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redid_Decision_Project_ANN\New_dataset\ML_Tensor\ML_TENSOR_05 - Test\"/>
    </mc:Choice>
  </mc:AlternateContent>
  <xr:revisionPtr revIDLastSave="0" documentId="13_ncr:1_{A83CB817-99EF-4AF7-862F-5FDA51EDFDB1}" xr6:coauthVersionLast="47" xr6:coauthVersionMax="47" xr10:uidLastSave="{00000000-0000-0000-0000-000000000000}"/>
  <bookViews>
    <workbookView xWindow="-96" yWindow="0" windowWidth="11712" windowHeight="12336" firstSheet="1" activeTab="2" xr2:uid="{00000000-000D-0000-FFFF-FFFF00000000}"/>
  </bookViews>
  <sheets>
    <sheet name="Existing_vs_Ai" sheetId="5" r:id="rId1"/>
    <sheet name="SCRD15_vs_Ai" sheetId="8" r:id="rId2"/>
    <sheet name="15%NPL" sheetId="9" r:id="rId3"/>
    <sheet name="12%NPL" sheetId="10" r:id="rId4"/>
    <sheet name="10%NPL" sheetId="11" r:id="rId5"/>
    <sheet name="DATA" sheetId="1" r:id="rId6"/>
    <sheet name="Data_pamith15" sheetId="6" r:id="rId7"/>
    <sheet name="Sheet2" sheetId="2" r:id="rId8"/>
  </sheets>
  <definedNames>
    <definedName name="_xlnm._FilterDatabase" localSheetId="5" hidden="1">DATA!$A$1:$T$1243</definedName>
  </definedNames>
  <calcPr calcId="191029"/>
  <pivotCaches>
    <pivotCache cacheId="2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2" i="1"/>
  <c r="B15" i="8"/>
  <c r="B14" i="8"/>
  <c r="B13" i="8"/>
  <c r="H9" i="8"/>
  <c r="H8" i="8"/>
  <c r="H6" i="8"/>
  <c r="H5" i="8"/>
  <c r="G9" i="8"/>
  <c r="G8" i="8"/>
  <c r="G6" i="8"/>
  <c r="G5" i="8"/>
  <c r="B28" i="5"/>
  <c r="B27" i="5"/>
  <c r="B26" i="5"/>
  <c r="B23" i="5"/>
  <c r="B22" i="5"/>
  <c r="B21" i="5"/>
  <c r="H15" i="5"/>
  <c r="H13" i="5"/>
  <c r="H10" i="5"/>
  <c r="H7" i="5"/>
  <c r="H4" i="5"/>
  <c r="H18" i="5"/>
  <c r="H17" i="5"/>
  <c r="H16" i="5"/>
  <c r="H14" i="5"/>
  <c r="H12" i="5"/>
  <c r="H11" i="5"/>
  <c r="H9" i="5"/>
  <c r="H8" i="5"/>
  <c r="H6" i="5"/>
  <c r="H5" i="5"/>
  <c r="G18" i="5"/>
  <c r="G17" i="5"/>
  <c r="G16" i="5"/>
  <c r="G14" i="5"/>
  <c r="G12" i="5"/>
  <c r="G11" i="5"/>
  <c r="G9" i="5"/>
  <c r="G8" i="5"/>
  <c r="G6" i="5"/>
  <c r="G5" i="5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R2" i="1"/>
  <c r="Q2" i="1"/>
  <c r="P2" i="1"/>
  <c r="O2" i="1"/>
  <c r="J39" i="9"/>
  <c r="J34" i="9"/>
  <c r="J24" i="9"/>
  <c r="J14" i="9"/>
  <c r="J4" i="9"/>
  <c r="I4" i="9"/>
  <c r="K46" i="9"/>
  <c r="K43" i="9"/>
  <c r="K40" i="9"/>
  <c r="K37" i="9"/>
  <c r="K35" i="9"/>
  <c r="K31" i="9"/>
  <c r="K28" i="9"/>
  <c r="K25" i="9"/>
  <c r="K21" i="9"/>
  <c r="K18" i="9"/>
  <c r="K15" i="9"/>
  <c r="K11" i="9"/>
  <c r="K8" i="9"/>
  <c r="K5" i="9"/>
  <c r="L47" i="9"/>
  <c r="L44" i="9"/>
  <c r="L45" i="9"/>
  <c r="L41" i="9"/>
  <c r="L42" i="9"/>
  <c r="L38" i="9"/>
  <c r="L36" i="9"/>
  <c r="L32" i="9"/>
  <c r="L33" i="9"/>
  <c r="L29" i="9"/>
  <c r="L30" i="9"/>
  <c r="L26" i="9"/>
  <c r="L27" i="9"/>
  <c r="L22" i="9"/>
  <c r="L23" i="9"/>
  <c r="L19" i="9"/>
  <c r="L20" i="9"/>
  <c r="L16" i="9"/>
  <c r="L17" i="9"/>
  <c r="L12" i="9"/>
  <c r="L13" i="9"/>
  <c r="I12" i="9"/>
  <c r="L9" i="9"/>
  <c r="L10" i="9"/>
  <c r="L7" i="9"/>
  <c r="L6" i="9"/>
  <c r="I47" i="9"/>
  <c r="I46" i="9"/>
  <c r="I45" i="9"/>
  <c r="I44" i="9"/>
  <c r="I43" i="9"/>
  <c r="I42" i="9"/>
  <c r="I41" i="9"/>
  <c r="I40" i="9"/>
  <c r="I38" i="9"/>
  <c r="I37" i="9"/>
  <c r="I36" i="9"/>
  <c r="I35" i="9"/>
  <c r="I33" i="9"/>
  <c r="I32" i="9"/>
  <c r="I31" i="9"/>
  <c r="I30" i="9"/>
  <c r="I29" i="9"/>
  <c r="I28" i="9"/>
  <c r="I27" i="9"/>
  <c r="I26" i="9"/>
  <c r="I25" i="9"/>
  <c r="I23" i="9"/>
  <c r="I22" i="9"/>
  <c r="I21" i="9"/>
  <c r="I20" i="9"/>
  <c r="I19" i="9"/>
  <c r="I18" i="9"/>
  <c r="I17" i="9"/>
  <c r="I16" i="9"/>
  <c r="I15" i="9"/>
  <c r="I13" i="9"/>
  <c r="I11" i="9"/>
  <c r="I10" i="9"/>
  <c r="I9" i="9"/>
  <c r="I8" i="9"/>
  <c r="I7" i="9"/>
  <c r="I6" i="9"/>
  <c r="I5" i="9"/>
  <c r="I39" i="9"/>
  <c r="I34" i="9"/>
  <c r="I24" i="9"/>
  <c r="I14" i="9"/>
</calcChain>
</file>

<file path=xl/sharedStrings.xml><?xml version="1.0" encoding="utf-8"?>
<sst xmlns="http://schemas.openxmlformats.org/spreadsheetml/2006/main" count="30648" uniqueCount="1325">
  <si>
    <t>FACNO</t>
  </si>
  <si>
    <t>PRODUCT_NAME</t>
  </si>
  <si>
    <t>LEASE_TENOR_INCLUDING_HP</t>
  </si>
  <si>
    <t>TOTAL INCOME</t>
  </si>
  <si>
    <t>YOM</t>
  </si>
  <si>
    <t>CUSTOMER AGE</t>
  </si>
  <si>
    <t>Exp</t>
  </si>
  <si>
    <t>Sub_purpose_code_based_on_risk</t>
  </si>
  <si>
    <t>CRIB_SCORE</t>
  </si>
  <si>
    <t>Percentage_of_Total_Current_Balance_to_Total_Amount_Granted_Limit_slabs</t>
  </si>
  <si>
    <t>Percentage_of_Total_Arrears_Amount_to_Total_Amount_Granted_Limit_slabs</t>
  </si>
  <si>
    <t>Percentage_of_Total_Installments_to_Total_Current_Balance_slabs</t>
  </si>
  <si>
    <t>Cluster</t>
  </si>
  <si>
    <t>Predicted_Cluster</t>
  </si>
  <si>
    <t>'007300837480050801</t>
  </si>
  <si>
    <t>'013100302892050202</t>
  </si>
  <si>
    <t>'021300835711050801</t>
  </si>
  <si>
    <t>'005500030547050804</t>
  </si>
  <si>
    <t>'001900784404050803</t>
  </si>
  <si>
    <t>'000600609760050801</t>
  </si>
  <si>
    <t>'001500446798050801</t>
  </si>
  <si>
    <t>'002300823506050801</t>
  </si>
  <si>
    <t>'005900775202050801</t>
  </si>
  <si>
    <t>'001900508010050802</t>
  </si>
  <si>
    <t>'007500601705050801</t>
  </si>
  <si>
    <t>'006500681332050801</t>
  </si>
  <si>
    <t>'006900561918050801</t>
  </si>
  <si>
    <t>'000300693287050801</t>
  </si>
  <si>
    <t>'000300610105050801</t>
  </si>
  <si>
    <t>'007000834403050801</t>
  </si>
  <si>
    <t>'014200059898050201</t>
  </si>
  <si>
    <t>'006900514795050801</t>
  </si>
  <si>
    <t>'006400724420050801</t>
  </si>
  <si>
    <t>'004800539648050801</t>
  </si>
  <si>
    <t>'005700418400050801</t>
  </si>
  <si>
    <t>'001600835388050202</t>
  </si>
  <si>
    <t>'007200639295050202</t>
  </si>
  <si>
    <t>'000500672526050801</t>
  </si>
  <si>
    <t>'016300312571050801</t>
  </si>
  <si>
    <t>'008700835219050803</t>
  </si>
  <si>
    <t>'002500809831050802</t>
  </si>
  <si>
    <t>'002200758261050801</t>
  </si>
  <si>
    <t>'006900705948050801</t>
  </si>
  <si>
    <t>'008400361217050801</t>
  </si>
  <si>
    <t>'000600792970050801</t>
  </si>
  <si>
    <t>'000800207190050803</t>
  </si>
  <si>
    <t>'003600480152050801</t>
  </si>
  <si>
    <t>'007600583733050802</t>
  </si>
  <si>
    <t>'003000523447050202</t>
  </si>
  <si>
    <t>'004300706720050802</t>
  </si>
  <si>
    <t>'000500158482050803</t>
  </si>
  <si>
    <t>'001600345598050802</t>
  </si>
  <si>
    <t>'000600471824050801</t>
  </si>
  <si>
    <t>'010800168803050801</t>
  </si>
  <si>
    <t>'001900703614050801</t>
  </si>
  <si>
    <t>'006300507760050801</t>
  </si>
  <si>
    <t>'021200788342050802</t>
  </si>
  <si>
    <t>'006100838703050201</t>
  </si>
  <si>
    <t>'009500827882050801</t>
  </si>
  <si>
    <t>'006500209944050804</t>
  </si>
  <si>
    <t>'001000528256050202</t>
  </si>
  <si>
    <t>'040200827329050803</t>
  </si>
  <si>
    <t>'001700627759050202</t>
  </si>
  <si>
    <t>'006200824785050801</t>
  </si>
  <si>
    <t>'040200537662050201</t>
  </si>
  <si>
    <t>'000700723613050801</t>
  </si>
  <si>
    <t>'005900837672050801</t>
  </si>
  <si>
    <t>'009300790354050801</t>
  </si>
  <si>
    <t>'004400826933050801</t>
  </si>
  <si>
    <t>'006300576365050803</t>
  </si>
  <si>
    <t>'005400553003050802</t>
  </si>
  <si>
    <t>'005400813905050201</t>
  </si>
  <si>
    <t>'004000507757050801</t>
  </si>
  <si>
    <t>'000300799196050801</t>
  </si>
  <si>
    <t>'002800519496050802</t>
  </si>
  <si>
    <t>'003100625734050801</t>
  </si>
  <si>
    <t>'007000837650050801</t>
  </si>
  <si>
    <t>'006100835756050802</t>
  </si>
  <si>
    <t>'000700608195050801</t>
  </si>
  <si>
    <t>'005900294994050801</t>
  </si>
  <si>
    <t>'006700180952050803</t>
  </si>
  <si>
    <t>'008700391905050801</t>
  </si>
  <si>
    <t>'015100825564050201</t>
  </si>
  <si>
    <t>'021100525989050801</t>
  </si>
  <si>
    <t>'001600779204050203</t>
  </si>
  <si>
    <t>'004500845852050201</t>
  </si>
  <si>
    <t>'000600171978050801</t>
  </si>
  <si>
    <t>'001900837161050201</t>
  </si>
  <si>
    <t>'000700830500050201</t>
  </si>
  <si>
    <t>'007600586010050804</t>
  </si>
  <si>
    <t>'005800498898050801</t>
  </si>
  <si>
    <t>'003600839128050201</t>
  </si>
  <si>
    <t>'006200488570050801</t>
  </si>
  <si>
    <t>'005500297263050802</t>
  </si>
  <si>
    <t>'041500831388050801</t>
  </si>
  <si>
    <t>'002800660227050801</t>
  </si>
  <si>
    <t>'000600658879050801</t>
  </si>
  <si>
    <t>'015500682507050801</t>
  </si>
  <si>
    <t>'013100484550050201</t>
  </si>
  <si>
    <t>'000600329469050803</t>
  </si>
  <si>
    <t>'000200674723050801</t>
  </si>
  <si>
    <t>'011300483050050801</t>
  </si>
  <si>
    <t>'001000487036050801</t>
  </si>
  <si>
    <t>'010400401690050801</t>
  </si>
  <si>
    <t>'005500462991050802</t>
  </si>
  <si>
    <t>'001000835572050201</t>
  </si>
  <si>
    <t>'004800425683050801</t>
  </si>
  <si>
    <t>'008700119565050801</t>
  </si>
  <si>
    <t>'004200705893050801</t>
  </si>
  <si>
    <t>'004300291806050803</t>
  </si>
  <si>
    <t>'001500518822050801</t>
  </si>
  <si>
    <t>'006600681406050802</t>
  </si>
  <si>
    <t>'007000843957050801</t>
  </si>
  <si>
    <t>'018000354650050801</t>
  </si>
  <si>
    <t>'016100491212050801</t>
  </si>
  <si>
    <t>'006100496685050802</t>
  </si>
  <si>
    <t>'021100455068050801</t>
  </si>
  <si>
    <t>'000600674773050801</t>
  </si>
  <si>
    <t>'004800531191050801</t>
  </si>
  <si>
    <t>'001300522222050803</t>
  </si>
  <si>
    <t>'000700676316050803</t>
  </si>
  <si>
    <t>'021200719960050801</t>
  </si>
  <si>
    <t>'041600387733050801</t>
  </si>
  <si>
    <t>'002500358864050802</t>
  </si>
  <si>
    <t>'018800834712050202</t>
  </si>
  <si>
    <t>'041500268822050801</t>
  </si>
  <si>
    <t>'005400639411050802</t>
  </si>
  <si>
    <t>'006500834603050801</t>
  </si>
  <si>
    <t>'001100563170050801</t>
  </si>
  <si>
    <t>'001600504221050802</t>
  </si>
  <si>
    <t>'001000565717050202</t>
  </si>
  <si>
    <t>'000700661990050802</t>
  </si>
  <si>
    <t>'000500824743050801</t>
  </si>
  <si>
    <t>'006200040283050803</t>
  </si>
  <si>
    <t>'003600414452050801</t>
  </si>
  <si>
    <t>'003000816587050201</t>
  </si>
  <si>
    <t>'004000835704050801</t>
  </si>
  <si>
    <t>'000600338177050802</t>
  </si>
  <si>
    <t>'005700288899050802</t>
  </si>
  <si>
    <t>'002400845513050801</t>
  </si>
  <si>
    <t>'009500845502050801</t>
  </si>
  <si>
    <t>'005000438594050202</t>
  </si>
  <si>
    <t>'011000826207050801</t>
  </si>
  <si>
    <t>'004000351851050801</t>
  </si>
  <si>
    <t>'000900747156050201</t>
  </si>
  <si>
    <t>'001500700191050802</t>
  </si>
  <si>
    <t>'041400785509050202</t>
  </si>
  <si>
    <t>'004500557176050801</t>
  </si>
  <si>
    <t>'011500521125050802</t>
  </si>
  <si>
    <t>'020900593296050801</t>
  </si>
  <si>
    <t>'000300837185050201</t>
  </si>
  <si>
    <t>'005100546747050202</t>
  </si>
  <si>
    <t>'011900843156050801</t>
  </si>
  <si>
    <t>'002500670552050801</t>
  </si>
  <si>
    <t>'008400574745050801</t>
  </si>
  <si>
    <t>'000200825088050202</t>
  </si>
  <si>
    <t>'001600844215050801</t>
  </si>
  <si>
    <t>'000600838772050201</t>
  </si>
  <si>
    <t>'001500305630050801</t>
  </si>
  <si>
    <t>'041600827448050201</t>
  </si>
  <si>
    <t>'013500423197050801</t>
  </si>
  <si>
    <t>'001700622112050203</t>
  </si>
  <si>
    <t>'007000833714050801</t>
  </si>
  <si>
    <t>'011300799947050801</t>
  </si>
  <si>
    <t>'004500842023050201</t>
  </si>
  <si>
    <t>'004500717372050801</t>
  </si>
  <si>
    <t>'005500814080050801</t>
  </si>
  <si>
    <t>'003300734072050801</t>
  </si>
  <si>
    <t>'000900777627050801</t>
  </si>
  <si>
    <t>'007200424769050801</t>
  </si>
  <si>
    <t>'004500463717050801</t>
  </si>
  <si>
    <t>'002000838620050201</t>
  </si>
  <si>
    <t>'004500586367050801</t>
  </si>
  <si>
    <t>'018800836794050201</t>
  </si>
  <si>
    <t>'006700368321050802</t>
  </si>
  <si>
    <t>'004800839183050201</t>
  </si>
  <si>
    <t>'002700547720050801</t>
  </si>
  <si>
    <t>'004400815903050203</t>
  </si>
  <si>
    <t>'011900835741050801</t>
  </si>
  <si>
    <t>'005400798620050801</t>
  </si>
  <si>
    <t>'003600836459050801</t>
  </si>
  <si>
    <t>'002600570206050801</t>
  </si>
  <si>
    <t>'006600291836050801</t>
  </si>
  <si>
    <t>'001600843954050801</t>
  </si>
  <si>
    <t>'013300344815050801</t>
  </si>
  <si>
    <t>'005000828737050801</t>
  </si>
  <si>
    <t>'002100825316050801</t>
  </si>
  <si>
    <t>'018000137051050801</t>
  </si>
  <si>
    <t>'007000294095050201</t>
  </si>
  <si>
    <t>'020600541257050201</t>
  </si>
  <si>
    <t>'005100837933050201</t>
  </si>
  <si>
    <t>'006200170733050802</t>
  </si>
  <si>
    <t>'005700834559050801</t>
  </si>
  <si>
    <t>'001800845998050201</t>
  </si>
  <si>
    <t>'000700829544050801</t>
  </si>
  <si>
    <t>'006900693361050201</t>
  </si>
  <si>
    <t>'000600714356050203</t>
  </si>
  <si>
    <t>'004200553436050802</t>
  </si>
  <si>
    <t>'006700430656050801</t>
  </si>
  <si>
    <t>'002400554480050202</t>
  </si>
  <si>
    <t>'041000807474050802</t>
  </si>
  <si>
    <t>'003100837146050201</t>
  </si>
  <si>
    <t>'005000275190050802</t>
  </si>
  <si>
    <t>'005900783937050801</t>
  </si>
  <si>
    <t>'009500631131050802</t>
  </si>
  <si>
    <t>'001700697731050204</t>
  </si>
  <si>
    <t>'007000815018050802</t>
  </si>
  <si>
    <t>'041200765436050802</t>
  </si>
  <si>
    <t>'001900841736050801</t>
  </si>
  <si>
    <t>'021100831196050801</t>
  </si>
  <si>
    <t>'010000326614050801</t>
  </si>
  <si>
    <t>'008400590683050801</t>
  </si>
  <si>
    <t>'000200676874050801</t>
  </si>
  <si>
    <t>'006200846114050201</t>
  </si>
  <si>
    <t>'000600846431050201</t>
  </si>
  <si>
    <t>'009700661882050801</t>
  </si>
  <si>
    <t>'009300841673050201</t>
  </si>
  <si>
    <t>'000500594531050801</t>
  </si>
  <si>
    <t>'009300018313050801</t>
  </si>
  <si>
    <t>'041500687315050801</t>
  </si>
  <si>
    <t>'008400726797050801</t>
  </si>
  <si>
    <t>'000500574536050802</t>
  </si>
  <si>
    <t>'000600585950050802</t>
  </si>
  <si>
    <t>'004800696797050801</t>
  </si>
  <si>
    <t>'004800792671050801</t>
  </si>
  <si>
    <t>'013100523075050802</t>
  </si>
  <si>
    <t>'007000844520050801</t>
  </si>
  <si>
    <t>'005700841481050201</t>
  </si>
  <si>
    <t>'019100805457050201</t>
  </si>
  <si>
    <t>'000600460927050801</t>
  </si>
  <si>
    <t>'004400762046050202</t>
  </si>
  <si>
    <t>'005000538853050801</t>
  </si>
  <si>
    <t>'010600622402050203</t>
  </si>
  <si>
    <t>'005300712708050201</t>
  </si>
  <si>
    <t>'007800620729050802</t>
  </si>
  <si>
    <t>'001500652088050804</t>
  </si>
  <si>
    <t>'013300499755050202</t>
  </si>
  <si>
    <t>'041500594687050201</t>
  </si>
  <si>
    <t>'006200839522050801</t>
  </si>
  <si>
    <t>'001100268122050201</t>
  </si>
  <si>
    <t>'004200843182050201</t>
  </si>
  <si>
    <t>'002500495384050802</t>
  </si>
  <si>
    <t>'020000828457050201</t>
  </si>
  <si>
    <t>'041400700318050201</t>
  </si>
  <si>
    <t>'005000832619050201</t>
  </si>
  <si>
    <t>'004100585230050801</t>
  </si>
  <si>
    <t>'004600603516050803</t>
  </si>
  <si>
    <t>'008700838106050201</t>
  </si>
  <si>
    <t>'017400841714050201</t>
  </si>
  <si>
    <t>'001000746142050203</t>
  </si>
  <si>
    <t>'003100001395050802</t>
  </si>
  <si>
    <t>'005100838862050201</t>
  </si>
  <si>
    <t>'005500345490050801</t>
  </si>
  <si>
    <t>'003600711209050801</t>
  </si>
  <si>
    <t>'000600841228050201</t>
  </si>
  <si>
    <t>'008200628959050801</t>
  </si>
  <si>
    <t>'002600837424050201</t>
  </si>
  <si>
    <t>'004200669100050202</t>
  </si>
  <si>
    <t>'012400732524050202</t>
  </si>
  <si>
    <t>'000900817046050801</t>
  </si>
  <si>
    <t>'006800450746050801</t>
  </si>
  <si>
    <t>'005600563445050802</t>
  </si>
  <si>
    <t>'001300829936050201</t>
  </si>
  <si>
    <t>'000800074386050802</t>
  </si>
  <si>
    <t>'004400810754050201</t>
  </si>
  <si>
    <t>'040100695532050802</t>
  </si>
  <si>
    <t>'009300845165050201</t>
  </si>
  <si>
    <t>'005500843233050801</t>
  </si>
  <si>
    <t>'001300007327050801</t>
  </si>
  <si>
    <t>'010000631444050201</t>
  </si>
  <si>
    <t>'040200844321050801</t>
  </si>
  <si>
    <t>'001200207892050801</t>
  </si>
  <si>
    <t>'011300612141050801</t>
  </si>
  <si>
    <t>'953700842951050201</t>
  </si>
  <si>
    <t>'005100829651050801</t>
  </si>
  <si>
    <t>'004400189719050801</t>
  </si>
  <si>
    <t>'011000830530050801</t>
  </si>
  <si>
    <t>'008400433065050801</t>
  </si>
  <si>
    <t>'041200823654050802</t>
  </si>
  <si>
    <t>'002500718285050806</t>
  </si>
  <si>
    <t>'004400840394050201</t>
  </si>
  <si>
    <t>'005100842758050201</t>
  </si>
  <si>
    <t>'006300842867050801</t>
  </si>
  <si>
    <t>'001100001886050801</t>
  </si>
  <si>
    <t>'003300318592050202</t>
  </si>
  <si>
    <t>'006500805568050201</t>
  </si>
  <si>
    <t>'006800310266050803</t>
  </si>
  <si>
    <t>'019100816191050201</t>
  </si>
  <si>
    <t>'002800636620050802</t>
  </si>
  <si>
    <t>'004600531160050801</t>
  </si>
  <si>
    <t>'002800691145050801</t>
  </si>
  <si>
    <t>'004200720126050802</t>
  </si>
  <si>
    <t>'005400530480050802</t>
  </si>
  <si>
    <t>'006400585610050802</t>
  </si>
  <si>
    <t>'002900840157050801</t>
  </si>
  <si>
    <t>'010400775123050801</t>
  </si>
  <si>
    <t>'008200829248050201</t>
  </si>
  <si>
    <t>'011000571794050201</t>
  </si>
  <si>
    <t>'008700274304050801</t>
  </si>
  <si>
    <t>'041000833673050201</t>
  </si>
  <si>
    <t>'002600708308050802</t>
  </si>
  <si>
    <t>'003200587256050801</t>
  </si>
  <si>
    <t>'002900468094050802</t>
  </si>
  <si>
    <t>'005500824117050201</t>
  </si>
  <si>
    <t>'000500632161050801</t>
  </si>
  <si>
    <t>'001600842796050201</t>
  </si>
  <si>
    <t>'002500772010050802</t>
  </si>
  <si>
    <t>'005500813830050801</t>
  </si>
  <si>
    <t>'008600542099050801</t>
  </si>
  <si>
    <t>'007900729235050801</t>
  </si>
  <si>
    <t>'004600835944050801</t>
  </si>
  <si>
    <t>'000300837924050801</t>
  </si>
  <si>
    <t>'041800841178050201</t>
  </si>
  <si>
    <t>'002000838961050801</t>
  </si>
  <si>
    <t>'021200839527050801</t>
  </si>
  <si>
    <t>'008700151443050201</t>
  </si>
  <si>
    <t>'016100842937050201</t>
  </si>
  <si>
    <t>'006500838927050201</t>
  </si>
  <si>
    <t>'019200829579050201</t>
  </si>
  <si>
    <t>'006700796828050801</t>
  </si>
  <si>
    <t>'006100765963050201</t>
  </si>
  <si>
    <t>'000600784867050201</t>
  </si>
  <si>
    <t>'005900454707050801</t>
  </si>
  <si>
    <t>'000800409863050801</t>
  </si>
  <si>
    <t>'004000830697050201</t>
  </si>
  <si>
    <t>'018000804056050801</t>
  </si>
  <si>
    <t>'002300258678050803</t>
  </si>
  <si>
    <t>'020000827731050801</t>
  </si>
  <si>
    <t>'000600648359050801</t>
  </si>
  <si>
    <t>'007000371577050201</t>
  </si>
  <si>
    <t>'010800779856050202</t>
  </si>
  <si>
    <t>'011900841715050201</t>
  </si>
  <si>
    <t>'011900216435050801</t>
  </si>
  <si>
    <t>'000600812399050201</t>
  </si>
  <si>
    <t>'009400569598050802</t>
  </si>
  <si>
    <t>'007000816477050201</t>
  </si>
  <si>
    <t>'005000646624050802</t>
  </si>
  <si>
    <t>'002900831990050201</t>
  </si>
  <si>
    <t>'007100622070050802</t>
  </si>
  <si>
    <t>'012500805065050201</t>
  </si>
  <si>
    <t>'003600844413050801</t>
  </si>
  <si>
    <t>'008200828408050201</t>
  </si>
  <si>
    <t>'004200845575050201</t>
  </si>
  <si>
    <t>'040200576084050801</t>
  </si>
  <si>
    <t>'000600732479050801</t>
  </si>
  <si>
    <t>'007300823461050201</t>
  </si>
  <si>
    <t>'000900363986050804</t>
  </si>
  <si>
    <t>'003600811149050201</t>
  </si>
  <si>
    <t>'016400596897050801</t>
  </si>
  <si>
    <t>'018000830775050201</t>
  </si>
  <si>
    <t>'008400124889050803</t>
  </si>
  <si>
    <t>'000600810162050801</t>
  </si>
  <si>
    <t>'002200453545050201</t>
  </si>
  <si>
    <t>'001700835394050201</t>
  </si>
  <si>
    <t>'011900839099050801</t>
  </si>
  <si>
    <t>'006700818738050201</t>
  </si>
  <si>
    <t>'002600832898050202</t>
  </si>
  <si>
    <t>'000600815519050201</t>
  </si>
  <si>
    <t>'014200817409050801</t>
  </si>
  <si>
    <t>'004700712158050801</t>
  </si>
  <si>
    <t>'004600438899050801</t>
  </si>
  <si>
    <t>'007000702858050801</t>
  </si>
  <si>
    <t>'000900748717050802</t>
  </si>
  <si>
    <t>'000800816528050201</t>
  </si>
  <si>
    <t>'021100839556050201</t>
  </si>
  <si>
    <t>'002500309071050802</t>
  </si>
  <si>
    <t>'005900510839050801</t>
  </si>
  <si>
    <t>'002800406216050802</t>
  </si>
  <si>
    <t>'005000753859050201</t>
  </si>
  <si>
    <t>'000600828342050201</t>
  </si>
  <si>
    <t>'003200828507050201</t>
  </si>
  <si>
    <t>'001600731322050203</t>
  </si>
  <si>
    <t>'006100652817050202</t>
  </si>
  <si>
    <t>'005900506177050801</t>
  </si>
  <si>
    <t>'002200816633050202</t>
  </si>
  <si>
    <t>'006700837702050201</t>
  </si>
  <si>
    <t>'008700845433050201</t>
  </si>
  <si>
    <t>'007000840417050801</t>
  </si>
  <si>
    <t>'006300705677050201</t>
  </si>
  <si>
    <t>'004500826638050201</t>
  </si>
  <si>
    <t>'001600658913050202</t>
  </si>
  <si>
    <t>'005100846548050801</t>
  </si>
  <si>
    <t>'040100349455050804</t>
  </si>
  <si>
    <t>'041600840610050201</t>
  </si>
  <si>
    <t>'006800827275050801</t>
  </si>
  <si>
    <t>'004100264234050202</t>
  </si>
  <si>
    <t>'018700506370050803</t>
  </si>
  <si>
    <t>'005000832104050202</t>
  </si>
  <si>
    <t>'010600661341050201</t>
  </si>
  <si>
    <t>'014100827472050801</t>
  </si>
  <si>
    <t>'013000753277050801</t>
  </si>
  <si>
    <t>'004000675092050201</t>
  </si>
  <si>
    <t>'004800593680050801</t>
  </si>
  <si>
    <t>'002500774161050802</t>
  </si>
  <si>
    <t>'008400844596050801</t>
  </si>
  <si>
    <t>'004000840602050201</t>
  </si>
  <si>
    <t>'006900318755050801</t>
  </si>
  <si>
    <t>'004800421832050801</t>
  </si>
  <si>
    <t>'021200705576050801</t>
  </si>
  <si>
    <t>'041500807793050201</t>
  </si>
  <si>
    <t>'001100551339050202</t>
  </si>
  <si>
    <t>'011500830026050202</t>
  </si>
  <si>
    <t>'004700738609050801</t>
  </si>
  <si>
    <t>'005800358310050202</t>
  </si>
  <si>
    <t>'002200835338050201</t>
  </si>
  <si>
    <t>'000300825977050201</t>
  </si>
  <si>
    <t>'006200805385050201</t>
  </si>
  <si>
    <t>'005900745005050801</t>
  </si>
  <si>
    <t>'006300692239050802</t>
  </si>
  <si>
    <t>'004500699397050201</t>
  </si>
  <si>
    <t>'003600502309050802</t>
  </si>
  <si>
    <t>'001500745016050801</t>
  </si>
  <si>
    <t>'000800835695050201</t>
  </si>
  <si>
    <t>'013100839511050201</t>
  </si>
  <si>
    <t>'001500599529050802</t>
  </si>
  <si>
    <t>'041500079374050801</t>
  </si>
  <si>
    <t>'005200618040050801</t>
  </si>
  <si>
    <t>'008400616907050801</t>
  </si>
  <si>
    <t>'041500711566050801</t>
  </si>
  <si>
    <t>'040200673966050202</t>
  </si>
  <si>
    <t>'004800624508050801</t>
  </si>
  <si>
    <t>'006500733787050802</t>
  </si>
  <si>
    <t>'002800817314050201</t>
  </si>
  <si>
    <t>'006100541523050201</t>
  </si>
  <si>
    <t>'005800657482050202</t>
  </si>
  <si>
    <t>'000300691228050801</t>
  </si>
  <si>
    <t>'009400543420050801</t>
  </si>
  <si>
    <t>'003500836949050801</t>
  </si>
  <si>
    <t>'001700152811050201</t>
  </si>
  <si>
    <t>'041100845702050201</t>
  </si>
  <si>
    <t>'001700807945050201</t>
  </si>
  <si>
    <t>'011500839208050201</t>
  </si>
  <si>
    <t>'005000730408050202</t>
  </si>
  <si>
    <t>'007400510760050801</t>
  </si>
  <si>
    <t>'002200619345050202</t>
  </si>
  <si>
    <t>'011500793673050202</t>
  </si>
  <si>
    <t>'040700738008050203</t>
  </si>
  <si>
    <t>'006200828477050201</t>
  </si>
  <si>
    <t>'000600679834050802</t>
  </si>
  <si>
    <t>'005000606775050802</t>
  </si>
  <si>
    <t>'008600837213050801</t>
  </si>
  <si>
    <t>'010100817387050201</t>
  </si>
  <si>
    <t>'007000709013050801</t>
  </si>
  <si>
    <t>'002800325844050801</t>
  </si>
  <si>
    <t>'003600845829050801</t>
  </si>
  <si>
    <t>'002100825234050202</t>
  </si>
  <si>
    <t>'005200598677050802</t>
  </si>
  <si>
    <t>'020900693661050801</t>
  </si>
  <si>
    <t>'003600724668050801</t>
  </si>
  <si>
    <t>'001600818208050201</t>
  </si>
  <si>
    <t>'003500831144050201</t>
  </si>
  <si>
    <t>'005000411715050801</t>
  </si>
  <si>
    <t>'014200824036050201</t>
  </si>
  <si>
    <t>'041600806204050201</t>
  </si>
  <si>
    <t>'020000830702050801</t>
  </si>
  <si>
    <t>'004100400649050202</t>
  </si>
  <si>
    <t>'003600824882050201</t>
  </si>
  <si>
    <t>'002400339426050804</t>
  </si>
  <si>
    <t>'006700706178050201</t>
  </si>
  <si>
    <t>'016000527046050801</t>
  </si>
  <si>
    <t>'005400706454050802</t>
  </si>
  <si>
    <t>'001100834178050201</t>
  </si>
  <si>
    <t>'006500316710050201</t>
  </si>
  <si>
    <t>'012700840015050201</t>
  </si>
  <si>
    <t>'006900846250050201</t>
  </si>
  <si>
    <t>'004000837522050201</t>
  </si>
  <si>
    <t>'016100267512050801</t>
  </si>
  <si>
    <t>'000700840603050201</t>
  </si>
  <si>
    <t>'004900278024050201</t>
  </si>
  <si>
    <t>'006500696335050203</t>
  </si>
  <si>
    <t>'002300033280050802</t>
  </si>
  <si>
    <t>'018000837209050201</t>
  </si>
  <si>
    <t>'001500156700050802</t>
  </si>
  <si>
    <t>'016300442118050801</t>
  </si>
  <si>
    <t>'000600682500050801</t>
  </si>
  <si>
    <t>'014200830229050801</t>
  </si>
  <si>
    <t>'002200734729050202</t>
  </si>
  <si>
    <t>'010100778183050203</t>
  </si>
  <si>
    <t>'005500440228050802</t>
  </si>
  <si>
    <t>'004000709464050801</t>
  </si>
  <si>
    <t>'001900321116050802</t>
  </si>
  <si>
    <t>'014100815912050801</t>
  </si>
  <si>
    <t>'003300755208050201</t>
  </si>
  <si>
    <t>'006400846262050201</t>
  </si>
  <si>
    <t>'005900823988050202</t>
  </si>
  <si>
    <t>'000400704265050801</t>
  </si>
  <si>
    <t>'000600706841050801</t>
  </si>
  <si>
    <t>'005400752503050801</t>
  </si>
  <si>
    <t>'008400815843050203</t>
  </si>
  <si>
    <t>'000700662521050803</t>
  </si>
  <si>
    <t>'005900515897050801</t>
  </si>
  <si>
    <t>'005600586454050801</t>
  </si>
  <si>
    <t>'003100679901050801</t>
  </si>
  <si>
    <t>'008600563890050201</t>
  </si>
  <si>
    <t>'006700826790050201</t>
  </si>
  <si>
    <t>'001500837005050201</t>
  </si>
  <si>
    <t>'007600718959050202</t>
  </si>
  <si>
    <t>'040700824073050201</t>
  </si>
  <si>
    <t>'040200157617050201</t>
  </si>
  <si>
    <t>'002300846015050801</t>
  </si>
  <si>
    <t>'001000831078050201</t>
  </si>
  <si>
    <t>'005800777734050201</t>
  </si>
  <si>
    <t>'019100831206050801</t>
  </si>
  <si>
    <t>'011000591313050801</t>
  </si>
  <si>
    <t>'006100826095050201</t>
  </si>
  <si>
    <t>'008700830166050201</t>
  </si>
  <si>
    <t>'009500334258050201</t>
  </si>
  <si>
    <t>'000700019867050801</t>
  </si>
  <si>
    <t>'000600814704050201</t>
  </si>
  <si>
    <t>'012700722180050803</t>
  </si>
  <si>
    <t>'005000451670050802</t>
  </si>
  <si>
    <t>'041500386388050801</t>
  </si>
  <si>
    <t>'004600814917050801</t>
  </si>
  <si>
    <t>'006100754480050203</t>
  </si>
  <si>
    <t>'004700837917050201</t>
  </si>
  <si>
    <t>'009900412568050802</t>
  </si>
  <si>
    <t>'005100322582050802</t>
  </si>
  <si>
    <t>'000800240189050802</t>
  </si>
  <si>
    <t>'005300632561050202</t>
  </si>
  <si>
    <t>'000600691473050801</t>
  </si>
  <si>
    <t>'007200838067050201</t>
  </si>
  <si>
    <t>'006100836729050201</t>
  </si>
  <si>
    <t>'011000694570050203</t>
  </si>
  <si>
    <t>'018700806303050201</t>
  </si>
  <si>
    <t>'001700831844050202</t>
  </si>
  <si>
    <t>'000200448167050803</t>
  </si>
  <si>
    <t>'040900730194050801</t>
  </si>
  <si>
    <t>'005400767984050802</t>
  </si>
  <si>
    <t>'006300819053050201</t>
  </si>
  <si>
    <t>'011700833208050201</t>
  </si>
  <si>
    <t>'005000648541050201</t>
  </si>
  <si>
    <t>'010100721068050202</t>
  </si>
  <si>
    <t>'002800645627050801</t>
  </si>
  <si>
    <t>'006100434770050803</t>
  </si>
  <si>
    <t>'007000723150050801</t>
  </si>
  <si>
    <t>'008200504014050201</t>
  </si>
  <si>
    <t>'002500608971050801</t>
  </si>
  <si>
    <t>'014200840233050201</t>
  </si>
  <si>
    <t>'006800823972050201</t>
  </si>
  <si>
    <t>'001500230085050805</t>
  </si>
  <si>
    <t>'004200834041050201</t>
  </si>
  <si>
    <t>'001700707545050204</t>
  </si>
  <si>
    <t>'011000562732050202</t>
  </si>
  <si>
    <t>'004700591806050802</t>
  </si>
  <si>
    <t>'008700453099050801</t>
  </si>
  <si>
    <t>'003600819618050201</t>
  </si>
  <si>
    <t>'000500395624050803</t>
  </si>
  <si>
    <t>'001600846222050201</t>
  </si>
  <si>
    <t>'006600278710050801</t>
  </si>
  <si>
    <t>'003100033592050801</t>
  </si>
  <si>
    <t>'004000843005050801</t>
  </si>
  <si>
    <t>'001000726805050202</t>
  </si>
  <si>
    <t>'005500343004050802</t>
  </si>
  <si>
    <t>'006700804317050201</t>
  </si>
  <si>
    <t>'000700547620050201</t>
  </si>
  <si>
    <t>'002900482465050803</t>
  </si>
  <si>
    <t>'002600839173050201</t>
  </si>
  <si>
    <t>'002300827857050201</t>
  </si>
  <si>
    <t>'006400827425050201</t>
  </si>
  <si>
    <t>'006900826708050201</t>
  </si>
  <si>
    <t>'005900826742050201</t>
  </si>
  <si>
    <t>'005400498892050802</t>
  </si>
  <si>
    <t>'001600763924050202</t>
  </si>
  <si>
    <t>'004000058917050201</t>
  </si>
  <si>
    <t>'000600840734050201</t>
  </si>
  <si>
    <t>'040200691257050201</t>
  </si>
  <si>
    <t>'008200704335050801</t>
  </si>
  <si>
    <t>'001700590216050802</t>
  </si>
  <si>
    <t>'000600824647050201</t>
  </si>
  <si>
    <t>'003400716903050801</t>
  </si>
  <si>
    <t>'008600600204050801</t>
  </si>
  <si>
    <t>'004900234260050201</t>
  </si>
  <si>
    <t>'953700841749050201</t>
  </si>
  <si>
    <t>'005000772466050201</t>
  </si>
  <si>
    <t>'005800596114050802</t>
  </si>
  <si>
    <t>'007100184438050801</t>
  </si>
  <si>
    <t>'013500511161050801</t>
  </si>
  <si>
    <t>'005700506852050801</t>
  </si>
  <si>
    <t>'006500707274050801</t>
  </si>
  <si>
    <t>'002100704950050202</t>
  </si>
  <si>
    <t>'002200706056050202</t>
  </si>
  <si>
    <t>'005900558614050801</t>
  </si>
  <si>
    <t>'010100576821050202</t>
  </si>
  <si>
    <t>'009000829219050201</t>
  </si>
  <si>
    <t>'001600818705050201</t>
  </si>
  <si>
    <t>'004200805069050201</t>
  </si>
  <si>
    <t>'001600715300050202</t>
  </si>
  <si>
    <t>'003300285535050201</t>
  </si>
  <si>
    <t>'040200706551050801</t>
  </si>
  <si>
    <t>'003600364702050801</t>
  </si>
  <si>
    <t>'006200683393050201</t>
  </si>
  <si>
    <t>'000600808382050203</t>
  </si>
  <si>
    <t>'004100314415050801</t>
  </si>
  <si>
    <t>'003100568366050801</t>
  </si>
  <si>
    <t>'005900752431050801</t>
  </si>
  <si>
    <t>'008400649275050803</t>
  </si>
  <si>
    <t>'009600607861050801</t>
  </si>
  <si>
    <t>'003200841903050201</t>
  </si>
  <si>
    <t>'040100578610050802</t>
  </si>
  <si>
    <t>'004400826334050201</t>
  </si>
  <si>
    <t>'003100768877050801</t>
  </si>
  <si>
    <t>'004500806778050201</t>
  </si>
  <si>
    <t>'010100565609050202</t>
  </si>
  <si>
    <t>'010400836375050201</t>
  </si>
  <si>
    <t>'005400839990050201</t>
  </si>
  <si>
    <t>'004000365465050802</t>
  </si>
  <si>
    <t>'008400844273050201</t>
  </si>
  <si>
    <t>'009700615192050201</t>
  </si>
  <si>
    <t>'010400538461050201</t>
  </si>
  <si>
    <t>'006200168092050801</t>
  </si>
  <si>
    <t>'040200246320050801</t>
  </si>
  <si>
    <t>'000200425006050802</t>
  </si>
  <si>
    <t>'000300461394050802</t>
  </si>
  <si>
    <t>'007000846667050801</t>
  </si>
  <si>
    <t>'040200789447050801</t>
  </si>
  <si>
    <t>'000500684452050801</t>
  </si>
  <si>
    <t>'007100837347050201</t>
  </si>
  <si>
    <t>'006500809132050201</t>
  </si>
  <si>
    <t>'019100735859050801</t>
  </si>
  <si>
    <t>'005800580853050801</t>
  </si>
  <si>
    <t>'016400322128050801</t>
  </si>
  <si>
    <t>'014200397999050801</t>
  </si>
  <si>
    <t>'012500803280050202</t>
  </si>
  <si>
    <t>'040800831573050201</t>
  </si>
  <si>
    <t>'001400430341050804</t>
  </si>
  <si>
    <t>'000500836965050201</t>
  </si>
  <si>
    <t>'006800590817050801</t>
  </si>
  <si>
    <t>'004600835390050201</t>
  </si>
  <si>
    <t>'007400828841050201</t>
  </si>
  <si>
    <t>'004900844888050201</t>
  </si>
  <si>
    <t>'011000484824050801</t>
  </si>
  <si>
    <t>'041400336148050201</t>
  </si>
  <si>
    <t>'005100831074050201</t>
  </si>
  <si>
    <t>'011000591314050201</t>
  </si>
  <si>
    <t>'005000810009050201</t>
  </si>
  <si>
    <t>'003500392101050802</t>
  </si>
  <si>
    <t>'003500843164050201</t>
  </si>
  <si>
    <t>'006900572290050801</t>
  </si>
  <si>
    <t>'015500671993050801</t>
  </si>
  <si>
    <t>'011000810734050201</t>
  </si>
  <si>
    <t>'000900841646050201</t>
  </si>
  <si>
    <t>'041000840848050202</t>
  </si>
  <si>
    <t>'001700841332050201</t>
  </si>
  <si>
    <t>'006900822995050201</t>
  </si>
  <si>
    <t>'001500492235050802</t>
  </si>
  <si>
    <t>'002900825759050201</t>
  </si>
  <si>
    <t>'016300597765050802</t>
  </si>
  <si>
    <t>'006000527772050803</t>
  </si>
  <si>
    <t>'007200807551050201</t>
  </si>
  <si>
    <t>'007200581775050801</t>
  </si>
  <si>
    <t>'003600144318050202</t>
  </si>
  <si>
    <t>'041600434390050201</t>
  </si>
  <si>
    <t>'000600790371050801</t>
  </si>
  <si>
    <t>'006100718248050202</t>
  </si>
  <si>
    <t>'041600827145050202</t>
  </si>
  <si>
    <t>'017800816596050201</t>
  </si>
  <si>
    <t>'005400845819050201</t>
  </si>
  <si>
    <t>'041800809879050201</t>
  </si>
  <si>
    <t>'006800631168050801</t>
  </si>
  <si>
    <t>'005500371113050202</t>
  </si>
  <si>
    <t>'002300658258050202</t>
  </si>
  <si>
    <t>'021200686947050802</t>
  </si>
  <si>
    <t>'008800839930050201</t>
  </si>
  <si>
    <t>'003200275753050201</t>
  </si>
  <si>
    <t>'000600839259050201</t>
  </si>
  <si>
    <t>'003900424116050802</t>
  </si>
  <si>
    <t>'013700840477050201</t>
  </si>
  <si>
    <t>'007000369326050802</t>
  </si>
  <si>
    <t>'000200575214050801</t>
  </si>
  <si>
    <t>'006100666580050202</t>
  </si>
  <si>
    <t>'005800814956050201</t>
  </si>
  <si>
    <t>'001600649650050201</t>
  </si>
  <si>
    <t>'015200818833050201</t>
  </si>
  <si>
    <t>'009600655974050801</t>
  </si>
  <si>
    <t>'001100437494050202</t>
  </si>
  <si>
    <t>'006200839634050201</t>
  </si>
  <si>
    <t>'002200558590050802</t>
  </si>
  <si>
    <t>'004300250426050803</t>
  </si>
  <si>
    <t>'017800784250050802</t>
  </si>
  <si>
    <t>'004700845135050201</t>
  </si>
  <si>
    <t>'004800646536050801</t>
  </si>
  <si>
    <t>'008700839958050201</t>
  </si>
  <si>
    <t>'004000435574050802</t>
  </si>
  <si>
    <t>'000600727103050801</t>
  </si>
  <si>
    <t>'007200810020050201</t>
  </si>
  <si>
    <t>'004000839505050201</t>
  </si>
  <si>
    <t>'000500559600050801</t>
  </si>
  <si>
    <t>'000600840670050201</t>
  </si>
  <si>
    <t>'006900615809050201</t>
  </si>
  <si>
    <t>'001600638341050202</t>
  </si>
  <si>
    <t>'002800420029050803</t>
  </si>
  <si>
    <t>'004700806320050802</t>
  </si>
  <si>
    <t>'004400838440050201</t>
  </si>
  <si>
    <t>'006500837877050801</t>
  </si>
  <si>
    <t>'000400628132050201</t>
  </si>
  <si>
    <t>'010600768524050801</t>
  </si>
  <si>
    <t>'014200546008050201</t>
  </si>
  <si>
    <t>'000900820955050201</t>
  </si>
  <si>
    <t>'003400840297050201</t>
  </si>
  <si>
    <t>'005400823880050201</t>
  </si>
  <si>
    <t>'011700582591050801</t>
  </si>
  <si>
    <t>'001100731083050202</t>
  </si>
  <si>
    <t>'006700789501050801</t>
  </si>
  <si>
    <t>'004500811055050201</t>
  </si>
  <si>
    <t>'002200565841050202</t>
  </si>
  <si>
    <t>'006800765311050203</t>
  </si>
  <si>
    <t>'008400840254050201</t>
  </si>
  <si>
    <t>'012000391870050201</t>
  </si>
  <si>
    <t>'007600020282050801</t>
  </si>
  <si>
    <t>'040800813860050201</t>
  </si>
  <si>
    <t>'001300176131050202</t>
  </si>
  <si>
    <t>'005400810460050201</t>
  </si>
  <si>
    <t>'002500740462050801</t>
  </si>
  <si>
    <t>'003100048496050203</t>
  </si>
  <si>
    <t>'007600770290050801</t>
  </si>
  <si>
    <t>'004000758086050801</t>
  </si>
  <si>
    <t>'005200249509050803</t>
  </si>
  <si>
    <t>'005700840784050201</t>
  </si>
  <si>
    <t>'005600727293050801</t>
  </si>
  <si>
    <t>'004800839962050201</t>
  </si>
  <si>
    <t>'010400839289050201</t>
  </si>
  <si>
    <t>'006800585270050201</t>
  </si>
  <si>
    <t>'004400763243050201</t>
  </si>
  <si>
    <t>'007000703373050801</t>
  </si>
  <si>
    <t>'006500838358050201</t>
  </si>
  <si>
    <t>'004000268834050801</t>
  </si>
  <si>
    <t>'000600609613050801</t>
  </si>
  <si>
    <t>'002200025052050203</t>
  </si>
  <si>
    <t>'003600818209050801</t>
  </si>
  <si>
    <t>'006200712835050802</t>
  </si>
  <si>
    <t>'010100823401050201</t>
  </si>
  <si>
    <t>'020000365197050801</t>
  </si>
  <si>
    <t>'019600567002050801</t>
  </si>
  <si>
    <t>'020400822198050202</t>
  </si>
  <si>
    <t>'002400632558050801</t>
  </si>
  <si>
    <t>'008700810815050201</t>
  </si>
  <si>
    <t>'007000776157050801</t>
  </si>
  <si>
    <t>'006800839202050201</t>
  </si>
  <si>
    <t>'019000699955050801</t>
  </si>
  <si>
    <t>'012100816613050201</t>
  </si>
  <si>
    <t>'000500840795050201</t>
  </si>
  <si>
    <t>'002200842651050201</t>
  </si>
  <si>
    <t>'006800665500050203</t>
  </si>
  <si>
    <t>'003400745266050802</t>
  </si>
  <si>
    <t>'006600709762050801</t>
  </si>
  <si>
    <t>'021200718238050801</t>
  </si>
  <si>
    <t>'014200840493050201</t>
  </si>
  <si>
    <t>'004000590296050201</t>
  </si>
  <si>
    <t>'005500818815050201</t>
  </si>
  <si>
    <t>'004300787581050801</t>
  </si>
  <si>
    <t>'015200679918050201</t>
  </si>
  <si>
    <t>'006300634275050201</t>
  </si>
  <si>
    <t>'006900826561050801</t>
  </si>
  <si>
    <t>'001300631465050801</t>
  </si>
  <si>
    <t>'004000836390050201</t>
  </si>
  <si>
    <t>'021300108429050201</t>
  </si>
  <si>
    <t>'006200708545050801</t>
  </si>
  <si>
    <t>'004100840066050201</t>
  </si>
  <si>
    <t>'002400808262050202</t>
  </si>
  <si>
    <t>'005500574293050201</t>
  </si>
  <si>
    <t>'004200319241050201</t>
  </si>
  <si>
    <t>'001300842388050201</t>
  </si>
  <si>
    <t>'001600840609050201</t>
  </si>
  <si>
    <t>'005200448436050802</t>
  </si>
  <si>
    <t>'001300477830050203</t>
  </si>
  <si>
    <t>'000600839460050201</t>
  </si>
  <si>
    <t>'005200826747050201</t>
  </si>
  <si>
    <t>'007600837552050201</t>
  </si>
  <si>
    <t>'003500838093050201</t>
  </si>
  <si>
    <t>'004200527492050203</t>
  </si>
  <si>
    <t>'013100045955050801</t>
  </si>
  <si>
    <t>'009300772305050802</t>
  </si>
  <si>
    <t>'000300819054050201</t>
  </si>
  <si>
    <t>'012700595986050801</t>
  </si>
  <si>
    <t>'001100727168050801</t>
  </si>
  <si>
    <t>'015200614322050802</t>
  </si>
  <si>
    <t>'016400580011050801</t>
  </si>
  <si>
    <t>'010100814108050201</t>
  </si>
  <si>
    <t>'006900650173050801</t>
  </si>
  <si>
    <t>'007200760475050801</t>
  </si>
  <si>
    <t>'001800641657050201</t>
  </si>
  <si>
    <t>'010800816639050201</t>
  </si>
  <si>
    <t>'019100836754050201</t>
  </si>
  <si>
    <t>'001600691782050801</t>
  </si>
  <si>
    <t>'004600548518050802</t>
  </si>
  <si>
    <t>'005900440801050801</t>
  </si>
  <si>
    <t>'000600157560050201</t>
  </si>
  <si>
    <t>'009700790746050801</t>
  </si>
  <si>
    <t>'009900837865050201</t>
  </si>
  <si>
    <t>'000600843981050201</t>
  </si>
  <si>
    <t>'004100559519050202</t>
  </si>
  <si>
    <t>'005700803496050801</t>
  </si>
  <si>
    <t>'006800723669050801</t>
  </si>
  <si>
    <t>'041500679056050801</t>
  </si>
  <si>
    <t>'005700821432050201</t>
  </si>
  <si>
    <t>'001900461920050201</t>
  </si>
  <si>
    <t>'003000828952050201</t>
  </si>
  <si>
    <t>'006800408125050201</t>
  </si>
  <si>
    <t>'004000818724050201</t>
  </si>
  <si>
    <t>'000400805644050801</t>
  </si>
  <si>
    <t>'004400839211050201</t>
  </si>
  <si>
    <t>'008200732813050801</t>
  </si>
  <si>
    <t>'003900441994050202</t>
  </si>
  <si>
    <t>'000300821489050801</t>
  </si>
  <si>
    <t>'005800838360050201</t>
  </si>
  <si>
    <t>'000400388031050801</t>
  </si>
  <si>
    <t>'002600664258050803</t>
  </si>
  <si>
    <t>'003000551139050201</t>
  </si>
  <si>
    <t>'006200572391050802</t>
  </si>
  <si>
    <t>'001700100238050202</t>
  </si>
  <si>
    <t>'010100625047050202</t>
  </si>
  <si>
    <t>'016700374237050202</t>
  </si>
  <si>
    <t>'005700841831050201</t>
  </si>
  <si>
    <t>'001900499227050801</t>
  </si>
  <si>
    <t>'013100228274050801</t>
  </si>
  <si>
    <t>'005600013104050202</t>
  </si>
  <si>
    <t>'005400842857050801</t>
  </si>
  <si>
    <t>'007000744166050202</t>
  </si>
  <si>
    <t>'010800825345050201</t>
  </si>
  <si>
    <t>'014800769188050801</t>
  </si>
  <si>
    <t>'002800845269050201</t>
  </si>
  <si>
    <t>'006100828391050201</t>
  </si>
  <si>
    <t>'002800806197050201</t>
  </si>
  <si>
    <t>'001500091965050803</t>
  </si>
  <si>
    <t>'002900816170050201</t>
  </si>
  <si>
    <t>'001000606577050202</t>
  </si>
  <si>
    <t>'011300600753050201</t>
  </si>
  <si>
    <t>'010100651505050202</t>
  </si>
  <si>
    <t>'007000246069050201</t>
  </si>
  <si>
    <t>'041400846260050801</t>
  </si>
  <si>
    <t>'006100100047050201</t>
  </si>
  <si>
    <t>'002300014935050202</t>
  </si>
  <si>
    <t>'001500643848050801</t>
  </si>
  <si>
    <t>'000600840916050201</t>
  </si>
  <si>
    <t>'011500844192050201</t>
  </si>
  <si>
    <t>'005400838894050201</t>
  </si>
  <si>
    <t>'004700658976050802</t>
  </si>
  <si>
    <t>'008400462000050802</t>
  </si>
  <si>
    <t>'040700840715050201</t>
  </si>
  <si>
    <t>'001000810219050201</t>
  </si>
  <si>
    <t>'004200838514050201</t>
  </si>
  <si>
    <t>'004400067707050801</t>
  </si>
  <si>
    <t>'004800153101050201</t>
  </si>
  <si>
    <t>'007000807859050202</t>
  </si>
  <si>
    <t>'007400826185050201</t>
  </si>
  <si>
    <t>'004400749073050205</t>
  </si>
  <si>
    <t>'005800806282050201</t>
  </si>
  <si>
    <t>'001600485403050204</t>
  </si>
  <si>
    <t>'011000699115050204</t>
  </si>
  <si>
    <t>'015900844244050201</t>
  </si>
  <si>
    <t>'001900299121050801</t>
  </si>
  <si>
    <t>'000500820658050201</t>
  </si>
  <si>
    <t>'000300813808050201</t>
  </si>
  <si>
    <t>'003900115642050201</t>
  </si>
  <si>
    <t>'001000629633050202</t>
  </si>
  <si>
    <t>'001000839942050201</t>
  </si>
  <si>
    <t>'011900809767050202</t>
  </si>
  <si>
    <t>'005900549051050801</t>
  </si>
  <si>
    <t>'005700721902050801</t>
  </si>
  <si>
    <t>'007100645602050802</t>
  </si>
  <si>
    <t>'003200556783050201</t>
  </si>
  <si>
    <t>'018900814387050201</t>
  </si>
  <si>
    <t>'007800838033050201</t>
  </si>
  <si>
    <t>'001400674722050203</t>
  </si>
  <si>
    <t>'004100553162050801</t>
  </si>
  <si>
    <t>'010400829416050201</t>
  </si>
  <si>
    <t>'001900832380050201</t>
  </si>
  <si>
    <t>'010100756218050202</t>
  </si>
  <si>
    <t>'002800771324050202</t>
  </si>
  <si>
    <t>'018000609655050202</t>
  </si>
  <si>
    <t>'041600818077050201</t>
  </si>
  <si>
    <t>'006700832565050201</t>
  </si>
  <si>
    <t>'000600846136050201</t>
  </si>
  <si>
    <t>'000900824435050201</t>
  </si>
  <si>
    <t>'000600839464050201</t>
  </si>
  <si>
    <t>'012000807864050201</t>
  </si>
  <si>
    <t>'002400840011050201</t>
  </si>
  <si>
    <t>'001700822261050201</t>
  </si>
  <si>
    <t>'019600394792050801</t>
  </si>
  <si>
    <t>'001900817410050201</t>
  </si>
  <si>
    <t>'021200840926050201</t>
  </si>
  <si>
    <t>'021300845122050201</t>
  </si>
  <si>
    <t>'004600527258050801</t>
  </si>
  <si>
    <t>'020400708306050201</t>
  </si>
  <si>
    <t>'005800448892050802</t>
  </si>
  <si>
    <t>'000200804202050201</t>
  </si>
  <si>
    <t>'001600809840050801</t>
  </si>
  <si>
    <t>'003400803885050205</t>
  </si>
  <si>
    <t>'000800839864050201</t>
  </si>
  <si>
    <t>'005300738995050202</t>
  </si>
  <si>
    <t>'000600511386050801</t>
  </si>
  <si>
    <t>'001600810226050201</t>
  </si>
  <si>
    <t>'014200805960050202</t>
  </si>
  <si>
    <t>'004000838813050201</t>
  </si>
  <si>
    <t>'006100733065050202</t>
  </si>
  <si>
    <t>'041600005799050802</t>
  </si>
  <si>
    <t>'007800808792050201</t>
  </si>
  <si>
    <t>'006100843528050201</t>
  </si>
  <si>
    <t>'000900604065050202</t>
  </si>
  <si>
    <t>'002500817605050801</t>
  </si>
  <si>
    <t>'009300592066050202</t>
  </si>
  <si>
    <t>'004400804426050202</t>
  </si>
  <si>
    <t>'004100186464050201</t>
  </si>
  <si>
    <t>'001900839266050201</t>
  </si>
  <si>
    <t>'001100839714050201</t>
  </si>
  <si>
    <t>'000900840583050201</t>
  </si>
  <si>
    <t>'000300446064050201</t>
  </si>
  <si>
    <t>'006900842029050201</t>
  </si>
  <si>
    <t>'001300542586050202</t>
  </si>
  <si>
    <t>'010400811121050201</t>
  </si>
  <si>
    <t>'013000840250050201</t>
  </si>
  <si>
    <t>'002500651313050201</t>
  </si>
  <si>
    <t>'000700610175050802</t>
  </si>
  <si>
    <t>'020900631587050801</t>
  </si>
  <si>
    <t>'006200740586050801</t>
  </si>
  <si>
    <t>'002300816561050201</t>
  </si>
  <si>
    <t>'005700513113050802</t>
  </si>
  <si>
    <t>'010600818550050201</t>
  </si>
  <si>
    <t>'005800819036050202</t>
  </si>
  <si>
    <t>'001900817803050801</t>
  </si>
  <si>
    <t>'017200808831050201</t>
  </si>
  <si>
    <t>'020400814124050201</t>
  </si>
  <si>
    <t>'041600845354050201</t>
  </si>
  <si>
    <t>'000600823453050202</t>
  </si>
  <si>
    <t>'006100786663050202</t>
  </si>
  <si>
    <t>'003400805862050802</t>
  </si>
  <si>
    <t>'007900814017050201</t>
  </si>
  <si>
    <t>'019200828975050201</t>
  </si>
  <si>
    <t>'005000791575050202</t>
  </si>
  <si>
    <t>'001600815174050202</t>
  </si>
  <si>
    <t>'008400746550050202</t>
  </si>
  <si>
    <t>'004100843228050201</t>
  </si>
  <si>
    <t>'004200719430050202</t>
  </si>
  <si>
    <t>'007100840860050201</t>
  </si>
  <si>
    <t>'001600287695050201</t>
  </si>
  <si>
    <t>'007000844530050201</t>
  </si>
  <si>
    <t>'011000703162050202</t>
  </si>
  <si>
    <t>'004700816740050201</t>
  </si>
  <si>
    <t>'006500750126050201</t>
  </si>
  <si>
    <t>'015900833223050201</t>
  </si>
  <si>
    <t>'010600805698050801</t>
  </si>
  <si>
    <t>'000600820915050201</t>
  </si>
  <si>
    <t>'011000815992050201</t>
  </si>
  <si>
    <t>'002100808168050202</t>
  </si>
  <si>
    <t>'007000814473050201</t>
  </si>
  <si>
    <t>'000600808125050201</t>
  </si>
  <si>
    <t>'005800828499050201</t>
  </si>
  <si>
    <t>'000300781942050201</t>
  </si>
  <si>
    <t>'005400815119050201</t>
  </si>
  <si>
    <t>'011000762808050202</t>
  </si>
  <si>
    <t>'001900752585050804</t>
  </si>
  <si>
    <t>'002300810781050801</t>
  </si>
  <si>
    <t>'006500818507050201</t>
  </si>
  <si>
    <t>'017900806631050202</t>
  </si>
  <si>
    <t>'009000820423050201</t>
  </si>
  <si>
    <t>'002800156249050202</t>
  </si>
  <si>
    <t>'001700611326050801</t>
  </si>
  <si>
    <t>'006800803597050202</t>
  </si>
  <si>
    <t>'000900836529050201</t>
  </si>
  <si>
    <t>'005800610072050202</t>
  </si>
  <si>
    <t>'008400841956050202</t>
  </si>
  <si>
    <t>'003100810702050201</t>
  </si>
  <si>
    <t>'012700836905050201</t>
  </si>
  <si>
    <t>'006500816230050201</t>
  </si>
  <si>
    <t>'006100731390050802</t>
  </si>
  <si>
    <t>'001700449210050201</t>
  </si>
  <si>
    <t>'010400824120050201</t>
  </si>
  <si>
    <t>'000700837734050201</t>
  </si>
  <si>
    <t>'005200804445050202</t>
  </si>
  <si>
    <t>'002600710957050801</t>
  </si>
  <si>
    <t>'008400843432050201</t>
  </si>
  <si>
    <t>'000600627137050204</t>
  </si>
  <si>
    <t>'006100791260050202</t>
  </si>
  <si>
    <t>'006700838892050201</t>
  </si>
  <si>
    <t>'009500827291050201</t>
  </si>
  <si>
    <t>'041400806005050201</t>
  </si>
  <si>
    <t>'014800845480050201</t>
  </si>
  <si>
    <t>'004200836938050201</t>
  </si>
  <si>
    <t>'019600815118050202</t>
  </si>
  <si>
    <t>'021300761728050801</t>
  </si>
  <si>
    <t>'005000630932050201</t>
  </si>
  <si>
    <t>'004100750152050801</t>
  </si>
  <si>
    <t>'004400804431050202</t>
  </si>
  <si>
    <t>'008400821447050201</t>
  </si>
  <si>
    <t>'000300805173050201</t>
  </si>
  <si>
    <t>'001600661707050202</t>
  </si>
  <si>
    <t>'005300659618050201</t>
  </si>
  <si>
    <t>'012500841688050201</t>
  </si>
  <si>
    <t>'007000701412050801</t>
  </si>
  <si>
    <t>'008200823813050201</t>
  </si>
  <si>
    <t>'018000314762050201</t>
  </si>
  <si>
    <t>'012800818965050202</t>
  </si>
  <si>
    <t>'014100839287050202</t>
  </si>
  <si>
    <t>'008400498904050202</t>
  </si>
  <si>
    <t>'009400640739050801</t>
  </si>
  <si>
    <t>'012500807287050201</t>
  </si>
  <si>
    <t>'000600809806050201</t>
  </si>
  <si>
    <t>'015700500583050201</t>
  </si>
  <si>
    <t>'015900810703050201</t>
  </si>
  <si>
    <t>'002300598032050202</t>
  </si>
  <si>
    <t>'005900591213050801</t>
  </si>
  <si>
    <t>'006900595338050201</t>
  </si>
  <si>
    <t>'041000783071050201</t>
  </si>
  <si>
    <t>'004000840922050201</t>
  </si>
  <si>
    <t>'005900832192050201</t>
  </si>
  <si>
    <t>'002500820326050801</t>
  </si>
  <si>
    <t>'006500810579050801</t>
  </si>
  <si>
    <t>'001900802103050801</t>
  </si>
  <si>
    <t>'003600805297050203</t>
  </si>
  <si>
    <t>'040200534597050201</t>
  </si>
  <si>
    <t>'007000838393050201</t>
  </si>
  <si>
    <t>'002700702124050801</t>
  </si>
  <si>
    <t>'006100842772050201</t>
  </si>
  <si>
    <t>'041500234573050801</t>
  </si>
  <si>
    <t>'018000129673050202</t>
  </si>
  <si>
    <t>'006100703444050801</t>
  </si>
  <si>
    <t>'004100814661050801</t>
  </si>
  <si>
    <t>'013500839676050201</t>
  </si>
  <si>
    <t>'001600819232050201</t>
  </si>
  <si>
    <t>'005600817683050201</t>
  </si>
  <si>
    <t>'010100810056050201</t>
  </si>
  <si>
    <t>'003300804644050201</t>
  </si>
  <si>
    <t>'003000746989050202</t>
  </si>
  <si>
    <t>'002000155659050201</t>
  </si>
  <si>
    <t>'006700804732050802</t>
  </si>
  <si>
    <t>'006800078590050201</t>
  </si>
  <si>
    <t>'006900817074050203</t>
  </si>
  <si>
    <t>'007600804506050201</t>
  </si>
  <si>
    <t>'000600842016050201</t>
  </si>
  <si>
    <t>'005300575370050202</t>
  </si>
  <si>
    <t>'001600837740050201</t>
  </si>
  <si>
    <t>'006100844546050201</t>
  </si>
  <si>
    <t>'008200841061050201</t>
  </si>
  <si>
    <t>'000700841586050201</t>
  </si>
  <si>
    <t>'002300701339050802</t>
  </si>
  <si>
    <t>'008200845094050201</t>
  </si>
  <si>
    <t>'004800836608050201</t>
  </si>
  <si>
    <t>'009900838707050201</t>
  </si>
  <si>
    <t>'000600839137050201</t>
  </si>
  <si>
    <t>'041500728293050203</t>
  </si>
  <si>
    <t>'016400804438050201</t>
  </si>
  <si>
    <t>'010600805946050201</t>
  </si>
  <si>
    <t>'005000810121050201</t>
  </si>
  <si>
    <t>'041800839228050201</t>
  </si>
  <si>
    <t>'013000823814050201</t>
  </si>
  <si>
    <t>'006800677943050205</t>
  </si>
  <si>
    <t>'013300720527050209</t>
  </si>
  <si>
    <t>'010800809964050201</t>
  </si>
  <si>
    <t>'011900700660050801</t>
  </si>
  <si>
    <t>'007100845112050201</t>
  </si>
  <si>
    <t>'041500820649050201</t>
  </si>
  <si>
    <t>'006900830648050201</t>
  </si>
  <si>
    <t>'019000823220050201</t>
  </si>
  <si>
    <t>'002100809167050201</t>
  </si>
  <si>
    <t>'001700836534050201</t>
  </si>
  <si>
    <t>'006100817276050801</t>
  </si>
  <si>
    <t>'000500683403050803</t>
  </si>
  <si>
    <t>'002500807581050201</t>
  </si>
  <si>
    <t>'005300805243050201</t>
  </si>
  <si>
    <t>'000600710024050801</t>
  </si>
  <si>
    <t>'002500833745050201</t>
  </si>
  <si>
    <t>'002600805754050201</t>
  </si>
  <si>
    <t>'001600730015050202</t>
  </si>
  <si>
    <t>'006300759989050204</t>
  </si>
  <si>
    <t>'002100712763050202</t>
  </si>
  <si>
    <t>'021100833113050201</t>
  </si>
  <si>
    <t>'002100816568050201</t>
  </si>
  <si>
    <t>'020900817254050201</t>
  </si>
  <si>
    <t>'001500711998050202</t>
  </si>
  <si>
    <t>'002500705212050801</t>
  </si>
  <si>
    <t>'008400583889050801</t>
  </si>
  <si>
    <t>'001600334201050201</t>
  </si>
  <si>
    <t>'006100830888050201</t>
  </si>
  <si>
    <t>'003300806480050201</t>
  </si>
  <si>
    <t>'040800806904050201</t>
  </si>
  <si>
    <t>'010200810249050201</t>
  </si>
  <si>
    <t>'001900841546050201</t>
  </si>
  <si>
    <t>'003600839392050201</t>
  </si>
  <si>
    <t>'002600806323050201</t>
  </si>
  <si>
    <t>'002800583446050803</t>
  </si>
  <si>
    <t>'041200785065050201</t>
  </si>
  <si>
    <t>'006100840999050201</t>
  </si>
  <si>
    <t>'021200820501050201</t>
  </si>
  <si>
    <t>'009300808864050201</t>
  </si>
  <si>
    <t>'016400814311050201</t>
  </si>
  <si>
    <t>'002900810803050203</t>
  </si>
  <si>
    <t>'008200521280050202</t>
  </si>
  <si>
    <t>'001800810737050201</t>
  </si>
  <si>
    <t>'018800804808050201</t>
  </si>
  <si>
    <t>'003000640582050802</t>
  </si>
  <si>
    <t>'001600815690050201</t>
  </si>
  <si>
    <t>'002600471553050201</t>
  </si>
  <si>
    <t>'009700640221050202</t>
  </si>
  <si>
    <t>'003400799605050204</t>
  </si>
  <si>
    <t>'020300771926050201</t>
  </si>
  <si>
    <t>'041800312164050201</t>
  </si>
  <si>
    <t>'001600750318050201</t>
  </si>
  <si>
    <t>'040700844014050201</t>
  </si>
  <si>
    <t>'040200330932050802</t>
  </si>
  <si>
    <t>'002500817395050202</t>
  </si>
  <si>
    <t>'009900576363050201</t>
  </si>
  <si>
    <t>'013100235971050201</t>
  </si>
  <si>
    <t>'000600839135050201</t>
  </si>
  <si>
    <t>'013100362841050201</t>
  </si>
  <si>
    <t>'006100814566050201</t>
  </si>
  <si>
    <t>'006100728587050203</t>
  </si>
  <si>
    <t>'005600842140050201</t>
  </si>
  <si>
    <t>'013100809678050801</t>
  </si>
  <si>
    <t>'003100807973050201</t>
  </si>
  <si>
    <t>'000600713046050202</t>
  </si>
  <si>
    <t>'006100818718050201</t>
  </si>
  <si>
    <t>'006700247754050201</t>
  </si>
  <si>
    <t>'006500816135050201</t>
  </si>
  <si>
    <t>'005000721882050201</t>
  </si>
  <si>
    <t>'000400805274050201</t>
  </si>
  <si>
    <t>'001600491011050204</t>
  </si>
  <si>
    <t>'009500804379050204</t>
  </si>
  <si>
    <t>'004200842113050201</t>
  </si>
  <si>
    <t>'008700837089050201</t>
  </si>
  <si>
    <t>'005300632029050201</t>
  </si>
  <si>
    <t>'002300736637050203</t>
  </si>
  <si>
    <t>'004500150322050201</t>
  </si>
  <si>
    <t>'004300818260050201</t>
  </si>
  <si>
    <t>'004000220361050201</t>
  </si>
  <si>
    <t>'009500751209050202</t>
  </si>
  <si>
    <t>'006100036600050202</t>
  </si>
  <si>
    <t>'010100839627050201</t>
  </si>
  <si>
    <t>'014000823723050201</t>
  </si>
  <si>
    <t>'003500778128050801</t>
  </si>
  <si>
    <t>'009700770942050801</t>
  </si>
  <si>
    <t>'013100244757050201</t>
  </si>
  <si>
    <t>'004200706095050202</t>
  </si>
  <si>
    <t>'005000830613050201</t>
  </si>
  <si>
    <t>'019600810291050201</t>
  </si>
  <si>
    <t>'005200733431050202</t>
  </si>
  <si>
    <t>'011500808423050201</t>
  </si>
  <si>
    <t>'003600823107050201</t>
  </si>
  <si>
    <t>'001100807496050201</t>
  </si>
  <si>
    <t>'019100841290050201</t>
  </si>
  <si>
    <t>'021200817590050201</t>
  </si>
  <si>
    <t>'014000823001050201</t>
  </si>
  <si>
    <t>'003400816632050801</t>
  </si>
  <si>
    <t>'011000806938050201</t>
  </si>
  <si>
    <t>'004800804194050202</t>
  </si>
  <si>
    <t>'001500163120050802</t>
  </si>
  <si>
    <t>'009300751238050202</t>
  </si>
  <si>
    <t>'003500818434050201</t>
  </si>
  <si>
    <t>'000600816827050201</t>
  </si>
  <si>
    <t>'000600823944050801</t>
  </si>
  <si>
    <t>'007500468243050202</t>
  </si>
  <si>
    <t>'000600813389050201</t>
  </si>
  <si>
    <t>'040200068974050801</t>
  </si>
  <si>
    <t>'002300625110050202</t>
  </si>
  <si>
    <t>'006100728402050801</t>
  </si>
  <si>
    <t>'006900819105050201</t>
  </si>
  <si>
    <t>'005300810472050201</t>
  </si>
  <si>
    <t>'009300815558050201</t>
  </si>
  <si>
    <t>'013400817149050201</t>
  </si>
  <si>
    <t>'002900806932050202</t>
  </si>
  <si>
    <t>'003400784032050201</t>
  </si>
  <si>
    <t>'001100531244050803</t>
  </si>
  <si>
    <t>'001700814134050201</t>
  </si>
  <si>
    <t>'006300698786050801</t>
  </si>
  <si>
    <t>'004000839377050201</t>
  </si>
  <si>
    <t>'001600804979050201</t>
  </si>
  <si>
    <t>'010600807443050202</t>
  </si>
  <si>
    <t>'010800807594050201</t>
  </si>
  <si>
    <t>'019600611570050201</t>
  </si>
  <si>
    <t>'002200699121050201</t>
  </si>
  <si>
    <t>'005000701388050801</t>
  </si>
  <si>
    <t>'001900484879050202</t>
  </si>
  <si>
    <t>'003600817077050201</t>
  </si>
  <si>
    <t>'006100814180050201</t>
  </si>
  <si>
    <t>'009700720130050202</t>
  </si>
  <si>
    <t>'041500810691050201</t>
  </si>
  <si>
    <t>'006500692397050202</t>
  </si>
  <si>
    <t>'001300703116050202</t>
  </si>
  <si>
    <t>'000800816635050801</t>
  </si>
  <si>
    <t>'001500376451050803</t>
  </si>
  <si>
    <t>'011300808652050801</t>
  </si>
  <si>
    <t>'005800073284050202</t>
  </si>
  <si>
    <t>'004100294173050202</t>
  </si>
  <si>
    <t>'006100730421050203</t>
  </si>
  <si>
    <t>'006200038734050201</t>
  </si>
  <si>
    <t>'006900804830050201</t>
  </si>
  <si>
    <t>'005000552969050202</t>
  </si>
  <si>
    <t>'014200808524050201</t>
  </si>
  <si>
    <t>'004500719597050203</t>
  </si>
  <si>
    <t>'001900709753050801</t>
  </si>
  <si>
    <t>'004100491458050202</t>
  </si>
  <si>
    <t>'004300540520050801</t>
  </si>
  <si>
    <t>'009600805038050201</t>
  </si>
  <si>
    <t>'007000809393050201</t>
  </si>
  <si>
    <t>'013000838181050201</t>
  </si>
  <si>
    <t>'005800814689050201</t>
  </si>
  <si>
    <t>'004500672475050203</t>
  </si>
  <si>
    <t>'001300621327050202</t>
  </si>
  <si>
    <t>'001700815580050201</t>
  </si>
  <si>
    <t>'002900817158050203</t>
  </si>
  <si>
    <t>'000200747597050202</t>
  </si>
  <si>
    <t>'001800339827050201</t>
  </si>
  <si>
    <t>'005900711808050203</t>
  </si>
  <si>
    <t>'001400269608050201</t>
  </si>
  <si>
    <t>'000200735337050202</t>
  </si>
  <si>
    <t>'006100807870050201</t>
  </si>
  <si>
    <t>'001800735351050202</t>
  </si>
  <si>
    <t>'014200131360050201</t>
  </si>
  <si>
    <t>'001600718550050202</t>
  </si>
  <si>
    <t>'000600823704050202</t>
  </si>
  <si>
    <t>'001700613367050801</t>
  </si>
  <si>
    <t>'016400018857050801</t>
  </si>
  <si>
    <t>'003500688614050801</t>
  </si>
  <si>
    <t>'006100340304050202</t>
  </si>
  <si>
    <t>'004700656210050202</t>
  </si>
  <si>
    <t>'001300435405050202</t>
  </si>
  <si>
    <t>'006300815215050201</t>
  </si>
  <si>
    <t>'015800804186050201</t>
  </si>
  <si>
    <t>'001900805023050201</t>
  </si>
  <si>
    <t>'009300037496050202</t>
  </si>
  <si>
    <t>'006300768680050202</t>
  </si>
  <si>
    <t>'001600357658050203</t>
  </si>
  <si>
    <t>'013400807748050201</t>
  </si>
  <si>
    <t>'009000815340050201</t>
  </si>
  <si>
    <t>'008400610850050801</t>
  </si>
  <si>
    <t>'003600810197050201</t>
  </si>
  <si>
    <t>'009500751394050202</t>
  </si>
  <si>
    <t>'006100675195050203</t>
  </si>
  <si>
    <t>'010100807602050201</t>
  </si>
  <si>
    <t>'008200808702050201</t>
  </si>
  <si>
    <t>'006100633925050203</t>
  </si>
  <si>
    <t>'001600619264050202</t>
  </si>
  <si>
    <t>'006100719610050202</t>
  </si>
  <si>
    <t>'007300814201050201</t>
  </si>
  <si>
    <t>'001400746598050201</t>
  </si>
  <si>
    <t>'019600076670050801</t>
  </si>
  <si>
    <t>'006100810695050201</t>
  </si>
  <si>
    <t>'002400363364050201</t>
  </si>
  <si>
    <t>'000900756771050202</t>
  </si>
  <si>
    <t>'006300841064050201</t>
  </si>
  <si>
    <t>'000700615061050202</t>
  </si>
  <si>
    <t>'001600648342050202</t>
  </si>
  <si>
    <t>'002200711932050202</t>
  </si>
  <si>
    <t>'000400228868050201</t>
  </si>
  <si>
    <t>'000500816279050201</t>
  </si>
  <si>
    <t>'019100813837050201</t>
  </si>
  <si>
    <t>'005300751237050202</t>
  </si>
  <si>
    <t>'009300652408050202</t>
  </si>
  <si>
    <t>'015200552188050201</t>
  </si>
  <si>
    <t>'016100813898050201</t>
  </si>
  <si>
    <t>'003900597165050202</t>
  </si>
  <si>
    <t>'009400618203050202</t>
  </si>
  <si>
    <t>'001800545144050203</t>
  </si>
  <si>
    <t>'007500668013050201</t>
  </si>
  <si>
    <t>'009700805369050201</t>
  </si>
  <si>
    <t>'007000772050050202</t>
  </si>
  <si>
    <t>'000400805361050201</t>
  </si>
  <si>
    <t>CASH IN HAND</t>
  </si>
  <si>
    <t>Three Wheeler-Lease-Registered</t>
  </si>
  <si>
    <t>100000-120000</t>
  </si>
  <si>
    <t>120000+</t>
  </si>
  <si>
    <t>80000-100000</t>
  </si>
  <si>
    <t>60000-80000</t>
  </si>
  <si>
    <t>40000-60000</t>
  </si>
  <si>
    <t>&lt; 40000</t>
  </si>
  <si>
    <t>Low_risk_sub_purpose_code</t>
  </si>
  <si>
    <t>Medium_risk_sub_purpose_code</t>
  </si>
  <si>
    <t>High_risk_sub_purpose_code</t>
  </si>
  <si>
    <t>Above 80</t>
  </si>
  <si>
    <t>60-80</t>
  </si>
  <si>
    <t>40-60</t>
  </si>
  <si>
    <t>20-40</t>
  </si>
  <si>
    <t>Missing</t>
  </si>
  <si>
    <t>0-20</t>
  </si>
  <si>
    <t>below 0</t>
  </si>
  <si>
    <t>less than 50 percentage</t>
  </si>
  <si>
    <t>between 50 - 100 percentage</t>
  </si>
  <si>
    <t>between 100 - 150 percentage</t>
  </si>
  <si>
    <t>between 150 - 200 percentage</t>
  </si>
  <si>
    <t>above 200 percentage</t>
  </si>
  <si>
    <t>less than 1 percentage</t>
  </si>
  <si>
    <t>between 1 - 5 percentage</t>
  </si>
  <si>
    <t>above 15 percentage</t>
  </si>
  <si>
    <t>between 5 - 10 percentage</t>
  </si>
  <si>
    <t>between 10 - 15 percentage</t>
  </si>
  <si>
    <t>between 5- 10 percentage</t>
  </si>
  <si>
    <t>above 10 percentage</t>
  </si>
  <si>
    <t>between 2- 5 percentage</t>
  </si>
  <si>
    <t>less than 2 percentage</t>
  </si>
  <si>
    <t>Green</t>
  </si>
  <si>
    <t>Red</t>
  </si>
  <si>
    <t>Total Collection new</t>
  </si>
  <si>
    <t>Total Due New</t>
  </si>
  <si>
    <t>Portfolio New</t>
  </si>
  <si>
    <t>Non-Portfolio New</t>
  </si>
  <si>
    <t>Count of FACNO</t>
  </si>
  <si>
    <t>Row Labels</t>
  </si>
  <si>
    <t>Grand Total</t>
  </si>
  <si>
    <t>Sum of Total Collection new</t>
  </si>
  <si>
    <t>Sum of Total Due New</t>
  </si>
  <si>
    <t>Sum of Portfolio New</t>
  </si>
  <si>
    <t>Sum of Non-Portfolio New</t>
  </si>
  <si>
    <t>NPL</t>
  </si>
  <si>
    <t>Previous Decision</t>
  </si>
  <si>
    <t>Manual</t>
  </si>
  <si>
    <t>NA</t>
  </si>
  <si>
    <t>Yellow</t>
  </si>
  <si>
    <t>Previous_DCS</t>
  </si>
  <si>
    <t>Collection Ratio</t>
  </si>
  <si>
    <t>Acceptance</t>
  </si>
  <si>
    <t>NPL(Accepted)</t>
  </si>
  <si>
    <t>Collrection_ratio(Accepted)</t>
  </si>
  <si>
    <t>Ai</t>
  </si>
  <si>
    <t>Existing</t>
  </si>
  <si>
    <t>Total_Portfolio</t>
  </si>
  <si>
    <t>Non-Performing Portfolio</t>
  </si>
  <si>
    <t>Total Collection</t>
  </si>
  <si>
    <t>Total Due</t>
  </si>
  <si>
    <t>Original Cluster</t>
  </si>
  <si>
    <t>Previous scorecard Decision</t>
  </si>
  <si>
    <t>NPL 15</t>
  </si>
  <si>
    <t>NPL (Accepted)</t>
  </si>
  <si>
    <t>NPL 10</t>
  </si>
  <si>
    <t>NPL12</t>
  </si>
  <si>
    <t>NPL 12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</si>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</sst>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 indent="2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9" fontId="1" fillId="0" borderId="0" xfId="1" applyFont="1"/>
    <xf numFmtId="9" fontId="1" fillId="2" borderId="0" xfId="1" applyFont="1" applyFill="1"/>
    <xf numFmtId="9" fontId="1" fillId="3" borderId="0" xfId="1" applyFont="1" applyFill="1"/>
    <xf numFmtId="9" fontId="1" fillId="4" borderId="0" xfId="1" applyFont="1" applyFill="1"/>
    <xf numFmtId="9" fontId="1" fillId="5" borderId="0" xfId="1" applyFont="1" applyFill="1"/>
    <xf numFmtId="9" fontId="1" fillId="6" borderId="0" xfId="1" applyFont="1" applyFill="1"/>
    <xf numFmtId="9" fontId="1" fillId="7" borderId="0" xfId="1" applyFont="1" applyFill="1"/>
    <xf numFmtId="0" fontId="1" fillId="0" borderId="0" xfId="0" applyFont="1" applyAlignment="1">
      <alignment horizontal="center"/>
    </xf>
    <xf numFmtId="9" fontId="0" fillId="5" borderId="0" xfId="1" applyFont="1" applyFill="1"/>
    <xf numFmtId="9" fontId="0" fillId="6" borderId="0" xfId="1" applyFont="1" applyFill="1"/>
    <xf numFmtId="9" fontId="0" fillId="7" borderId="0" xfId="1" applyFont="1" applyFill="1"/>
    <xf numFmtId="0" fontId="0" fillId="0" borderId="0" xfId="0"/>
    <xf numFmtId="0" fontId="0" fillId="0" borderId="0" xfId="0"/>
    <xf numFmtId="164" fontId="0" fillId="0" borderId="0" xfId="1" applyNumberFormat="1" applyFont="1"/>
    <xf numFmtId="9" fontId="0" fillId="0" borderId="0" xfId="1" applyFont="1" applyAlignment="1">
      <alignment horizontal="center"/>
    </xf>
    <xf numFmtId="9" fontId="1" fillId="0" borderId="0" xfId="1" applyFont="1" applyAlignment="1">
      <alignment horizontal="center"/>
    </xf>
    <xf numFmtId="9" fontId="2" fillId="0" borderId="0" xfId="1" applyFont="1"/>
    <xf numFmtId="0" fontId="3" fillId="0" borderId="0" xfId="0" applyFont="1" applyAlignment="1">
      <alignment horizontal="left" indent="2"/>
    </xf>
    <xf numFmtId="0" fontId="3" fillId="0" borderId="0" xfId="0" applyNumberFormat="1" applyFont="1"/>
    <xf numFmtId="0" fontId="3" fillId="0" borderId="0" xfId="0" applyFont="1"/>
    <xf numFmtId="9" fontId="3" fillId="0" borderId="0" xfId="1" applyFont="1"/>
  </cellXfs>
  <cellStyles count="2">
    <cellStyle name="Normal" xfId="0" builtinId="0"/>
    <cellStyle name="Percent" xfId="1" builtinId="5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4.609973495368" createdVersion="8" refreshedVersion="8" minRefreshableVersion="3" recordCount="1242" xr:uid="{816C016D-3356-43FD-AA23-691B8533B1BB}">
  <cacheSource type="worksheet">
    <worksheetSource ref="A1:V1243" sheet="DATA"/>
  </cacheSource>
  <cacheFields count="22">
    <cacheField name="FACNO" numFmtId="0">
      <sharedItems/>
    </cacheField>
    <cacheField name="PRODUCT_NAME" numFmtId="0">
      <sharedItems/>
    </cacheField>
    <cacheField name="LEASE_TENOR_INCLUDING_HP" numFmtId="0">
      <sharedItems containsSemiMixedTypes="0" containsString="0" containsNumber="1" containsInteger="1" minValue="12" maxValue="73"/>
    </cacheField>
    <cacheField name="TOTAL INCOME" numFmtId="0">
      <sharedItems/>
    </cacheField>
    <cacheField name="YOM" numFmtId="0">
      <sharedItems containsSemiMixedTypes="0" containsString="0" containsNumber="1" containsInteger="1" minValue="2005" maxValue="2020"/>
    </cacheField>
    <cacheField name="CUSTOMER AGE" numFmtId="0">
      <sharedItems containsSemiMixedTypes="0" containsString="0" containsNumber="1" containsInteger="1" minValue="18" maxValue="80"/>
    </cacheField>
    <cacheField name="Exp" numFmtId="0">
      <sharedItems containsSemiMixedTypes="0" containsString="0" containsNumber="1" minValue="6.7708332999999996E-2" maxValue="8.2762857140000001"/>
    </cacheField>
    <cacheField name="Sub_purpose_code_based_on_risk" numFmtId="0">
      <sharedItems/>
    </cacheField>
    <cacheField name="CRIB_SCORE" numFmtId="0">
      <sharedItems/>
    </cacheField>
    <cacheField name="Percentage_of_Total_Current_Balance_to_Total_Amount_Granted_Limit_slabs" numFmtId="0">
      <sharedItems/>
    </cacheField>
    <cacheField name="Percentage_of_Total_Arrears_Amount_to_Total_Amount_Granted_Limit_slabs" numFmtId="0">
      <sharedItems/>
    </cacheField>
    <cacheField name="Percentage_of_Total_Installments_to_Total_Current_Balance_slabs" numFmtId="0">
      <sharedItems/>
    </cacheField>
    <cacheField name="Cluster" numFmtId="0">
      <sharedItems/>
    </cacheField>
    <cacheField name="Predicted_Cluster" numFmtId="0">
      <sharedItems count="2">
        <s v="Green"/>
        <s v="Red"/>
      </sharedItems>
    </cacheField>
    <cacheField name="Total Collection new" numFmtId="0">
      <sharedItems containsSemiMixedTypes="0" containsString="0" containsNumber="1" minValue="0" maxValue="1031022"/>
    </cacheField>
    <cacheField name="Total Due New" numFmtId="0">
      <sharedItems containsSemiMixedTypes="0" containsString="0" containsNumber="1" minValue="87860" maxValue="1031022"/>
    </cacheField>
    <cacheField name="Portfolio New" numFmtId="0">
      <sharedItems containsSemiMixedTypes="0" containsString="0" containsNumber="1" containsInteger="1" minValue="0" maxValue="1056714"/>
    </cacheField>
    <cacheField name="Non-Portfolio New" numFmtId="0">
      <sharedItems containsSemiMixedTypes="0" containsString="0" containsNumber="1" containsInteger="1" minValue="0" maxValue="1044551"/>
    </cacheField>
    <cacheField name="Previous_DCS" numFmtId="0">
      <sharedItems count="5">
        <s v="Green"/>
        <s v="Manual"/>
        <s v="NA"/>
        <s v="Yellow"/>
        <s v="Red"/>
      </sharedItems>
    </cacheField>
    <cacheField name="NPL 15" numFmtId="0">
      <sharedItems count="3">
        <s v="Green"/>
        <s v="Yellow"/>
        <s v="Red"/>
      </sharedItems>
    </cacheField>
    <cacheField name="NPL 10" numFmtId="0">
      <sharedItems count="3">
        <s v="Green"/>
        <s v="Yellow"/>
        <s v="Red"/>
      </sharedItems>
    </cacheField>
    <cacheField name="NPL12" numFmtId="0">
      <sharedItems count="3">
        <s v="Green"/>
        <s v="Yellow"/>
        <s v="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2">
  <r>
    <s v="'007300837480050801"/>
    <s v="CASH IN HAND"/>
    <n v="13"/>
    <s v="100000-120000"/>
    <n v="2017"/>
    <n v="29"/>
    <n v="0.275365833"/>
    <s v="Low_risk_sub_purpose_code"/>
    <s v="Above 80"/>
    <s v="less than 50 percentage"/>
    <s v="less than 1 percentage"/>
    <s v="between 5- 10 percentage"/>
    <s v="Green"/>
    <x v="0"/>
    <n v="244884"/>
    <n v="244884"/>
    <n v="205297"/>
    <n v="0"/>
    <x v="0"/>
    <x v="0"/>
    <x v="0"/>
    <x v="0"/>
  </r>
  <r>
    <s v="'013100302892050202"/>
    <s v="Three Wheeler-Lease-Registered"/>
    <n v="12"/>
    <s v="120000+"/>
    <n v="2014"/>
    <n v="53"/>
    <n v="6.7708332999999996E-2"/>
    <s v="Low_risk_sub_purpose_code"/>
    <s v="Above 80"/>
    <s v="less than 50 percentage"/>
    <s v="less than 1 percentage"/>
    <s v="above 10 percentage"/>
    <s v="Green"/>
    <x v="0"/>
    <n v="108888"/>
    <n v="108888"/>
    <n v="6446"/>
    <n v="0"/>
    <x v="1"/>
    <x v="0"/>
    <x v="0"/>
    <x v="0"/>
  </r>
  <r>
    <s v="'021300835711050801"/>
    <s v="CASH IN HAND"/>
    <n v="25"/>
    <s v="80000-100000"/>
    <n v="2014"/>
    <n v="33"/>
    <n v="0.39198242799999999"/>
    <s v="Low_risk_sub_purpose_code"/>
    <s v="Above 80"/>
    <s v="less than 50 percentage"/>
    <s v="less than 1 percentage"/>
    <s v="above 10 percentage"/>
    <s v="Green"/>
    <x v="0"/>
    <n v="306708"/>
    <n v="306708"/>
    <n v="272691"/>
    <n v="0"/>
    <x v="0"/>
    <x v="0"/>
    <x v="0"/>
    <x v="0"/>
  </r>
  <r>
    <s v="'005500030547050804"/>
    <s v="CASH IN HAND"/>
    <n v="25"/>
    <s v="120000+"/>
    <n v="2011"/>
    <n v="68"/>
    <n v="0.28475871000000003"/>
    <s v="Low_risk_sub_purpose_code"/>
    <s v="Above 80"/>
    <s v="less than 50 percentage"/>
    <s v="less than 1 percentage"/>
    <s v="between 5- 10 percentage"/>
    <s v="Green"/>
    <x v="0"/>
    <n v="192730"/>
    <n v="220822"/>
    <n v="186805"/>
    <n v="0"/>
    <x v="0"/>
    <x v="0"/>
    <x v="0"/>
    <x v="0"/>
  </r>
  <r>
    <s v="'001900784404050803"/>
    <s v="CASH IN HAND"/>
    <n v="19"/>
    <s v="60000-80000"/>
    <n v="2013"/>
    <n v="59"/>
    <n v="0.13429619000000001"/>
    <s v="Low_risk_sub_purpose_code"/>
    <s v="Above 80"/>
    <s v="between 50 - 100 percentage"/>
    <s v="less than 1 percentage"/>
    <s v="above 10 percentage"/>
    <s v="Green"/>
    <x v="0"/>
    <n v="160896"/>
    <n v="160896"/>
    <n v="35407"/>
    <n v="0"/>
    <x v="0"/>
    <x v="0"/>
    <x v="0"/>
    <x v="0"/>
  </r>
  <r>
    <s v="'000600609760050801"/>
    <s v="CASH IN HAND"/>
    <n v="19"/>
    <s v="120000+"/>
    <n v="2014"/>
    <n v="23"/>
    <n v="0.26981179199999999"/>
    <s v="Low_risk_sub_purpose_code"/>
    <s v="Above 80"/>
    <s v="between 50 - 100 percentage"/>
    <s v="less than 1 percentage"/>
    <s v="between 2- 5 percentage"/>
    <s v="Green"/>
    <x v="0"/>
    <n v="269472.81"/>
    <n v="289506"/>
    <n v="126127"/>
    <n v="0"/>
    <x v="0"/>
    <x v="0"/>
    <x v="0"/>
    <x v="0"/>
  </r>
  <r>
    <s v="'001500446798050801"/>
    <s v="CASH IN HAND"/>
    <n v="31"/>
    <s v="60000-80000"/>
    <n v="2015"/>
    <n v="31"/>
    <n v="0.301456522"/>
    <s v="Low_risk_sub_purpose_code"/>
    <s v="Above 80"/>
    <s v="less than 50 percentage"/>
    <s v="less than 1 percentage"/>
    <s v="above 10 percentage"/>
    <s v="Green"/>
    <x v="0"/>
    <n v="217284"/>
    <n v="217284"/>
    <n v="257159"/>
    <n v="0"/>
    <x v="0"/>
    <x v="0"/>
    <x v="0"/>
    <x v="0"/>
  </r>
  <r>
    <s v="'002300823506050801"/>
    <s v="CASH IN HAND"/>
    <n v="25"/>
    <s v="120000+"/>
    <n v="2011"/>
    <n v="42"/>
    <n v="0.328293161"/>
    <s v="Low_risk_sub_purpose_code"/>
    <s v="Above 80"/>
    <s v="between 50 - 100 percentage"/>
    <s v="less than 1 percentage"/>
    <s v="between 5- 10 percentage"/>
    <s v="Red"/>
    <x v="0"/>
    <n v="119980"/>
    <n v="239760"/>
    <n v="305097"/>
    <n v="305097"/>
    <x v="0"/>
    <x v="0"/>
    <x v="0"/>
    <x v="0"/>
  </r>
  <r>
    <s v="'005900775202050801"/>
    <s v="CASH IN HAND"/>
    <n v="25"/>
    <s v="100000-120000"/>
    <n v="2010"/>
    <n v="35"/>
    <n v="0.37938254999999999"/>
    <s v="Low_risk_sub_purpose_code"/>
    <s v="Above 80"/>
    <s v="less than 50 percentage"/>
    <s v="less than 1 percentage"/>
    <s v="above 10 percentage"/>
    <s v="Green"/>
    <x v="0"/>
    <n v="262639"/>
    <n v="262639"/>
    <n v="210250"/>
    <n v="0"/>
    <x v="0"/>
    <x v="0"/>
    <x v="0"/>
    <x v="0"/>
  </r>
  <r>
    <s v="'001900508010050802"/>
    <s v="CASH IN HAND"/>
    <n v="25"/>
    <s v="100000-120000"/>
    <n v="2014"/>
    <n v="27"/>
    <n v="0.53408728100000002"/>
    <s v="Low_risk_sub_purpose_code"/>
    <s v="Above 80"/>
    <s v="less than 50 percentage"/>
    <s v="less than 1 percentage"/>
    <s v="above 10 percentage"/>
    <s v="Green"/>
    <x v="0"/>
    <n v="341752.68"/>
    <n v="350405"/>
    <n v="385745"/>
    <n v="0"/>
    <x v="0"/>
    <x v="0"/>
    <x v="0"/>
    <x v="0"/>
  </r>
  <r>
    <s v="'007500601705050801"/>
    <s v="CASH IN HAND"/>
    <n v="31"/>
    <s v="120000+"/>
    <n v="2019"/>
    <n v="65"/>
    <n v="0.50558061899999995"/>
    <s v="Low_risk_sub_purpose_code"/>
    <s v="Above 80"/>
    <s v="between 50 - 100 percentage"/>
    <s v="less than 1 percentage"/>
    <s v="between 2- 5 percentage"/>
    <s v="Green"/>
    <x v="0"/>
    <n v="453376"/>
    <n v="482144"/>
    <n v="411964"/>
    <n v="0"/>
    <x v="0"/>
    <x v="0"/>
    <x v="0"/>
    <x v="0"/>
  </r>
  <r>
    <s v="'006500681332050801"/>
    <s v="CASH IN HAND"/>
    <n v="25"/>
    <s v="80000-100000"/>
    <n v="2008"/>
    <n v="55"/>
    <n v="0.21866967700000001"/>
    <s v="Low_risk_sub_purpose_code"/>
    <s v="Above 80"/>
    <s v="less than 50 percentage"/>
    <s v="less than 1 percentage"/>
    <s v="above 10 percentage"/>
    <s v="Green"/>
    <x v="0"/>
    <n v="157080"/>
    <n v="157080"/>
    <n v="90807"/>
    <n v="0"/>
    <x v="0"/>
    <x v="0"/>
    <x v="0"/>
    <x v="0"/>
  </r>
  <r>
    <s v="'006900561918050801"/>
    <s v="CASH IN HAND"/>
    <n v="25"/>
    <s v="80000-100000"/>
    <n v="2015"/>
    <n v="48"/>
    <n v="0.31034695699999998"/>
    <s v="Low_risk_sub_purpose_code"/>
    <s v="Above 80"/>
    <s v="less than 50 percentage"/>
    <s v="between 1 - 5 percentage"/>
    <s v="above 10 percentage"/>
    <s v="Green"/>
    <x v="0"/>
    <n v="244602.66"/>
    <n v="266682"/>
    <n v="238264"/>
    <n v="0"/>
    <x v="0"/>
    <x v="0"/>
    <x v="0"/>
    <x v="0"/>
  </r>
  <r>
    <s v="'000300693287050801"/>
    <s v="CASH IN HAND"/>
    <n v="25"/>
    <s v="100000-120000"/>
    <n v="2007"/>
    <n v="36"/>
    <n v="0.35313613399999999"/>
    <s v="Low_risk_sub_purpose_code"/>
    <s v="Above 80"/>
    <s v="less than 50 percentage"/>
    <s v="less than 1 percentage"/>
    <s v="above 10 percentage"/>
    <s v="Green"/>
    <x v="0"/>
    <n v="188919"/>
    <n v="190188"/>
    <n v="170307"/>
    <n v="0"/>
    <x v="0"/>
    <x v="0"/>
    <x v="0"/>
    <x v="0"/>
  </r>
  <r>
    <s v="'000300610105050801"/>
    <s v="CASH IN HAND"/>
    <n v="13"/>
    <s v="100000-120000"/>
    <n v="2015"/>
    <n v="37"/>
    <n v="0.103423474"/>
    <s v="Low_risk_sub_purpose_code"/>
    <s v="60-80"/>
    <s v="less than 50 percentage"/>
    <s v="less than 1 percentage"/>
    <s v="above 10 percentage"/>
    <s v="Green"/>
    <x v="0"/>
    <n v="134760"/>
    <n v="134760"/>
    <n v="38004"/>
    <n v="0"/>
    <x v="1"/>
    <x v="0"/>
    <x v="0"/>
    <x v="0"/>
  </r>
  <r>
    <s v="'007000834403050801"/>
    <s v="CASH IN HAND"/>
    <n v="49"/>
    <s v="100000-120000"/>
    <n v="2016"/>
    <n v="47"/>
    <n v="0.30820402099999999"/>
    <s v="Low_risk_sub_purpose_code"/>
    <s v="Above 80"/>
    <s v="between 50 - 100 percentage"/>
    <s v="less than 1 percentage"/>
    <s v="between 5- 10 percentage"/>
    <s v="Green"/>
    <x v="0"/>
    <n v="181092"/>
    <n v="181092"/>
    <n v="320297"/>
    <n v="0"/>
    <x v="0"/>
    <x v="0"/>
    <x v="0"/>
    <x v="0"/>
  </r>
  <r>
    <s v="'014200059898050201"/>
    <s v="Three Wheeler-Lease-Registered"/>
    <n v="25"/>
    <s v="100000-120000"/>
    <n v="2015"/>
    <n v="53"/>
    <n v="0.18436782600000001"/>
    <s v="Low_risk_sub_purpose_code"/>
    <s v="Above 80"/>
    <s v="between 50 - 100 percentage"/>
    <s v="less than 1 percentage"/>
    <s v="between 2- 5 percentage"/>
    <s v="Green"/>
    <x v="0"/>
    <n v="169176"/>
    <n v="169176"/>
    <n v="136866"/>
    <n v="0"/>
    <x v="1"/>
    <x v="0"/>
    <x v="0"/>
    <x v="0"/>
  </r>
  <r>
    <s v="'006900514795050801"/>
    <s v="CASH IN HAND"/>
    <n v="37"/>
    <s v="120000+"/>
    <n v="2018"/>
    <n v="58"/>
    <n v="0.523153231"/>
    <s v="Low_risk_sub_purpose_code"/>
    <s v="Above 80"/>
    <s v="less than 50 percentage"/>
    <s v="less than 1 percentage"/>
    <s v="Missing"/>
    <s v="Green"/>
    <x v="0"/>
    <n v="359642"/>
    <n v="389571"/>
    <n v="500054"/>
    <n v="0"/>
    <x v="1"/>
    <x v="0"/>
    <x v="0"/>
    <x v="0"/>
  </r>
  <r>
    <s v="'006400724420050801"/>
    <s v="CASH IN HAND"/>
    <n v="37"/>
    <s v="60000-80000"/>
    <n v="2015"/>
    <n v="57"/>
    <n v="0.35852192999999999"/>
    <s v="Low_risk_sub_purpose_code"/>
    <s v="Above 80"/>
    <s v="between 50 - 100 percentage"/>
    <s v="less than 1 percentage"/>
    <s v="between 5- 10 percentage"/>
    <s v="Green"/>
    <x v="0"/>
    <n v="220812"/>
    <n v="239213"/>
    <n v="323287"/>
    <n v="0"/>
    <x v="0"/>
    <x v="0"/>
    <x v="0"/>
    <x v="0"/>
  </r>
  <r>
    <s v="'004800539648050801"/>
    <s v="CASH IN HAND"/>
    <n v="37"/>
    <s v="120000+"/>
    <n v="2018"/>
    <n v="54"/>
    <n v="0.25728902599999998"/>
    <s v="Low_risk_sub_purpose_code"/>
    <s v="60-80"/>
    <s v="between 50 - 100 percentage"/>
    <s v="less than 1 percentage"/>
    <s v="above 10 percentage"/>
    <s v="Green"/>
    <x v="0"/>
    <n v="248948"/>
    <n v="248948"/>
    <n v="232447"/>
    <n v="0"/>
    <x v="0"/>
    <x v="0"/>
    <x v="0"/>
    <x v="0"/>
  </r>
  <r>
    <s v="'005700418400050801"/>
    <s v="CASH IN HAND"/>
    <n v="19"/>
    <s v="60000-80000"/>
    <n v="2016"/>
    <n v="50"/>
    <n v="0.24865473699999999"/>
    <s v="Low_risk_sub_purpose_code"/>
    <s v="40-60"/>
    <s v="less than 50 percentage"/>
    <s v="less than 1 percentage"/>
    <s v="above 10 percentage"/>
    <s v="Green"/>
    <x v="0"/>
    <n v="192559"/>
    <n v="222708"/>
    <n v="146360"/>
    <n v="0"/>
    <x v="1"/>
    <x v="0"/>
    <x v="0"/>
    <x v="0"/>
  </r>
  <r>
    <s v="'001600835388050202"/>
    <s v="Three Wheeler-Lease-Registered"/>
    <n v="25"/>
    <s v="80000-100000"/>
    <n v="2013"/>
    <n v="38"/>
    <n v="0.15144476200000001"/>
    <s v="Low_risk_sub_purpose_code"/>
    <s v="Above 80"/>
    <s v="less than 50 percentage"/>
    <s v="less than 1 percentage"/>
    <s v="between 5- 10 percentage"/>
    <s v="Green"/>
    <x v="0"/>
    <n v="132432"/>
    <n v="132432"/>
    <n v="102649"/>
    <n v="0"/>
    <x v="0"/>
    <x v="0"/>
    <x v="0"/>
    <x v="0"/>
  </r>
  <r>
    <s v="'007200639295050202"/>
    <s v="Three Wheeler-Lease-Registered"/>
    <n v="25"/>
    <s v="80000-100000"/>
    <n v="2010"/>
    <n v="59"/>
    <n v="0.31654179300000002"/>
    <s v="Low_risk_sub_purpose_code"/>
    <s v="Above 80"/>
    <s v="less than 50 percentage"/>
    <s v="less than 1 percentage"/>
    <s v="between 5- 10 percentage"/>
    <s v="Green"/>
    <x v="0"/>
    <n v="201792"/>
    <n v="201792"/>
    <n v="185175"/>
    <n v="0"/>
    <x v="0"/>
    <x v="0"/>
    <x v="0"/>
    <x v="0"/>
  </r>
  <r>
    <s v="'000500672526050801"/>
    <s v="CASH IN HAND"/>
    <n v="25"/>
    <s v="120000+"/>
    <n v="2011"/>
    <n v="44"/>
    <n v="0.21886245200000001"/>
    <s v="Low_risk_sub_purpose_code"/>
    <s v="60-80"/>
    <s v="less than 50 percentage"/>
    <s v="less than 1 percentage"/>
    <s v="above 10 percentage"/>
    <s v="Green"/>
    <x v="0"/>
    <n v="182046.14"/>
    <n v="195000"/>
    <n v="111945"/>
    <n v="0"/>
    <x v="0"/>
    <x v="0"/>
    <x v="0"/>
    <x v="0"/>
  </r>
  <r>
    <s v="'016300312571050801"/>
    <s v="CASH IN HAND"/>
    <n v="49"/>
    <s v="100000-120000"/>
    <n v="2015"/>
    <n v="76"/>
    <n v="0.54290869600000002"/>
    <s v="Low_risk_sub_purpose_code"/>
    <s v="Above 80"/>
    <s v="less than 50 percentage"/>
    <s v="less than 1 percentage"/>
    <s v="above 10 percentage"/>
    <s v="Green"/>
    <x v="0"/>
    <n v="340550"/>
    <n v="340550"/>
    <n v="532094"/>
    <n v="0"/>
    <x v="2"/>
    <x v="0"/>
    <x v="0"/>
    <x v="0"/>
  </r>
  <r>
    <s v="'008700835219050803"/>
    <s v="CASH IN HAND"/>
    <n v="37"/>
    <s v="120000+"/>
    <n v="2016"/>
    <n v="51"/>
    <n v="0.51310224100000001"/>
    <s v="Low_risk_sub_purpose_code"/>
    <s v="Above 80"/>
    <s v="between 50 - 100 percentage"/>
    <s v="less than 1 percentage"/>
    <s v="between 2- 5 percentage"/>
    <s v="Green"/>
    <x v="0"/>
    <n v="303135.35999999999"/>
    <n v="330684"/>
    <n v="512480"/>
    <n v="0"/>
    <x v="0"/>
    <x v="0"/>
    <x v="0"/>
    <x v="0"/>
  </r>
  <r>
    <s v="'002500809831050802"/>
    <s v="CASH IN HAND"/>
    <n v="29"/>
    <s v="80000-100000"/>
    <n v="2014"/>
    <n v="46"/>
    <n v="0.44857063600000002"/>
    <s v="Low_risk_sub_purpose_code"/>
    <s v="Above 80"/>
    <s v="between 50 - 100 percentage"/>
    <s v="between 1 - 5 percentage"/>
    <s v="between 5- 10 percentage"/>
    <s v="Green"/>
    <x v="0"/>
    <n v="276260"/>
    <n v="311868"/>
    <n v="356083"/>
    <n v="0"/>
    <x v="0"/>
    <x v="0"/>
    <x v="0"/>
    <x v="0"/>
  </r>
  <r>
    <s v="'002200758261050801"/>
    <s v="CASH IN HAND"/>
    <n v="25"/>
    <s v="80000-100000"/>
    <n v="2014"/>
    <n v="33"/>
    <n v="0.37243563400000002"/>
    <s v="Low_risk_sub_purpose_code"/>
    <s v="40-60"/>
    <s v="less than 50 percentage"/>
    <s v="less than 1 percentage"/>
    <s v="above 10 percentage"/>
    <s v="Green"/>
    <x v="0"/>
    <n v="230170"/>
    <n v="230170"/>
    <n v="293434"/>
    <n v="0"/>
    <x v="1"/>
    <x v="0"/>
    <x v="0"/>
    <x v="0"/>
  </r>
  <r>
    <s v="'006900705948050801"/>
    <s v="CASH IN HAND"/>
    <n v="19"/>
    <s v="100000-120000"/>
    <n v="2013"/>
    <n v="48"/>
    <n v="0.111214508"/>
    <s v="Low_risk_sub_purpose_code"/>
    <s v="20-40"/>
    <s v="less than 50 percentage"/>
    <s v="less than 1 percentage"/>
    <s v="above 10 percentage"/>
    <s v="Green"/>
    <x v="0"/>
    <n v="85288"/>
    <n v="87860"/>
    <n v="72077"/>
    <n v="0"/>
    <x v="1"/>
    <x v="0"/>
    <x v="0"/>
    <x v="0"/>
  </r>
  <r>
    <s v="'008400361217050801"/>
    <s v="CASH IN HAND"/>
    <n v="49"/>
    <s v="60000-80000"/>
    <n v="2015"/>
    <n v="53"/>
    <n v="0.29124"/>
    <s v="Low_risk_sub_purpose_code"/>
    <s v="Above 80"/>
    <s v="between 50 - 100 percentage"/>
    <s v="less than 1 percentage"/>
    <s v="between 5- 10 percentage"/>
    <s v="Green"/>
    <x v="0"/>
    <n v="201720"/>
    <n v="201720"/>
    <n v="280729"/>
    <n v="0"/>
    <x v="0"/>
    <x v="0"/>
    <x v="0"/>
    <x v="0"/>
  </r>
  <r>
    <s v="'000600792970050801"/>
    <s v="CASH IN HAND"/>
    <n v="49"/>
    <s v="100000-120000"/>
    <n v="2018"/>
    <n v="32"/>
    <n v="0.34040697399999997"/>
    <s v="Low_risk_sub_purpose_code"/>
    <s v="Above 80"/>
    <s v="between 50 - 100 percentage"/>
    <s v="less than 1 percentage"/>
    <s v="between 2- 5 percentage"/>
    <s v="Green"/>
    <x v="0"/>
    <n v="167101"/>
    <n v="167101"/>
    <n v="365859"/>
    <n v="0"/>
    <x v="0"/>
    <x v="0"/>
    <x v="0"/>
    <x v="0"/>
  </r>
  <r>
    <s v="'000800207190050803"/>
    <s v="CASH IN HAND"/>
    <n v="49"/>
    <s v="120000+"/>
    <n v="2018"/>
    <n v="44"/>
    <n v="0.34593174799999998"/>
    <s v="Low_risk_sub_purpose_code"/>
    <s v="Above 80"/>
    <s v="between 50 - 100 percentage"/>
    <s v="between 1 - 5 percentage"/>
    <s v="between 5- 10 percentage"/>
    <s v="Green"/>
    <x v="0"/>
    <n v="211276"/>
    <n v="227822"/>
    <n v="372211"/>
    <n v="0"/>
    <x v="0"/>
    <x v="0"/>
    <x v="0"/>
    <x v="0"/>
  </r>
  <r>
    <s v="'003600480152050801"/>
    <s v="CASH IN HAND"/>
    <n v="37"/>
    <s v="40000-60000"/>
    <n v="2017"/>
    <n v="40"/>
    <n v="0.26173750000000001"/>
    <s v="Low_risk_sub_purpose_code"/>
    <s v="Above 80"/>
    <s v="less than 50 percentage"/>
    <s v="less than 1 percentage"/>
    <s v="above 10 percentage"/>
    <s v="Green"/>
    <x v="0"/>
    <n v="183372"/>
    <n v="183372"/>
    <n v="252927"/>
    <n v="0"/>
    <x v="0"/>
    <x v="0"/>
    <x v="0"/>
    <x v="0"/>
  </r>
  <r>
    <s v="'007600583733050802"/>
    <s v="CASH IN HAND"/>
    <n v="37"/>
    <s v="100000-120000"/>
    <n v="2014"/>
    <n v="37"/>
    <n v="0.33308763000000002"/>
    <s v="Low_risk_sub_purpose_code"/>
    <s v="60-80"/>
    <s v="less than 50 percentage"/>
    <s v="less than 1 percentage"/>
    <s v="above 10 percentage"/>
    <s v="Green"/>
    <x v="0"/>
    <n v="206896"/>
    <n v="214968"/>
    <n v="293997"/>
    <n v="0"/>
    <x v="0"/>
    <x v="0"/>
    <x v="0"/>
    <x v="0"/>
  </r>
  <r>
    <s v="'003000523447050202"/>
    <s v="Three Wheeler-Lease-Registered"/>
    <n v="13"/>
    <s v="120000+"/>
    <n v="2014"/>
    <n v="49"/>
    <n v="0.14065811"/>
    <s v="Low_risk_sub_purpose_code"/>
    <s v="40-60"/>
    <s v="less than 50 percentage"/>
    <s v="less than 1 percentage"/>
    <s v="between 5- 10 percentage"/>
    <s v="Red"/>
    <x v="0"/>
    <n v="111989"/>
    <n v="181379"/>
    <n v="92405"/>
    <n v="92405"/>
    <x v="0"/>
    <x v="0"/>
    <x v="0"/>
    <x v="0"/>
  </r>
  <r>
    <s v="'004300706720050802"/>
    <s v="CASH IN HAND"/>
    <n v="25"/>
    <s v="60000-80000"/>
    <n v="2018"/>
    <n v="72"/>
    <n v="0.31282297399999998"/>
    <s v="Medium_risk_sub_purpose_code"/>
    <s v="Above 80"/>
    <s v="less than 50 percentage"/>
    <s v="between 1 - 5 percentage"/>
    <s v="between 5- 10 percentage"/>
    <s v="Green"/>
    <x v="0"/>
    <n v="326710.15000000002"/>
    <n v="330570"/>
    <n v="205329"/>
    <n v="0"/>
    <x v="0"/>
    <x v="0"/>
    <x v="0"/>
    <x v="0"/>
  </r>
  <r>
    <s v="'000500158482050803"/>
    <s v="CASH IN HAND"/>
    <n v="19"/>
    <s v="120000+"/>
    <n v="2012"/>
    <n v="33"/>
    <n v="0.19615960599999999"/>
    <s v="Low_risk_sub_purpose_code"/>
    <s v="60-80"/>
    <s v="less than 50 percentage"/>
    <s v="between 1 - 5 percentage"/>
    <s v="above 10 percentage"/>
    <s v="Green"/>
    <x v="0"/>
    <n v="184457"/>
    <n v="184457"/>
    <n v="105299"/>
    <n v="0"/>
    <x v="0"/>
    <x v="0"/>
    <x v="0"/>
    <x v="0"/>
  </r>
  <r>
    <s v="'001600345598050802"/>
    <s v="CASH IN HAND"/>
    <n v="49"/>
    <s v="80000-100000"/>
    <n v="2015"/>
    <n v="52"/>
    <n v="0.51978869599999999"/>
    <s v="Low_risk_sub_purpose_code"/>
    <s v="Above 80"/>
    <s v="less than 50 percentage"/>
    <s v="less than 1 percentage"/>
    <s v="between 5- 10 percentage"/>
    <s v="Green"/>
    <x v="0"/>
    <n v="397273"/>
    <n v="397273"/>
    <n v="483061"/>
    <n v="0"/>
    <x v="0"/>
    <x v="0"/>
    <x v="0"/>
    <x v="0"/>
  </r>
  <r>
    <s v="'000600471824050801"/>
    <s v="CASH IN HAND"/>
    <n v="25"/>
    <s v="80000-100000"/>
    <n v="2017"/>
    <n v="35"/>
    <n v="0.54276166699999995"/>
    <s v="Low_risk_sub_purpose_code"/>
    <s v="Above 80"/>
    <s v="between 50 - 100 percentage"/>
    <s v="between 1 - 5 percentage"/>
    <s v="between 5- 10 percentage"/>
    <s v="Green"/>
    <x v="0"/>
    <n v="391252"/>
    <n v="454560"/>
    <n v="455188"/>
    <n v="0"/>
    <x v="2"/>
    <x v="0"/>
    <x v="0"/>
    <x v="0"/>
  </r>
  <r>
    <s v="'010800168803050801"/>
    <s v="CASH IN HAND"/>
    <n v="25"/>
    <s v="80000-100000"/>
    <n v="2012"/>
    <n v="46"/>
    <n v="0.31027707300000001"/>
    <s v="Low_risk_sub_purpose_code"/>
    <s v="Above 80"/>
    <s v="between 50 - 100 percentage"/>
    <s v="between 1 - 5 percentage"/>
    <s v="between 2- 5 percentage"/>
    <s v="Red"/>
    <x v="0"/>
    <n v="175299"/>
    <n v="239508"/>
    <n v="259547"/>
    <n v="259547"/>
    <x v="0"/>
    <x v="0"/>
    <x v="0"/>
    <x v="0"/>
  </r>
  <r>
    <s v="'001900703614050801"/>
    <s v="CASH IN HAND"/>
    <n v="25"/>
    <s v="100000-120000"/>
    <n v="2010"/>
    <n v="51"/>
    <n v="0.30897801899999999"/>
    <s v="Low_risk_sub_purpose_code"/>
    <s v="Above 80"/>
    <s v="less than 50 percentage"/>
    <s v="above 15 percentage"/>
    <s v="between 5- 10 percentage"/>
    <s v="Green"/>
    <x v="0"/>
    <n v="230454"/>
    <n v="230454"/>
    <n v="160845"/>
    <n v="0"/>
    <x v="0"/>
    <x v="0"/>
    <x v="0"/>
    <x v="0"/>
  </r>
  <r>
    <s v="'006300507760050801"/>
    <s v="CASH IN HAND"/>
    <n v="37"/>
    <s v="60000-80000"/>
    <n v="2014"/>
    <n v="46"/>
    <n v="0.29048323700000001"/>
    <s v="Low_risk_sub_purpose_code"/>
    <s v="Above 80"/>
    <s v="between 100 - 150 percentage"/>
    <s v="less than 1 percentage"/>
    <s v="between 2- 5 percentage"/>
    <s v="Green"/>
    <x v="0"/>
    <n v="183264"/>
    <n v="183264"/>
    <n v="252927"/>
    <n v="0"/>
    <x v="0"/>
    <x v="0"/>
    <x v="0"/>
    <x v="0"/>
  </r>
  <r>
    <s v="'021200788342050802"/>
    <s v="CASH IN HAND"/>
    <n v="37"/>
    <s v="100000-120000"/>
    <n v="2014"/>
    <n v="52"/>
    <n v="0.28821086699999998"/>
    <s v="Medium_risk_sub_purpose_code"/>
    <s v="Above 80"/>
    <s v="between 50 - 100 percentage"/>
    <s v="less than 1 percentage"/>
    <s v="between 2- 5 percentage"/>
    <s v="Green"/>
    <x v="0"/>
    <n v="211560"/>
    <n v="211560"/>
    <n v="227237"/>
    <n v="0"/>
    <x v="0"/>
    <x v="0"/>
    <x v="0"/>
    <x v="0"/>
  </r>
  <r>
    <s v="'006100838703050201"/>
    <s v="Three Wheeler-Lease-Registered"/>
    <n v="37"/>
    <s v="120000+"/>
    <n v="2014"/>
    <n v="51"/>
    <n v="0.58064739899999995"/>
    <s v="Low_risk_sub_purpose_code"/>
    <s v="Above 80"/>
    <s v="between 50 - 100 percentage"/>
    <s v="less than 1 percentage"/>
    <s v="between 5- 10 percentage"/>
    <s v="Green"/>
    <x v="0"/>
    <n v="323125"/>
    <n v="323125"/>
    <n v="517025"/>
    <n v="0"/>
    <x v="0"/>
    <x v="0"/>
    <x v="0"/>
    <x v="0"/>
  </r>
  <r>
    <s v="'009500827882050801"/>
    <s v="CASH IN HAND"/>
    <n v="37"/>
    <s v="100000-120000"/>
    <n v="2015"/>
    <n v="63"/>
    <n v="0.27281826100000001"/>
    <s v="Low_risk_sub_purpose_code"/>
    <s v="Above 80"/>
    <s v="between 50 - 100 percentage"/>
    <s v="between 1 - 5 percentage"/>
    <s v="between 2- 5 percentage"/>
    <s v="Green"/>
    <x v="0"/>
    <n v="236240.93"/>
    <n v="237392"/>
    <n v="225590"/>
    <n v="0"/>
    <x v="0"/>
    <x v="0"/>
    <x v="0"/>
    <x v="0"/>
  </r>
  <r>
    <s v="'006500209944050804"/>
    <s v="CASH IN HAND"/>
    <n v="13"/>
    <s v="120000+"/>
    <n v="2012"/>
    <n v="48"/>
    <n v="0.198586341"/>
    <s v="Low_risk_sub_purpose_code"/>
    <s v="40-60"/>
    <s v="between 50 - 100 percentage"/>
    <s v="less than 1 percentage"/>
    <s v="between 2- 5 percentage"/>
    <s v="Red"/>
    <x v="0"/>
    <n v="107456"/>
    <n v="272428"/>
    <n v="148838"/>
    <n v="148838"/>
    <x v="0"/>
    <x v="0"/>
    <x v="0"/>
    <x v="0"/>
  </r>
  <r>
    <s v="'001000528256050202"/>
    <s v="Three Wheeler-Lease-Registered"/>
    <n v="25"/>
    <s v="80000-100000"/>
    <n v="2012"/>
    <n v="35"/>
    <n v="0.27992352199999998"/>
    <s v="Low_risk_sub_purpose_code"/>
    <s v="Above 80"/>
    <s v="less than 50 percentage"/>
    <s v="between 1 - 5 percentage"/>
    <s v="above 10 percentage"/>
    <s v="Green"/>
    <x v="0"/>
    <n v="184770"/>
    <n v="202524"/>
    <n v="196445"/>
    <n v="0"/>
    <x v="0"/>
    <x v="0"/>
    <x v="0"/>
    <x v="0"/>
  </r>
  <r>
    <s v="'040200827329050803"/>
    <s v="CASH IN HAND"/>
    <n v="19"/>
    <s v="120000+"/>
    <n v="2018"/>
    <n v="22"/>
    <n v="0.440296205"/>
    <s v="Low_risk_sub_purpose_code"/>
    <s v="20-40"/>
    <s v="less than 50 percentage"/>
    <s v="less than 1 percentage"/>
    <s v="Missing"/>
    <s v="Green"/>
    <x v="0"/>
    <n v="602928.64000000001"/>
    <n v="627376"/>
    <n v="136932"/>
    <n v="0"/>
    <x v="0"/>
    <x v="0"/>
    <x v="0"/>
    <x v="0"/>
  </r>
  <r>
    <s v="'001700627759050202"/>
    <s v="Three Wheeler-Lease-Registered"/>
    <n v="13"/>
    <s v="60000-80000"/>
    <n v="2012"/>
    <n v="42"/>
    <n v="0.18710936"/>
    <s v="Low_risk_sub_purpose_code"/>
    <s v="Above 80"/>
    <s v="less than 50 percentage"/>
    <s v="between 1 - 5 percentage"/>
    <s v="above 10 percentage"/>
    <s v="Green"/>
    <x v="0"/>
    <n v="220196.47"/>
    <n v="220692"/>
    <n v="34010"/>
    <n v="0"/>
    <x v="0"/>
    <x v="0"/>
    <x v="0"/>
    <x v="0"/>
  </r>
  <r>
    <s v="'006200824785050801"/>
    <s v="CASH IN HAND"/>
    <n v="37"/>
    <s v="120000+"/>
    <n v="2014"/>
    <n v="64"/>
    <n v="0.21302103999999999"/>
    <s v="Medium_risk_sub_purpose_code"/>
    <s v="60-80"/>
    <s v="less than 50 percentage"/>
    <s v="less than 1 percentage"/>
    <s v="above 10 percentage"/>
    <s v="Green"/>
    <x v="0"/>
    <n v="197049.23"/>
    <n v="207738"/>
    <n v="163758"/>
    <n v="0"/>
    <x v="0"/>
    <x v="0"/>
    <x v="0"/>
    <x v="0"/>
  </r>
  <r>
    <s v="'040200537662050201"/>
    <s v="Three Wheeler-Lease-Registered"/>
    <n v="37"/>
    <s v="80000-100000"/>
    <n v="2018"/>
    <n v="46"/>
    <n v="0.29257189700000003"/>
    <s v="Medium_risk_sub_purpose_code"/>
    <s v="Above 80"/>
    <s v="less than 50 percentage"/>
    <s v="less than 1 percentage"/>
    <s v="above 10 percentage"/>
    <s v="Green"/>
    <x v="0"/>
    <n v="245385"/>
    <n v="245385"/>
    <n v="261775"/>
    <n v="0"/>
    <x v="0"/>
    <x v="0"/>
    <x v="0"/>
    <x v="0"/>
  </r>
  <r>
    <s v="'000700723613050801"/>
    <s v="CASH IN HAND"/>
    <n v="25"/>
    <s v="60000-80000"/>
    <n v="2006"/>
    <n v="46"/>
    <n v="0.22716714299999999"/>
    <s v="Low_risk_sub_purpose_code"/>
    <s v="Above 80"/>
    <s v="between 50 - 100 percentage"/>
    <s v="less than 1 percentage"/>
    <s v="between 2- 5 percentage"/>
    <s v="Green"/>
    <x v="0"/>
    <n v="117700"/>
    <n v="129240"/>
    <n v="103419"/>
    <n v="0"/>
    <x v="0"/>
    <x v="0"/>
    <x v="0"/>
    <x v="0"/>
  </r>
  <r>
    <s v="'005900837672050801"/>
    <s v="CASH IN HAND"/>
    <n v="25"/>
    <s v="60000-80000"/>
    <n v="2015"/>
    <n v="50"/>
    <n v="0.18436782600000001"/>
    <s v="Low_risk_sub_purpose_code"/>
    <s v="60-80"/>
    <s v="less than 50 percentage"/>
    <s v="between 1 - 5 percentage"/>
    <s v="above 10 percentage"/>
    <s v="Green"/>
    <x v="0"/>
    <n v="158290"/>
    <n v="172680"/>
    <n v="151256"/>
    <n v="0"/>
    <x v="0"/>
    <x v="0"/>
    <x v="0"/>
    <x v="0"/>
  </r>
  <r>
    <s v="'009300790354050801"/>
    <s v="CASH IN HAND"/>
    <n v="37"/>
    <s v="100000-120000"/>
    <n v="2011"/>
    <n v="40"/>
    <n v="0.51849957099999999"/>
    <s v="Low_risk_sub_purpose_code"/>
    <s v="Above 80"/>
    <s v="between 50 - 100 percentage"/>
    <s v="less than 1 percentage"/>
    <s v="between 5- 10 percentage"/>
    <s v="Green"/>
    <x v="0"/>
    <n v="163471.57999999999"/>
    <n v="204330"/>
    <n v="402414"/>
    <n v="0"/>
    <x v="1"/>
    <x v="0"/>
    <x v="0"/>
    <x v="0"/>
  </r>
  <r>
    <s v="'004400826933050801"/>
    <s v="CASH IN HAND"/>
    <n v="31"/>
    <s v="100000-120000"/>
    <n v="2013"/>
    <n v="58"/>
    <n v="0.25050571399999999"/>
    <s v="Medium_risk_sub_purpose_code"/>
    <s v="60-80"/>
    <s v="less than 50 percentage"/>
    <s v="less than 1 percentage"/>
    <s v="Missing"/>
    <s v="Green"/>
    <x v="0"/>
    <n v="228896"/>
    <n v="228896"/>
    <n v="164552"/>
    <n v="0"/>
    <x v="0"/>
    <x v="0"/>
    <x v="0"/>
    <x v="0"/>
  </r>
  <r>
    <s v="'006300576365050803"/>
    <s v="CASH IN HAND"/>
    <n v="37"/>
    <s v="80000-100000"/>
    <n v="2011"/>
    <n v="50"/>
    <n v="0.223627355"/>
    <s v="Low_risk_sub_purpose_code"/>
    <s v="60-80"/>
    <s v="less than 50 percentage"/>
    <s v="less than 1 percentage"/>
    <s v="above 10 percentage"/>
    <s v="Green"/>
    <x v="0"/>
    <n v="158784"/>
    <n v="158784"/>
    <n v="154457"/>
    <n v="0"/>
    <x v="0"/>
    <x v="0"/>
    <x v="0"/>
    <x v="0"/>
  </r>
  <r>
    <s v="'005400553003050802"/>
    <s v="CASH IN HAND"/>
    <n v="25"/>
    <s v="60000-80000"/>
    <n v="2009"/>
    <n v="36"/>
    <n v="0.34176716400000001"/>
    <s v="Low_risk_sub_purpose_code"/>
    <s v="Above 80"/>
    <s v="less than 50 percentage"/>
    <s v="between 1 - 5 percentage"/>
    <s v="above 10 percentage"/>
    <s v="Green"/>
    <x v="0"/>
    <n v="288639.58"/>
    <n v="304538"/>
    <n v="127041"/>
    <n v="0"/>
    <x v="0"/>
    <x v="0"/>
    <x v="0"/>
    <x v="0"/>
  </r>
  <r>
    <s v="'005400813905050201"/>
    <s v="Three Wheeler-Lease-Registered"/>
    <n v="37"/>
    <s v="80000-100000"/>
    <n v="2012"/>
    <n v="56"/>
    <n v="0.36873660400000002"/>
    <s v="Low_risk_sub_purpose_code"/>
    <s v="Above 80"/>
    <s v="between 50 - 100 percentage"/>
    <s v="less than 1 percentage"/>
    <s v="between 2- 5 percentage"/>
    <s v="Green"/>
    <x v="0"/>
    <n v="283555"/>
    <n v="283792"/>
    <n v="262904"/>
    <n v="0"/>
    <x v="0"/>
    <x v="0"/>
    <x v="0"/>
    <x v="0"/>
  </r>
  <r>
    <s v="'004000507757050801"/>
    <s v="CASH IN HAND"/>
    <n v="25"/>
    <s v="60000-80000"/>
    <n v="2018"/>
    <n v="47"/>
    <n v="0.29661374400000001"/>
    <s v="Medium_risk_sub_purpose_code"/>
    <s v="60-80"/>
    <s v="less than 50 percentage"/>
    <s v="less than 1 percentage"/>
    <s v="between 5- 10 percentage"/>
    <s v="Green"/>
    <x v="0"/>
    <n v="378505"/>
    <n v="378505"/>
    <n v="160449"/>
    <n v="0"/>
    <x v="0"/>
    <x v="0"/>
    <x v="0"/>
    <x v="0"/>
  </r>
  <r>
    <s v="'000300799196050801"/>
    <s v="CASH IN HAND"/>
    <n v="37"/>
    <s v="40000-60000"/>
    <n v="2011"/>
    <n v="54"/>
    <n v="0.30465548399999998"/>
    <s v="Low_risk_sub_purpose_code"/>
    <s v="Above 80"/>
    <s v="less than 50 percentage"/>
    <s v="less than 1 percentage"/>
    <s v="above 10 percentage"/>
    <s v="Red"/>
    <x v="0"/>
    <n v="169836"/>
    <n v="187894"/>
    <n v="228721"/>
    <n v="0"/>
    <x v="0"/>
    <x v="0"/>
    <x v="0"/>
    <x v="0"/>
  </r>
  <r>
    <s v="'002800519496050802"/>
    <s v="CASH IN HAND"/>
    <n v="37"/>
    <s v="100000-120000"/>
    <n v="2013"/>
    <n v="55"/>
    <n v="0.43347788500000001"/>
    <s v="Low_risk_sub_purpose_code"/>
    <s v="40-60"/>
    <s v="less than 50 percentage"/>
    <s v="less than 1 percentage"/>
    <s v="above 10 percentage"/>
    <s v="Green"/>
    <x v="0"/>
    <n v="288806"/>
    <n v="288806"/>
    <n v="343822"/>
    <n v="0"/>
    <x v="0"/>
    <x v="0"/>
    <x v="0"/>
    <x v="0"/>
  </r>
  <r>
    <s v="'003100625734050801"/>
    <s v="CASH IN HAND"/>
    <n v="43"/>
    <s v="80000-100000"/>
    <n v="2015"/>
    <n v="27"/>
    <n v="0.50068086999999994"/>
    <s v="Low_risk_sub_purpose_code"/>
    <s v="Above 80"/>
    <s v="between 100 - 150 percentage"/>
    <s v="less than 1 percentage"/>
    <s v="between 2- 5 percentage"/>
    <s v="Green"/>
    <x v="0"/>
    <n v="377872"/>
    <n v="377872"/>
    <n v="445471"/>
    <n v="0"/>
    <x v="0"/>
    <x v="0"/>
    <x v="0"/>
    <x v="0"/>
  </r>
  <r>
    <s v="'007000837650050801"/>
    <s v="CASH IN HAND"/>
    <n v="37"/>
    <s v="120000+"/>
    <n v="2016"/>
    <n v="37"/>
    <n v="0.44315343899999998"/>
    <s v="Low_risk_sub_purpose_code"/>
    <s v="40-60"/>
    <s v="between 50 - 100 percentage"/>
    <s v="less than 1 percentage"/>
    <s v="between 5- 10 percentage"/>
    <s v="Green"/>
    <x v="0"/>
    <n v="297600"/>
    <n v="297600"/>
    <n v="421544"/>
    <n v="0"/>
    <x v="0"/>
    <x v="0"/>
    <x v="0"/>
    <x v="0"/>
  </r>
  <r>
    <s v="'006100835756050802"/>
    <s v="CASH IN HAND"/>
    <n v="13"/>
    <s v="80000-100000"/>
    <n v="2012"/>
    <n v="53"/>
    <n v="0.32237951199999998"/>
    <s v="Low_risk_sub_purpose_code"/>
    <s v="20-40"/>
    <s v="Missing"/>
    <s v="Missing"/>
    <s v="Missing"/>
    <s v="Green"/>
    <x v="0"/>
    <n v="381789"/>
    <n v="416472"/>
    <n v="58515"/>
    <n v="0"/>
    <x v="0"/>
    <x v="0"/>
    <x v="0"/>
    <x v="0"/>
  </r>
  <r>
    <s v="'000700608195050801"/>
    <s v="CASH IN HAND"/>
    <n v="49"/>
    <s v="100000-120000"/>
    <n v="2015"/>
    <n v="35"/>
    <n v="0.45252347799999998"/>
    <s v="Low_risk_sub_purpose_code"/>
    <s v="Above 80"/>
    <s v="less than 50 percentage"/>
    <s v="between 1 - 5 percentage"/>
    <s v="between 5- 10 percentage"/>
    <s v="Green"/>
    <x v="0"/>
    <n v="320940"/>
    <n v="320940"/>
    <n v="438459"/>
    <n v="0"/>
    <x v="0"/>
    <x v="0"/>
    <x v="0"/>
    <x v="0"/>
  </r>
  <r>
    <s v="'005900294994050801"/>
    <s v="CASH IN HAND"/>
    <n v="49"/>
    <s v="100000-120000"/>
    <n v="2014"/>
    <n v="44"/>
    <n v="0.455017803"/>
    <s v="Low_risk_sub_purpose_code"/>
    <s v="Above 80"/>
    <s v="between 50 - 100 percentage"/>
    <s v="between 1 - 5 percentage"/>
    <s v="between 5- 10 percentage"/>
    <s v="Green"/>
    <x v="0"/>
    <n v="230070.13"/>
    <n v="238824"/>
    <n v="441453"/>
    <n v="0"/>
    <x v="0"/>
    <x v="0"/>
    <x v="0"/>
    <x v="0"/>
  </r>
  <r>
    <s v="'006700180952050803"/>
    <s v="CASH IN HAND"/>
    <n v="31"/>
    <s v="40000-60000"/>
    <n v="2012"/>
    <n v="40"/>
    <n v="0.31861365899999999"/>
    <s v="Low_risk_sub_purpose_code"/>
    <s v="Above 80"/>
    <s v="less than 50 percentage"/>
    <s v="between 1 - 5 percentage"/>
    <s v="between 5- 10 percentage"/>
    <s v="Green"/>
    <x v="0"/>
    <n v="228424"/>
    <n v="228424"/>
    <n v="238504"/>
    <n v="0"/>
    <x v="0"/>
    <x v="0"/>
    <x v="0"/>
    <x v="0"/>
  </r>
  <r>
    <s v="'008700391905050801"/>
    <s v="CASH IN HAND"/>
    <n v="19"/>
    <s v="80000-100000"/>
    <n v="2016"/>
    <n v="34"/>
    <n v="9.0768254000000007E-2"/>
    <s v="Medium_risk_sub_purpose_code"/>
    <s v="20-40"/>
    <s v="less than 50 percentage"/>
    <s v="less than 1 percentage"/>
    <s v="between 5- 10 percentage"/>
    <s v="Green"/>
    <x v="0"/>
    <n v="157555.39000000001"/>
    <n v="176092"/>
    <n v="16306"/>
    <n v="0"/>
    <x v="1"/>
    <x v="0"/>
    <x v="0"/>
    <x v="0"/>
  </r>
  <r>
    <s v="'015100825564050201"/>
    <s v="Three Wheeler-Lease-Registered"/>
    <n v="25"/>
    <s v="100000-120000"/>
    <n v="2016"/>
    <n v="24"/>
    <n v="0.49334857100000001"/>
    <s v="Medium_risk_sub_purpose_code"/>
    <s v="Above 80"/>
    <s v="between 50 - 100 percentage"/>
    <s v="less than 1 percentage"/>
    <s v="between 2- 5 percentage"/>
    <s v="Green"/>
    <x v="0"/>
    <n v="566481.07999999996"/>
    <n v="586891"/>
    <n v="289591"/>
    <n v="0"/>
    <x v="0"/>
    <x v="0"/>
    <x v="0"/>
    <x v="0"/>
  </r>
  <r>
    <s v="'021100525989050801"/>
    <s v="CASH IN HAND"/>
    <n v="19"/>
    <s v="40000-60000"/>
    <n v="2013"/>
    <n v="54"/>
    <n v="0.15290384600000001"/>
    <s v="Low_risk_sub_purpose_code"/>
    <s v="Above 80"/>
    <s v="less than 50 percentage"/>
    <s v="between 5 - 10 percentage"/>
    <s v="above 10 percentage"/>
    <s v="Green"/>
    <x v="0"/>
    <n v="155766"/>
    <n v="155766"/>
    <n v="92453"/>
    <n v="0"/>
    <x v="0"/>
    <x v="0"/>
    <x v="0"/>
    <x v="0"/>
  </r>
  <r>
    <s v="'001600779204050203"/>
    <s v="Three Wheeler-Lease-Registered"/>
    <n v="37"/>
    <s v="80000-100000"/>
    <n v="2013"/>
    <n v="27"/>
    <n v="0.47729428600000001"/>
    <s v="Low_risk_sub_purpose_code"/>
    <s v="Above 80"/>
    <s v="between 50 - 100 percentage"/>
    <s v="less than 1 percentage"/>
    <s v="between 5- 10 percentage"/>
    <s v="Green"/>
    <x v="0"/>
    <n v="279046.73"/>
    <n v="281359"/>
    <n v="387134"/>
    <n v="0"/>
    <x v="0"/>
    <x v="0"/>
    <x v="0"/>
    <x v="0"/>
  </r>
  <r>
    <s v="'004500845852050201"/>
    <s v="Three Wheeler-Lease-Registered"/>
    <n v="37"/>
    <s v="120000+"/>
    <n v="2015"/>
    <n v="51"/>
    <n v="0.491525822"/>
    <s v="Low_risk_sub_purpose_code"/>
    <s v="60-80"/>
    <s v="less than 50 percentage"/>
    <s v="less than 1 percentage"/>
    <s v="between 5- 10 percentage"/>
    <s v="Green"/>
    <x v="0"/>
    <n v="249770"/>
    <n v="249770"/>
    <n v="467544"/>
    <n v="0"/>
    <x v="1"/>
    <x v="0"/>
    <x v="0"/>
    <x v="0"/>
  </r>
  <r>
    <s v="'000600171978050801"/>
    <s v="CASH IN HAND"/>
    <n v="37"/>
    <s v="120000+"/>
    <n v="2012"/>
    <n v="48"/>
    <n v="0.44032487799999998"/>
    <s v="Medium_risk_sub_purpose_code"/>
    <s v="Above 80"/>
    <s v="between 50 - 100 percentage"/>
    <s v="less than 1 percentage"/>
    <s v="between 2- 5 percentage"/>
    <s v="Green"/>
    <x v="0"/>
    <n v="298770"/>
    <n v="298770"/>
    <n v="337724"/>
    <n v="0"/>
    <x v="0"/>
    <x v="0"/>
    <x v="0"/>
    <x v="0"/>
  </r>
  <r>
    <s v="'001900837161050201"/>
    <s v="Three Wheeler-Lease-Registered"/>
    <n v="25"/>
    <s v="100000-120000"/>
    <n v="2011"/>
    <n v="35"/>
    <n v="0.426351484"/>
    <s v="Low_risk_sub_purpose_code"/>
    <s v="Above 80"/>
    <s v="between 50 - 100 percentage"/>
    <s v="between 1 - 5 percentage"/>
    <s v="above 10 percentage"/>
    <s v="Green"/>
    <x v="0"/>
    <n v="302088"/>
    <n v="302088"/>
    <n v="264863"/>
    <n v="0"/>
    <x v="0"/>
    <x v="0"/>
    <x v="0"/>
    <x v="0"/>
  </r>
  <r>
    <s v="'000700830500050201"/>
    <s v="Three Wheeler-Lease-Registered"/>
    <n v="25"/>
    <s v="60000-80000"/>
    <n v="2011"/>
    <n v="34"/>
    <n v="0.27357728999999997"/>
    <s v="Low_risk_sub_purpose_code"/>
    <s v="Above 80"/>
    <s v="between 50 - 100 percentage"/>
    <s v="less than 1 percentage"/>
    <s v="between 2- 5 percentage"/>
    <s v="Green"/>
    <x v="0"/>
    <n v="235150.99"/>
    <n v="249795"/>
    <n v="153941"/>
    <n v="0"/>
    <x v="0"/>
    <x v="0"/>
    <x v="0"/>
    <x v="0"/>
  </r>
  <r>
    <s v="'007600586010050804"/>
    <s v="CASH IN HAND"/>
    <n v="13"/>
    <s v="60000-80000"/>
    <n v="2016"/>
    <n v="35"/>
    <n v="0.16769608499999999"/>
    <s v="Low_risk_sub_purpose_code"/>
    <s v="40-60"/>
    <s v="less than 50 percentage"/>
    <s v="between 1 - 5 percentage"/>
    <s v="between 5- 10 percentage"/>
    <s v="Green"/>
    <x v="0"/>
    <n v="228209"/>
    <n v="298538"/>
    <n v="118956"/>
    <n v="0"/>
    <x v="2"/>
    <x v="0"/>
    <x v="0"/>
    <x v="0"/>
  </r>
  <r>
    <s v="'005800498898050801"/>
    <s v="CASH IN HAND"/>
    <n v="19"/>
    <s v="100000-120000"/>
    <n v="2014"/>
    <n v="58"/>
    <n v="9.9305433999999998E-2"/>
    <s v="Low_risk_sub_purpose_code"/>
    <s v="Missing"/>
    <s v="Missing"/>
    <s v="Missing"/>
    <s v="Missing"/>
    <s v="Green"/>
    <x v="0"/>
    <n v="131824"/>
    <n v="131824"/>
    <n v="40192"/>
    <n v="0"/>
    <x v="1"/>
    <x v="0"/>
    <x v="0"/>
    <x v="0"/>
  </r>
  <r>
    <s v="'003600839128050201"/>
    <s v="Three Wheeler-Lease-Registered"/>
    <n v="37"/>
    <s v="60000-80000"/>
    <n v="2011"/>
    <n v="48"/>
    <n v="0.33502348399999998"/>
    <s v="Low_risk_sub_purpose_code"/>
    <s v="Above 80"/>
    <s v="less than 50 percentage"/>
    <s v="less than 1 percentage"/>
    <s v="between 5- 10 percentage"/>
    <s v="Green"/>
    <x v="0"/>
    <n v="177144"/>
    <n v="177144"/>
    <n v="267975"/>
    <n v="0"/>
    <x v="0"/>
    <x v="0"/>
    <x v="0"/>
    <x v="0"/>
  </r>
  <r>
    <s v="'006200488570050801"/>
    <s v="CASH IN HAND"/>
    <n v="37"/>
    <s v="80000-100000"/>
    <n v="2014"/>
    <n v="47"/>
    <n v="0.50932439299999999"/>
    <s v="Low_risk_sub_purpose_code"/>
    <s v="Above 80"/>
    <s v="between 50 - 100 percentage"/>
    <s v="between 1 - 5 percentage"/>
    <s v="between 5- 10 percentage"/>
    <s v="Green"/>
    <x v="0"/>
    <n v="271810"/>
    <n v="289080"/>
    <n v="487178"/>
    <n v="0"/>
    <x v="0"/>
    <x v="0"/>
    <x v="0"/>
    <x v="0"/>
  </r>
  <r>
    <s v="'005500297263050802"/>
    <s v="CASH IN HAND"/>
    <n v="37"/>
    <s v="60000-80000"/>
    <n v="2014"/>
    <n v="28"/>
    <n v="0.431464509"/>
    <s v="Low_risk_sub_purpose_code"/>
    <s v="Above 80"/>
    <s v="less than 50 percentage"/>
    <s v="between 1 - 5 percentage"/>
    <s v="between 5- 10 percentage"/>
    <s v="Green"/>
    <x v="0"/>
    <n v="234708"/>
    <n v="256512"/>
    <n v="397509"/>
    <n v="0"/>
    <x v="0"/>
    <x v="0"/>
    <x v="0"/>
    <x v="0"/>
  </r>
  <r>
    <s v="'041500831388050801"/>
    <s v="CASH IN HAND"/>
    <n v="37"/>
    <s v="60000-80000"/>
    <n v="2013"/>
    <n v="61"/>
    <n v="0.55847333300000002"/>
    <s v="Low_risk_sub_purpose_code"/>
    <s v="Above 80"/>
    <s v="between 50 - 100 percentage"/>
    <s v="less than 1 percentage"/>
    <s v="between 2- 5 percentage"/>
    <s v="Green"/>
    <x v="0"/>
    <n v="293502"/>
    <n v="293502"/>
    <n v="484175"/>
    <n v="0"/>
    <x v="0"/>
    <x v="0"/>
    <x v="0"/>
    <x v="0"/>
  </r>
  <r>
    <s v="'002800660227050801"/>
    <s v="CASH IN HAND"/>
    <n v="37"/>
    <s v="120000+"/>
    <n v="2005"/>
    <n v="51"/>
    <n v="0.51409559900000001"/>
    <s v="Low_risk_sub_purpose_code"/>
    <s v="Above 80"/>
    <s v="less than 50 percentage"/>
    <s v="between 1 - 5 percentage"/>
    <s v="above 10 percentage"/>
    <s v="Green"/>
    <x v="0"/>
    <n v="245222"/>
    <n v="245968"/>
    <n v="257313"/>
    <n v="0"/>
    <x v="0"/>
    <x v="0"/>
    <x v="0"/>
    <x v="0"/>
  </r>
  <r>
    <s v="'000600658879050801"/>
    <s v="CASH IN HAND"/>
    <n v="49"/>
    <s v="80000-100000"/>
    <n v="2012"/>
    <n v="28"/>
    <n v="0.41165073200000002"/>
    <s v="Low_risk_sub_purpose_code"/>
    <s v="Above 80"/>
    <s v="between 50 - 100 percentage"/>
    <s v="less than 1 percentage"/>
    <s v="between 2- 5 percentage"/>
    <s v="Green"/>
    <x v="0"/>
    <n v="240184"/>
    <n v="240184"/>
    <n v="361213"/>
    <n v="0"/>
    <x v="0"/>
    <x v="0"/>
    <x v="0"/>
    <x v="0"/>
  </r>
  <r>
    <s v="'015500682507050801"/>
    <s v="CASH IN HAND"/>
    <n v="49"/>
    <s v="60000-80000"/>
    <n v="2013"/>
    <n v="31"/>
    <n v="0.39270384600000002"/>
    <s v="Medium_risk_sub_purpose_code"/>
    <s v="Above 80"/>
    <s v="less than 50 percentage"/>
    <s v="less than 1 percentage"/>
    <s v="above 10 percentage"/>
    <s v="Green"/>
    <x v="0"/>
    <n v="232876"/>
    <n v="232876"/>
    <n v="349810"/>
    <n v="0"/>
    <x v="1"/>
    <x v="0"/>
    <x v="0"/>
    <x v="0"/>
  </r>
  <r>
    <s v="'013100484550050201"/>
    <s v="Three Wheeler-Lease-Registered"/>
    <n v="37"/>
    <s v="80000-100000"/>
    <n v="2014"/>
    <n v="38"/>
    <n v="0.293194866"/>
    <s v="Low_risk_sub_purpose_code"/>
    <s v="60-80"/>
    <s v="less than 50 percentage"/>
    <s v="less than 1 percentage"/>
    <s v="above 10 percentage"/>
    <s v="Green"/>
    <x v="0"/>
    <n v="186204"/>
    <n v="186204"/>
    <n v="252927"/>
    <n v="0"/>
    <x v="0"/>
    <x v="0"/>
    <x v="0"/>
    <x v="0"/>
  </r>
  <r>
    <s v="'000600329469050803"/>
    <s v="CASH IN HAND"/>
    <n v="37"/>
    <s v="120000+"/>
    <n v="2015"/>
    <n v="32"/>
    <n v="0.39341153800000001"/>
    <s v="Low_risk_sub_purpose_code"/>
    <s v="60-80"/>
    <s v="between 50 - 100 percentage"/>
    <s v="between 1 - 5 percentage"/>
    <s v="between 5- 10 percentage"/>
    <s v="Green"/>
    <x v="0"/>
    <n v="151601"/>
    <n v="187330"/>
    <n v="362924"/>
    <n v="0"/>
    <x v="1"/>
    <x v="0"/>
    <x v="0"/>
    <x v="0"/>
  </r>
  <r>
    <s v="'000200674723050801"/>
    <s v="CASH IN HAND"/>
    <n v="37"/>
    <s v="80000-100000"/>
    <n v="2012"/>
    <n v="48"/>
    <n v="0.51042731699999999"/>
    <s v="Low_risk_sub_purpose_code"/>
    <s v="Above 80"/>
    <s v="less than 50 percentage"/>
    <s v="between 1 - 5 percentage"/>
    <s v="between 5- 10 percentage"/>
    <s v="Green"/>
    <x v="0"/>
    <n v="266970"/>
    <n v="266970"/>
    <n v="430857"/>
    <n v="0"/>
    <x v="0"/>
    <x v="0"/>
    <x v="0"/>
    <x v="0"/>
  </r>
  <r>
    <s v="'011300483050050801"/>
    <s v="CASH IN HAND"/>
    <n v="13"/>
    <s v="100000-120000"/>
    <n v="2017"/>
    <n v="37"/>
    <n v="0.13768333299999999"/>
    <s v="Low_risk_sub_purpose_code"/>
    <s v="Missing"/>
    <s v="Missing"/>
    <s v="Missing"/>
    <s v="Missing"/>
    <s v="Green"/>
    <x v="0"/>
    <n v="236808"/>
    <n v="236808"/>
    <n v="31255"/>
    <n v="0"/>
    <x v="0"/>
    <x v="0"/>
    <x v="0"/>
    <x v="0"/>
  </r>
  <r>
    <s v="'001000487036050801"/>
    <s v="CASH IN HAND"/>
    <n v="37"/>
    <s v="60000-80000"/>
    <n v="2015"/>
    <n v="38"/>
    <n v="0.27311739099999999"/>
    <s v="Low_risk_sub_purpose_code"/>
    <s v="40-60"/>
    <s v="less than 50 percentage"/>
    <s v="less than 1 percentage"/>
    <s v="between 5- 10 percentage"/>
    <s v="Green"/>
    <x v="0"/>
    <n v="184512"/>
    <n v="184512"/>
    <n v="252927"/>
    <n v="0"/>
    <x v="0"/>
    <x v="0"/>
    <x v="0"/>
    <x v="0"/>
  </r>
  <r>
    <s v="'010400401690050801"/>
    <s v="CASH IN HAND"/>
    <n v="25"/>
    <s v="80000-100000"/>
    <n v="2016"/>
    <n v="57"/>
    <n v="0.17949037000000001"/>
    <s v="Low_risk_sub_purpose_code"/>
    <s v="Missing"/>
    <s v="Missing"/>
    <s v="Missing"/>
    <s v="Missing"/>
    <s v="Green"/>
    <x v="0"/>
    <n v="136954"/>
    <n v="151261"/>
    <n v="161268"/>
    <n v="0"/>
    <x v="0"/>
    <x v="0"/>
    <x v="0"/>
    <x v="0"/>
  </r>
  <r>
    <s v="'005500462991050802"/>
    <s v="CASH IN HAND"/>
    <n v="43"/>
    <s v="80000-100000"/>
    <n v="2010"/>
    <n v="30"/>
    <n v="0.47012295300000001"/>
    <s v="Low_risk_sub_purpose_code"/>
    <s v="Above 80"/>
    <s v="less than 50 percentage"/>
    <s v="between 1 - 5 percentage"/>
    <s v="between 5- 10 percentage"/>
    <s v="Green"/>
    <x v="0"/>
    <n v="200935"/>
    <n v="242931"/>
    <n v="408189"/>
    <n v="0"/>
    <x v="0"/>
    <x v="0"/>
    <x v="0"/>
    <x v="0"/>
  </r>
  <r>
    <s v="'001000835572050201"/>
    <s v="Three Wheeler-Lease-Registered"/>
    <n v="25"/>
    <s v="100000-120000"/>
    <n v="2007"/>
    <n v="42"/>
    <n v="0.43586420199999998"/>
    <s v="Low_risk_sub_purpose_code"/>
    <s v="Above 80"/>
    <s v="less than 50 percentage"/>
    <s v="between 1 - 5 percentage"/>
    <s v="between 5- 10 percentage"/>
    <s v="Green"/>
    <x v="0"/>
    <n v="237864"/>
    <n v="237864"/>
    <n v="207883"/>
    <n v="0"/>
    <x v="0"/>
    <x v="0"/>
    <x v="0"/>
    <x v="0"/>
  </r>
  <r>
    <s v="'004800425683050801"/>
    <s v="CASH IN HAND"/>
    <n v="25"/>
    <s v="60000-80000"/>
    <n v="2016"/>
    <n v="67"/>
    <n v="0.286264248"/>
    <s v="Low_risk_sub_purpose_code"/>
    <s v="40-60"/>
    <s v="less than 50 percentage"/>
    <s v="between 5 - 10 percentage"/>
    <s v="above 10 percentage"/>
    <s v="Green"/>
    <x v="0"/>
    <n v="128288"/>
    <n v="197898"/>
    <n v="316324"/>
    <n v="0"/>
    <x v="0"/>
    <x v="0"/>
    <x v="0"/>
    <x v="0"/>
  </r>
  <r>
    <s v="'008700119565050801"/>
    <s v="CASH IN HAND"/>
    <n v="37"/>
    <s v="60000-80000"/>
    <n v="2012"/>
    <n v="51"/>
    <n v="0.18963622599999999"/>
    <s v="Low_risk_sub_purpose_code"/>
    <s v="20-40"/>
    <s v="less than 50 percentage"/>
    <s v="less than 1 percentage"/>
    <s v="above 10 percentage"/>
    <s v="Green"/>
    <x v="0"/>
    <n v="162775"/>
    <n v="162775"/>
    <n v="130762"/>
    <n v="0"/>
    <x v="0"/>
    <x v="0"/>
    <x v="0"/>
    <x v="0"/>
  </r>
  <r>
    <s v="'004200705893050801"/>
    <s v="CASH IN HAND"/>
    <n v="37"/>
    <s v="60000-80000"/>
    <n v="2014"/>
    <n v="54"/>
    <n v="0.44131528599999997"/>
    <s v="Medium_risk_sub_purpose_code"/>
    <s v="Above 80"/>
    <s v="between 50 - 100 percentage"/>
    <s v="less than 1 percentage"/>
    <s v="between 2- 5 percentage"/>
    <s v="Red"/>
    <x v="0"/>
    <n v="226479"/>
    <n v="308835"/>
    <n v="406179"/>
    <n v="406179"/>
    <x v="0"/>
    <x v="0"/>
    <x v="0"/>
    <x v="0"/>
  </r>
  <r>
    <s v="'004300291806050803"/>
    <s v="CASH IN HAND"/>
    <n v="49"/>
    <s v="40000-60000"/>
    <n v="2014"/>
    <n v="67"/>
    <n v="0.15529525999999999"/>
    <s v="Low_risk_sub_purpose_code"/>
    <s v="Above 80"/>
    <s v="between 50 - 100 percentage"/>
    <s v="less than 1 percentage"/>
    <s v="between 2- 5 percentage"/>
    <s v="Green"/>
    <x v="0"/>
    <n v="99489"/>
    <n v="106448"/>
    <n v="145041"/>
    <n v="0"/>
    <x v="0"/>
    <x v="0"/>
    <x v="0"/>
    <x v="0"/>
  </r>
  <r>
    <s v="'001500518822050801"/>
    <s v="CASH IN HAND"/>
    <n v="19"/>
    <s v="60000-80000"/>
    <n v="2018"/>
    <n v="45"/>
    <n v="0.26430440999999999"/>
    <s v="Low_risk_sub_purpose_code"/>
    <s v="20-40"/>
    <s v="between 50 - 100 percentage"/>
    <s v="between 1 - 5 percentage"/>
    <s v="between 5- 10 percentage"/>
    <s v="Green"/>
    <x v="0"/>
    <n v="271106.15000000002"/>
    <n v="295752"/>
    <n v="156504"/>
    <n v="0"/>
    <x v="1"/>
    <x v="0"/>
    <x v="0"/>
    <x v="0"/>
  </r>
  <r>
    <s v="'006600681406050802"/>
    <s v="CASH IN HAND"/>
    <n v="49"/>
    <s v="120000+"/>
    <n v="2012"/>
    <n v="46"/>
    <n v="0.53613786200000002"/>
    <s v="Low_risk_sub_purpose_code"/>
    <s v="Above 80"/>
    <s v="between 50 - 100 percentage"/>
    <s v="between 1 - 5 percentage"/>
    <s v="between 5- 10 percentage"/>
    <s v="Green"/>
    <x v="0"/>
    <n v="207505"/>
    <n v="233365"/>
    <n v="491142"/>
    <n v="0"/>
    <x v="0"/>
    <x v="0"/>
    <x v="0"/>
    <x v="0"/>
  </r>
  <r>
    <s v="'007000843957050801"/>
    <s v="CASH IN HAND"/>
    <n v="19"/>
    <s v="100000-120000"/>
    <n v="2015"/>
    <n v="33"/>
    <n v="0.26446699499999998"/>
    <s v="Low_risk_sub_purpose_code"/>
    <s v="Missing"/>
    <s v="Missing"/>
    <s v="Missing"/>
    <s v="Missing"/>
    <s v="Green"/>
    <x v="0"/>
    <n v="206820"/>
    <n v="206820"/>
    <n v="158745"/>
    <n v="0"/>
    <x v="1"/>
    <x v="0"/>
    <x v="0"/>
    <x v="0"/>
  </r>
  <r>
    <s v="'018000354650050801"/>
    <s v="CASH IN HAND"/>
    <n v="19"/>
    <s v="60000-80000"/>
    <n v="2014"/>
    <n v="38"/>
    <n v="0.205464971"/>
    <s v="Low_risk_sub_purpose_code"/>
    <s v="60-80"/>
    <s v="less than 50 percentage"/>
    <s v="between 5 - 10 percentage"/>
    <s v="above 10 percentage"/>
    <s v="Red"/>
    <x v="0"/>
    <n v="180925"/>
    <n v="246435"/>
    <n v="118388"/>
    <n v="118388"/>
    <x v="1"/>
    <x v="0"/>
    <x v="0"/>
    <x v="0"/>
  </r>
  <r>
    <s v="'016100491212050801"/>
    <s v="CASH IN HAND"/>
    <n v="61"/>
    <s v="100000-120000"/>
    <n v="2014"/>
    <n v="48"/>
    <n v="0.57568554900000002"/>
    <s v="Low_risk_sub_purpose_code"/>
    <s v="Above 80"/>
    <s v="between 50 - 100 percentage"/>
    <s v="less than 1 percentage"/>
    <s v="between 2- 5 percentage"/>
    <s v="Green"/>
    <x v="0"/>
    <n v="250151"/>
    <n v="250151"/>
    <n v="580514"/>
    <n v="0"/>
    <x v="0"/>
    <x v="0"/>
    <x v="0"/>
    <x v="0"/>
  </r>
  <r>
    <s v="'006100496685050802"/>
    <s v="CASH IN HAND"/>
    <n v="37"/>
    <s v="80000-100000"/>
    <n v="2010"/>
    <n v="31"/>
    <n v="0.53322266699999998"/>
    <s v="Low_risk_sub_purpose_code"/>
    <s v="Above 80"/>
    <s v="less than 50 percentage"/>
    <s v="between 1 - 5 percentage"/>
    <s v="above 10 percentage"/>
    <s v="Green"/>
    <x v="0"/>
    <n v="189623"/>
    <n v="217068"/>
    <n v="350756"/>
    <n v="0"/>
    <x v="1"/>
    <x v="0"/>
    <x v="0"/>
    <x v="0"/>
  </r>
  <r>
    <s v="'021100455068050801"/>
    <s v="CASH IN HAND"/>
    <n v="61"/>
    <s v="60000-80000"/>
    <n v="2015"/>
    <n v="55"/>
    <n v="0.45040087699999998"/>
    <s v="Low_risk_sub_purpose_code"/>
    <s v="Above 80"/>
    <s v="between 50 - 100 percentage"/>
    <s v="less than 1 percentage"/>
    <s v="between 2- 5 percentage"/>
    <s v="Green"/>
    <x v="0"/>
    <n v="221522.7"/>
    <n v="224640"/>
    <n v="480822"/>
    <n v="0"/>
    <x v="0"/>
    <x v="0"/>
    <x v="0"/>
    <x v="0"/>
  </r>
  <r>
    <s v="'000600674773050801"/>
    <s v="CASH IN HAND"/>
    <n v="61"/>
    <s v="80000-100000"/>
    <n v="2019"/>
    <n v="47"/>
    <n v="0.418092929"/>
    <s v="Low_risk_sub_purpose_code"/>
    <s v="Above 80"/>
    <s v="between 50 - 100 percentage"/>
    <s v="between 1 - 5 percentage"/>
    <s v="between 5- 10 percentage"/>
    <s v="Green"/>
    <x v="0"/>
    <n v="229736"/>
    <n v="229736"/>
    <n v="476287"/>
    <n v="0"/>
    <x v="0"/>
    <x v="0"/>
    <x v="0"/>
    <x v="0"/>
  </r>
  <r>
    <s v="'004800531191050801"/>
    <s v="CASH IN HAND"/>
    <n v="19"/>
    <s v="120000+"/>
    <n v="2005"/>
    <n v="35"/>
    <n v="0.28964402299999997"/>
    <s v="Low_risk_sub_purpose_code"/>
    <s v="40-60"/>
    <s v="between 50 - 100 percentage"/>
    <s v="between 1 - 5 percentage"/>
    <s v="between 5- 10 percentage"/>
    <s v="Green"/>
    <x v="0"/>
    <n v="184046.6"/>
    <n v="189449"/>
    <n v="82209"/>
    <n v="0"/>
    <x v="0"/>
    <x v="0"/>
    <x v="0"/>
    <x v="0"/>
  </r>
  <r>
    <s v="'001300522222050803"/>
    <s v="CASH IN HAND"/>
    <n v="25"/>
    <s v="100000-120000"/>
    <n v="2014"/>
    <n v="36"/>
    <n v="0.302810735"/>
    <s v="Low_risk_sub_purpose_code"/>
    <s v="0-20"/>
    <s v="Missing"/>
    <s v="Missing"/>
    <s v="Missing"/>
    <s v="Green"/>
    <x v="0"/>
    <n v="262220"/>
    <n v="262220"/>
    <n v="183366"/>
    <n v="0"/>
    <x v="0"/>
    <x v="0"/>
    <x v="0"/>
    <x v="0"/>
  </r>
  <r>
    <s v="'000700676316050803"/>
    <s v="CASH IN HAND"/>
    <n v="61"/>
    <s v="100000-120000"/>
    <n v="2015"/>
    <n v="72"/>
    <n v="0.51765478300000001"/>
    <s v="Medium_risk_sub_purpose_code"/>
    <s v="Above 80"/>
    <s v="between 50 - 100 percentage"/>
    <s v="less than 1 percentage"/>
    <s v="between 5- 10 percentage"/>
    <s v="Green"/>
    <x v="0"/>
    <n v="378180"/>
    <n v="378180"/>
    <n v="513735"/>
    <n v="0"/>
    <x v="0"/>
    <x v="0"/>
    <x v="0"/>
    <x v="0"/>
  </r>
  <r>
    <s v="'021200719960050801"/>
    <s v="CASH IN HAND"/>
    <n v="49"/>
    <s v="100000-120000"/>
    <n v="2014"/>
    <n v="30"/>
    <n v="0.27831953799999998"/>
    <s v="Low_risk_sub_purpose_code"/>
    <s v="60-80"/>
    <s v="between 50 - 100 percentage"/>
    <s v="less than 1 percentage"/>
    <s v="less than 2 percentage"/>
    <s v="Red"/>
    <x v="0"/>
    <n v="117823"/>
    <n v="167356"/>
    <n v="294466"/>
    <n v="294466"/>
    <x v="0"/>
    <x v="0"/>
    <x v="0"/>
    <x v="0"/>
  </r>
  <r>
    <s v="'041600387733050801"/>
    <s v="CASH IN HAND"/>
    <n v="37"/>
    <s v="60000-80000"/>
    <n v="2016"/>
    <n v="50"/>
    <n v="0.26589206300000001"/>
    <s v="Low_risk_sub_purpose_code"/>
    <s v="20-40"/>
    <s v="Missing"/>
    <s v="Missing"/>
    <s v="Missing"/>
    <s v="Green"/>
    <x v="0"/>
    <n v="250280.33"/>
    <n v="276318"/>
    <n v="220992"/>
    <n v="0"/>
    <x v="0"/>
    <x v="0"/>
    <x v="0"/>
    <x v="0"/>
  </r>
  <r>
    <s v="'002500358864050802"/>
    <s v="CASH IN HAND"/>
    <n v="37"/>
    <s v="40000-60000"/>
    <n v="2014"/>
    <n v="35"/>
    <n v="0.37830566500000001"/>
    <s v="Low_risk_sub_purpose_code"/>
    <s v="Above 80"/>
    <s v="between 50 - 100 percentage"/>
    <s v="between 1 - 5 percentage"/>
    <s v="between 5- 10 percentage"/>
    <s v="Green"/>
    <x v="0"/>
    <n v="229560"/>
    <n v="229560"/>
    <n v="329393"/>
    <n v="0"/>
    <x v="0"/>
    <x v="0"/>
    <x v="0"/>
    <x v="0"/>
  </r>
  <r>
    <s v="'018800834712050202"/>
    <s v="Three Wheeler-Lease-Registered"/>
    <n v="49"/>
    <s v="100000-120000"/>
    <n v="2013"/>
    <n v="33"/>
    <n v="0.495620952"/>
    <s v="Low_risk_sub_purpose_code"/>
    <s v="Above 80"/>
    <s v="between 50 - 100 percentage"/>
    <s v="less than 1 percentage"/>
    <s v="between 2- 5 percentage"/>
    <s v="Red"/>
    <x v="0"/>
    <n v="242367"/>
    <n v="279786"/>
    <n v="493236"/>
    <n v="0"/>
    <x v="0"/>
    <x v="0"/>
    <x v="0"/>
    <x v="0"/>
  </r>
  <r>
    <s v="'041500268822050801"/>
    <s v="CASH IN HAND"/>
    <n v="25"/>
    <s v="80000-100000"/>
    <n v="2014"/>
    <n v="44"/>
    <n v="0.212821079"/>
    <s v="Low_risk_sub_purpose_code"/>
    <s v="Missing"/>
    <s v="less than 50 percentage"/>
    <s v="less than 1 percentage"/>
    <s v="Missing"/>
    <s v="Green"/>
    <x v="0"/>
    <n v="144683"/>
    <n v="144683"/>
    <n v="144712"/>
    <n v="0"/>
    <x v="1"/>
    <x v="0"/>
    <x v="0"/>
    <x v="0"/>
  </r>
  <r>
    <s v="'005400639411050802"/>
    <s v="CASH IN HAND"/>
    <n v="25"/>
    <s v="60000-80000"/>
    <n v="2015"/>
    <n v="40"/>
    <n v="0.184090435"/>
    <s v="Medium_risk_sub_purpose_code"/>
    <s v="20-40"/>
    <s v="less than 50 percentage"/>
    <s v="less than 1 percentage"/>
    <s v="Missing"/>
    <s v="Red"/>
    <x v="0"/>
    <n v="136351.20000000001"/>
    <n v="244941"/>
    <n v="235011"/>
    <n v="235011"/>
    <x v="0"/>
    <x v="0"/>
    <x v="0"/>
    <x v="0"/>
  </r>
  <r>
    <s v="'006500834603050801"/>
    <s v="CASH IN HAND"/>
    <n v="19"/>
    <s v="80000-100000"/>
    <n v="2014"/>
    <n v="22"/>
    <n v="0.29791537600000001"/>
    <s v="Low_risk_sub_purpose_code"/>
    <s v="Missing"/>
    <s v="Missing"/>
    <s v="Missing"/>
    <s v="Missing"/>
    <s v="Green"/>
    <x v="0"/>
    <n v="286843"/>
    <n v="319865"/>
    <n v="187205"/>
    <n v="0"/>
    <x v="0"/>
    <x v="0"/>
    <x v="0"/>
    <x v="0"/>
  </r>
  <r>
    <s v="'001100563170050801"/>
    <s v="CASH IN HAND"/>
    <n v="37"/>
    <s v="120000+"/>
    <n v="2010"/>
    <n v="40"/>
    <n v="0.57731089700000005"/>
    <s v="Low_risk_sub_purpose_code"/>
    <s v="Above 80"/>
    <s v="between 50 - 100 percentage"/>
    <s v="between 1 - 5 percentage"/>
    <s v="between 2- 5 percentage"/>
    <s v="Green"/>
    <x v="0"/>
    <n v="313321"/>
    <n v="317343"/>
    <n v="413637"/>
    <n v="0"/>
    <x v="2"/>
    <x v="0"/>
    <x v="0"/>
    <x v="0"/>
  </r>
  <r>
    <s v="'001600504221050802"/>
    <s v="CASH IN HAND"/>
    <n v="19"/>
    <s v="60000-80000"/>
    <n v="2008"/>
    <n v="30"/>
    <n v="0.49775999999999998"/>
    <s v="Medium_risk_sub_purpose_code"/>
    <s v="Above 80"/>
    <s v="Missing"/>
    <s v="Missing"/>
    <s v="Missing"/>
    <s v="Green"/>
    <x v="0"/>
    <n v="387093.65"/>
    <n v="404010"/>
    <n v="120135"/>
    <n v="0"/>
    <x v="1"/>
    <x v="0"/>
    <x v="0"/>
    <x v="0"/>
  </r>
  <r>
    <s v="'001000565717050202"/>
    <s v="Three Wheeler-Lease-Registered"/>
    <n v="37"/>
    <s v="100000-120000"/>
    <n v="2015"/>
    <n v="61"/>
    <n v="0.379906087"/>
    <s v="Low_risk_sub_purpose_code"/>
    <s v="40-60"/>
    <s v="less than 50 percentage"/>
    <s v="between 1 - 5 percentage"/>
    <s v="above 10 percentage"/>
    <s v="Green"/>
    <x v="0"/>
    <n v="279678"/>
    <n v="279678"/>
    <n v="333199"/>
    <n v="0"/>
    <x v="0"/>
    <x v="0"/>
    <x v="0"/>
    <x v="0"/>
  </r>
  <r>
    <s v="'000700661990050802"/>
    <s v="CASH IN HAND"/>
    <n v="13"/>
    <s v="60000-80000"/>
    <n v="2014"/>
    <n v="41"/>
    <n v="0.11205641600000001"/>
    <s v="Low_risk_sub_purpose_code"/>
    <s v="20-40"/>
    <s v="between 150 - 200 percentage"/>
    <s v="less than 1 percentage"/>
    <s v="between 2- 5 percentage"/>
    <s v="Green"/>
    <x v="0"/>
    <n v="181714"/>
    <n v="181714"/>
    <n v="10870"/>
    <n v="0"/>
    <x v="0"/>
    <x v="0"/>
    <x v="0"/>
    <x v="0"/>
  </r>
  <r>
    <s v="'000500824743050801"/>
    <s v="CASH IN HAND"/>
    <n v="25"/>
    <s v="120000+"/>
    <n v="2012"/>
    <n v="34"/>
    <n v="0.31027707300000001"/>
    <s v="Medium_risk_sub_purpose_code"/>
    <s v="20-40"/>
    <s v="less than 50 percentage"/>
    <s v="between 1 - 5 percentage"/>
    <s v="above 10 percentage"/>
    <s v="Green"/>
    <x v="0"/>
    <n v="324185"/>
    <n v="357066"/>
    <n v="165245"/>
    <n v="0"/>
    <x v="0"/>
    <x v="0"/>
    <x v="0"/>
    <x v="0"/>
  </r>
  <r>
    <s v="'006200040283050803"/>
    <s v="CASH IN HAND"/>
    <n v="49"/>
    <s v="120000+"/>
    <n v="2014"/>
    <n v="58"/>
    <n v="0.42746820800000002"/>
    <s v="Medium_risk_sub_purpose_code"/>
    <s v="Above 80"/>
    <s v="between 50 - 100 percentage"/>
    <s v="between 1 - 5 percentage"/>
    <s v="between 2- 5 percentage"/>
    <s v="Green"/>
    <x v="0"/>
    <n v="286704"/>
    <n v="286704"/>
    <n v="380312"/>
    <n v="0"/>
    <x v="0"/>
    <x v="0"/>
    <x v="0"/>
    <x v="0"/>
  </r>
  <r>
    <s v="'003600414452050801"/>
    <s v="CASH IN HAND"/>
    <n v="37"/>
    <s v="60000-80000"/>
    <n v="2016"/>
    <n v="57"/>
    <n v="8.8390264999999996E-2"/>
    <s v="Medium_risk_sub_purpose_code"/>
    <s v="60-80"/>
    <s v="less than 50 percentage"/>
    <s v="less than 1 percentage"/>
    <s v="between 2- 5 percentage"/>
    <s v="Green"/>
    <x v="0"/>
    <n v="92990"/>
    <n v="109400"/>
    <n v="73838"/>
    <n v="0"/>
    <x v="0"/>
    <x v="0"/>
    <x v="0"/>
    <x v="0"/>
  </r>
  <r>
    <s v="'003000816587050201"/>
    <s v="Three Wheeler-Lease-Registered"/>
    <n v="49"/>
    <s v="120000+"/>
    <n v="2016"/>
    <n v="35"/>
    <n v="0.56467107800000005"/>
    <s v="Low_risk_sub_purpose_code"/>
    <s v="Above 80"/>
    <s v="between 50 - 100 percentage"/>
    <s v="between 1 - 5 percentage"/>
    <s v="between 5- 10 percentage"/>
    <s v="Green"/>
    <x v="0"/>
    <n v="209348"/>
    <n v="286308"/>
    <n v="645788"/>
    <n v="0"/>
    <x v="0"/>
    <x v="0"/>
    <x v="0"/>
    <x v="0"/>
  </r>
  <r>
    <s v="'004000835704050801"/>
    <s v="CASH IN HAND"/>
    <n v="19"/>
    <s v="120000+"/>
    <n v="2016"/>
    <n v="31"/>
    <n v="0.53175534400000002"/>
    <s v="Low_risk_sub_purpose_code"/>
    <s v="Missing"/>
    <s v="Missing"/>
    <s v="Missing"/>
    <s v="Missing"/>
    <s v="Green"/>
    <x v="0"/>
    <n v="552000"/>
    <n v="552000"/>
    <n v="305184"/>
    <n v="0"/>
    <x v="0"/>
    <x v="0"/>
    <x v="0"/>
    <x v="0"/>
  </r>
  <r>
    <s v="'000600338177050802"/>
    <s v="CASH IN HAND"/>
    <n v="31"/>
    <s v="120000+"/>
    <n v="2015"/>
    <n v="33"/>
    <n v="0.36576347799999998"/>
    <s v="Medium_risk_sub_purpose_code"/>
    <s v="20-40"/>
    <s v="between 50 - 100 percentage"/>
    <s v="between 1 - 5 percentage"/>
    <s v="between 5- 10 percentage"/>
    <s v="Green"/>
    <x v="0"/>
    <n v="309428"/>
    <n v="309428"/>
    <n v="287220"/>
    <n v="0"/>
    <x v="0"/>
    <x v="0"/>
    <x v="0"/>
    <x v="0"/>
  </r>
  <r>
    <s v="'005700288899050802"/>
    <s v="CASH IN HAND"/>
    <n v="25"/>
    <s v="100000-120000"/>
    <n v="2014"/>
    <n v="44"/>
    <n v="0.72955612599999997"/>
    <s v="Low_risk_sub_purpose_code"/>
    <s v="Above 80"/>
    <s v="less than 50 percentage"/>
    <s v="between 1 - 5 percentage"/>
    <s v="above 10 percentage"/>
    <s v="Green"/>
    <x v="0"/>
    <n v="616952"/>
    <n v="616952"/>
    <n v="440471"/>
    <n v="0"/>
    <x v="1"/>
    <x v="0"/>
    <x v="0"/>
    <x v="0"/>
  </r>
  <r>
    <s v="'002400845513050801"/>
    <s v="CASH IN HAND"/>
    <n v="25"/>
    <s v="80000-100000"/>
    <n v="2016"/>
    <n v="26"/>
    <n v="0.53186955499999999"/>
    <s v="Low_risk_sub_purpose_code"/>
    <s v="20-40"/>
    <s v="less than 50 percentage"/>
    <s v="between 1 - 5 percentage"/>
    <s v="between 5- 10 percentage"/>
    <s v="Green"/>
    <x v="0"/>
    <n v="280818"/>
    <n v="351020"/>
    <n v="454021"/>
    <n v="0"/>
    <x v="1"/>
    <x v="0"/>
    <x v="0"/>
    <x v="0"/>
  </r>
  <r>
    <s v="'009500845502050801"/>
    <s v="CASH IN HAND"/>
    <n v="25"/>
    <s v="100000-120000"/>
    <n v="2011"/>
    <n v="47"/>
    <n v="0.35950664799999998"/>
    <s v="Low_risk_sub_purpose_code"/>
    <s v="40-60"/>
    <s v="between 50 - 100 percentage"/>
    <s v="between 1 - 5 percentage"/>
    <s v="between 2- 5 percentage"/>
    <s v="Green"/>
    <x v="0"/>
    <n v="199560"/>
    <n v="199560"/>
    <n v="227058"/>
    <n v="0"/>
    <x v="1"/>
    <x v="0"/>
    <x v="0"/>
    <x v="0"/>
  </r>
  <r>
    <s v="'005000438594050202"/>
    <s v="Three Wheeler-Lease-Registered"/>
    <n v="43"/>
    <s v="100000-120000"/>
    <n v="2012"/>
    <n v="35"/>
    <n v="0.50835707299999999"/>
    <s v="Low_risk_sub_purpose_code"/>
    <s v="Above 80"/>
    <s v="less than 50 percentage"/>
    <s v="between 1 - 5 percentage"/>
    <s v="between 5- 10 percentage"/>
    <s v="Green"/>
    <x v="0"/>
    <n v="299908"/>
    <n v="321330"/>
    <n v="434945"/>
    <n v="0"/>
    <x v="0"/>
    <x v="0"/>
    <x v="0"/>
    <x v="0"/>
  </r>
  <r>
    <s v="'011000826207050801"/>
    <s v="CASH IN HAND"/>
    <n v="31"/>
    <s v="60000-80000"/>
    <n v="2011"/>
    <n v="61"/>
    <n v="0.37992258099999998"/>
    <s v="Medium_risk_sub_purpose_code"/>
    <s v="40-60"/>
    <s v="less than 50 percentage"/>
    <s v="less than 1 percentage"/>
    <s v="Missing"/>
    <s v="Green"/>
    <x v="0"/>
    <n v="332673"/>
    <n v="332673"/>
    <n v="217756"/>
    <n v="0"/>
    <x v="0"/>
    <x v="0"/>
    <x v="0"/>
    <x v="0"/>
  </r>
  <r>
    <s v="'004000351851050801"/>
    <s v="CASH IN HAND"/>
    <n v="25"/>
    <s v="120000+"/>
    <n v="2011"/>
    <n v="44"/>
    <n v="0.30506820099999998"/>
    <s v="Low_risk_sub_purpose_code"/>
    <s v="Missing"/>
    <s v="between 50 - 100 percentage"/>
    <s v="between 1 - 5 percentage"/>
    <s v="above 10 percentage"/>
    <s v="Green"/>
    <x v="0"/>
    <n v="173390"/>
    <n v="173390"/>
    <n v="190418"/>
    <n v="0"/>
    <x v="1"/>
    <x v="0"/>
    <x v="0"/>
    <x v="0"/>
  </r>
  <r>
    <s v="'000900747156050201"/>
    <s v="Three Wheeler-Lease-Registered"/>
    <n v="49"/>
    <s v="100000-120000"/>
    <n v="2014"/>
    <n v="25"/>
    <n v="0.43366833300000002"/>
    <s v="Low_risk_sub_purpose_code"/>
    <s v="60-80"/>
    <s v="between 50 - 100 percentage"/>
    <s v="less than 1 percentage"/>
    <s v="above 10 percentage"/>
    <s v="Green"/>
    <x v="0"/>
    <n v="256944"/>
    <n v="256944"/>
    <n v="458977"/>
    <n v="0"/>
    <x v="1"/>
    <x v="0"/>
    <x v="0"/>
    <x v="0"/>
  </r>
  <r>
    <s v="'001500700191050802"/>
    <s v="CASH IN HAND"/>
    <n v="37"/>
    <s v="60000-80000"/>
    <n v="2005"/>
    <n v="28"/>
    <n v="0.43912258100000001"/>
    <s v="Low_risk_sub_purpose_code"/>
    <s v="Above 80"/>
    <s v="less than 50 percentage"/>
    <s v="between 1 - 5 percentage"/>
    <s v="above 10 percentage"/>
    <s v="Green"/>
    <x v="0"/>
    <n v="160284"/>
    <n v="160284"/>
    <n v="233015"/>
    <n v="0"/>
    <x v="0"/>
    <x v="0"/>
    <x v="0"/>
    <x v="0"/>
  </r>
  <r>
    <s v="'041400785509050202"/>
    <s v="Three Wheeler-Lease-Registered"/>
    <n v="25"/>
    <s v="60000-80000"/>
    <n v="2015"/>
    <n v="45"/>
    <n v="0.184114783"/>
    <s v="Low_risk_sub_purpose_code"/>
    <s v="Above 80"/>
    <s v="between 50 - 100 percentage"/>
    <s v="above 15 percentage"/>
    <s v="between 2- 5 percentage"/>
    <s v="Green"/>
    <x v="0"/>
    <n v="166842"/>
    <n v="179676"/>
    <n v="119575"/>
    <n v="0"/>
    <x v="0"/>
    <x v="0"/>
    <x v="0"/>
    <x v="0"/>
  </r>
  <r>
    <s v="'004500557176050801"/>
    <s v="CASH IN HAND"/>
    <n v="49"/>
    <s v="60000-80000"/>
    <n v="2012"/>
    <n v="27"/>
    <n v="0.56833891599999997"/>
    <s v="Low_risk_sub_purpose_code"/>
    <s v="Above 80"/>
    <s v="less than 50 percentage"/>
    <s v="between 1 - 5 percentage"/>
    <s v="above 10 percentage"/>
    <s v="Green"/>
    <x v="0"/>
    <n v="339583.83"/>
    <n v="359744"/>
    <n v="498176"/>
    <n v="0"/>
    <x v="2"/>
    <x v="0"/>
    <x v="0"/>
    <x v="0"/>
  </r>
  <r>
    <s v="'011500521125050802"/>
    <s v="CASH IN HAND"/>
    <n v="37"/>
    <s v="80000-100000"/>
    <n v="2006"/>
    <n v="46"/>
    <n v="0.424956098"/>
    <s v="Low_risk_sub_purpose_code"/>
    <s v="40-60"/>
    <s v="less than 50 percentage"/>
    <s v="less than 1 percentage"/>
    <s v="above 10 percentage"/>
    <s v="Green"/>
    <x v="0"/>
    <n v="112194.39"/>
    <n v="115470"/>
    <n v="220885"/>
    <n v="0"/>
    <x v="1"/>
    <x v="0"/>
    <x v="0"/>
    <x v="0"/>
  </r>
  <r>
    <s v="'020900593296050801"/>
    <s v="CASH IN HAND"/>
    <n v="25"/>
    <s v="60000-80000"/>
    <n v="2011"/>
    <n v="31"/>
    <n v="0.58493109700000001"/>
    <s v="Medium_risk_sub_purpose_code"/>
    <s v="Above 80"/>
    <s v="less than 50 percentage"/>
    <s v="between 1 - 5 percentage"/>
    <s v="above 10 percentage"/>
    <s v="Red"/>
    <x v="0"/>
    <n v="420212"/>
    <n v="549508"/>
    <n v="347197"/>
    <n v="347197"/>
    <x v="2"/>
    <x v="0"/>
    <x v="0"/>
    <x v="0"/>
  </r>
  <r>
    <s v="'000300837185050201"/>
    <s v="Three Wheeler-Lease-Registered"/>
    <n v="25"/>
    <s v="80000-100000"/>
    <n v="2007"/>
    <n v="56"/>
    <n v="0.256695126"/>
    <s v="Low_risk_sub_purpose_code"/>
    <s v="20-40"/>
    <s v="between 50 - 100 percentage"/>
    <s v="less than 1 percentage"/>
    <s v="between 5- 10 percentage"/>
    <s v="Green"/>
    <x v="0"/>
    <n v="155664"/>
    <n v="155664"/>
    <n v="123643"/>
    <n v="0"/>
    <x v="0"/>
    <x v="0"/>
    <x v="0"/>
    <x v="0"/>
  </r>
  <r>
    <s v="'005100546747050202"/>
    <s v="Three Wheeler-Lease-Registered"/>
    <n v="25"/>
    <s v="80000-100000"/>
    <n v="2014"/>
    <n v="43"/>
    <n v="0.19579560700000001"/>
    <s v="Medium_risk_sub_purpose_code"/>
    <s v="60-80"/>
    <s v="less than 50 percentage"/>
    <s v="between 1 - 5 percentage"/>
    <s v="above 10 percentage"/>
    <s v="Green"/>
    <x v="0"/>
    <n v="233455.38"/>
    <n v="251750"/>
    <n v="90903"/>
    <n v="0"/>
    <x v="0"/>
    <x v="0"/>
    <x v="0"/>
    <x v="0"/>
  </r>
  <r>
    <s v="'011900843156050801"/>
    <s v="CASH IN HAND"/>
    <n v="37"/>
    <s v="120000+"/>
    <n v="2015"/>
    <n v="49"/>
    <n v="0.29491549299999997"/>
    <s v="Low_risk_sub_purpose_code"/>
    <s v="Missing"/>
    <s v="between 50 - 100 percentage"/>
    <s v="less than 1 percentage"/>
    <s v="between 2- 5 percentage"/>
    <s v="Green"/>
    <x v="0"/>
    <n v="156120"/>
    <n v="156120"/>
    <n v="265554"/>
    <n v="0"/>
    <x v="1"/>
    <x v="0"/>
    <x v="0"/>
    <x v="0"/>
  </r>
  <r>
    <s v="'002500670552050801"/>
    <s v="CASH IN HAND"/>
    <n v="37"/>
    <s v="60000-80000"/>
    <n v="2014"/>
    <n v="55"/>
    <n v="0.387310983"/>
    <s v="Medium_risk_sub_purpose_code"/>
    <s v="40-60"/>
    <s v="less than 50 percentage"/>
    <s v="less than 1 percentage"/>
    <s v="Missing"/>
    <s v="Green"/>
    <x v="0"/>
    <n v="301005"/>
    <n v="301005"/>
    <n v="310064"/>
    <n v="0"/>
    <x v="0"/>
    <x v="0"/>
    <x v="0"/>
    <x v="0"/>
  </r>
  <r>
    <s v="'008400574745050801"/>
    <s v="CASH IN HAND"/>
    <n v="25"/>
    <s v="60000-80000"/>
    <n v="2012"/>
    <n v="52"/>
    <n v="0.30320295600000002"/>
    <s v="Low_risk_sub_purpose_code"/>
    <s v="20-40"/>
    <s v="less than 50 percentage"/>
    <s v="between 5 - 10 percentage"/>
    <s v="above 10 percentage"/>
    <s v="Green"/>
    <x v="0"/>
    <n v="245743.76"/>
    <n v="259952"/>
    <n v="189216"/>
    <n v="0"/>
    <x v="1"/>
    <x v="0"/>
    <x v="0"/>
    <x v="0"/>
  </r>
  <r>
    <s v="'000200825088050202"/>
    <s v="Three Wheeler-Lease-Registered"/>
    <n v="37"/>
    <s v="100000-120000"/>
    <n v="2015"/>
    <n v="29"/>
    <n v="0.52170869600000003"/>
    <s v="Medium_risk_sub_purpose_code"/>
    <s v="Above 80"/>
    <s v="less than 50 percentage"/>
    <s v="less than 1 percentage"/>
    <s v="between 2- 5 percentage"/>
    <s v="Green"/>
    <x v="0"/>
    <n v="437882.55"/>
    <n v="464440"/>
    <n v="410848"/>
    <n v="0"/>
    <x v="0"/>
    <x v="0"/>
    <x v="0"/>
    <x v="0"/>
  </r>
  <r>
    <s v="'001600844215050801"/>
    <s v="CASH IN HAND"/>
    <n v="37"/>
    <s v="80000-100000"/>
    <n v="2016"/>
    <n v="51"/>
    <n v="0.28650855200000003"/>
    <s v="Low_risk_sub_purpose_code"/>
    <s v="Missing"/>
    <s v="Missing"/>
    <s v="Missing"/>
    <s v="Missing"/>
    <s v="Green"/>
    <x v="0"/>
    <n v="153900"/>
    <n v="153900"/>
    <n v="265554"/>
    <n v="0"/>
    <x v="1"/>
    <x v="0"/>
    <x v="0"/>
    <x v="0"/>
  </r>
  <r>
    <s v="'000600838772050201"/>
    <s v="Three Wheeler-Lease-Registered"/>
    <n v="37"/>
    <s v="120000+"/>
    <n v="2012"/>
    <n v="23"/>
    <n v="0.45938438999999998"/>
    <s v="Low_risk_sub_purpose_code"/>
    <s v="Above 80"/>
    <s v="between 50 - 100 percentage"/>
    <s v="between 1 - 5 percentage"/>
    <s v="between 2- 5 percentage"/>
    <s v="Red"/>
    <x v="0"/>
    <n v="193614"/>
    <n v="247423"/>
    <n v="446086"/>
    <n v="446086"/>
    <x v="0"/>
    <x v="0"/>
    <x v="0"/>
    <x v="0"/>
  </r>
  <r>
    <s v="'001500305630050801"/>
    <s v="CASH IN HAND"/>
    <n v="49"/>
    <s v="120000+"/>
    <n v="2014"/>
    <n v="57"/>
    <n v="0.59994959199999998"/>
    <s v="Low_risk_sub_purpose_code"/>
    <s v="60-80"/>
    <s v="between 50 - 100 percentage"/>
    <s v="between 1 - 5 percentage"/>
    <s v="between 5- 10 percentage"/>
    <s v="Green"/>
    <x v="0"/>
    <n v="287710"/>
    <n v="309252"/>
    <n v="592606"/>
    <n v="0"/>
    <x v="0"/>
    <x v="0"/>
    <x v="0"/>
    <x v="0"/>
  </r>
  <r>
    <s v="'041600827448050201"/>
    <s v="Three Wheeler-Lease-Registered"/>
    <n v="25"/>
    <s v="60000-80000"/>
    <n v="2015"/>
    <n v="36"/>
    <n v="0.54747605600000004"/>
    <s v="Low_risk_sub_purpose_code"/>
    <s v="Above 80"/>
    <s v="between 50 - 100 percentage"/>
    <s v="between 1 - 5 percentage"/>
    <s v="between 2- 5 percentage"/>
    <s v="Green"/>
    <x v="0"/>
    <n v="356984"/>
    <n v="387728"/>
    <n v="418448"/>
    <n v="0"/>
    <x v="1"/>
    <x v="0"/>
    <x v="0"/>
    <x v="0"/>
  </r>
  <r>
    <s v="'013500423197050801"/>
    <s v="CASH IN HAND"/>
    <n v="61"/>
    <s v="60000-80000"/>
    <n v="2016"/>
    <n v="28"/>
    <n v="0.59818920600000003"/>
    <s v="Low_risk_sub_purpose_code"/>
    <s v="Above 80"/>
    <s v="between 50 - 100 percentage"/>
    <s v="less than 1 percentage"/>
    <s v="between 2- 5 percentage"/>
    <s v="Green"/>
    <x v="0"/>
    <n v="214184"/>
    <n v="270512"/>
    <n v="712211"/>
    <n v="0"/>
    <x v="0"/>
    <x v="0"/>
    <x v="0"/>
    <x v="0"/>
  </r>
  <r>
    <s v="'001700622112050203"/>
    <s v="Three Wheeler-Lease-Registered"/>
    <n v="37"/>
    <s v="100000-120000"/>
    <n v="2015"/>
    <n v="38"/>
    <n v="0.27532456100000002"/>
    <s v="Low_risk_sub_purpose_code"/>
    <s v="Above 80"/>
    <s v="between 50 - 100 percentage"/>
    <s v="between 5 - 10 percentage"/>
    <s v="between 2- 5 percentage"/>
    <s v="Green"/>
    <x v="0"/>
    <n v="228240"/>
    <n v="228240"/>
    <n v="224058"/>
    <n v="0"/>
    <x v="0"/>
    <x v="0"/>
    <x v="0"/>
    <x v="0"/>
  </r>
  <r>
    <s v="'007000833714050801"/>
    <s v="CASH IN HAND"/>
    <n v="25"/>
    <s v="100000-120000"/>
    <n v="2012"/>
    <n v="24"/>
    <n v="0.26669484300000001"/>
    <s v="Medium_risk_sub_purpose_code"/>
    <s v="20-40"/>
    <s v="less than 50 percentage"/>
    <s v="between 1 - 5 percentage"/>
    <s v="above 10 percentage"/>
    <s v="Red"/>
    <x v="0"/>
    <n v="199286"/>
    <n v="221338"/>
    <n v="166015"/>
    <n v="0"/>
    <x v="0"/>
    <x v="0"/>
    <x v="0"/>
    <x v="0"/>
  </r>
  <r>
    <s v="'011300799947050801"/>
    <s v="CASH IN HAND"/>
    <n v="25"/>
    <s v="80000-100000"/>
    <n v="2016"/>
    <n v="20"/>
    <n v="0.42894730199999997"/>
    <s v="Low_risk_sub_purpose_code"/>
    <s v="Missing"/>
    <s v="Missing"/>
    <s v="Missing"/>
    <s v="Missing"/>
    <s v="Green"/>
    <x v="0"/>
    <n v="369330"/>
    <n v="369330"/>
    <n v="303910"/>
    <n v="0"/>
    <x v="0"/>
    <x v="0"/>
    <x v="0"/>
    <x v="0"/>
  </r>
  <r>
    <s v="'004500842023050201"/>
    <s v="Three Wheeler-Lease-Registered"/>
    <n v="19"/>
    <s v="100000-120000"/>
    <n v="2013"/>
    <n v="54"/>
    <n v="0.20584559599999999"/>
    <s v="Low_risk_sub_purpose_code"/>
    <s v="Missing"/>
    <s v="Missing"/>
    <s v="Missing"/>
    <s v="Missing"/>
    <s v="Green"/>
    <x v="0"/>
    <n v="166530"/>
    <n v="166530"/>
    <n v="117471"/>
    <n v="0"/>
    <x v="1"/>
    <x v="0"/>
    <x v="0"/>
    <x v="0"/>
  </r>
  <r>
    <s v="'004500717372050801"/>
    <s v="CASH IN HAND"/>
    <n v="61"/>
    <s v="100000-120000"/>
    <n v="2010"/>
    <n v="60"/>
    <n v="0.58928539599999996"/>
    <s v="Low_risk_sub_purpose_code"/>
    <s v="Above 80"/>
    <s v="between 100 - 150 percentage"/>
    <s v="less than 1 percentage"/>
    <s v="less than 2 percentage"/>
    <s v="Green"/>
    <x v="0"/>
    <n v="297152.34999999998"/>
    <n v="300352"/>
    <n v="468234"/>
    <n v="0"/>
    <x v="2"/>
    <x v="0"/>
    <x v="0"/>
    <x v="0"/>
  </r>
  <r>
    <s v="'005500814080050801"/>
    <s v="CASH IN HAND"/>
    <n v="25"/>
    <s v="80000-100000"/>
    <n v="2011"/>
    <n v="51"/>
    <n v="0.273166452"/>
    <s v="Medium_risk_sub_purpose_code"/>
    <s v="20-40"/>
    <s v="Missing"/>
    <s v="Missing"/>
    <s v="Missing"/>
    <s v="Green"/>
    <x v="0"/>
    <n v="327280"/>
    <n v="327280"/>
    <n v="80150"/>
    <n v="0"/>
    <x v="0"/>
    <x v="0"/>
    <x v="0"/>
    <x v="0"/>
  </r>
  <r>
    <s v="'003300734072050801"/>
    <s v="CASH IN HAND"/>
    <n v="37"/>
    <s v="100000-120000"/>
    <n v="2016"/>
    <n v="25"/>
    <n v="0.38201140300000003"/>
    <s v="Low_risk_sub_purpose_code"/>
    <s v="Missing"/>
    <s v="between 50 - 100 percentage"/>
    <s v="between 5 - 10 percentage"/>
    <s v="between 5- 10 percentage"/>
    <s v="Green"/>
    <x v="0"/>
    <n v="169829"/>
    <n v="199530"/>
    <n v="408820"/>
    <n v="0"/>
    <x v="1"/>
    <x v="0"/>
    <x v="0"/>
    <x v="0"/>
  </r>
  <r>
    <s v="'000900777627050801"/>
    <s v="CASH IN HAND"/>
    <n v="37"/>
    <s v="100000-120000"/>
    <n v="2015"/>
    <n v="46"/>
    <n v="0.35439565200000001"/>
    <s v="Low_risk_sub_purpose_code"/>
    <s v="Missing"/>
    <s v="between 50 - 100 percentage"/>
    <s v="between 5 - 10 percentage"/>
    <s v="between 2- 5 percentage"/>
    <s v="Green"/>
    <x v="0"/>
    <n v="216744"/>
    <n v="216744"/>
    <n v="325400"/>
    <n v="0"/>
    <x v="1"/>
    <x v="0"/>
    <x v="0"/>
    <x v="0"/>
  </r>
  <r>
    <s v="'007200424769050801"/>
    <s v="CASH IN HAND"/>
    <n v="37"/>
    <s v="100000-120000"/>
    <n v="2016"/>
    <n v="66"/>
    <n v="0.531784127"/>
    <s v="Low_risk_sub_purpose_code"/>
    <s v="20-40"/>
    <s v="between 50 - 100 percentage"/>
    <s v="between 1 - 5 percentage"/>
    <s v="between 5- 10 percentage"/>
    <s v="Green"/>
    <x v="0"/>
    <n v="296208"/>
    <n v="324786"/>
    <n v="547717"/>
    <n v="0"/>
    <x v="0"/>
    <x v="0"/>
    <x v="0"/>
    <x v="0"/>
  </r>
  <r>
    <s v="'004500463717050801"/>
    <s v="CASH IN HAND"/>
    <n v="25"/>
    <s v="100000-120000"/>
    <n v="2012"/>
    <n v="25"/>
    <n v="0.58328033000000001"/>
    <s v="Low_risk_sub_purpose_code"/>
    <s v="20-40"/>
    <s v="between 50 - 100 percentage"/>
    <s v="between 1 - 5 percentage"/>
    <s v="between 5- 10 percentage"/>
    <s v="Green"/>
    <x v="0"/>
    <n v="321277.26"/>
    <n v="353397"/>
    <n v="393893"/>
    <n v="0"/>
    <x v="0"/>
    <x v="0"/>
    <x v="0"/>
    <x v="0"/>
  </r>
  <r>
    <s v="'002000838620050201"/>
    <s v="Three Wheeler-Lease-Registered"/>
    <n v="25"/>
    <s v="80000-100000"/>
    <n v="2014"/>
    <n v="59"/>
    <n v="0.19609063600000001"/>
    <s v="Low_risk_sub_purpose_code"/>
    <s v="Missing"/>
    <s v="Missing"/>
    <s v="Missing"/>
    <s v="Missing"/>
    <s v="Green"/>
    <x v="0"/>
    <n v="137059"/>
    <n v="168084"/>
    <n v="153884"/>
    <n v="0"/>
    <x v="0"/>
    <x v="0"/>
    <x v="0"/>
    <x v="0"/>
  </r>
  <r>
    <s v="'004500586367050801"/>
    <s v="CASH IN HAND"/>
    <n v="31"/>
    <s v="80000-100000"/>
    <n v="2013"/>
    <n v="52"/>
    <n v="0.30060666699999999"/>
    <s v="Medium_risk_sub_purpose_code"/>
    <s v="60-80"/>
    <s v="less than 50 percentage"/>
    <s v="above 15 percentage"/>
    <s v="between 5- 10 percentage"/>
    <s v="Green"/>
    <x v="0"/>
    <n v="287283"/>
    <n v="287283"/>
    <n v="187611"/>
    <n v="0"/>
    <x v="0"/>
    <x v="0"/>
    <x v="0"/>
    <x v="0"/>
  </r>
  <r>
    <s v="'018800836794050201"/>
    <s v="Three Wheeler-Lease-Registered"/>
    <n v="37"/>
    <s v="60000-80000"/>
    <n v="2013"/>
    <n v="25"/>
    <n v="0.46863428600000001"/>
    <s v="Low_risk_sub_purpose_code"/>
    <s v="Above 80"/>
    <s v="between 50 - 100 percentage"/>
    <s v="between 1 - 5 percentage"/>
    <s v="between 5- 10 percentage"/>
    <s v="Green"/>
    <x v="0"/>
    <n v="283392"/>
    <n v="283392"/>
    <n v="396249"/>
    <n v="0"/>
    <x v="0"/>
    <x v="0"/>
    <x v="0"/>
    <x v="0"/>
  </r>
  <r>
    <s v="'006700368321050802"/>
    <s v="CASH IN HAND"/>
    <n v="25"/>
    <s v="120000+"/>
    <n v="2015"/>
    <n v="65"/>
    <n v="0.44111652200000001"/>
    <s v="Medium_risk_sub_purpose_code"/>
    <s v="Missing"/>
    <s v="Missing"/>
    <s v="Missing"/>
    <s v="Missing"/>
    <s v="Green"/>
    <x v="0"/>
    <n v="433605"/>
    <n v="433605"/>
    <n v="266035"/>
    <n v="0"/>
    <x v="0"/>
    <x v="0"/>
    <x v="0"/>
    <x v="0"/>
  </r>
  <r>
    <s v="'004800839183050201"/>
    <s v="Three Wheeler-Lease-Registered"/>
    <n v="37"/>
    <s v="100000-120000"/>
    <n v="2011"/>
    <n v="27"/>
    <n v="0.48579303200000001"/>
    <s v="Low_risk_sub_purpose_code"/>
    <s v="60-80"/>
    <s v="between 50 - 100 percentage"/>
    <s v="less than 1 percentage"/>
    <s v="between 5- 10 percentage"/>
    <s v="Green"/>
    <x v="0"/>
    <n v="243936"/>
    <n v="243936"/>
    <n v="386534"/>
    <n v="0"/>
    <x v="0"/>
    <x v="0"/>
    <x v="0"/>
    <x v="0"/>
  </r>
  <r>
    <s v="'002700547720050801"/>
    <s v="CASH IN HAND"/>
    <n v="19"/>
    <s v="80000-100000"/>
    <n v="2011"/>
    <n v="34"/>
    <n v="0.31522167699999998"/>
    <s v="Low_risk_sub_purpose_code"/>
    <s v="Missing"/>
    <s v="Missing"/>
    <s v="Missing"/>
    <s v="Missing"/>
    <s v="Green"/>
    <x v="0"/>
    <n v="230944"/>
    <n v="261888"/>
    <n v="182487"/>
    <n v="0"/>
    <x v="0"/>
    <x v="0"/>
    <x v="0"/>
    <x v="0"/>
  </r>
  <r>
    <s v="'004400815903050203"/>
    <s v="Three Wheeler-Lease-Registered"/>
    <n v="25"/>
    <s v="60000-80000"/>
    <n v="2014"/>
    <n v="56"/>
    <n v="0.19569757199999999"/>
    <s v="Medium_risk_sub_purpose_code"/>
    <s v="20-40"/>
    <s v="less than 50 percentage"/>
    <s v="less than 1 percentage"/>
    <s v="Missing"/>
    <s v="Green"/>
    <x v="0"/>
    <n v="251560"/>
    <n v="251560"/>
    <n v="73400"/>
    <n v="0"/>
    <x v="0"/>
    <x v="0"/>
    <x v="0"/>
    <x v="0"/>
  </r>
  <r>
    <s v="'011900835741050801"/>
    <s v="CASH IN HAND"/>
    <n v="37"/>
    <s v="60000-80000"/>
    <n v="2013"/>
    <n v="30"/>
    <n v="0.29912857100000001"/>
    <s v="Low_risk_sub_purpose_code"/>
    <s v="Above 80"/>
    <s v="between 100 - 150 percentage"/>
    <s v="above 15 percentage"/>
    <s v="between 2- 5 percentage"/>
    <s v="Green"/>
    <x v="0"/>
    <n v="185172"/>
    <n v="185172"/>
    <n v="252927"/>
    <n v="0"/>
    <x v="0"/>
    <x v="0"/>
    <x v="0"/>
    <x v="0"/>
  </r>
  <r>
    <s v="'005400798620050801"/>
    <s v="CASH IN HAND"/>
    <n v="37"/>
    <s v="80000-100000"/>
    <n v="2010"/>
    <n v="36"/>
    <n v="0.46378912100000003"/>
    <s v="Low_risk_sub_purpose_code"/>
    <s v="60-80"/>
    <s v="less than 50 percentage"/>
    <s v="between 1 - 5 percentage"/>
    <s v="above 10 percentage"/>
    <s v="Green"/>
    <x v="0"/>
    <n v="221198.69"/>
    <n v="239928"/>
    <n v="323544"/>
    <n v="0"/>
    <x v="0"/>
    <x v="0"/>
    <x v="0"/>
    <x v="0"/>
  </r>
  <r>
    <s v="'003600836459050801"/>
    <s v="CASH IN HAND"/>
    <n v="19"/>
    <s v="100000-120000"/>
    <n v="2013"/>
    <n v="48"/>
    <n v="0.53686857099999996"/>
    <s v="Low_risk_sub_purpose_code"/>
    <s v="Missing"/>
    <s v="Missing"/>
    <s v="Missing"/>
    <s v="Missing"/>
    <s v="Green"/>
    <x v="0"/>
    <n v="494844"/>
    <n v="494844"/>
    <n v="273884"/>
    <n v="0"/>
    <x v="0"/>
    <x v="0"/>
    <x v="0"/>
    <x v="0"/>
  </r>
  <r>
    <s v="'002600570206050801"/>
    <s v="CASH IN HAND"/>
    <n v="25"/>
    <s v="100000-120000"/>
    <n v="2013"/>
    <n v="40"/>
    <n v="0.40385238099999998"/>
    <s v="Low_risk_sub_purpose_code"/>
    <s v="20-40"/>
    <s v="between 50 - 100 percentage"/>
    <s v="between 5 - 10 percentage"/>
    <s v="between 5- 10 percentage"/>
    <s v="Green"/>
    <x v="0"/>
    <n v="252422.92"/>
    <n v="277651"/>
    <n v="299624"/>
    <n v="0"/>
    <x v="0"/>
    <x v="0"/>
    <x v="0"/>
    <x v="0"/>
  </r>
  <r>
    <s v="'006600291836050801"/>
    <s v="CASH IN HAND"/>
    <n v="37"/>
    <s v="100000-120000"/>
    <n v="2007"/>
    <n v="50"/>
    <n v="0.28107159700000001"/>
    <s v="Medium_risk_sub_purpose_code"/>
    <s v="60-80"/>
    <s v="less than 50 percentage"/>
    <s v="less than 1 percentage"/>
    <s v="between 2- 5 percentage"/>
    <s v="Green"/>
    <x v="0"/>
    <n v="188690.23"/>
    <n v="213266"/>
    <n v="171743"/>
    <n v="0"/>
    <x v="0"/>
    <x v="0"/>
    <x v="0"/>
    <x v="0"/>
  </r>
  <r>
    <s v="'001600843954050801"/>
    <s v="CASH IN HAND"/>
    <n v="37"/>
    <s v="100000-120000"/>
    <n v="2015"/>
    <n v="55"/>
    <n v="0.49125633800000001"/>
    <s v="Low_risk_sub_purpose_code"/>
    <s v="Missing"/>
    <s v="Missing"/>
    <s v="Missing"/>
    <s v="Missing"/>
    <s v="Green"/>
    <x v="0"/>
    <n v="243880"/>
    <n v="243880"/>
    <n v="441315"/>
    <n v="0"/>
    <x v="1"/>
    <x v="0"/>
    <x v="0"/>
    <x v="0"/>
  </r>
  <r>
    <s v="'013300344815050801"/>
    <s v="CASH IN HAND"/>
    <n v="37"/>
    <s v="120000+"/>
    <n v="2015"/>
    <n v="46"/>
    <n v="0.45519565200000001"/>
    <s v="Low_risk_sub_purpose_code"/>
    <s v="Missing"/>
    <s v="Missing"/>
    <s v="Missing"/>
    <s v="Missing"/>
    <s v="Red"/>
    <x v="0"/>
    <n v="317152.78999999998"/>
    <n v="421073"/>
    <n v="442379"/>
    <n v="442379"/>
    <x v="0"/>
    <x v="0"/>
    <x v="0"/>
    <x v="0"/>
  </r>
  <r>
    <s v="'005000828737050801"/>
    <s v="CASH IN HAND"/>
    <n v="19"/>
    <s v="60000-80000"/>
    <n v="2011"/>
    <n v="52"/>
    <n v="0.27709316099999998"/>
    <s v="Medium_risk_sub_purpose_code"/>
    <s v="20-40"/>
    <s v="Missing"/>
    <s v="Missing"/>
    <s v="Missing"/>
    <s v="Green"/>
    <x v="0"/>
    <n v="308940"/>
    <n v="308940"/>
    <n v="84871"/>
    <n v="0"/>
    <x v="0"/>
    <x v="0"/>
    <x v="0"/>
    <x v="0"/>
  </r>
  <r>
    <s v="'002100825316050801"/>
    <s v="CASH IN HAND"/>
    <n v="37"/>
    <s v="40000-60000"/>
    <n v="2005"/>
    <n v="40"/>
    <n v="0.31276411199999998"/>
    <s v="Low_risk_sub_purpose_code"/>
    <s v="Above 80"/>
    <s v="less than 50 percentage"/>
    <s v="between 1 - 5 percentage"/>
    <s v="between 5- 10 percentage"/>
    <s v="Green"/>
    <x v="0"/>
    <n v="179078"/>
    <n v="179078"/>
    <n v="143870"/>
    <n v="0"/>
    <x v="0"/>
    <x v="0"/>
    <x v="0"/>
    <x v="0"/>
  </r>
  <r>
    <s v="'018000137051050801"/>
    <s v="CASH IN HAND"/>
    <n v="49"/>
    <s v="100000-120000"/>
    <n v="2016"/>
    <n v="54"/>
    <n v="0.44029121700000001"/>
    <s v="Medium_risk_sub_purpose_code"/>
    <s v="Above 80"/>
    <s v="between 50 - 100 percentage"/>
    <s v="between 5 - 10 percentage"/>
    <s v="between 2- 5 percentage"/>
    <s v="Green"/>
    <x v="0"/>
    <n v="293552"/>
    <n v="293552"/>
    <n v="443912"/>
    <n v="0"/>
    <x v="0"/>
    <x v="0"/>
    <x v="0"/>
    <x v="0"/>
  </r>
  <r>
    <s v="'007000294095050201"/>
    <s v="Three Wheeler-Lease-Registered"/>
    <n v="25"/>
    <s v="80000-100000"/>
    <n v="2014"/>
    <n v="41"/>
    <n v="0.348084544"/>
    <s v="Low_risk_sub_purpose_code"/>
    <s v="Missing"/>
    <s v="less than 50 percentage"/>
    <s v="between 1 - 5 percentage"/>
    <s v="above 10 percentage"/>
    <s v="Green"/>
    <x v="0"/>
    <n v="161978"/>
    <n v="194780"/>
    <n v="283759"/>
    <n v="0"/>
    <x v="1"/>
    <x v="0"/>
    <x v="0"/>
    <x v="0"/>
  </r>
  <r>
    <s v="'020600541257050201"/>
    <s v="Three Wheeler-Lease-Registered"/>
    <n v="37"/>
    <s v="120000+"/>
    <n v="2018"/>
    <n v="31"/>
    <n v="0.84122714099999996"/>
    <s v="Low_risk_sub_purpose_code"/>
    <s v="Above 80"/>
    <s v="less than 50 percentage"/>
    <s v="less than 1 percentage"/>
    <s v="between 5- 10 percentage"/>
    <s v="Green"/>
    <x v="0"/>
    <n v="382706.54"/>
    <n v="399861"/>
    <n v="687538"/>
    <n v="0"/>
    <x v="2"/>
    <x v="0"/>
    <x v="0"/>
    <x v="0"/>
  </r>
  <r>
    <s v="'005100837933050201"/>
    <s v="Three Wheeler-Lease-Registered"/>
    <n v="37"/>
    <s v="60000-80000"/>
    <n v="2012"/>
    <n v="37"/>
    <n v="0.35895428600000001"/>
    <s v="Low_risk_sub_purpose_code"/>
    <s v="40-60"/>
    <s v="between 50 - 100 percentage"/>
    <s v="less than 1 percentage"/>
    <s v="between 5- 10 percentage"/>
    <s v="Green"/>
    <x v="0"/>
    <n v="168135"/>
    <n v="168135"/>
    <n v="259332"/>
    <n v="0"/>
    <x v="1"/>
    <x v="0"/>
    <x v="0"/>
    <x v="0"/>
  </r>
  <r>
    <s v="'006200170733050802"/>
    <s v="CASH IN HAND"/>
    <n v="37"/>
    <s v="60000-80000"/>
    <n v="2009"/>
    <n v="51"/>
    <n v="0.16251104499999999"/>
    <s v="Low_risk_sub_purpose_code"/>
    <s v="20-40"/>
    <s v="less than 50 percentage"/>
    <s v="less than 1 percentage"/>
    <s v="Missing"/>
    <s v="Green"/>
    <x v="0"/>
    <n v="93613"/>
    <n v="108015"/>
    <n v="107969"/>
    <n v="0"/>
    <x v="0"/>
    <x v="0"/>
    <x v="0"/>
    <x v="0"/>
  </r>
  <r>
    <s v="'005700834559050801"/>
    <s v="CASH IN HAND"/>
    <n v="13"/>
    <s v="120000+"/>
    <n v="2010"/>
    <n v="46"/>
    <n v="0.550732"/>
    <s v="Low_risk_sub_purpose_code"/>
    <s v="Missing"/>
    <s v="Missing"/>
    <s v="Missing"/>
    <s v="Missing"/>
    <s v="Green"/>
    <x v="0"/>
    <n v="481199"/>
    <n v="599027"/>
    <n v="207759"/>
    <n v="0"/>
    <x v="1"/>
    <x v="0"/>
    <x v="0"/>
    <x v="0"/>
  </r>
  <r>
    <s v="'001800845998050201"/>
    <s v="Three Wheeler-Lease-Registered"/>
    <n v="31"/>
    <s v="80000-100000"/>
    <n v="2012"/>
    <n v="52"/>
    <n v="0.38186299899999998"/>
    <s v="Low_risk_sub_purpose_code"/>
    <s v="Missing"/>
    <s v="Missing"/>
    <s v="Missing"/>
    <s v="Missing"/>
    <s v="Green"/>
    <x v="0"/>
    <n v="188700"/>
    <n v="188700"/>
    <n v="275201"/>
    <n v="0"/>
    <x v="1"/>
    <x v="0"/>
    <x v="0"/>
    <x v="0"/>
  </r>
  <r>
    <s v="'000700829544050801"/>
    <s v="CASH IN HAND"/>
    <n v="37"/>
    <s v="60000-80000"/>
    <n v="2007"/>
    <n v="49"/>
    <n v="0.42229916000000001"/>
    <s v="Medium_risk_sub_purpose_code"/>
    <s v="Above 80"/>
    <s v="between 50 - 100 percentage"/>
    <s v="less than 1 percentage"/>
    <s v="between 2- 5 percentage"/>
    <s v="Green"/>
    <x v="0"/>
    <n v="224040"/>
    <n v="224040"/>
    <n v="232548"/>
    <n v="0"/>
    <x v="0"/>
    <x v="0"/>
    <x v="0"/>
    <x v="0"/>
  </r>
  <r>
    <s v="'006900693361050201"/>
    <s v="Three Wheeler-Lease-Registered"/>
    <n v="24"/>
    <s v="40000-60000"/>
    <n v="2011"/>
    <n v="44"/>
    <n v="0.502942373"/>
    <s v="Low_risk_sub_purpose_code"/>
    <s v="Above 80"/>
    <s v="Missing"/>
    <s v="Missing"/>
    <s v="Missing"/>
    <s v="Green"/>
    <x v="0"/>
    <n v="357014"/>
    <n v="357014"/>
    <n v="327116"/>
    <n v="0"/>
    <x v="1"/>
    <x v="0"/>
    <x v="0"/>
    <x v="0"/>
  </r>
  <r>
    <s v="'000600714356050203"/>
    <s v="Three Wheeler-Lease-Registered"/>
    <n v="27"/>
    <s v="100000-120000"/>
    <n v="2008"/>
    <n v="23"/>
    <n v="0.47758709700000002"/>
    <s v="Medium_risk_sub_purpose_code"/>
    <s v="Above 80"/>
    <s v="between 50 - 100 percentage"/>
    <s v="between 1 - 5 percentage"/>
    <s v="between 5- 10 percentage"/>
    <s v="Green"/>
    <x v="0"/>
    <n v="278810"/>
    <n v="278810"/>
    <n v="224390"/>
    <n v="0"/>
    <x v="0"/>
    <x v="0"/>
    <x v="0"/>
    <x v="0"/>
  </r>
  <r>
    <s v="'004200553436050802"/>
    <s v="CASH IN HAND"/>
    <n v="19"/>
    <s v="100000-120000"/>
    <n v="2012"/>
    <n v="37"/>
    <n v="0.36454187199999999"/>
    <s v="Medium_risk_sub_purpose_code"/>
    <s v="Missing"/>
    <s v="less than 50 percentage"/>
    <s v="between 10 - 15 percentage"/>
    <s v="above 10 percentage"/>
    <s v="Green"/>
    <x v="0"/>
    <n v="322463"/>
    <n v="393225"/>
    <n v="161536"/>
    <n v="0"/>
    <x v="1"/>
    <x v="0"/>
    <x v="0"/>
    <x v="0"/>
  </r>
  <r>
    <s v="'006700430656050801"/>
    <s v="CASH IN HAND"/>
    <n v="31"/>
    <s v="40000-60000"/>
    <n v="2010"/>
    <n v="59"/>
    <n v="0.34828910299999999"/>
    <s v="Low_risk_sub_purpose_code"/>
    <s v="20-40"/>
    <s v="Missing"/>
    <s v="Missing"/>
    <s v="Missing"/>
    <s v="Green"/>
    <x v="0"/>
    <n v="204168"/>
    <n v="204168"/>
    <n v="225359"/>
    <n v="0"/>
    <x v="0"/>
    <x v="0"/>
    <x v="0"/>
    <x v="0"/>
  </r>
  <r>
    <s v="'002400554480050202"/>
    <s v="Three Wheeler-Lease-Registered"/>
    <n v="49"/>
    <s v="120000+"/>
    <n v="2010"/>
    <n v="50"/>
    <n v="0.45924524100000003"/>
    <s v="Medium_risk_sub_purpose_code"/>
    <s v="Above 80"/>
    <s v="less than 50 percentage"/>
    <s v="between 1 - 5 percentage"/>
    <s v="between 5- 10 percentage"/>
    <s v="Red"/>
    <x v="0"/>
    <n v="170169"/>
    <n v="231154"/>
    <n v="451704"/>
    <n v="451704"/>
    <x v="0"/>
    <x v="0"/>
    <x v="0"/>
    <x v="0"/>
  </r>
  <r>
    <s v="'041000807474050802"/>
    <s v="CASH IN HAND"/>
    <n v="37"/>
    <s v="60000-80000"/>
    <n v="2015"/>
    <n v="27"/>
    <n v="0.40813130399999997"/>
    <s v="Low_risk_sub_purpose_code"/>
    <s v="20-40"/>
    <s v="between 100 - 150 percentage"/>
    <s v="less than 1 percentage"/>
    <s v="between 2- 5 percentage"/>
    <s v="Green"/>
    <x v="0"/>
    <n v="387460.04"/>
    <n v="431991"/>
    <n v="291004"/>
    <n v="0"/>
    <x v="0"/>
    <x v="0"/>
    <x v="0"/>
    <x v="0"/>
  </r>
  <r>
    <s v="'003100837146050201"/>
    <s v="Three Wheeler-Lease-Registered"/>
    <n v="19"/>
    <s v="100000-120000"/>
    <n v="2012"/>
    <n v="21"/>
    <n v="0.17454876799999999"/>
    <s v="Low_risk_sub_purpose_code"/>
    <s v="Missing"/>
    <s v="Missing"/>
    <s v="Missing"/>
    <s v="Missing"/>
    <s v="Green"/>
    <x v="0"/>
    <n v="125574"/>
    <n v="147870"/>
    <n v="137283"/>
    <n v="0"/>
    <x v="0"/>
    <x v="0"/>
    <x v="0"/>
    <x v="0"/>
  </r>
  <r>
    <s v="'005000275190050802"/>
    <s v="CASH IN HAND"/>
    <n v="49"/>
    <s v="40000-60000"/>
    <n v="2014"/>
    <n v="51"/>
    <n v="0.42084716799999999"/>
    <s v="Low_risk_sub_purpose_code"/>
    <s v="Above 80"/>
    <s v="between 50 - 100 percentage"/>
    <s v="between 1 - 5 percentage"/>
    <s v="between 2- 5 percentage"/>
    <s v="Green"/>
    <x v="0"/>
    <n v="218401.23"/>
    <n v="227084"/>
    <n v="401274"/>
    <n v="0"/>
    <x v="0"/>
    <x v="0"/>
    <x v="0"/>
    <x v="0"/>
  </r>
  <r>
    <s v="'005900783937050801"/>
    <s v="CASH IN HAND"/>
    <n v="49"/>
    <s v="120000+"/>
    <n v="2018"/>
    <n v="34"/>
    <n v="0.408035282"/>
    <s v="Low_risk_sub_purpose_code"/>
    <s v="40-60"/>
    <s v="between 50 - 100 percentage"/>
    <s v="between 1 - 5 percentage"/>
    <s v="between 2- 5 percentage"/>
    <s v="Green"/>
    <x v="0"/>
    <n v="226056"/>
    <n v="244894"/>
    <n v="426615"/>
    <n v="0"/>
    <x v="0"/>
    <x v="0"/>
    <x v="0"/>
    <x v="0"/>
  </r>
  <r>
    <s v="'009500631131050802"/>
    <s v="CASH IN HAND"/>
    <n v="61"/>
    <s v="40000-60000"/>
    <n v="2014"/>
    <n v="37"/>
    <n v="0.56746543400000005"/>
    <s v="Low_risk_sub_purpose_code"/>
    <s v="Above 80"/>
    <s v="between 50 - 100 percentage"/>
    <s v="less than 1 percentage"/>
    <s v="between 5- 10 percentage"/>
    <s v="Green"/>
    <x v="0"/>
    <n v="277668"/>
    <n v="308728"/>
    <n v="579851"/>
    <n v="0"/>
    <x v="2"/>
    <x v="0"/>
    <x v="0"/>
    <x v="0"/>
  </r>
  <r>
    <s v="'001700697731050204"/>
    <s v="Three Wheeler-Lease-Registered"/>
    <n v="61"/>
    <s v="120000+"/>
    <n v="2018"/>
    <n v="45"/>
    <n v="0.59365333300000001"/>
    <s v="Low_risk_sub_purpose_code"/>
    <s v="60-80"/>
    <s v="between 50 - 100 percentage"/>
    <s v="less than 1 percentage"/>
    <s v="between 5- 10 percentage"/>
    <s v="Green"/>
    <x v="0"/>
    <n v="434753.06"/>
    <n v="438048"/>
    <n v="617518"/>
    <n v="0"/>
    <x v="0"/>
    <x v="0"/>
    <x v="0"/>
    <x v="0"/>
  </r>
  <r>
    <s v="'007000815018050802"/>
    <s v="CASH IN HAND"/>
    <n v="61"/>
    <s v="100000-120000"/>
    <n v="2016"/>
    <n v="54"/>
    <n v="0.43803259300000003"/>
    <s v="Medium_risk_sub_purpose_code"/>
    <s v="60-80"/>
    <s v="less than 50 percentage"/>
    <s v="less than 1 percentage"/>
    <s v="between 2- 5 percentage"/>
    <s v="Green"/>
    <x v="0"/>
    <n v="363900"/>
    <n v="363900"/>
    <n v="434019"/>
    <n v="0"/>
    <x v="0"/>
    <x v="0"/>
    <x v="0"/>
    <x v="0"/>
  </r>
  <r>
    <s v="'041200765436050802"/>
    <s v="CASH IN HAND"/>
    <n v="37"/>
    <s v="80000-100000"/>
    <n v="2012"/>
    <n v="34"/>
    <n v="0.59908866999999999"/>
    <s v="Low_risk_sub_purpose_code"/>
    <s v="Above 80"/>
    <s v="between 100 - 150 percentage"/>
    <s v="between 5 - 10 percentage"/>
    <s v="between 2- 5 percentage"/>
    <s v="Green"/>
    <x v="0"/>
    <n v="349556.54"/>
    <n v="376194"/>
    <n v="459718"/>
    <n v="0"/>
    <x v="2"/>
    <x v="0"/>
    <x v="0"/>
    <x v="0"/>
  </r>
  <r>
    <s v="'001900841736050801"/>
    <s v="CASH IN HAND"/>
    <n v="31"/>
    <s v="100000-120000"/>
    <n v="2012"/>
    <n v="30"/>
    <n v="0.51486914900000003"/>
    <s v="Low_risk_sub_purpose_code"/>
    <s v="Missing"/>
    <s v="between 50 - 100 percentage"/>
    <s v="above 15 percentage"/>
    <s v="between 5- 10 percentage"/>
    <s v="Green"/>
    <x v="0"/>
    <n v="280962"/>
    <n v="280962"/>
    <n v="372078"/>
    <n v="0"/>
    <x v="1"/>
    <x v="0"/>
    <x v="0"/>
    <x v="0"/>
  </r>
  <r>
    <s v="'021100831196050801"/>
    <s v="CASH IN HAND"/>
    <n v="25"/>
    <s v="60000-80000"/>
    <n v="2011"/>
    <n v="27"/>
    <n v="0.43750296799999999"/>
    <s v="Medium_risk_sub_purpose_code"/>
    <s v="40-60"/>
    <s v="less than 50 percentage"/>
    <s v="less than 1 percentage"/>
    <s v="Missing"/>
    <s v="Green"/>
    <x v="0"/>
    <n v="359314.53"/>
    <n v="360010"/>
    <n v="239907"/>
    <n v="0"/>
    <x v="0"/>
    <x v="0"/>
    <x v="0"/>
    <x v="0"/>
  </r>
  <r>
    <s v="'010000326614050801"/>
    <s v="CASH IN HAND"/>
    <n v="37"/>
    <s v="100000-120000"/>
    <n v="2015"/>
    <n v="57"/>
    <n v="0.28222087000000001"/>
    <s v="Medium_risk_sub_purpose_code"/>
    <s v="40-60"/>
    <s v="between 50 - 100 percentage"/>
    <s v="between 1 - 5 percentage"/>
    <s v="between 2- 5 percentage"/>
    <s v="Green"/>
    <x v="0"/>
    <n v="220308"/>
    <n v="237885"/>
    <n v="262015"/>
    <n v="0"/>
    <x v="0"/>
    <x v="0"/>
    <x v="0"/>
    <x v="0"/>
  </r>
  <r>
    <s v="'008400590683050801"/>
    <s v="CASH IN HAND"/>
    <n v="31"/>
    <s v="100000-120000"/>
    <n v="2006"/>
    <n v="40"/>
    <n v="0.43428428600000002"/>
    <s v="Low_risk_sub_purpose_code"/>
    <s v="40-60"/>
    <s v="between 100 - 150 percentage"/>
    <s v="between 1 - 5 percentage"/>
    <s v="between 2- 5 percentage"/>
    <s v="Green"/>
    <x v="0"/>
    <n v="227020"/>
    <n v="233100"/>
    <n v="214620"/>
    <n v="0"/>
    <x v="0"/>
    <x v="0"/>
    <x v="0"/>
    <x v="0"/>
  </r>
  <r>
    <s v="'000200676874050801"/>
    <s v="CASH IN HAND"/>
    <n v="31"/>
    <s v="80000-100000"/>
    <n v="2009"/>
    <n v="32"/>
    <n v="0.37668179099999999"/>
    <s v="Low_risk_sub_purpose_code"/>
    <s v="40-60"/>
    <s v="between 50 - 100 percentage"/>
    <s v="between 1 - 5 percentage"/>
    <s v="between 2- 5 percentage"/>
    <s v="Red"/>
    <x v="0"/>
    <n v="87653"/>
    <n v="204636"/>
    <n v="333218"/>
    <n v="333218"/>
    <x v="0"/>
    <x v="0"/>
    <x v="0"/>
    <x v="0"/>
  </r>
  <r>
    <s v="'006200846114050201"/>
    <s v="Three Wheeler-Lease-Registered"/>
    <n v="19"/>
    <s v="60000-80000"/>
    <n v="2015"/>
    <n v="40"/>
    <n v="0.20164037600000001"/>
    <s v="Low_risk_sub_purpose_code"/>
    <s v="Missing"/>
    <s v="Missing"/>
    <s v="Missing"/>
    <s v="Missing"/>
    <s v="Green"/>
    <x v="0"/>
    <n v="175280"/>
    <n v="175280"/>
    <n v="126995"/>
    <n v="0"/>
    <x v="1"/>
    <x v="0"/>
    <x v="0"/>
    <x v="0"/>
  </r>
  <r>
    <s v="'000600846431050201"/>
    <s v="Three Wheeler-Lease-Registered"/>
    <n v="13"/>
    <s v="60000-80000"/>
    <n v="2014"/>
    <n v="45"/>
    <n v="0.110510414"/>
    <s v="Low_risk_sub_purpose_code"/>
    <s v="Missing"/>
    <s v="Missing"/>
    <s v="Missing"/>
    <s v="Missing"/>
    <s v="Green"/>
    <x v="0"/>
    <n v="120456"/>
    <n v="120456"/>
    <n v="38696"/>
    <n v="0"/>
    <x v="1"/>
    <x v="0"/>
    <x v="0"/>
    <x v="0"/>
  </r>
  <r>
    <s v="'009700661882050801"/>
    <s v="CASH IN HAND"/>
    <n v="13"/>
    <s v="80000-100000"/>
    <n v="2006"/>
    <n v="36"/>
    <n v="0.159631884"/>
    <s v="Low_risk_sub_purpose_code"/>
    <s v="Missing"/>
    <s v="Missing"/>
    <s v="Missing"/>
    <s v="Missing"/>
    <s v="Green"/>
    <x v="0"/>
    <n v="151452"/>
    <n v="151452"/>
    <n v="19505"/>
    <n v="0"/>
    <x v="0"/>
    <x v="0"/>
    <x v="0"/>
    <x v="0"/>
  </r>
  <r>
    <s v="'009300841673050201"/>
    <s v="Three Wheeler-Lease-Registered"/>
    <n v="19"/>
    <s v="100000-120000"/>
    <n v="2010"/>
    <n v="49"/>
    <n v="0.13068127900000001"/>
    <s v="Low_risk_sub_purpose_code"/>
    <s v="Missing"/>
    <s v="between 50 - 100 percentage"/>
    <s v="less than 1 percentage"/>
    <s v="between 2- 5 percentage"/>
    <s v="Green"/>
    <x v="0"/>
    <n v="107866"/>
    <n v="107866"/>
    <n v="57704"/>
    <n v="0"/>
    <x v="1"/>
    <x v="0"/>
    <x v="0"/>
    <x v="0"/>
  </r>
  <r>
    <s v="'000500594531050801"/>
    <s v="CASH IN HAND"/>
    <n v="37"/>
    <s v="120000+"/>
    <n v="2019"/>
    <n v="50"/>
    <n v="0.73568228099999999"/>
    <s v="Low_risk_sub_purpose_code"/>
    <s v="Above 80"/>
    <s v="less than 50 percentage"/>
    <s v="between 1 - 5 percentage"/>
    <s v="between 2- 5 percentage"/>
    <s v="Green"/>
    <x v="0"/>
    <n v="563262"/>
    <n v="563262"/>
    <n v="685449"/>
    <n v="0"/>
    <x v="2"/>
    <x v="0"/>
    <x v="0"/>
    <x v="0"/>
  </r>
  <r>
    <s v="'009300018313050801"/>
    <s v="CASH IN HAND"/>
    <n v="25"/>
    <s v="40000-60000"/>
    <n v="2011"/>
    <n v="54"/>
    <n v="0.21864154799999999"/>
    <s v="Medium_risk_sub_purpose_code"/>
    <s v="40-60"/>
    <s v="less than 50 percentage"/>
    <s v="less than 1 percentage"/>
    <s v="Missing"/>
    <s v="Green"/>
    <x v="0"/>
    <n v="184891.73"/>
    <n v="188342"/>
    <n v="119420"/>
    <n v="0"/>
    <x v="0"/>
    <x v="0"/>
    <x v="0"/>
    <x v="0"/>
  </r>
  <r>
    <s v="'041500687315050801"/>
    <s v="CASH IN HAND"/>
    <n v="37"/>
    <s v="60000-80000"/>
    <n v="2007"/>
    <n v="54"/>
    <n v="0.53632806700000002"/>
    <s v="Medium_risk_sub_purpose_code"/>
    <s v="Above 80"/>
    <s v="between 50 - 100 percentage"/>
    <s v="less than 1 percentage"/>
    <s v="between 2- 5 percentage"/>
    <s v="Green"/>
    <x v="0"/>
    <n v="236223"/>
    <n v="236223"/>
    <n v="326795"/>
    <n v="0"/>
    <x v="2"/>
    <x v="0"/>
    <x v="0"/>
    <x v="0"/>
  </r>
  <r>
    <s v="'008400726797050801"/>
    <s v="CASH IN HAND"/>
    <n v="43"/>
    <s v="60000-80000"/>
    <n v="2011"/>
    <n v="39"/>
    <n v="0.59777314199999998"/>
    <s v="Low_risk_sub_purpose_code"/>
    <s v="Above 80"/>
    <s v="between 50 - 100 percentage"/>
    <s v="between 1 - 5 percentage"/>
    <s v="between 2- 5 percentage"/>
    <s v="Green"/>
    <x v="0"/>
    <n v="312312"/>
    <n v="336336"/>
    <n v="489619"/>
    <n v="0"/>
    <x v="2"/>
    <x v="0"/>
    <x v="0"/>
    <x v="0"/>
  </r>
  <r>
    <s v="'000500574536050802"/>
    <s v="CASH IN HAND"/>
    <n v="49"/>
    <s v="120000+"/>
    <n v="2014"/>
    <n v="56"/>
    <n v="0.51290265899999998"/>
    <s v="Medium_risk_sub_purpose_code"/>
    <s v="60-80"/>
    <s v="less than 50 percentage"/>
    <s v="between 1 - 5 percentage"/>
    <s v="between 5- 10 percentage"/>
    <s v="Green"/>
    <x v="0"/>
    <n v="342144.58"/>
    <n v="362268"/>
    <n v="450631"/>
    <n v="0"/>
    <x v="0"/>
    <x v="0"/>
    <x v="0"/>
    <x v="0"/>
  </r>
  <r>
    <s v="'000600585950050802"/>
    <s v="CASH IN HAND"/>
    <n v="37"/>
    <s v="100000-120000"/>
    <n v="2014"/>
    <n v="40"/>
    <n v="0.60492855499999998"/>
    <s v="Medium_risk_sub_purpose_code"/>
    <s v="Above 80"/>
    <s v="less than 50 percentage"/>
    <s v="less than 1 percentage"/>
    <s v="between 5- 10 percentage"/>
    <s v="Green"/>
    <x v="0"/>
    <n v="447233.1"/>
    <n v="468224"/>
    <n v="487267"/>
    <n v="0"/>
    <x v="2"/>
    <x v="0"/>
    <x v="0"/>
    <x v="0"/>
  </r>
  <r>
    <s v="'004800696797050801"/>
    <s v="CASH IN HAND"/>
    <n v="43"/>
    <s v="100000-120000"/>
    <n v="2020"/>
    <n v="42"/>
    <n v="0.54476469400000005"/>
    <s v="Low_risk_sub_purpose_code"/>
    <s v="Missing"/>
    <s v="Missing"/>
    <s v="Missing"/>
    <s v="Missing"/>
    <s v="Green"/>
    <x v="0"/>
    <n v="324063.81"/>
    <n v="333827"/>
    <n v="561016"/>
    <n v="0"/>
    <x v="2"/>
    <x v="0"/>
    <x v="0"/>
    <x v="0"/>
  </r>
  <r>
    <s v="'004800792671050801"/>
    <s v="CASH IN HAND"/>
    <n v="25"/>
    <s v="120000+"/>
    <n v="2018"/>
    <n v="35"/>
    <n v="0.84555815400000001"/>
    <s v="Medium_risk_sub_purpose_code"/>
    <s v="Above 80"/>
    <s v="between 50 - 100 percentage"/>
    <s v="between 1 - 5 percentage"/>
    <s v="between 5- 10 percentage"/>
    <s v="Green"/>
    <x v="0"/>
    <n v="1031022"/>
    <n v="1031022"/>
    <n v="514040"/>
    <n v="0"/>
    <x v="0"/>
    <x v="0"/>
    <x v="0"/>
    <x v="0"/>
  </r>
  <r>
    <s v="'013100523075050802"/>
    <s v="CASH IN HAND"/>
    <n v="25"/>
    <s v="120000+"/>
    <n v="2011"/>
    <n v="30"/>
    <n v="0.54715458100000003"/>
    <s v="Low_risk_sub_purpose_code"/>
    <s v="Missing"/>
    <s v="Missing"/>
    <s v="Missing"/>
    <s v="Missing"/>
    <s v="Green"/>
    <x v="0"/>
    <n v="332804"/>
    <n v="349734"/>
    <n v="418908"/>
    <n v="0"/>
    <x v="0"/>
    <x v="0"/>
    <x v="0"/>
    <x v="0"/>
  </r>
  <r>
    <s v="'007000844520050801"/>
    <s v="CASH IN HAND"/>
    <n v="37"/>
    <s v="60000-80000"/>
    <n v="2016"/>
    <n v="29"/>
    <n v="0.23875667"/>
    <s v="Low_risk_sub_purpose_code"/>
    <s v="Missing"/>
    <s v="less than 50 percentage"/>
    <s v="between 1 - 5 percentage"/>
    <s v="above 10 percentage"/>
    <s v="Green"/>
    <x v="0"/>
    <n v="91924"/>
    <n v="129240"/>
    <n v="257685"/>
    <n v="0"/>
    <x v="1"/>
    <x v="0"/>
    <x v="0"/>
    <x v="0"/>
  </r>
  <r>
    <s v="'005700841481050201"/>
    <s v="Three Wheeler-Lease-Registered"/>
    <n v="25"/>
    <s v="120000+"/>
    <n v="2015"/>
    <n v="40"/>
    <n v="0.577338028"/>
    <s v="Low_risk_sub_purpose_code"/>
    <s v="Missing"/>
    <s v="Missing"/>
    <s v="Missing"/>
    <s v="Missing"/>
    <s v="Green"/>
    <x v="0"/>
    <n v="317669"/>
    <n v="317669"/>
    <n v="501376"/>
    <n v="0"/>
    <x v="1"/>
    <x v="0"/>
    <x v="0"/>
    <x v="0"/>
  </r>
  <r>
    <s v="'019100805457050201"/>
    <s v="Three Wheeler-Lease-Registered"/>
    <n v="37"/>
    <s v="60000-80000"/>
    <n v="2015"/>
    <n v="35"/>
    <n v="0.47443217399999998"/>
    <s v="Medium_risk_sub_purpose_code"/>
    <s v="60-80"/>
    <s v="less than 50 percentage"/>
    <s v="less than 1 percentage"/>
    <s v="above 10 percentage"/>
    <s v="Green"/>
    <x v="0"/>
    <n v="442860"/>
    <n v="465003"/>
    <n v="297345"/>
    <n v="0"/>
    <x v="0"/>
    <x v="0"/>
    <x v="0"/>
    <x v="0"/>
  </r>
  <r>
    <s v="'000600460927050801"/>
    <s v="CASH IN HAND"/>
    <n v="37"/>
    <s v="100000-120000"/>
    <n v="2011"/>
    <n v="43"/>
    <n v="0.21602580599999999"/>
    <s v="Low_risk_sub_purpose_code"/>
    <s v="Missing"/>
    <s v="Missing"/>
    <s v="Missing"/>
    <s v="Missing"/>
    <s v="Green"/>
    <x v="0"/>
    <n v="168784"/>
    <n v="179333"/>
    <n v="155130"/>
    <n v="0"/>
    <x v="1"/>
    <x v="0"/>
    <x v="0"/>
    <x v="0"/>
  </r>
  <r>
    <s v="'004400762046050202"/>
    <s v="Three Wheeler-Lease-Registered"/>
    <n v="37"/>
    <s v="120000+"/>
    <n v="2012"/>
    <n v="39"/>
    <n v="0.44551063800000001"/>
    <s v="Low_risk_sub_purpose_code"/>
    <s v="20-40"/>
    <s v="between 50 - 100 percentage"/>
    <s v="less than 1 percentage"/>
    <s v="between 2- 5 percentage"/>
    <s v="Green"/>
    <x v="0"/>
    <n v="203300"/>
    <n v="203300"/>
    <n v="354072"/>
    <n v="0"/>
    <x v="1"/>
    <x v="0"/>
    <x v="0"/>
    <x v="0"/>
  </r>
  <r>
    <s v="'005000538853050801"/>
    <s v="CASH IN HAND"/>
    <n v="25"/>
    <s v="80000-100000"/>
    <n v="2010"/>
    <n v="36"/>
    <n v="0.45157138499999999"/>
    <s v="Low_risk_sub_purpose_code"/>
    <s v="Missing"/>
    <s v="Missing"/>
    <s v="Missing"/>
    <s v="Missing"/>
    <s v="Green"/>
    <x v="0"/>
    <n v="229080"/>
    <n v="229080"/>
    <n v="265747"/>
    <n v="0"/>
    <x v="1"/>
    <x v="0"/>
    <x v="0"/>
    <x v="0"/>
  </r>
  <r>
    <s v="'010600622402050203"/>
    <s v="Three Wheeler-Lease-Registered"/>
    <n v="13"/>
    <s v="60000-80000"/>
    <n v="2015"/>
    <n v="35"/>
    <n v="0.15698596500000001"/>
    <s v="Low_risk_sub_purpose_code"/>
    <s v="Missing"/>
    <s v="Missing"/>
    <s v="Missing"/>
    <s v="Missing"/>
    <s v="Green"/>
    <x v="0"/>
    <n v="222624"/>
    <n v="222624"/>
    <n v="36480"/>
    <n v="0"/>
    <x v="0"/>
    <x v="0"/>
    <x v="0"/>
    <x v="0"/>
  </r>
  <r>
    <s v="'005300712708050201"/>
    <s v="Three Wheeler-Lease-Registered"/>
    <n v="13"/>
    <s v="80000-100000"/>
    <n v="2012"/>
    <n v="54"/>
    <n v="0.12336201300000001"/>
    <s v="Medium_risk_sub_purpose_code"/>
    <s v="40-60"/>
    <s v="less than 50 percentage"/>
    <s v="between 5 - 10 percentage"/>
    <s v="above 10 percentage"/>
    <s v="Green"/>
    <x v="0"/>
    <n v="121994"/>
    <n v="158106"/>
    <n v="34864"/>
    <n v="0"/>
    <x v="0"/>
    <x v="0"/>
    <x v="0"/>
    <x v="0"/>
  </r>
  <r>
    <s v="'007800620729050802"/>
    <s v="CASH IN HAND"/>
    <n v="25"/>
    <s v="80000-100000"/>
    <n v="2010"/>
    <n v="52"/>
    <n v="0.56883328899999996"/>
    <s v="Low_risk_sub_purpose_code"/>
    <s v="Missing"/>
    <s v="Missing"/>
    <s v="Missing"/>
    <s v="Missing"/>
    <s v="Green"/>
    <x v="0"/>
    <n v="483856"/>
    <n v="483856"/>
    <n v="256260"/>
    <n v="0"/>
    <x v="2"/>
    <x v="0"/>
    <x v="0"/>
    <x v="0"/>
  </r>
  <r>
    <s v="'001500652088050804"/>
    <s v="CASH IN HAND"/>
    <n v="37"/>
    <s v="120000+"/>
    <n v="2012"/>
    <n v="28"/>
    <n v="0.408309268"/>
    <s v="Low_risk_sub_purpose_code"/>
    <s v="20-40"/>
    <s v="less than 50 percentage"/>
    <s v="above 15 percentage"/>
    <s v="above 10 percentage"/>
    <s v="Green"/>
    <x v="0"/>
    <n v="283574"/>
    <n v="301598"/>
    <n v="380486"/>
    <n v="0"/>
    <x v="0"/>
    <x v="0"/>
    <x v="0"/>
    <x v="0"/>
  </r>
  <r>
    <s v="'013300499755050202"/>
    <s v="Three Wheeler-Lease-Registered"/>
    <n v="37"/>
    <s v="120000+"/>
    <n v="2018"/>
    <n v="34"/>
    <n v="0.268064529"/>
    <s v="Low_risk_sub_purpose_code"/>
    <s v="0-20"/>
    <s v="less than 50 percentage"/>
    <s v="between 1 - 5 percentage"/>
    <s v="above 10 percentage"/>
    <s v="Green"/>
    <x v="0"/>
    <n v="182954"/>
    <n v="187486"/>
    <n v="251794"/>
    <n v="0"/>
    <x v="2"/>
    <x v="0"/>
    <x v="0"/>
    <x v="0"/>
  </r>
  <r>
    <s v="'041500594687050201"/>
    <s v="Three Wheeler-Lease-Registered"/>
    <n v="25"/>
    <s v="120000+"/>
    <n v="2016"/>
    <n v="46"/>
    <n v="0.62857286199999995"/>
    <s v="Low_risk_sub_purpose_code"/>
    <s v="60-80"/>
    <s v="between 50 - 100 percentage"/>
    <s v="less than 1 percentage"/>
    <s v="between 5- 10 percentage"/>
    <s v="Green"/>
    <x v="0"/>
    <n v="453618"/>
    <n v="453618"/>
    <n v="470305"/>
    <n v="0"/>
    <x v="0"/>
    <x v="0"/>
    <x v="0"/>
    <x v="0"/>
  </r>
  <r>
    <s v="'006200839522050801"/>
    <s v="CASH IN HAND"/>
    <n v="25"/>
    <s v="60000-80000"/>
    <n v="2015"/>
    <n v="41"/>
    <n v="0.18436782600000001"/>
    <s v="Low_risk_sub_purpose_code"/>
    <s v="20-40"/>
    <s v="less than 50 percentage"/>
    <s v="between 10 - 15 percentage"/>
    <s v="between 5- 10 percentage"/>
    <s v="Green"/>
    <x v="0"/>
    <n v="146691.88"/>
    <n v="151877"/>
    <n v="148343"/>
    <n v="0"/>
    <x v="0"/>
    <x v="0"/>
    <x v="0"/>
    <x v="0"/>
  </r>
  <r>
    <s v="'001100268122050201"/>
    <s v="Three Wheeler-Lease-Registered"/>
    <n v="37"/>
    <s v="120000+"/>
    <n v="2014"/>
    <n v="32"/>
    <n v="0.31735766799999998"/>
    <s v="Low_risk_sub_purpose_code"/>
    <s v="Missing"/>
    <s v="between 50 - 100 percentage"/>
    <s v="between 1 - 5 percentage"/>
    <s v="between 5- 10 percentage"/>
    <s v="Green"/>
    <x v="0"/>
    <n v="128520"/>
    <n v="157080"/>
    <n v="272132"/>
    <n v="0"/>
    <x v="1"/>
    <x v="0"/>
    <x v="0"/>
    <x v="0"/>
  </r>
  <r>
    <s v="'004200843182050201"/>
    <s v="Three Wheeler-Lease-Registered"/>
    <n v="13"/>
    <s v="80000-100000"/>
    <n v="2010"/>
    <n v="42"/>
    <n v="0.38516125000000001"/>
    <s v="Low_risk_sub_purpose_code"/>
    <s v="Missing"/>
    <s v="Missing"/>
    <s v="Missing"/>
    <s v="Missing"/>
    <s v="Green"/>
    <x v="0"/>
    <n v="321460"/>
    <n v="321460"/>
    <n v="105717"/>
    <n v="0"/>
    <x v="1"/>
    <x v="0"/>
    <x v="0"/>
    <x v="0"/>
  </r>
  <r>
    <s v="'002500495384050802"/>
    <s v="CASH IN HAND"/>
    <n v="25"/>
    <s v="80000-100000"/>
    <n v="2012"/>
    <n v="32"/>
    <n v="0.48005132099999998"/>
    <s v="Medium_risk_sub_purpose_code"/>
    <s v="40-60"/>
    <s v="less than 50 percentage"/>
    <s v="between 5 - 10 percentage"/>
    <s v="above 10 percentage"/>
    <s v="Red"/>
    <x v="0"/>
    <n v="364281"/>
    <n v="486149"/>
    <n v="305011"/>
    <n v="305011"/>
    <x v="0"/>
    <x v="0"/>
    <x v="0"/>
    <x v="0"/>
  </r>
  <r>
    <s v="'020000828457050201"/>
    <s v="Three Wheeler-Lease-Registered"/>
    <n v="49"/>
    <s v="80000-100000"/>
    <n v="2015"/>
    <n v="44"/>
    <n v="0.51949652199999996"/>
    <s v="Low_risk_sub_purpose_code"/>
    <s v="40-60"/>
    <s v="less than 50 percentage"/>
    <s v="less than 1 percentage"/>
    <s v="Missing"/>
    <s v="Green"/>
    <x v="0"/>
    <n v="361712"/>
    <n v="390464"/>
    <n v="526369"/>
    <n v="0"/>
    <x v="0"/>
    <x v="0"/>
    <x v="0"/>
    <x v="0"/>
  </r>
  <r>
    <s v="'041400700318050201"/>
    <s v="Three Wheeler-Lease-Registered"/>
    <n v="30"/>
    <s v="60000-80000"/>
    <n v="2011"/>
    <n v="31"/>
    <n v="0.40876140799999999"/>
    <s v="Low_risk_sub_purpose_code"/>
    <s v="Above 80"/>
    <s v="between 50 - 100 percentage"/>
    <s v="between 5 - 10 percentage"/>
    <s v="between 2- 5 percentage"/>
    <s v="Green"/>
    <x v="0"/>
    <n v="225314.5"/>
    <n v="245472"/>
    <n v="286394"/>
    <n v="0"/>
    <x v="1"/>
    <x v="0"/>
    <x v="0"/>
    <x v="0"/>
  </r>
  <r>
    <s v="'005000832619050201"/>
    <s v="Three Wheeler-Lease-Registered"/>
    <n v="25"/>
    <s v="80000-100000"/>
    <n v="2013"/>
    <n v="55"/>
    <n v="0.41748285699999998"/>
    <s v="Low_risk_sub_purpose_code"/>
    <s v="0-20"/>
    <s v="Missing"/>
    <s v="Missing"/>
    <s v="Missing"/>
    <s v="Green"/>
    <x v="0"/>
    <n v="369642"/>
    <n v="369642"/>
    <n v="249109"/>
    <n v="0"/>
    <x v="0"/>
    <x v="0"/>
    <x v="0"/>
    <x v="0"/>
  </r>
  <r>
    <s v="'004100585230050801"/>
    <s v="CASH IN HAND"/>
    <n v="25"/>
    <s v="100000-120000"/>
    <n v="2015"/>
    <n v="42"/>
    <n v="0.84597478299999995"/>
    <s v="Medium_risk_sub_purpose_code"/>
    <s v="60-80"/>
    <s v="less than 50 percentage"/>
    <s v="less than 1 percentage"/>
    <s v="above 10 percentage"/>
    <s v="Green"/>
    <x v="0"/>
    <n v="979776"/>
    <n v="979776"/>
    <n v="383779"/>
    <n v="0"/>
    <x v="1"/>
    <x v="0"/>
    <x v="0"/>
    <x v="0"/>
  </r>
  <r>
    <s v="'004600603516050803"/>
    <s v="CASH IN HAND"/>
    <n v="37"/>
    <s v="40000-60000"/>
    <n v="2013"/>
    <n v="43"/>
    <n v="0.358797115"/>
    <s v="Low_risk_sub_purpose_code"/>
    <s v="60-80"/>
    <s v="between 50 - 100 percentage"/>
    <s v="between 1 - 5 percentage"/>
    <s v="between 5- 10 percentage"/>
    <s v="Green"/>
    <x v="0"/>
    <n v="231268.88"/>
    <n v="251280"/>
    <n v="301406"/>
    <n v="0"/>
    <x v="0"/>
    <x v="0"/>
    <x v="0"/>
    <x v="0"/>
  </r>
  <r>
    <s v="'008700838106050201"/>
    <s v="Three Wheeler-Lease-Registered"/>
    <n v="19"/>
    <s v="120000+"/>
    <n v="2009"/>
    <n v="59"/>
    <n v="0.320518209"/>
    <s v="Low_risk_sub_purpose_code"/>
    <s v="20-40"/>
    <s v="between 100 - 150 percentage"/>
    <s v="between 1 - 5 percentage"/>
    <s v="less than 2 percentage"/>
    <s v="Green"/>
    <x v="0"/>
    <n v="239107"/>
    <n v="239107"/>
    <n v="130894"/>
    <n v="0"/>
    <x v="0"/>
    <x v="0"/>
    <x v="0"/>
    <x v="0"/>
  </r>
  <r>
    <s v="'017400841714050201"/>
    <s v="Three Wheeler-Lease-Registered"/>
    <n v="25"/>
    <s v="100000-120000"/>
    <n v="2008"/>
    <n v="52"/>
    <n v="0.245823188"/>
    <s v="Low_risk_sub_purpose_code"/>
    <s v="Missing"/>
    <s v="between 50 - 100 percentage"/>
    <s v="between 5 - 10 percentage"/>
    <s v="between 5- 10 percentage"/>
    <s v="Green"/>
    <x v="0"/>
    <n v="105672.96000000001"/>
    <n v="117410"/>
    <n v="121868"/>
    <n v="0"/>
    <x v="1"/>
    <x v="0"/>
    <x v="0"/>
    <x v="0"/>
  </r>
  <r>
    <s v="'001000746142050203"/>
    <s v="Three Wheeler-Lease-Registered"/>
    <n v="37"/>
    <s v="80000-100000"/>
    <n v="2015"/>
    <n v="60"/>
    <n v="0.37218309900000002"/>
    <s v="Low_risk_sub_purpose_code"/>
    <s v="Missing"/>
    <s v="less than 50 percentage"/>
    <s v="between 5 - 10 percentage"/>
    <s v="between 5- 10 percentage"/>
    <s v="Green"/>
    <x v="0"/>
    <n v="185520"/>
    <n v="185520"/>
    <n v="335128"/>
    <n v="0"/>
    <x v="1"/>
    <x v="0"/>
    <x v="0"/>
    <x v="0"/>
  </r>
  <r>
    <s v="'003100001395050802"/>
    <s v="CASH IN HAND"/>
    <n v="61"/>
    <s v="120000+"/>
    <n v="2011"/>
    <n v="55"/>
    <n v="0.67245684500000003"/>
    <s v="Low_risk_sub_purpose_code"/>
    <s v="Above 80"/>
    <s v="less than 50 percentage"/>
    <s v="less than 1 percentage"/>
    <s v="above 10 percentage"/>
    <s v="Green"/>
    <x v="0"/>
    <n v="331845"/>
    <n v="331845"/>
    <n v="573456"/>
    <n v="0"/>
    <x v="2"/>
    <x v="0"/>
    <x v="0"/>
    <x v="0"/>
  </r>
  <r>
    <s v="'005100838862050201"/>
    <s v="Three Wheeler-Lease-Registered"/>
    <n v="25"/>
    <s v="80000-100000"/>
    <n v="2014"/>
    <n v="29"/>
    <n v="0.30903768799999998"/>
    <s v="Low_risk_sub_purpose_code"/>
    <s v="0-20"/>
    <s v="between 50 - 100 percentage"/>
    <s v="between 1 - 5 percentage"/>
    <s v="between 5- 10 percentage"/>
    <s v="Green"/>
    <x v="0"/>
    <n v="199725"/>
    <n v="227425"/>
    <n v="235085"/>
    <n v="0"/>
    <x v="0"/>
    <x v="0"/>
    <x v="0"/>
    <x v="0"/>
  </r>
  <r>
    <s v="'005500345490050801"/>
    <s v="CASH IN HAND"/>
    <n v="49"/>
    <s v="120000+"/>
    <n v="2010"/>
    <n v="33"/>
    <n v="0.62353120200000001"/>
    <s v="Low_risk_sub_purpose_code"/>
    <s v="Above 80"/>
    <s v="between 50 - 100 percentage"/>
    <s v="less than 1 percentage"/>
    <s v="between 5- 10 percentage"/>
    <s v="Green"/>
    <x v="0"/>
    <n v="212330"/>
    <n v="212330"/>
    <n v="464130"/>
    <n v="0"/>
    <x v="1"/>
    <x v="0"/>
    <x v="0"/>
    <x v="0"/>
  </r>
  <r>
    <s v="'003600711209050801"/>
    <s v="CASH IN HAND"/>
    <n v="37"/>
    <s v="60000-80000"/>
    <n v="2012"/>
    <n v="46"/>
    <n v="0.51159647799999997"/>
    <s v="Medium_risk_sub_purpose_code"/>
    <s v="Above 80"/>
    <s v="between 50 - 100 percentage"/>
    <s v="between 1 - 5 percentage"/>
    <s v="between 2- 5 percentage"/>
    <s v="Green"/>
    <x v="0"/>
    <n v="255024"/>
    <n v="278208"/>
    <n v="437363"/>
    <n v="0"/>
    <x v="0"/>
    <x v="0"/>
    <x v="0"/>
    <x v="0"/>
  </r>
  <r>
    <s v="'000600841228050201"/>
    <s v="Three Wheeler-Lease-Registered"/>
    <n v="25"/>
    <s v="100000-120000"/>
    <n v="2011"/>
    <n v="21"/>
    <n v="0.239912871"/>
    <s v="Low_risk_sub_purpose_code"/>
    <s v="Missing"/>
    <s v="Missing"/>
    <s v="Missing"/>
    <s v="Missing"/>
    <s v="Green"/>
    <x v="0"/>
    <n v="158136"/>
    <n v="158136"/>
    <n v="144712"/>
    <n v="0"/>
    <x v="0"/>
    <x v="0"/>
    <x v="0"/>
    <x v="0"/>
  </r>
  <r>
    <s v="'008200628959050801"/>
    <s v="CASH IN HAND"/>
    <n v="25"/>
    <s v="60000-80000"/>
    <n v="2006"/>
    <n v="29"/>
    <n v="0.53005571399999996"/>
    <s v="Medium_risk_sub_purpose_code"/>
    <s v="40-60"/>
    <s v="between 50 - 100 percentage"/>
    <s v="less than 1 percentage"/>
    <s v="above 10 percentage"/>
    <s v="Green"/>
    <x v="0"/>
    <n v="341991.27"/>
    <n v="387498"/>
    <n v="187396"/>
    <n v="0"/>
    <x v="0"/>
    <x v="0"/>
    <x v="0"/>
    <x v="0"/>
  </r>
  <r>
    <s v="'002600837424050201"/>
    <s v="Three Wheeler-Lease-Registered"/>
    <n v="37"/>
    <s v="100000-120000"/>
    <n v="2014"/>
    <n v="54"/>
    <n v="0.61969757199999997"/>
    <s v="Low_risk_sub_purpose_code"/>
    <s v="Above 80"/>
    <s v="between 100 - 150 percentage"/>
    <s v="less than 1 percentage"/>
    <s v="between 2- 5 percentage"/>
    <s v="Green"/>
    <x v="0"/>
    <n v="378201.76"/>
    <n v="378876"/>
    <n v="539720"/>
    <n v="0"/>
    <x v="0"/>
    <x v="0"/>
    <x v="0"/>
    <x v="0"/>
  </r>
  <r>
    <s v="'004200669100050202"/>
    <s v="Three Wheeler-Lease-Registered"/>
    <n v="13"/>
    <s v="60000-80000"/>
    <n v="2011"/>
    <n v="53"/>
    <n v="0.12103956"/>
    <s v="Low_risk_sub_purpose_code"/>
    <s v="Missing"/>
    <s v="Missing"/>
    <s v="Missing"/>
    <s v="Missing"/>
    <s v="Green"/>
    <x v="0"/>
    <n v="147708"/>
    <n v="147708"/>
    <n v="26471"/>
    <n v="0"/>
    <x v="1"/>
    <x v="0"/>
    <x v="0"/>
    <x v="0"/>
  </r>
  <r>
    <s v="'012400732524050202"/>
    <s v="Three Wheeler-Lease-Registered"/>
    <n v="30"/>
    <s v="120000+"/>
    <n v="2015"/>
    <n v="21"/>
    <n v="0.33269565200000001"/>
    <s v="Medium_risk_sub_purpose_code"/>
    <s v="Missing"/>
    <s v="Missing"/>
    <s v="Missing"/>
    <s v="Missing"/>
    <s v="Green"/>
    <x v="0"/>
    <n v="230120"/>
    <n v="251040"/>
    <n v="312765"/>
    <n v="0"/>
    <x v="1"/>
    <x v="0"/>
    <x v="0"/>
    <x v="0"/>
  </r>
  <r>
    <s v="'000900817046050801"/>
    <s v="CASH IN HAND"/>
    <n v="49"/>
    <s v="100000-120000"/>
    <n v="2007"/>
    <n v="49"/>
    <n v="0.27922554599999999"/>
    <s v="Medium_risk_sub_purpose_code"/>
    <s v="60-80"/>
    <s v="between 50 - 100 percentage"/>
    <s v="less than 1 percentage"/>
    <s v="between 2- 5 percentage"/>
    <s v="Green"/>
    <x v="0"/>
    <n v="162412"/>
    <n v="162412"/>
    <n v="160043"/>
    <n v="0"/>
    <x v="0"/>
    <x v="0"/>
    <x v="0"/>
    <x v="0"/>
  </r>
  <r>
    <s v="'006800450746050801"/>
    <s v="CASH IN HAND"/>
    <n v="49"/>
    <s v="100000-120000"/>
    <n v="2008"/>
    <n v="35"/>
    <n v="0.33495741899999998"/>
    <s v="Medium_risk_sub_purpose_code"/>
    <s v="60-80"/>
    <s v="less than 50 percentage"/>
    <s v="less than 1 percentage"/>
    <s v="between 2- 5 percentage"/>
    <s v="Green"/>
    <x v="0"/>
    <n v="190472"/>
    <n v="219576"/>
    <n v="220654"/>
    <n v="0"/>
    <x v="0"/>
    <x v="0"/>
    <x v="0"/>
    <x v="0"/>
  </r>
  <r>
    <s v="'005600563445050802"/>
    <s v="CASH IN HAND"/>
    <n v="61"/>
    <s v="60000-80000"/>
    <n v="2011"/>
    <n v="26"/>
    <n v="0.50800722600000003"/>
    <s v="Low_risk_sub_purpose_code"/>
    <s v="Above 80"/>
    <s v="less than 50 percentage"/>
    <s v="between 1 - 5 percentage"/>
    <s v="between 5- 10 percentage"/>
    <s v="Red"/>
    <x v="0"/>
    <n v="233460"/>
    <n v="315452"/>
    <n v="497215"/>
    <n v="497215"/>
    <x v="0"/>
    <x v="0"/>
    <x v="0"/>
    <x v="0"/>
  </r>
  <r>
    <s v="'001300829936050201"/>
    <s v="Three Wheeler-Lease-Registered"/>
    <n v="12"/>
    <s v="120000+"/>
    <n v="2016"/>
    <n v="37"/>
    <n v="0.25775880499999998"/>
    <s v="Low_risk_sub_purpose_code"/>
    <s v="below 0"/>
    <s v="between 50 - 100 percentage"/>
    <s v="above 15 percentage"/>
    <s v="above 10 percentage"/>
    <s v="Red"/>
    <x v="0"/>
    <n v="316315"/>
    <n v="389400"/>
    <n v="73085"/>
    <n v="73085"/>
    <x v="1"/>
    <x v="0"/>
    <x v="0"/>
    <x v="0"/>
  </r>
  <r>
    <s v="'000800074386050802"/>
    <s v="CASH IN HAND"/>
    <n v="61"/>
    <s v="60000-80000"/>
    <n v="2014"/>
    <n v="31"/>
    <n v="0.287303584"/>
    <s v="Medium_risk_sub_purpose_code"/>
    <s v="40-60"/>
    <s v="less than 50 percentage"/>
    <s v="less than 1 percentage"/>
    <s v="between 5- 10 percentage"/>
    <s v="Red"/>
    <x v="0"/>
    <n v="201684"/>
    <n v="215498"/>
    <n v="292377"/>
    <n v="0"/>
    <x v="0"/>
    <x v="0"/>
    <x v="0"/>
    <x v="0"/>
  </r>
  <r>
    <s v="'004400810754050201"/>
    <s v="Three Wheeler-Lease-Registered"/>
    <n v="37"/>
    <s v="120000+"/>
    <n v="2015"/>
    <n v="43"/>
    <n v="0.45396173899999998"/>
    <s v="Low_risk_sub_purpose_code"/>
    <s v="Missing"/>
    <s v="Missing"/>
    <s v="Missing"/>
    <s v="Missing"/>
    <s v="Green"/>
    <x v="0"/>
    <n v="468020"/>
    <n v="468020"/>
    <n v="314498"/>
    <n v="0"/>
    <x v="0"/>
    <x v="0"/>
    <x v="0"/>
    <x v="0"/>
  </r>
  <r>
    <s v="'040100695532050802"/>
    <s v="CASH IN HAND"/>
    <n v="25"/>
    <s v="60000-80000"/>
    <n v="2005"/>
    <n v="25"/>
    <n v="0.39537777800000001"/>
    <s v="Low_risk_sub_purpose_code"/>
    <s v="Missing"/>
    <s v="Missing"/>
    <s v="Missing"/>
    <s v="Missing"/>
    <s v="Green"/>
    <x v="0"/>
    <n v="92974.64"/>
    <n v="132780"/>
    <n v="189052"/>
    <n v="0"/>
    <x v="1"/>
    <x v="0"/>
    <x v="0"/>
    <x v="0"/>
  </r>
  <r>
    <s v="'009300845165050201"/>
    <s v="Three Wheeler-Lease-Registered"/>
    <n v="49"/>
    <s v="100000-120000"/>
    <n v="2016"/>
    <n v="39"/>
    <n v="0.47443010299999999"/>
    <s v="Low_risk_sub_purpose_code"/>
    <s v="20-40"/>
    <s v="less than 50 percentage"/>
    <s v="between 1 - 5 percentage"/>
    <s v="between 5- 10 percentage"/>
    <s v="Green"/>
    <x v="0"/>
    <n v="210634"/>
    <n v="213090"/>
    <n v="473102"/>
    <n v="0"/>
    <x v="1"/>
    <x v="0"/>
    <x v="0"/>
    <x v="0"/>
  </r>
  <r>
    <s v="'005500843233050801"/>
    <s v="CASH IN HAND"/>
    <n v="49"/>
    <s v="120000+"/>
    <n v="2015"/>
    <n v="46"/>
    <n v="0.58636807499999999"/>
    <s v="Low_risk_sub_purpose_code"/>
    <s v="Missing"/>
    <s v="between 50 - 100 percentage"/>
    <s v="less than 1 percentage"/>
    <s v="between 2- 5 percentage"/>
    <s v="Green"/>
    <x v="0"/>
    <n v="255960"/>
    <n v="255960"/>
    <n v="566014"/>
    <n v="0"/>
    <x v="1"/>
    <x v="0"/>
    <x v="0"/>
    <x v="0"/>
  </r>
  <r>
    <s v="'001300007327050801"/>
    <s v="CASH IN HAND"/>
    <n v="37"/>
    <s v="100000-120000"/>
    <n v="2015"/>
    <n v="77"/>
    <n v="0.73873070200000002"/>
    <s v="Low_risk_sub_purpose_code"/>
    <s v="Above 80"/>
    <s v="between 100 - 150 percentage"/>
    <s v="between 1 - 5 percentage"/>
    <s v="between 2- 5 percentage"/>
    <s v="Green"/>
    <x v="0"/>
    <n v="488111"/>
    <n v="525658"/>
    <n v="676728"/>
    <n v="0"/>
    <x v="1"/>
    <x v="0"/>
    <x v="0"/>
    <x v="0"/>
  </r>
  <r>
    <s v="'010000631444050201"/>
    <s v="Three Wheeler-Lease-Registered"/>
    <n v="19"/>
    <s v="100000-120000"/>
    <n v="2008"/>
    <n v="34"/>
    <n v="0.186736232"/>
    <s v="Low_risk_sub_purpose_code"/>
    <s v="Missing"/>
    <s v="Missing"/>
    <s v="Missing"/>
    <s v="Missing"/>
    <s v="Green"/>
    <x v="0"/>
    <n v="100538"/>
    <n v="122903"/>
    <n v="92685"/>
    <n v="0"/>
    <x v="1"/>
    <x v="0"/>
    <x v="0"/>
    <x v="0"/>
  </r>
  <r>
    <s v="'040200844321050801"/>
    <s v="CASH IN HAND"/>
    <n v="37"/>
    <s v="120000+"/>
    <n v="2009"/>
    <n v="60"/>
    <n v="0.41716013299999999"/>
    <s v="Low_risk_sub_purpose_code"/>
    <s v="Missing"/>
    <s v="Missing"/>
    <s v="Missing"/>
    <s v="Missing"/>
    <s v="Green"/>
    <x v="0"/>
    <n v="154330"/>
    <n v="154330"/>
    <n v="264790"/>
    <n v="0"/>
    <x v="1"/>
    <x v="0"/>
    <x v="0"/>
    <x v="0"/>
  </r>
  <r>
    <s v="'001200207892050801"/>
    <s v="CASH IN HAND"/>
    <n v="49"/>
    <s v="80000-100000"/>
    <n v="2014"/>
    <n v="48"/>
    <n v="0.51156716800000002"/>
    <s v="Medium_risk_sub_purpose_code"/>
    <s v="20-40"/>
    <s v="between 50 - 100 percentage"/>
    <s v="less than 1 percentage"/>
    <s v="between 5- 10 percentage"/>
    <s v="Green"/>
    <x v="0"/>
    <n v="379296"/>
    <n v="400368"/>
    <n v="424333"/>
    <n v="0"/>
    <x v="0"/>
    <x v="0"/>
    <x v="0"/>
    <x v="0"/>
  </r>
  <r>
    <s v="'011300612141050801"/>
    <s v="CASH IN HAND"/>
    <n v="37"/>
    <s v="60000-80000"/>
    <n v="2013"/>
    <n v="33"/>
    <n v="0.29912857100000001"/>
    <s v="Low_risk_sub_purpose_code"/>
    <s v="Missing"/>
    <s v="Missing"/>
    <s v="Missing"/>
    <s v="Missing"/>
    <s v="Green"/>
    <x v="0"/>
    <n v="141546"/>
    <n v="169367"/>
    <n v="271756"/>
    <n v="0"/>
    <x v="0"/>
    <x v="0"/>
    <x v="0"/>
    <x v="0"/>
  </r>
  <r>
    <s v="'953700842951050201"/>
    <s v="Three Wheeler-Lease-Registered"/>
    <n v="25"/>
    <s v="60000-80000"/>
    <n v="2012"/>
    <n v="38"/>
    <n v="0.23331279199999999"/>
    <s v="Low_risk_sub_purpose_code"/>
    <s v="Missing"/>
    <s v="between 100 - 150 percentage"/>
    <s v="less than 1 percentage"/>
    <s v="between 2- 5 percentage"/>
    <s v="Green"/>
    <x v="0"/>
    <n v="114308"/>
    <n v="141130"/>
    <n v="165046"/>
    <n v="0"/>
    <x v="1"/>
    <x v="0"/>
    <x v="0"/>
    <x v="0"/>
  </r>
  <r>
    <s v="'005100829651050801"/>
    <s v="CASH IN HAND"/>
    <n v="25"/>
    <s v="60000-80000"/>
    <n v="2012"/>
    <n v="30"/>
    <n v="0.517127805"/>
    <s v="Low_risk_sub_purpose_code"/>
    <s v="Missing"/>
    <s v="Missing"/>
    <s v="Missing"/>
    <s v="Missing"/>
    <s v="Green"/>
    <x v="0"/>
    <n v="475215"/>
    <n v="475215"/>
    <n v="279855"/>
    <n v="0"/>
    <x v="0"/>
    <x v="0"/>
    <x v="0"/>
    <x v="0"/>
  </r>
  <r>
    <s v="'004400189719050801"/>
    <s v="CASH IN HAND"/>
    <n v="49"/>
    <s v="120000+"/>
    <n v="2013"/>
    <n v="56"/>
    <n v="0.65917905799999998"/>
    <s v="Low_risk_sub_purpose_code"/>
    <s v="Above 80"/>
    <s v="between 50 - 100 percentage"/>
    <s v="between 1 - 5 percentage"/>
    <s v="between 5- 10 percentage"/>
    <s v="Green"/>
    <x v="0"/>
    <n v="270644"/>
    <n v="270644"/>
    <n v="561722"/>
    <n v="0"/>
    <x v="1"/>
    <x v="0"/>
    <x v="0"/>
    <x v="0"/>
  </r>
  <r>
    <s v="'011000830530050801"/>
    <s v="CASH IN HAND"/>
    <n v="37"/>
    <s v="80000-100000"/>
    <n v="2010"/>
    <n v="43"/>
    <n v="0.52220026799999997"/>
    <s v="Medium_risk_sub_purpose_code"/>
    <s v="40-60"/>
    <s v="less than 50 percentage"/>
    <s v="less than 1 percentage"/>
    <s v="Missing"/>
    <s v="Green"/>
    <x v="0"/>
    <n v="315519.53000000003"/>
    <n v="338010"/>
    <n v="357346"/>
    <n v="0"/>
    <x v="0"/>
    <x v="0"/>
    <x v="0"/>
    <x v="0"/>
  </r>
  <r>
    <s v="'008400433065050801"/>
    <s v="CASH IN HAND"/>
    <n v="25"/>
    <s v="60000-80000"/>
    <n v="2014"/>
    <n v="24"/>
    <n v="0.37298757900000001"/>
    <s v="Low_risk_sub_purpose_code"/>
    <s v="0-20"/>
    <s v="between 50 - 100 percentage"/>
    <s v="between 1 - 5 percentage"/>
    <s v="between 2- 5 percentage"/>
    <s v="Green"/>
    <x v="0"/>
    <n v="219140"/>
    <n v="219140"/>
    <n v="265440"/>
    <n v="0"/>
    <x v="1"/>
    <x v="0"/>
    <x v="0"/>
    <x v="0"/>
  </r>
  <r>
    <s v="'041200823654050802"/>
    <s v="CASH IN HAND"/>
    <n v="37"/>
    <s v="60000-80000"/>
    <n v="2015"/>
    <n v="37"/>
    <n v="0.52290173900000003"/>
    <s v="Medium_risk_sub_purpose_code"/>
    <s v="60-80"/>
    <s v="between 100 - 150 percentage"/>
    <s v="less than 1 percentage"/>
    <s v="between 2- 5 percentage"/>
    <s v="Green"/>
    <x v="0"/>
    <n v="399375"/>
    <n v="430000"/>
    <n v="431695"/>
    <n v="0"/>
    <x v="0"/>
    <x v="0"/>
    <x v="0"/>
    <x v="0"/>
  </r>
  <r>
    <s v="'002500718285050806"/>
    <s v="CASH IN HAND"/>
    <n v="49"/>
    <s v="120000+"/>
    <n v="2017"/>
    <n v="62"/>
    <n v="0.74206833299999997"/>
    <s v="Medium_risk_sub_purpose_code"/>
    <s v="Above 80"/>
    <s v="between 50 - 100 percentage"/>
    <s v="less than 1 percentage"/>
    <s v="between 2- 5 percentage"/>
    <s v="Red"/>
    <x v="0"/>
    <n v="269901"/>
    <n v="453713"/>
    <n v="921557"/>
    <n v="921557"/>
    <x v="2"/>
    <x v="0"/>
    <x v="0"/>
    <x v="0"/>
  </r>
  <r>
    <s v="'004400840394050201"/>
    <s v="Three Wheeler-Lease-Registered"/>
    <n v="25"/>
    <s v="120000+"/>
    <n v="2007"/>
    <n v="19"/>
    <n v="0.377150924"/>
    <s v="Low_risk_sub_purpose_code"/>
    <s v="Missing"/>
    <s v="Missing"/>
    <s v="Missing"/>
    <s v="Missing"/>
    <s v="Green"/>
    <x v="0"/>
    <n v="196515"/>
    <n v="196515"/>
    <n v="191452"/>
    <n v="0"/>
    <x v="0"/>
    <x v="0"/>
    <x v="0"/>
    <x v="0"/>
  </r>
  <r>
    <s v="'005100842758050201"/>
    <s v="Three Wheeler-Lease-Registered"/>
    <n v="43"/>
    <s v="80000-100000"/>
    <n v="2013"/>
    <n v="58"/>
    <n v="0.21624456"/>
    <s v="Low_risk_sub_purpose_code"/>
    <s v="Missing"/>
    <s v="between 50 - 100 percentage"/>
    <s v="between 1 - 5 percentage"/>
    <s v="between 2- 5 percentage"/>
    <s v="Green"/>
    <x v="0"/>
    <n v="79583"/>
    <n v="98610"/>
    <n v="212955"/>
    <n v="0"/>
    <x v="1"/>
    <x v="0"/>
    <x v="0"/>
    <x v="0"/>
  </r>
  <r>
    <s v="'006300842867050801"/>
    <s v="CASH IN HAND"/>
    <n v="49"/>
    <s v="120000+"/>
    <n v="2012"/>
    <n v="58"/>
    <n v="0.57265694599999994"/>
    <s v="Low_risk_sub_purpose_code"/>
    <s v="Missing"/>
    <s v="between 100 - 150 percentage"/>
    <s v="above 15 percentage"/>
    <s v="above 10 percentage"/>
    <s v="Green"/>
    <x v="0"/>
    <n v="215150"/>
    <n v="215150"/>
    <n v="471679"/>
    <n v="0"/>
    <x v="1"/>
    <x v="0"/>
    <x v="0"/>
    <x v="0"/>
  </r>
  <r>
    <s v="'001100001886050801"/>
    <s v="CASH IN HAND"/>
    <n v="37"/>
    <s v="40000-60000"/>
    <n v="2010"/>
    <n v="47"/>
    <n v="0.39326818800000002"/>
    <s v="Low_risk_sub_purpose_code"/>
    <s v="40-60"/>
    <s v="less than 50 percentage"/>
    <s v="less than 1 percentage"/>
    <s v="less than 2 percentage"/>
    <s v="Green"/>
    <x v="0"/>
    <n v="210672"/>
    <n v="210672"/>
    <n v="294064"/>
    <n v="0"/>
    <x v="0"/>
    <x v="0"/>
    <x v="0"/>
    <x v="0"/>
  </r>
  <r>
    <s v="'003300318592050202"/>
    <s v="Three Wheeler-Lease-Registered"/>
    <n v="37"/>
    <s v="120000+"/>
    <n v="2019"/>
    <n v="32"/>
    <n v="0.83477881899999995"/>
    <s v="Medium_risk_sub_purpose_code"/>
    <s v="Above 80"/>
    <s v="less than 50 percentage"/>
    <s v="less than 1 percentage"/>
    <s v="between 5- 10 percentage"/>
    <s v="Red"/>
    <x v="0"/>
    <n v="629664"/>
    <n v="674640"/>
    <n v="931314"/>
    <n v="0"/>
    <x v="2"/>
    <x v="0"/>
    <x v="0"/>
    <x v="0"/>
  </r>
  <r>
    <s v="'006500805568050201"/>
    <s v="Three Wheeler-Lease-Registered"/>
    <n v="25"/>
    <s v="60000-80000"/>
    <n v="2012"/>
    <n v="29"/>
    <n v="0.37082264199999998"/>
    <s v="Medium_risk_sub_purpose_code"/>
    <s v="20-40"/>
    <s v="Missing"/>
    <s v="Missing"/>
    <s v="Missing"/>
    <s v="Green"/>
    <x v="0"/>
    <n v="435876"/>
    <n v="435876"/>
    <n v="87649"/>
    <n v="0"/>
    <x v="0"/>
    <x v="0"/>
    <x v="0"/>
    <x v="0"/>
  </r>
  <r>
    <s v="'006800310266050803"/>
    <s v="CASH IN HAND"/>
    <n v="37"/>
    <s v="80000-100000"/>
    <n v="2011"/>
    <n v="27"/>
    <n v="0.54036128999999999"/>
    <s v="Low_risk_sub_purpose_code"/>
    <s v="40-60"/>
    <s v="between 50 - 100 percentage"/>
    <s v="between 1 - 5 percentage"/>
    <s v="between 5- 10 percentage"/>
    <s v="Green"/>
    <x v="0"/>
    <n v="237572"/>
    <n v="298608"/>
    <n v="477696"/>
    <n v="0"/>
    <x v="2"/>
    <x v="0"/>
    <x v="0"/>
    <x v="0"/>
  </r>
  <r>
    <s v="'019100816191050201"/>
    <s v="Three Wheeler-Lease-Registered"/>
    <n v="19"/>
    <s v="120000+"/>
    <n v="2017"/>
    <n v="50"/>
    <n v="0.312724167"/>
    <s v="Medium_risk_sub_purpose_code"/>
    <s v="20-40"/>
    <s v="between 50 - 100 percentage"/>
    <s v="between 10 - 15 percentage"/>
    <s v="between 5- 10 percentage"/>
    <s v="Green"/>
    <x v="0"/>
    <n v="527402"/>
    <n v="527402"/>
    <n v="47904"/>
    <n v="0"/>
    <x v="0"/>
    <x v="0"/>
    <x v="0"/>
    <x v="0"/>
  </r>
  <r>
    <s v="'002800636620050802"/>
    <s v="CASH IN HAND"/>
    <n v="37"/>
    <s v="80000-100000"/>
    <n v="2012"/>
    <n v="22"/>
    <n v="0.45024039399999999"/>
    <s v="Low_risk_sub_purpose_code"/>
    <s v="Missing"/>
    <s v="Missing"/>
    <s v="Missing"/>
    <s v="Missing"/>
    <s v="Green"/>
    <x v="0"/>
    <n v="251052"/>
    <n v="251052"/>
    <n v="388931"/>
    <n v="0"/>
    <x v="0"/>
    <x v="0"/>
    <x v="0"/>
    <x v="0"/>
  </r>
  <r>
    <s v="'004600531160050801"/>
    <s v="CASH IN HAND"/>
    <n v="49"/>
    <s v="100000-120000"/>
    <n v="2015"/>
    <n v="40"/>
    <n v="0.54746754399999997"/>
    <s v="Low_risk_sub_purpose_code"/>
    <s v="Missing"/>
    <s v="Missing"/>
    <s v="Missing"/>
    <s v="Missing"/>
    <s v="Green"/>
    <x v="0"/>
    <n v="264863.46999999997"/>
    <n v="297504"/>
    <n v="586928"/>
    <n v="0"/>
    <x v="2"/>
    <x v="0"/>
    <x v="0"/>
    <x v="0"/>
  </r>
  <r>
    <s v="'002800691145050801"/>
    <s v="CASH IN HAND"/>
    <n v="49"/>
    <s v="80000-100000"/>
    <n v="2006"/>
    <n v="62"/>
    <n v="0.60232142899999996"/>
    <s v="Low_risk_sub_purpose_code"/>
    <s v="Above 80"/>
    <s v="less than 50 percentage"/>
    <s v="less than 1 percentage"/>
    <s v="between 5- 10 percentage"/>
    <s v="Green"/>
    <x v="0"/>
    <n v="249417"/>
    <n v="271152"/>
    <n v="378116"/>
    <n v="0"/>
    <x v="2"/>
    <x v="0"/>
    <x v="0"/>
    <x v="0"/>
  </r>
  <r>
    <s v="'004200720126050802"/>
    <s v="CASH IN HAND"/>
    <n v="25"/>
    <s v="60000-80000"/>
    <n v="2012"/>
    <n v="22"/>
    <n v="0.26196847299999998"/>
    <s v="Medium_risk_sub_purpose_code"/>
    <s v="Missing"/>
    <s v="Missing"/>
    <s v="Missing"/>
    <s v="Missing"/>
    <s v="Green"/>
    <x v="0"/>
    <n v="215782"/>
    <n v="215782"/>
    <n v="150262"/>
    <n v="0"/>
    <x v="0"/>
    <x v="0"/>
    <x v="0"/>
    <x v="0"/>
  </r>
  <r>
    <s v="'005400530480050802"/>
    <s v="CASH IN HAND"/>
    <n v="61"/>
    <s v="60000-80000"/>
    <n v="2013"/>
    <n v="27"/>
    <n v="0.58644190500000004"/>
    <s v="Low_risk_sub_purpose_code"/>
    <s v="Above 80"/>
    <s v="between 50 - 100 percentage"/>
    <s v="between 1 - 5 percentage"/>
    <s v="between 2- 5 percentage"/>
    <s v="Green"/>
    <x v="0"/>
    <n v="253610"/>
    <n v="275093"/>
    <n v="572834"/>
    <n v="0"/>
    <x v="0"/>
    <x v="0"/>
    <x v="0"/>
    <x v="0"/>
  </r>
  <r>
    <s v="'006400585610050802"/>
    <s v="CASH IN HAND"/>
    <n v="37"/>
    <s v="60000-80000"/>
    <n v="2011"/>
    <n v="49"/>
    <n v="0.52249703199999997"/>
    <s v="Medium_risk_sub_purpose_code"/>
    <s v="Above 80"/>
    <s v="between 100 - 150 percentage"/>
    <s v="between 1 - 5 percentage"/>
    <s v="between 2- 5 percentage"/>
    <s v="Green"/>
    <x v="0"/>
    <n v="375584"/>
    <n v="375584"/>
    <n v="360219"/>
    <n v="0"/>
    <x v="0"/>
    <x v="0"/>
    <x v="0"/>
    <x v="0"/>
  </r>
  <r>
    <s v="'002900840157050801"/>
    <s v="CASH IN HAND"/>
    <n v="25"/>
    <s v="100000-120000"/>
    <n v="2011"/>
    <n v="68"/>
    <n v="0.63438038699999999"/>
    <s v="Low_risk_sub_purpose_code"/>
    <s v="20-40"/>
    <s v="between 50 - 100 percentage"/>
    <s v="less than 1 percentage"/>
    <s v="between 5- 10 percentage"/>
    <s v="Green"/>
    <x v="0"/>
    <n v="401522"/>
    <n v="401522"/>
    <n v="418205"/>
    <n v="0"/>
    <x v="0"/>
    <x v="0"/>
    <x v="0"/>
    <x v="0"/>
  </r>
  <r>
    <s v="'010400775123050801"/>
    <s v="CASH IN HAND"/>
    <n v="49"/>
    <s v="100000-120000"/>
    <n v="2016"/>
    <n v="24"/>
    <n v="0.52036371400000003"/>
    <s v="Low_risk_sub_purpose_code"/>
    <s v="Missing"/>
    <s v="Missing"/>
    <s v="Missing"/>
    <s v="Missing"/>
    <s v="Green"/>
    <x v="0"/>
    <n v="280806"/>
    <n v="285672"/>
    <n v="546980"/>
    <n v="0"/>
    <x v="0"/>
    <x v="0"/>
    <x v="0"/>
    <x v="0"/>
  </r>
  <r>
    <s v="'008200829248050201"/>
    <s v="Three Wheeler-Lease-Registered"/>
    <n v="37"/>
    <s v="120000+"/>
    <n v="2010"/>
    <n v="49"/>
    <n v="0.50611751699999996"/>
    <s v="Medium_risk_sub_purpose_code"/>
    <s v="20-40"/>
    <s v="less than 50 percentage"/>
    <s v="less than 1 percentage"/>
    <s v="above 10 percentage"/>
    <s v="Green"/>
    <x v="0"/>
    <n v="305536"/>
    <n v="327360"/>
    <n v="380543"/>
    <n v="0"/>
    <x v="0"/>
    <x v="0"/>
    <x v="0"/>
    <x v="0"/>
  </r>
  <r>
    <s v="'011000571794050201"/>
    <s v="Three Wheeler-Lease-Registered"/>
    <n v="25"/>
    <s v="60000-80000"/>
    <n v="2011"/>
    <n v="49"/>
    <n v="0.34070853800000001"/>
    <s v="Low_risk_sub_purpose_code"/>
    <s v="Missing"/>
    <s v="between 50 - 100 percentage"/>
    <s v="above 15 percentage"/>
    <s v="between 5- 10 percentage"/>
    <s v="Green"/>
    <x v="0"/>
    <n v="163727.81"/>
    <n v="177900"/>
    <n v="220844"/>
    <n v="0"/>
    <x v="1"/>
    <x v="0"/>
    <x v="0"/>
    <x v="0"/>
  </r>
  <r>
    <s v="'008700274304050801"/>
    <s v="CASH IN HAND"/>
    <n v="37"/>
    <s v="60000-80000"/>
    <n v="2012"/>
    <n v="47"/>
    <n v="0.469324138"/>
    <s v="Low_risk_sub_purpose_code"/>
    <s v="Missing"/>
    <s v="Missing"/>
    <s v="Missing"/>
    <s v="Missing"/>
    <s v="Green"/>
    <x v="0"/>
    <n v="271050"/>
    <n v="301700"/>
    <n v="387413"/>
    <n v="0"/>
    <x v="1"/>
    <x v="0"/>
    <x v="0"/>
    <x v="0"/>
  </r>
  <r>
    <s v="'041000833673050201"/>
    <s v="Three Wheeler-Lease-Registered"/>
    <n v="18"/>
    <s v="80000-100000"/>
    <n v="2010"/>
    <n v="54"/>
    <n v="0.50116689299999995"/>
    <s v="Low_risk_sub_purpose_code"/>
    <s v="Missing"/>
    <s v="Missing"/>
    <s v="Missing"/>
    <s v="Missing"/>
    <s v="Green"/>
    <x v="0"/>
    <n v="393646"/>
    <n v="429432"/>
    <n v="288915"/>
    <n v="0"/>
    <x v="1"/>
    <x v="0"/>
    <x v="0"/>
    <x v="0"/>
  </r>
  <r>
    <s v="'002600708308050802"/>
    <s v="CASH IN HAND"/>
    <n v="49"/>
    <s v="120000+"/>
    <n v="2012"/>
    <n v="46"/>
    <n v="0.54250767300000002"/>
    <s v="Low_risk_sub_purpose_code"/>
    <s v="Missing"/>
    <s v="Missing"/>
    <s v="Missing"/>
    <s v="Missing"/>
    <s v="Green"/>
    <x v="0"/>
    <n v="256128"/>
    <n v="256128"/>
    <n v="496369"/>
    <n v="0"/>
    <x v="2"/>
    <x v="0"/>
    <x v="0"/>
    <x v="0"/>
  </r>
  <r>
    <s v="'003200587256050801"/>
    <s v="CASH IN HAND"/>
    <n v="37"/>
    <s v="120000+"/>
    <n v="2007"/>
    <n v="30"/>
    <n v="0.52083495800000001"/>
    <s v="Low_risk_sub_purpose_code"/>
    <s v="60-80"/>
    <s v="between 50 - 100 percentage"/>
    <s v="between 1 - 5 percentage"/>
    <s v="between 2- 5 percentage"/>
    <s v="Green"/>
    <x v="0"/>
    <n v="228222"/>
    <n v="260120"/>
    <n v="350748"/>
    <n v="0"/>
    <x v="0"/>
    <x v="0"/>
    <x v="0"/>
    <x v="0"/>
  </r>
  <r>
    <s v="'002900468094050802"/>
    <s v="CASH IN HAND"/>
    <n v="37"/>
    <s v="40000-60000"/>
    <n v="2017"/>
    <n v="42"/>
    <n v="0.28959637999999999"/>
    <s v="Low_risk_sub_purpose_code"/>
    <s v="Missing"/>
    <s v="between 50 - 100 percentage"/>
    <s v="above 15 percentage"/>
    <s v="between 5- 10 percentage"/>
    <s v="Green"/>
    <x v="0"/>
    <n v="158279"/>
    <n v="158279"/>
    <n v="285951"/>
    <n v="0"/>
    <x v="1"/>
    <x v="0"/>
    <x v="0"/>
    <x v="0"/>
  </r>
  <r>
    <s v="'005500824117050201"/>
    <s v="Three Wheeler-Lease-Registered"/>
    <n v="49"/>
    <s v="100000-120000"/>
    <n v="2012"/>
    <n v="24"/>
    <n v="0.57604226400000003"/>
    <s v="Low_risk_sub_purpose_code"/>
    <s v="20-40"/>
    <s v="less than 50 percentage"/>
    <s v="less than 1 percentage"/>
    <s v="Missing"/>
    <s v="Red"/>
    <x v="0"/>
    <n v="23525"/>
    <n v="282300"/>
    <n v="577996"/>
    <n v="0"/>
    <x v="2"/>
    <x v="0"/>
    <x v="0"/>
    <x v="0"/>
  </r>
  <r>
    <s v="'000500632161050801"/>
    <s v="CASH IN HAND"/>
    <n v="25"/>
    <s v="120000+"/>
    <n v="2012"/>
    <n v="32"/>
    <n v="0.395244335"/>
    <s v="Low_risk_sub_purpose_code"/>
    <s v="0-20"/>
    <s v="between 50 - 100 percentage"/>
    <s v="between 10 - 15 percentage"/>
    <s v="between 5- 10 percentage"/>
    <s v="Green"/>
    <x v="0"/>
    <n v="228866.99"/>
    <n v="296244"/>
    <n v="304085"/>
    <n v="0"/>
    <x v="0"/>
    <x v="0"/>
    <x v="0"/>
    <x v="0"/>
  </r>
  <r>
    <s v="'001600842796050201"/>
    <s v="Three Wheeler-Lease-Registered"/>
    <n v="49"/>
    <s v="100000-120000"/>
    <n v="2015"/>
    <n v="61"/>
    <n v="0.48864037599999999"/>
    <s v="Low_risk_sub_purpose_code"/>
    <s v="Missing"/>
    <s v="Missing"/>
    <s v="Missing"/>
    <s v="Missing"/>
    <s v="Green"/>
    <x v="0"/>
    <n v="214852.53"/>
    <n v="215340"/>
    <n v="471679"/>
    <n v="0"/>
    <x v="1"/>
    <x v="0"/>
    <x v="0"/>
    <x v="0"/>
  </r>
  <r>
    <s v="'002500772010050802"/>
    <s v="CASH IN HAND"/>
    <n v="25"/>
    <s v="80000-100000"/>
    <n v="2011"/>
    <n v="29"/>
    <n v="0.59272464499999999"/>
    <s v="Medium_risk_sub_purpose_code"/>
    <s v="60-80"/>
    <s v="between 50 - 100 percentage"/>
    <s v="between 5 - 10 percentage"/>
    <s v="above 10 percentage"/>
    <s v="Red"/>
    <x v="0"/>
    <n v="47216"/>
    <n v="451024"/>
    <n v="555775"/>
    <n v="555775"/>
    <x v="2"/>
    <x v="0"/>
    <x v="0"/>
    <x v="0"/>
  </r>
  <r>
    <s v="'005500813830050801"/>
    <s v="CASH IN HAND"/>
    <n v="31"/>
    <s v="120000+"/>
    <n v="2008"/>
    <n v="42"/>
    <n v="0.27108903200000001"/>
    <s v="Medium_risk_sub_purpose_code"/>
    <s v="60-80"/>
    <s v="between 50 - 100 percentage"/>
    <s v="between 10 - 15 percentage"/>
    <s v="between 5- 10 percentage"/>
    <s v="Green"/>
    <x v="0"/>
    <n v="218614"/>
    <n v="230120"/>
    <n v="102284"/>
    <n v="0"/>
    <x v="0"/>
    <x v="0"/>
    <x v="0"/>
    <x v="0"/>
  </r>
  <r>
    <s v="'008600542099050801"/>
    <s v="CASH IN HAND"/>
    <n v="49"/>
    <s v="100000-120000"/>
    <n v="2014"/>
    <n v="39"/>
    <n v="0.42982683799999999"/>
    <s v="Low_risk_sub_purpose_code"/>
    <s v="40-60"/>
    <s v="less than 50 percentage"/>
    <s v="between 10 - 15 percentage"/>
    <s v="above 10 percentage"/>
    <s v="Green"/>
    <x v="0"/>
    <n v="257320"/>
    <n v="257320"/>
    <n v="394181"/>
    <n v="0"/>
    <x v="1"/>
    <x v="0"/>
    <x v="0"/>
    <x v="0"/>
  </r>
  <r>
    <s v="'007900729235050801"/>
    <s v="CASH IN HAND"/>
    <n v="61"/>
    <s v="100000-120000"/>
    <n v="2018"/>
    <n v="39"/>
    <n v="0.72981427099999996"/>
    <s v="Low_risk_sub_purpose_code"/>
    <s v="Above 80"/>
    <s v="between 50 - 100 percentage"/>
    <s v="less than 1 percentage"/>
    <s v="between 2- 5 percentage"/>
    <s v="Green"/>
    <x v="0"/>
    <n v="442162"/>
    <n v="442162"/>
    <n v="798246"/>
    <n v="0"/>
    <x v="2"/>
    <x v="0"/>
    <x v="0"/>
    <x v="0"/>
  </r>
  <r>
    <s v="'004600835944050801"/>
    <s v="CASH IN HAND"/>
    <n v="37"/>
    <s v="80000-100000"/>
    <n v="2008"/>
    <n v="32"/>
    <n v="0.34195294100000001"/>
    <s v="Low_risk_sub_purpose_code"/>
    <s v="Missing"/>
    <s v="Missing"/>
    <s v="Missing"/>
    <s v="Missing"/>
    <s v="Red"/>
    <x v="0"/>
    <n v="110701"/>
    <n v="154728"/>
    <n v="241181"/>
    <n v="241181"/>
    <x v="0"/>
    <x v="0"/>
    <x v="0"/>
    <x v="0"/>
  </r>
  <r>
    <s v="'000300837924050801"/>
    <s v="CASH IN HAND"/>
    <n v="49"/>
    <s v="120000+"/>
    <n v="2010"/>
    <n v="32"/>
    <n v="0.57423668999999999"/>
    <s v="Low_risk_sub_purpose_code"/>
    <s v="20-40"/>
    <s v="between 50 - 100 percentage"/>
    <s v="between 1 - 5 percentage"/>
    <s v="between 5- 10 percentage"/>
    <s v="Green"/>
    <x v="0"/>
    <n v="222300"/>
    <n v="258408"/>
    <n v="473551"/>
    <n v="0"/>
    <x v="0"/>
    <x v="0"/>
    <x v="0"/>
    <x v="0"/>
  </r>
  <r>
    <s v="'041800841178050201"/>
    <s v="Three Wheeler-Lease-Registered"/>
    <n v="19"/>
    <s v="40000-60000"/>
    <n v="2016"/>
    <n v="20"/>
    <n v="0.244865678"/>
    <s v="Low_risk_sub_purpose_code"/>
    <s v="Missing"/>
    <s v="Missing"/>
    <s v="Missing"/>
    <s v="Missing"/>
    <s v="Green"/>
    <x v="0"/>
    <n v="232452"/>
    <n v="232452"/>
    <n v="144779"/>
    <n v="0"/>
    <x v="0"/>
    <x v="0"/>
    <x v="0"/>
    <x v="0"/>
  </r>
  <r>
    <s v="'002000838961050801"/>
    <s v="CASH IN HAND"/>
    <n v="43"/>
    <s v="100000-120000"/>
    <n v="2012"/>
    <n v="46"/>
    <n v="0.472472956"/>
    <s v="Low_risk_sub_purpose_code"/>
    <s v="20-40"/>
    <s v="between 50 - 100 percentage"/>
    <s v="between 5 - 10 percentage"/>
    <s v="between 2- 5 percentage"/>
    <s v="Red"/>
    <x v="0"/>
    <n v="136894"/>
    <n v="227634"/>
    <n v="498380"/>
    <n v="498380"/>
    <x v="0"/>
    <x v="0"/>
    <x v="0"/>
    <x v="0"/>
  </r>
  <r>
    <s v="'021200839527050801"/>
    <s v="CASH IN HAND"/>
    <n v="37"/>
    <s v="100000-120000"/>
    <n v="2017"/>
    <n v="43"/>
    <n v="0.62817000000000001"/>
    <s v="Low_risk_sub_purpose_code"/>
    <s v="20-40"/>
    <s v="between 50 - 100 percentage"/>
    <s v="less than 1 percentage"/>
    <s v="between 5- 10 percentage"/>
    <s v="Green"/>
    <x v="0"/>
    <n v="389708"/>
    <n v="389708"/>
    <n v="641038"/>
    <n v="0"/>
    <x v="0"/>
    <x v="0"/>
    <x v="0"/>
    <x v="0"/>
  </r>
  <r>
    <s v="'008700151443050201"/>
    <s v="Three Wheeler-Lease-Registered"/>
    <n v="37"/>
    <s v="80000-100000"/>
    <n v="2012"/>
    <n v="35"/>
    <n v="0.25535317099999999"/>
    <s v="Low_risk_sub_purpose_code"/>
    <s v="Missing"/>
    <s v="Missing"/>
    <s v="Missing"/>
    <s v="Missing"/>
    <s v="Green"/>
    <x v="0"/>
    <n v="158004"/>
    <n v="158004"/>
    <n v="215238"/>
    <n v="0"/>
    <x v="0"/>
    <x v="0"/>
    <x v="0"/>
    <x v="0"/>
  </r>
  <r>
    <s v="'016100842937050201"/>
    <s v="Three Wheeler-Lease-Registered"/>
    <n v="37"/>
    <s v="100000-120000"/>
    <n v="2013"/>
    <n v="48"/>
    <n v="0.43349430100000003"/>
    <s v="Low_risk_sub_purpose_code"/>
    <s v="Missing"/>
    <s v="Missing"/>
    <s v="Missing"/>
    <s v="Missing"/>
    <s v="Green"/>
    <x v="0"/>
    <n v="199970"/>
    <n v="199970"/>
    <n v="352025"/>
    <n v="0"/>
    <x v="1"/>
    <x v="0"/>
    <x v="0"/>
    <x v="0"/>
  </r>
  <r>
    <s v="'006500838927050201"/>
    <s v="Three Wheeler-Lease-Registered"/>
    <n v="49"/>
    <s v="100000-120000"/>
    <n v="2015"/>
    <n v="25"/>
    <n v="0.36201913000000002"/>
    <s v="Low_risk_sub_purpose_code"/>
    <s v="20-40"/>
    <s v="between 100 - 150 percentage"/>
    <s v="between 1 - 5 percentage"/>
    <s v="between 2- 5 percentage"/>
    <s v="Green"/>
    <x v="0"/>
    <n v="174986"/>
    <n v="192346"/>
    <n v="387213"/>
    <n v="0"/>
    <x v="0"/>
    <x v="0"/>
    <x v="0"/>
    <x v="0"/>
  </r>
  <r>
    <s v="'019200829579050201"/>
    <s v="Three Wheeler-Lease-Registered"/>
    <n v="25"/>
    <s v="40000-60000"/>
    <n v="2015"/>
    <n v="24"/>
    <n v="0.36873478300000001"/>
    <s v="Medium_risk_sub_purpose_code"/>
    <s v="60-80"/>
    <s v="between 50 - 100 percentage"/>
    <s v="between 1 - 5 percentage"/>
    <s v="above 10 percentage"/>
    <s v="Green"/>
    <x v="0"/>
    <n v="354268"/>
    <n v="389085"/>
    <n v="232763"/>
    <n v="0"/>
    <x v="0"/>
    <x v="0"/>
    <x v="0"/>
    <x v="0"/>
  </r>
  <r>
    <s v="'006700796828050801"/>
    <s v="CASH IN HAND"/>
    <n v="49"/>
    <s v="80000-100000"/>
    <n v="2015"/>
    <n v="45"/>
    <n v="0.51488695699999998"/>
    <s v="Low_risk_sub_purpose_code"/>
    <s v="Missing"/>
    <s v="Missing"/>
    <s v="Missing"/>
    <s v="Missing"/>
    <s v="Green"/>
    <x v="0"/>
    <n v="202439"/>
    <n v="263280"/>
    <n v="554748"/>
    <n v="0"/>
    <x v="0"/>
    <x v="0"/>
    <x v="0"/>
    <x v="0"/>
  </r>
  <r>
    <s v="'006100765963050201"/>
    <s v="Three Wheeler-Lease-Registered"/>
    <n v="25"/>
    <s v="60000-80000"/>
    <n v="2007"/>
    <n v="24"/>
    <n v="0.714066176"/>
    <s v="Low_risk_sub_purpose_code"/>
    <s v="Above 80"/>
    <s v="less than 50 percentage"/>
    <s v="less than 1 percentage"/>
    <s v="above 10 percentage"/>
    <s v="Green"/>
    <x v="0"/>
    <n v="299923.71999999997"/>
    <n v="304381"/>
    <n v="336953"/>
    <n v="0"/>
    <x v="2"/>
    <x v="0"/>
    <x v="0"/>
    <x v="0"/>
  </r>
  <r>
    <s v="'000600784867050201"/>
    <s v="Three Wheeler-Lease-Registered"/>
    <n v="25"/>
    <s v="120000+"/>
    <n v="2011"/>
    <n v="21"/>
    <n v="0.59978048100000003"/>
    <s v="Low_risk_sub_purpose_code"/>
    <s v="Missing"/>
    <s v="Missing"/>
    <s v="Missing"/>
    <s v="Missing"/>
    <s v="Green"/>
    <x v="0"/>
    <n v="324290"/>
    <n v="324290"/>
    <n v="380836"/>
    <n v="0"/>
    <x v="1"/>
    <x v="0"/>
    <x v="0"/>
    <x v="0"/>
  </r>
  <r>
    <s v="'005900454707050801"/>
    <s v="CASH IN HAND"/>
    <n v="37"/>
    <s v="120000+"/>
    <n v="2011"/>
    <n v="57"/>
    <n v="0.43142399999999997"/>
    <s v="Medium_risk_sub_purpose_code"/>
    <s v="Missing"/>
    <s v="Missing"/>
    <s v="Missing"/>
    <s v="Missing"/>
    <s v="Green"/>
    <x v="0"/>
    <n v="196127"/>
    <n v="248651"/>
    <n v="361179"/>
    <n v="0"/>
    <x v="0"/>
    <x v="0"/>
    <x v="0"/>
    <x v="0"/>
  </r>
  <r>
    <s v="'000800409863050801"/>
    <s v="CASH IN HAND"/>
    <n v="49"/>
    <s v="100000-120000"/>
    <n v="2016"/>
    <n v="44"/>
    <n v="0.40203201700000002"/>
    <s v="Medium_risk_sub_purpose_code"/>
    <s v="Missing"/>
    <s v="Missing"/>
    <s v="Missing"/>
    <s v="Missing"/>
    <s v="Green"/>
    <x v="0"/>
    <n v="260862"/>
    <n v="260862"/>
    <n v="402306"/>
    <n v="0"/>
    <x v="0"/>
    <x v="0"/>
    <x v="0"/>
    <x v="0"/>
  </r>
  <r>
    <s v="'004000830697050201"/>
    <s v="Three Wheeler-Lease-Registered"/>
    <n v="37"/>
    <s v="80000-100000"/>
    <n v="2020"/>
    <n v="61"/>
    <n v="0.54170507499999998"/>
    <s v="Medium_risk_sub_purpose_code"/>
    <s v="20-40"/>
    <s v="Missing"/>
    <s v="Missing"/>
    <s v="Missing"/>
    <s v="Green"/>
    <x v="0"/>
    <n v="418885.13"/>
    <n v="447454"/>
    <n v="519001"/>
    <n v="0"/>
    <x v="2"/>
    <x v="0"/>
    <x v="0"/>
    <x v="0"/>
  </r>
  <r>
    <s v="'018000804056050801"/>
    <s v="CASH IN HAND"/>
    <n v="49"/>
    <s v="60000-80000"/>
    <n v="2015"/>
    <n v="36"/>
    <n v="0.50170956499999997"/>
    <s v="Medium_risk_sub_purpose_code"/>
    <s v="60-80"/>
    <s v="between 100 - 150 percentage"/>
    <s v="less than 1 percentage"/>
    <s v="between 2- 5 percentage"/>
    <s v="Green"/>
    <x v="0"/>
    <n v="361024"/>
    <n v="383588"/>
    <n v="488826"/>
    <n v="0"/>
    <x v="0"/>
    <x v="0"/>
    <x v="0"/>
    <x v="0"/>
  </r>
  <r>
    <s v="'002300258678050803"/>
    <s v="CASH IN HAND"/>
    <n v="61"/>
    <s v="100000-120000"/>
    <n v="2014"/>
    <n v="37"/>
    <n v="0.56877687899999996"/>
    <s v="Medium_risk_sub_purpose_code"/>
    <s v="60-80"/>
    <s v="between 100 - 150 percentage"/>
    <s v="less than 1 percentage"/>
    <s v="between 2- 5 percentage"/>
    <s v="Green"/>
    <x v="0"/>
    <n v="274354"/>
    <n v="317884"/>
    <n v="594334"/>
    <n v="0"/>
    <x v="2"/>
    <x v="0"/>
    <x v="0"/>
    <x v="0"/>
  </r>
  <r>
    <s v="'020000827731050801"/>
    <s v="CASH IN HAND"/>
    <n v="49"/>
    <s v="60000-80000"/>
    <n v="2009"/>
    <n v="55"/>
    <n v="0.43445014900000001"/>
    <s v="Low_risk_sub_purpose_code"/>
    <s v="20-40"/>
    <s v="Missing"/>
    <s v="Missing"/>
    <s v="Missing"/>
    <s v="Red"/>
    <x v="0"/>
    <n v="123698"/>
    <n v="236928"/>
    <n v="337646"/>
    <n v="337646"/>
    <x v="0"/>
    <x v="0"/>
    <x v="0"/>
    <x v="0"/>
  </r>
  <r>
    <s v="'000600648359050801"/>
    <s v="CASH IN HAND"/>
    <n v="43"/>
    <s v="120000+"/>
    <n v="2015"/>
    <n v="36"/>
    <n v="0.49032695700000001"/>
    <s v="Medium_risk_sub_purpose_code"/>
    <s v="60-80"/>
    <s v="between 50 - 100 percentage"/>
    <s v="above 15 percentage"/>
    <s v="between 2- 5 percentage"/>
    <s v="Green"/>
    <x v="0"/>
    <n v="323736"/>
    <n v="346860"/>
    <n v="447390"/>
    <n v="0"/>
    <x v="0"/>
    <x v="0"/>
    <x v="0"/>
    <x v="0"/>
  </r>
  <r>
    <s v="'007000371577050201"/>
    <s v="Three Wheeler-Lease-Registered"/>
    <n v="19"/>
    <s v="60000-80000"/>
    <n v="2015"/>
    <n v="29"/>
    <n v="0.139985217"/>
    <s v="Medium_risk_sub_purpose_code"/>
    <s v="Missing"/>
    <s v="Missing"/>
    <s v="Missing"/>
    <s v="Missing"/>
    <s v="Green"/>
    <x v="0"/>
    <n v="172900"/>
    <n v="172900"/>
    <n v="69099"/>
    <n v="0"/>
    <x v="2"/>
    <x v="0"/>
    <x v="0"/>
    <x v="0"/>
  </r>
  <r>
    <s v="'010800779856050202"/>
    <s v="Three Wheeler-Lease-Registered"/>
    <n v="25"/>
    <s v="80000-100000"/>
    <n v="2013"/>
    <n v="63"/>
    <n v="0.74687884599999999"/>
    <s v="Medium_risk_sub_purpose_code"/>
    <s v="Above 80"/>
    <s v="between 100 - 150 percentage"/>
    <s v="less than 1 percentage"/>
    <s v="between 2- 5 percentage"/>
    <s v="Green"/>
    <x v="0"/>
    <n v="622370"/>
    <n v="622370"/>
    <n v="438155"/>
    <n v="0"/>
    <x v="2"/>
    <x v="0"/>
    <x v="0"/>
    <x v="0"/>
  </r>
  <r>
    <s v="'011900841715050201"/>
    <s v="Three Wheeler-Lease-Registered"/>
    <n v="37"/>
    <s v="120000+"/>
    <n v="2014"/>
    <n v="31"/>
    <n v="0.52544542000000005"/>
    <s v="Low_risk_sub_purpose_code"/>
    <s v="Missing"/>
    <s v="between 100 - 150 percentage"/>
    <s v="above 15 percentage"/>
    <s v="between 2- 5 percentage"/>
    <s v="Green"/>
    <x v="0"/>
    <n v="249925"/>
    <n v="274868"/>
    <n v="432221"/>
    <n v="0"/>
    <x v="1"/>
    <x v="0"/>
    <x v="0"/>
    <x v="0"/>
  </r>
  <r>
    <s v="'011900216435050801"/>
    <s v="CASH IN HAND"/>
    <n v="37"/>
    <s v="120000+"/>
    <n v="2012"/>
    <n v="38"/>
    <n v="0.52255295599999996"/>
    <s v="Low_risk_sub_purpose_code"/>
    <s v="60-80"/>
    <s v="between 50 - 100 percentage"/>
    <s v="above 15 percentage"/>
    <s v="less than 2 percentage"/>
    <s v="Red"/>
    <x v="0"/>
    <n v="254628"/>
    <n v="297768"/>
    <n v="427121"/>
    <n v="0"/>
    <x v="0"/>
    <x v="0"/>
    <x v="0"/>
    <x v="0"/>
  </r>
  <r>
    <s v="'000600812399050201"/>
    <s v="Three Wheeler-Lease-Registered"/>
    <n v="37"/>
    <s v="100000-120000"/>
    <n v="2011"/>
    <n v="28"/>
    <n v="0.51278141899999996"/>
    <s v="Medium_risk_sub_purpose_code"/>
    <s v="Above 80"/>
    <s v="between 100 - 150 percentage"/>
    <s v="between 1 - 5 percentage"/>
    <s v="between 2- 5 percentage"/>
    <s v="Green"/>
    <x v="0"/>
    <n v="389504"/>
    <n v="389504"/>
    <n v="363897"/>
    <n v="0"/>
    <x v="0"/>
    <x v="0"/>
    <x v="0"/>
    <x v="0"/>
  </r>
  <r>
    <s v="'009400569598050802"/>
    <s v="CASH IN HAND"/>
    <n v="37"/>
    <s v="60000-80000"/>
    <n v="2011"/>
    <n v="71"/>
    <n v="0.19481199499999999"/>
    <s v="Medium_risk_sub_purpose_code"/>
    <s v="40-60"/>
    <s v="between 150 - 200 percentage"/>
    <s v="less than 1 percentage"/>
    <s v="between 2- 5 percentage"/>
    <s v="Green"/>
    <x v="0"/>
    <n v="131880"/>
    <n v="131880"/>
    <n v="138289"/>
    <n v="0"/>
    <x v="0"/>
    <x v="0"/>
    <x v="0"/>
    <x v="0"/>
  </r>
  <r>
    <s v="'007000816477050201"/>
    <s v="Three Wheeler-Lease-Registered"/>
    <n v="37"/>
    <s v="120000+"/>
    <n v="2011"/>
    <n v="37"/>
    <n v="0.32351174199999999"/>
    <s v="Medium_risk_sub_purpose_code"/>
    <s v="40-60"/>
    <s v="between 50 - 100 percentage"/>
    <s v="between 1 - 5 percentage"/>
    <s v="between 5- 10 percentage"/>
    <s v="Green"/>
    <x v="0"/>
    <n v="263376"/>
    <n v="278008"/>
    <n v="197986"/>
    <n v="0"/>
    <x v="0"/>
    <x v="0"/>
    <x v="0"/>
    <x v="0"/>
  </r>
  <r>
    <s v="'005000646624050802"/>
    <s v="CASH IN HAND"/>
    <n v="31"/>
    <s v="120000+"/>
    <n v="2015"/>
    <n v="41"/>
    <n v="0.408861739"/>
    <s v="Medium_risk_sub_purpose_code"/>
    <s v="below 0"/>
    <s v="less than 50 percentage"/>
    <s v="between 5 - 10 percentage"/>
    <s v="between 5- 10 percentage"/>
    <s v="Green"/>
    <x v="0"/>
    <n v="323002.09000000003"/>
    <n v="352650"/>
    <n v="317821"/>
    <n v="0"/>
    <x v="2"/>
    <x v="0"/>
    <x v="0"/>
    <x v="0"/>
  </r>
  <r>
    <s v="'002900831990050201"/>
    <s v="Three Wheeler-Lease-Registered"/>
    <n v="37"/>
    <s v="80000-100000"/>
    <n v="2014"/>
    <n v="35"/>
    <n v="0.41467537900000001"/>
    <s v="Low_risk_sub_purpose_code"/>
    <s v="Missing"/>
    <s v="Missing"/>
    <s v="Missing"/>
    <s v="Missing"/>
    <s v="Green"/>
    <x v="0"/>
    <n v="295134"/>
    <n v="295134"/>
    <n v="338790"/>
    <n v="0"/>
    <x v="0"/>
    <x v="0"/>
    <x v="0"/>
    <x v="0"/>
  </r>
  <r>
    <s v="'007100622070050802"/>
    <s v="CASH IN HAND"/>
    <n v="25"/>
    <s v="120000+"/>
    <n v="2019"/>
    <n v="54"/>
    <n v="0.76701252499999995"/>
    <s v="Low_risk_sub_purpose_code"/>
    <s v="Missing"/>
    <s v="Missing"/>
    <s v="Missing"/>
    <s v="Missing"/>
    <s v="Green"/>
    <x v="0"/>
    <n v="812895"/>
    <n v="812895"/>
    <n v="500464"/>
    <n v="0"/>
    <x v="2"/>
    <x v="0"/>
    <x v="0"/>
    <x v="0"/>
  </r>
  <r>
    <s v="'012500805065050201"/>
    <s v="Three Wheeler-Lease-Registered"/>
    <n v="37"/>
    <s v="120000+"/>
    <n v="2015"/>
    <n v="31"/>
    <n v="0.18178"/>
    <s v="Medium_risk_sub_purpose_code"/>
    <s v="Missing"/>
    <s v="Missing"/>
    <s v="Missing"/>
    <s v="Missing"/>
    <s v="Green"/>
    <x v="0"/>
    <n v="201991.27"/>
    <n v="202760"/>
    <n v="127312"/>
    <n v="0"/>
    <x v="1"/>
    <x v="0"/>
    <x v="0"/>
    <x v="0"/>
  </r>
  <r>
    <s v="'003600844413050801"/>
    <s v="CASH IN HAND"/>
    <n v="19"/>
    <s v="120000+"/>
    <n v="2014"/>
    <n v="50"/>
    <n v="0.608036036"/>
    <s v="Low_risk_sub_purpose_code"/>
    <s v="Missing"/>
    <s v="Missing"/>
    <s v="Missing"/>
    <s v="Missing"/>
    <s v="Green"/>
    <x v="0"/>
    <n v="430800"/>
    <n v="430800"/>
    <n v="349240"/>
    <n v="0"/>
    <x v="1"/>
    <x v="0"/>
    <x v="0"/>
    <x v="0"/>
  </r>
  <r>
    <s v="'008200828408050201"/>
    <s v="Three Wheeler-Lease-Registered"/>
    <n v="61"/>
    <s v="60000-80000"/>
    <n v="2006"/>
    <n v="50"/>
    <n v="0.370511429"/>
    <s v="Medium_risk_sub_purpose_code"/>
    <s v="Above 80"/>
    <s v="between 50 - 100 percentage"/>
    <s v="less than 1 percentage"/>
    <s v="between 2- 5 percentage"/>
    <s v="Green"/>
    <x v="0"/>
    <n v="147865.79999999999"/>
    <n v="162576"/>
    <n v="245535"/>
    <n v="0"/>
    <x v="0"/>
    <x v="0"/>
    <x v="0"/>
    <x v="0"/>
  </r>
  <r>
    <s v="'004200845575050201"/>
    <s v="Three Wheeler-Lease-Registered"/>
    <n v="49"/>
    <s v="80000-100000"/>
    <n v="2011"/>
    <n v="42"/>
    <n v="0.58476249999999996"/>
    <s v="Low_risk_sub_purpose_code"/>
    <s v="20-40"/>
    <s v="between 50 - 100 percentage"/>
    <s v="less than 1 percentage"/>
    <s v="between 5- 10 percentage"/>
    <s v="Green"/>
    <x v="0"/>
    <n v="189070"/>
    <n v="189070"/>
    <n v="422300"/>
    <n v="0"/>
    <x v="1"/>
    <x v="0"/>
    <x v="0"/>
    <x v="0"/>
  </r>
  <r>
    <s v="'040200576084050801"/>
    <s v="CASH IN HAND"/>
    <n v="49"/>
    <s v="120000+"/>
    <n v="2005"/>
    <n v="46"/>
    <n v="0.51981756999999995"/>
    <s v="Low_risk_sub_purpose_code"/>
    <s v="60-80"/>
    <s v="between 50 - 100 percentage"/>
    <s v="between 1 - 5 percentage"/>
    <s v="between 2- 5 percentage"/>
    <s v="Green"/>
    <x v="0"/>
    <n v="233285"/>
    <n v="241723"/>
    <n v="297271"/>
    <n v="0"/>
    <x v="0"/>
    <x v="0"/>
    <x v="0"/>
    <x v="0"/>
  </r>
  <r>
    <s v="'000600732479050801"/>
    <s v="CASH IN HAND"/>
    <n v="43"/>
    <s v="80000-100000"/>
    <n v="2015"/>
    <n v="32"/>
    <n v="0.67544695700000001"/>
    <s v="Medium_risk_sub_purpose_code"/>
    <s v="Above 80"/>
    <s v="between 50 - 100 percentage"/>
    <s v="less than 1 percentage"/>
    <s v="between 2- 5 percentage"/>
    <s v="Green"/>
    <x v="0"/>
    <n v="475770"/>
    <n v="475770"/>
    <n v="616231"/>
    <n v="0"/>
    <x v="2"/>
    <x v="0"/>
    <x v="0"/>
    <x v="0"/>
  </r>
  <r>
    <s v="'007300823461050201"/>
    <s v="Three Wheeler-Lease-Registered"/>
    <n v="61"/>
    <s v="60000-80000"/>
    <n v="2012"/>
    <n v="30"/>
    <n v="0.31202817599999999"/>
    <s v="Medium_risk_sub_purpose_code"/>
    <s v="60-80"/>
    <s v="less than 50 percentage"/>
    <s v="less than 1 percentage"/>
    <s v="above 10 percentage"/>
    <s v="Red"/>
    <x v="0"/>
    <n v="170656"/>
    <n v="195984"/>
    <n v="279091"/>
    <n v="0"/>
    <x v="2"/>
    <x v="0"/>
    <x v="0"/>
    <x v="0"/>
  </r>
  <r>
    <s v="'000900363986050804"/>
    <s v="CASH IN HAND"/>
    <n v="43"/>
    <s v="60000-80000"/>
    <n v="2015"/>
    <n v="32"/>
    <n v="0.31754956499999998"/>
    <s v="Medium_risk_sub_purpose_code"/>
    <s v="Missing"/>
    <s v="Missing"/>
    <s v="Missing"/>
    <s v="Missing"/>
    <s v="Green"/>
    <x v="0"/>
    <n v="241935"/>
    <n v="241935"/>
    <n v="291961"/>
    <n v="0"/>
    <x v="0"/>
    <x v="0"/>
    <x v="0"/>
    <x v="0"/>
  </r>
  <r>
    <s v="'003600811149050201"/>
    <s v="Three Wheeler-Lease-Registered"/>
    <n v="37"/>
    <s v="100000-120000"/>
    <n v="2015"/>
    <n v="43"/>
    <n v="0.317943478"/>
    <s v="Medium_risk_sub_purpose_code"/>
    <s v="Missing"/>
    <s v="Missing"/>
    <s v="Missing"/>
    <s v="Missing"/>
    <s v="Green"/>
    <x v="0"/>
    <n v="343300"/>
    <n v="343300"/>
    <n v="221474"/>
    <n v="0"/>
    <x v="1"/>
    <x v="0"/>
    <x v="0"/>
    <x v="0"/>
  </r>
  <r>
    <s v="'016400596897050801"/>
    <s v="CASH IN HAND"/>
    <n v="61"/>
    <s v="100000-120000"/>
    <n v="2019"/>
    <n v="32"/>
    <n v="0.67351272699999998"/>
    <s v="Low_risk_sub_purpose_code"/>
    <s v="Above 80"/>
    <s v="less than 50 percentage"/>
    <s v="between 1 - 5 percentage"/>
    <s v="between 5- 10 percentage"/>
    <s v="Green"/>
    <x v="0"/>
    <n v="480288"/>
    <n v="480288"/>
    <n v="740645"/>
    <n v="0"/>
    <x v="2"/>
    <x v="0"/>
    <x v="0"/>
    <x v="0"/>
  </r>
  <r>
    <s v="'018000830775050201"/>
    <s v="Three Wheeler-Lease-Registered"/>
    <n v="37"/>
    <s v="80000-100000"/>
    <n v="2008"/>
    <n v="35"/>
    <n v="0.337725161"/>
    <s v="Medium_risk_sub_purpose_code"/>
    <s v="20-40"/>
    <s v="less than 50 percentage"/>
    <s v="less than 1 percentage"/>
    <s v="between 5- 10 percentage"/>
    <s v="Green"/>
    <x v="0"/>
    <n v="182000"/>
    <n v="182000"/>
    <n v="199614"/>
    <n v="0"/>
    <x v="0"/>
    <x v="0"/>
    <x v="0"/>
    <x v="0"/>
  </r>
  <r>
    <s v="'008400124889050803"/>
    <s v="CASH IN HAND"/>
    <n v="49"/>
    <s v="100000-120000"/>
    <n v="2012"/>
    <n v="33"/>
    <n v="0.59060487800000006"/>
    <s v="Low_risk_sub_purpose_code"/>
    <s v="Missing"/>
    <s v="Missing"/>
    <s v="Missing"/>
    <s v="Missing"/>
    <s v="Green"/>
    <x v="0"/>
    <n v="285888"/>
    <n v="341512"/>
    <n v="646116"/>
    <n v="0"/>
    <x v="2"/>
    <x v="0"/>
    <x v="0"/>
    <x v="0"/>
  </r>
  <r>
    <s v="'000600810162050801"/>
    <s v="CASH IN HAND"/>
    <n v="49"/>
    <s v="60000-80000"/>
    <n v="2014"/>
    <n v="34"/>
    <n v="0.56627514499999998"/>
    <s v="Medium_risk_sub_purpose_code"/>
    <s v="20-40"/>
    <s v="less than 50 percentage"/>
    <s v="less than 1 percentage"/>
    <s v="Missing"/>
    <s v="Green"/>
    <x v="0"/>
    <n v="444342"/>
    <n v="515786"/>
    <n v="808317"/>
    <n v="0"/>
    <x v="0"/>
    <x v="0"/>
    <x v="0"/>
    <x v="0"/>
  </r>
  <r>
    <s v="'002200453545050201"/>
    <s v="Three Wheeler-Lease-Registered"/>
    <n v="37"/>
    <s v="120000+"/>
    <n v="2017"/>
    <n v="46"/>
    <n v="0.42912666700000002"/>
    <s v="Medium_risk_sub_purpose_code"/>
    <s v="Missing"/>
    <s v="Missing"/>
    <s v="Missing"/>
    <s v="Missing"/>
    <s v="Green"/>
    <x v="0"/>
    <n v="339555"/>
    <n v="339555"/>
    <n v="376762"/>
    <n v="0"/>
    <x v="0"/>
    <x v="0"/>
    <x v="0"/>
    <x v="0"/>
  </r>
  <r>
    <s v="'001700835394050201"/>
    <s v="Three Wheeler-Lease-Registered"/>
    <n v="25"/>
    <s v="60000-80000"/>
    <n v="2008"/>
    <n v="43"/>
    <n v="0.27357806499999998"/>
    <s v="Low_risk_sub_purpose_code"/>
    <s v="Missing"/>
    <s v="Missing"/>
    <s v="Missing"/>
    <s v="Missing"/>
    <s v="Green"/>
    <x v="0"/>
    <n v="169680"/>
    <n v="169680"/>
    <n v="136866"/>
    <n v="0"/>
    <x v="0"/>
    <x v="0"/>
    <x v="0"/>
    <x v="0"/>
  </r>
  <r>
    <s v="'011900839099050801"/>
    <s v="CASH IN HAND"/>
    <n v="37"/>
    <s v="60000-80000"/>
    <n v="2013"/>
    <n v="33"/>
    <n v="0.398838095"/>
    <s v="Low_risk_sub_purpose_code"/>
    <s v="20-40"/>
    <s v="less than 50 percentage"/>
    <s v="between 5 - 10 percentage"/>
    <s v="between 2- 5 percentage"/>
    <s v="Red"/>
    <x v="0"/>
    <n v="52376"/>
    <n v="221386"/>
    <n v="411715"/>
    <n v="411715"/>
    <x v="0"/>
    <x v="0"/>
    <x v="0"/>
    <x v="0"/>
  </r>
  <r>
    <s v="'006700818738050201"/>
    <s v="Three Wheeler-Lease-Registered"/>
    <n v="25"/>
    <s v="60000-80000"/>
    <n v="2009"/>
    <n v="43"/>
    <n v="0.36653134300000001"/>
    <s v="Low_risk_sub_purpose_code"/>
    <s v="Missing"/>
    <s v="Missing"/>
    <s v="Missing"/>
    <s v="Missing"/>
    <s v="Green"/>
    <x v="0"/>
    <n v="338760"/>
    <n v="338760"/>
    <n v="120845"/>
    <n v="0"/>
    <x v="1"/>
    <x v="0"/>
    <x v="0"/>
    <x v="0"/>
  </r>
  <r>
    <s v="'002600832898050202"/>
    <s v="Three Wheeler-Lease-Registered"/>
    <n v="13"/>
    <s v="100000-120000"/>
    <n v="2011"/>
    <n v="29"/>
    <n v="0.17928670999999999"/>
    <s v="Medium_risk_sub_purpose_code"/>
    <s v="60-80"/>
    <s v="between 50 - 100 percentage"/>
    <s v="between 5 - 10 percentage"/>
    <s v="between 2- 5 percentage"/>
    <s v="Green"/>
    <x v="0"/>
    <n v="202349.86"/>
    <n v="247507"/>
    <n v="41521"/>
    <n v="0"/>
    <x v="0"/>
    <x v="0"/>
    <x v="0"/>
    <x v="0"/>
  </r>
  <r>
    <s v="'000600815519050201"/>
    <s v="Three Wheeler-Lease-Registered"/>
    <n v="43"/>
    <s v="100000-120000"/>
    <n v="2012"/>
    <n v="45"/>
    <n v="0.32875902400000001"/>
    <s v="Medium_risk_sub_purpose_code"/>
    <s v="60-80"/>
    <s v="between 100 - 150 percentage"/>
    <s v="between 1 - 5 percentage"/>
    <s v="less than 2 percentage"/>
    <s v="Green"/>
    <x v="0"/>
    <n v="287620"/>
    <n v="287620"/>
    <n v="233005"/>
    <n v="0"/>
    <x v="0"/>
    <x v="0"/>
    <x v="0"/>
    <x v="0"/>
  </r>
  <r>
    <s v="'014200817409050801"/>
    <s v="CASH IN HAND"/>
    <n v="37"/>
    <s v="60000-80000"/>
    <n v="2012"/>
    <n v="28"/>
    <n v="0.77249561"/>
    <s v="Low_risk_sub_purpose_code"/>
    <s v="Above 80"/>
    <s v="less than 50 percentage"/>
    <s v="between 1 - 5 percentage"/>
    <s v="between 5- 10 percentage"/>
    <s v="Green"/>
    <x v="0"/>
    <n v="429823"/>
    <n v="466609"/>
    <n v="656892"/>
    <n v="0"/>
    <x v="2"/>
    <x v="0"/>
    <x v="0"/>
    <x v="0"/>
  </r>
  <r>
    <s v="'004700712158050801"/>
    <s v="CASH IN HAND"/>
    <n v="37"/>
    <s v="100000-120000"/>
    <n v="2011"/>
    <n v="50"/>
    <n v="0.80753548399999997"/>
    <s v="Low_risk_sub_purpose_code"/>
    <s v="Above 80"/>
    <s v="between 50 - 100 percentage"/>
    <s v="between 1 - 5 percentage"/>
    <s v="between 2- 5 percentage"/>
    <s v="Green"/>
    <x v="0"/>
    <n v="526423.52"/>
    <n v="526425"/>
    <n v="577196"/>
    <n v="0"/>
    <x v="1"/>
    <x v="0"/>
    <x v="0"/>
    <x v="0"/>
  </r>
  <r>
    <s v="'004600438899050801"/>
    <s v="CASH IN HAND"/>
    <n v="37"/>
    <s v="40000-60000"/>
    <n v="2011"/>
    <n v="35"/>
    <n v="0.42662748299999997"/>
    <s v="Low_risk_sub_purpose_code"/>
    <s v="40-60"/>
    <s v="less than 50 percentage"/>
    <s v="between 1 - 5 percentage"/>
    <s v="above 10 percentage"/>
    <s v="Green"/>
    <x v="0"/>
    <n v="247520"/>
    <n v="247520"/>
    <n v="295810"/>
    <n v="0"/>
    <x v="0"/>
    <x v="0"/>
    <x v="0"/>
    <x v="0"/>
  </r>
  <r>
    <s v="'007000702858050801"/>
    <s v="CASH IN HAND"/>
    <n v="61"/>
    <s v="80000-100000"/>
    <n v="2015"/>
    <n v="44"/>
    <n v="0.603394714"/>
    <s v="Low_risk_sub_purpose_code"/>
    <s v="Above 80"/>
    <s v="between 100 - 150 percentage"/>
    <s v="less than 1 percentage"/>
    <s v="between 2- 5 percentage"/>
    <s v="Green"/>
    <x v="0"/>
    <n v="247680"/>
    <n v="321984"/>
    <n v="676352"/>
    <n v="0"/>
    <x v="2"/>
    <x v="0"/>
    <x v="0"/>
    <x v="0"/>
  </r>
  <r>
    <s v="'000900748717050802"/>
    <s v="CASH IN HAND"/>
    <n v="37"/>
    <s v="80000-100000"/>
    <n v="2010"/>
    <n v="41"/>
    <n v="0.531214505"/>
    <s v="Low_risk_sub_purpose_code"/>
    <s v="Missing"/>
    <s v="Missing"/>
    <s v="Missing"/>
    <s v="Missing"/>
    <s v="Red"/>
    <x v="0"/>
    <n v="152867"/>
    <n v="238469"/>
    <n v="455173"/>
    <n v="455173"/>
    <x v="0"/>
    <x v="0"/>
    <x v="0"/>
    <x v="0"/>
  </r>
  <r>
    <s v="'000800816528050201"/>
    <s v="Three Wheeler-Lease-Registered"/>
    <n v="61"/>
    <s v="60000-80000"/>
    <n v="2015"/>
    <n v="27"/>
    <n v="0.45021304299999998"/>
    <s v="Medium_risk_sub_purpose_code"/>
    <s v="60-80"/>
    <s v="less than 50 percentage"/>
    <s v="less than 1 percentage"/>
    <s v="above 10 percentage"/>
    <s v="Green"/>
    <x v="0"/>
    <n v="352222"/>
    <n v="352222"/>
    <n v="441509"/>
    <n v="0"/>
    <x v="0"/>
    <x v="0"/>
    <x v="0"/>
    <x v="0"/>
  </r>
  <r>
    <s v="'021100839556050201"/>
    <s v="Three Wheeler-Lease-Registered"/>
    <n v="25"/>
    <s v="120000+"/>
    <n v="2019"/>
    <n v="25"/>
    <n v="0.63909002000000004"/>
    <s v="Low_risk_sub_purpose_code"/>
    <s v="40-60"/>
    <s v="less than 50 percentage"/>
    <s v="between 1 - 5 percentage"/>
    <s v="above 10 percentage"/>
    <s v="Green"/>
    <x v="0"/>
    <n v="514668"/>
    <n v="514668"/>
    <n v="535424"/>
    <n v="0"/>
    <x v="0"/>
    <x v="0"/>
    <x v="0"/>
    <x v="0"/>
  </r>
  <r>
    <s v="'002500309071050802"/>
    <s v="CASH IN HAND"/>
    <n v="49"/>
    <s v="80000-100000"/>
    <n v="2016"/>
    <n v="43"/>
    <n v="0.412004233"/>
    <s v="Medium_risk_sub_purpose_code"/>
    <s v="Missing"/>
    <s v="Missing"/>
    <s v="Missing"/>
    <s v="Missing"/>
    <s v="Green"/>
    <x v="0"/>
    <n v="222888"/>
    <n v="256022"/>
    <n v="456468"/>
    <n v="0"/>
    <x v="0"/>
    <x v="0"/>
    <x v="0"/>
    <x v="0"/>
  </r>
  <r>
    <s v="'005900510839050801"/>
    <s v="CASH IN HAND"/>
    <n v="25"/>
    <s v="60000-80000"/>
    <n v="2007"/>
    <n v="45"/>
    <n v="0.283124706"/>
    <s v="Medium_risk_sub_purpose_code"/>
    <s v="Missing"/>
    <s v="Missing"/>
    <s v="Missing"/>
    <s v="Missing"/>
    <s v="Green"/>
    <x v="0"/>
    <n v="260131.6"/>
    <n v="260169"/>
    <n v="62733"/>
    <n v="0"/>
    <x v="0"/>
    <x v="0"/>
    <x v="0"/>
    <x v="0"/>
  </r>
  <r>
    <s v="'002800406216050802"/>
    <s v="CASH IN HAND"/>
    <n v="49"/>
    <s v="40000-60000"/>
    <n v="2016"/>
    <n v="38"/>
    <n v="0.51543957699999998"/>
    <s v="Low_risk_sub_purpose_code"/>
    <s v="Above 80"/>
    <s v="between 50 - 100 percentage"/>
    <s v="above 15 percentage"/>
    <s v="between 2- 5 percentage"/>
    <s v="Green"/>
    <x v="0"/>
    <n v="364376"/>
    <n v="377248"/>
    <n v="509134"/>
    <n v="0"/>
    <x v="2"/>
    <x v="0"/>
    <x v="0"/>
    <x v="0"/>
  </r>
  <r>
    <s v="'005000753859050201"/>
    <s v="Three Wheeler-Lease-Registered"/>
    <n v="49"/>
    <s v="60000-80000"/>
    <n v="2015"/>
    <n v="38"/>
    <n v="0.53826572800000005"/>
    <s v="Low_risk_sub_purpose_code"/>
    <s v="Above 80"/>
    <s v="between 50 - 100 percentage"/>
    <s v="between 5 - 10 percentage"/>
    <s v="between 2- 5 percentage"/>
    <s v="Red"/>
    <x v="0"/>
    <n v="163086"/>
    <n v="243991"/>
    <n v="569203"/>
    <n v="569203"/>
    <x v="0"/>
    <x v="0"/>
    <x v="0"/>
    <x v="0"/>
  </r>
  <r>
    <s v="'000600828342050201"/>
    <s v="Three Wheeler-Lease-Registered"/>
    <n v="37"/>
    <s v="120000+"/>
    <n v="2012"/>
    <n v="47"/>
    <n v="0.52279245299999999"/>
    <s v="Medium_risk_sub_purpose_code"/>
    <s v="20-40"/>
    <s v="Missing"/>
    <s v="Missing"/>
    <s v="Missing"/>
    <s v="Green"/>
    <x v="0"/>
    <n v="390832"/>
    <n v="390832"/>
    <n v="371240"/>
    <n v="0"/>
    <x v="0"/>
    <x v="0"/>
    <x v="0"/>
    <x v="0"/>
  </r>
  <r>
    <s v="'003200828507050201"/>
    <s v="Three Wheeler-Lease-Registered"/>
    <n v="19"/>
    <s v="100000-120000"/>
    <n v="2006"/>
    <n v="44"/>
    <n v="0.53609857100000002"/>
    <s v="Medium_risk_sub_purpose_code"/>
    <s v="20-40"/>
    <s v="Missing"/>
    <s v="Missing"/>
    <s v="Missing"/>
    <s v="Green"/>
    <x v="0"/>
    <n v="416745"/>
    <n v="416745"/>
    <n v="117075"/>
    <n v="0"/>
    <x v="0"/>
    <x v="0"/>
    <x v="0"/>
    <x v="0"/>
  </r>
  <r>
    <s v="'001600731322050203"/>
    <s v="Three Wheeler-Lease-Registered"/>
    <n v="37"/>
    <s v="60000-80000"/>
    <n v="2011"/>
    <n v="43"/>
    <n v="0.525735226"/>
    <s v="Low_risk_sub_purpose_code"/>
    <s v="60-80"/>
    <s v="less than 50 percentage"/>
    <s v="between 1 - 5 percentage"/>
    <s v="between 5- 10 percentage"/>
    <s v="Red"/>
    <x v="0"/>
    <n v="182437.39"/>
    <n v="295165"/>
    <n v="486913"/>
    <n v="486913"/>
    <x v="2"/>
    <x v="0"/>
    <x v="0"/>
    <x v="0"/>
  </r>
  <r>
    <s v="'006100652817050202"/>
    <s v="Three Wheeler-Lease-Registered"/>
    <n v="19"/>
    <s v="80000-100000"/>
    <n v="2011"/>
    <n v="23"/>
    <n v="0.55715417300000003"/>
    <s v="Low_risk_sub_purpose_code"/>
    <s v="Missing"/>
    <s v="Missing"/>
    <s v="Missing"/>
    <s v="Missing"/>
    <s v="Green"/>
    <x v="0"/>
    <n v="344900"/>
    <n v="344900"/>
    <n v="291457"/>
    <n v="0"/>
    <x v="1"/>
    <x v="0"/>
    <x v="0"/>
    <x v="0"/>
  </r>
  <r>
    <s v="'005900506177050801"/>
    <s v="CASH IN HAND"/>
    <n v="37"/>
    <s v="80000-100000"/>
    <n v="2012"/>
    <n v="47"/>
    <n v="0.44353811300000001"/>
    <s v="Medium_risk_sub_purpose_code"/>
    <s v="Missing"/>
    <s v="Missing"/>
    <s v="Missing"/>
    <s v="Missing"/>
    <s v="Red"/>
    <x v="0"/>
    <n v="244532"/>
    <n v="287602"/>
    <n v="408682"/>
    <n v="0"/>
    <x v="0"/>
    <x v="0"/>
    <x v="0"/>
    <x v="0"/>
  </r>
  <r>
    <s v="'002200816633050202"/>
    <s v="Three Wheeler-Lease-Registered"/>
    <n v="25"/>
    <s v="40000-60000"/>
    <n v="2007"/>
    <n v="54"/>
    <n v="0.54766655500000005"/>
    <s v="Medium_risk_sub_purpose_code"/>
    <s v="60-80"/>
    <s v="less than 50 percentage"/>
    <s v="less than 1 percentage"/>
    <s v="above 10 percentage"/>
    <s v="Green"/>
    <x v="0"/>
    <n v="436057.06"/>
    <n v="459895"/>
    <n v="156686"/>
    <n v="0"/>
    <x v="0"/>
    <x v="0"/>
    <x v="0"/>
    <x v="0"/>
  </r>
  <r>
    <s v="'006700837702050201"/>
    <s v="Three Wheeler-Lease-Registered"/>
    <n v="31"/>
    <s v="100000-120000"/>
    <n v="2007"/>
    <n v="43"/>
    <n v="0.56584873899999999"/>
    <s v="Low_risk_sub_purpose_code"/>
    <s v="Missing"/>
    <s v="Missing"/>
    <s v="Missing"/>
    <s v="Missing"/>
    <s v="Green"/>
    <x v="0"/>
    <n v="256516.25"/>
    <n v="271548"/>
    <n v="324585"/>
    <n v="0"/>
    <x v="0"/>
    <x v="0"/>
    <x v="0"/>
    <x v="0"/>
  </r>
  <r>
    <s v="'008700845433050201"/>
    <s v="Three Wheeler-Lease-Registered"/>
    <n v="49"/>
    <s v="120000+"/>
    <n v="2015"/>
    <n v="40"/>
    <n v="0.59774691899999999"/>
    <s v="Low_risk_sub_purpose_code"/>
    <s v="Missing"/>
    <s v="Missing"/>
    <s v="Missing"/>
    <s v="Missing"/>
    <s v="Red"/>
    <x v="0"/>
    <n v="184358"/>
    <n v="258580"/>
    <n v="645944"/>
    <n v="0"/>
    <x v="1"/>
    <x v="0"/>
    <x v="0"/>
    <x v="0"/>
  </r>
  <r>
    <s v="'007000840417050801"/>
    <s v="CASH IN HAND"/>
    <n v="25"/>
    <s v="120000+"/>
    <n v="2011"/>
    <n v="48"/>
    <n v="0.635473548"/>
    <s v="Low_risk_sub_purpose_code"/>
    <s v="20-40"/>
    <s v="Missing"/>
    <s v="Missing"/>
    <s v="Missing"/>
    <s v="Green"/>
    <x v="0"/>
    <n v="365400"/>
    <n v="365400"/>
    <n v="418923"/>
    <n v="0"/>
    <x v="0"/>
    <x v="0"/>
    <x v="0"/>
    <x v="0"/>
  </r>
  <r>
    <s v="'006300705677050201"/>
    <s v="Three Wheeler-Lease-Registered"/>
    <n v="25"/>
    <s v="60000-80000"/>
    <n v="2011"/>
    <n v="36"/>
    <n v="0.48131273200000002"/>
    <s v="Low_risk_sub_purpose_code"/>
    <s v="Missing"/>
    <s v="Missing"/>
    <s v="Missing"/>
    <s v="Missing"/>
    <s v="Green"/>
    <x v="0"/>
    <n v="249248"/>
    <n v="255950"/>
    <n v="313265"/>
    <n v="0"/>
    <x v="1"/>
    <x v="0"/>
    <x v="0"/>
    <x v="0"/>
  </r>
  <r>
    <s v="'004500826638050201"/>
    <s v="Three Wheeler-Lease-Registered"/>
    <n v="24"/>
    <s v="60000-80000"/>
    <n v="2008"/>
    <n v="26"/>
    <n v="0.28237777800000002"/>
    <s v="Low_risk_sub_purpose_code"/>
    <s v="Missing"/>
    <s v="Missing"/>
    <s v="Missing"/>
    <s v="Missing"/>
    <s v="Red"/>
    <x v="0"/>
    <n v="169499"/>
    <n v="202905"/>
    <n v="159624"/>
    <n v="0"/>
    <x v="1"/>
    <x v="0"/>
    <x v="0"/>
    <x v="0"/>
  </r>
  <r>
    <s v="'001600658913050202"/>
    <s v="Three Wheeler-Lease-Registered"/>
    <n v="37"/>
    <s v="60000-80000"/>
    <n v="2015"/>
    <n v="49"/>
    <n v="0.40435565200000001"/>
    <s v="Low_risk_sub_purpose_code"/>
    <s v="Missing"/>
    <s v="Missing"/>
    <s v="Missing"/>
    <s v="Missing"/>
    <s v="Green"/>
    <x v="0"/>
    <n v="221088"/>
    <n v="278018"/>
    <n v="399084"/>
    <n v="0"/>
    <x v="0"/>
    <x v="0"/>
    <x v="0"/>
    <x v="0"/>
  </r>
  <r>
    <s v="'005100846548050801"/>
    <s v="CASH IN HAND"/>
    <n v="37"/>
    <s v="60000-80000"/>
    <n v="2010"/>
    <n v="31"/>
    <n v="0.44618812800000002"/>
    <s v="Low_risk_sub_purpose_code"/>
    <s v="Missing"/>
    <s v="Missing"/>
    <s v="Missing"/>
    <s v="Missing"/>
    <s v="Green"/>
    <x v="0"/>
    <n v="176320"/>
    <n v="176320"/>
    <n v="319867"/>
    <n v="0"/>
    <x v="2"/>
    <x v="0"/>
    <x v="0"/>
    <x v="0"/>
  </r>
  <r>
    <s v="'040100349455050804"/>
    <s v="CASH IN HAND"/>
    <n v="25"/>
    <s v="&lt; 40000"/>
    <n v="2015"/>
    <n v="40"/>
    <n v="0.18328260900000001"/>
    <s v="Medium_risk_sub_purpose_code"/>
    <s v="60-80"/>
    <s v="less than 50 percentage"/>
    <s v="between 1 - 5 percentage"/>
    <s v="above 10 percentage"/>
    <s v="Red"/>
    <x v="0"/>
    <n v="211816"/>
    <n v="258321"/>
    <n v="85016"/>
    <n v="85016"/>
    <x v="0"/>
    <x v="0"/>
    <x v="0"/>
    <x v="0"/>
  </r>
  <r>
    <s v="'041600840610050201"/>
    <s v="Three Wheeler-Lease-Registered"/>
    <n v="37"/>
    <s v="60000-80000"/>
    <n v="2010"/>
    <n v="23"/>
    <n v="0.31191834499999999"/>
    <s v="Low_risk_sub_purpose_code"/>
    <s v="60-80"/>
    <s v="between 100 - 150 percentage"/>
    <s v="between 1 - 5 percentage"/>
    <s v="between 2- 5 percentage"/>
    <s v="Green"/>
    <x v="0"/>
    <n v="146041"/>
    <n v="155111"/>
    <n v="233397"/>
    <n v="0"/>
    <x v="0"/>
    <x v="0"/>
    <x v="0"/>
    <x v="0"/>
  </r>
  <r>
    <s v="'006800827275050801"/>
    <s v="CASH IN HAND"/>
    <n v="61"/>
    <s v="60000-80000"/>
    <n v="2015"/>
    <n v="32"/>
    <n v="0.45049217400000002"/>
    <s v="Low_risk_sub_purpose_code"/>
    <s v="20-40"/>
    <s v="between 50 - 100 percentage"/>
    <s v="between 1 - 5 percentage"/>
    <s v="between 5- 10 percentage"/>
    <s v="Red"/>
    <x v="0"/>
    <n v="199219"/>
    <n v="301904"/>
    <n v="542474"/>
    <n v="542474"/>
    <x v="0"/>
    <x v="0"/>
    <x v="0"/>
    <x v="0"/>
  </r>
  <r>
    <s v="'004100264234050202"/>
    <s v="Three Wheeler-Lease-Registered"/>
    <n v="49"/>
    <s v="100000-120000"/>
    <n v="2016"/>
    <n v="54"/>
    <n v="0.83973302599999999"/>
    <s v="Low_risk_sub_purpose_code"/>
    <s v="40-60"/>
    <s v="less than 50 percentage"/>
    <s v="less than 1 percentage"/>
    <s v="above 10 percentage"/>
    <s v="Green"/>
    <x v="0"/>
    <n v="361600"/>
    <n v="361600"/>
    <n v="826757"/>
    <n v="0"/>
    <x v="1"/>
    <x v="0"/>
    <x v="0"/>
    <x v="0"/>
  </r>
  <r>
    <s v="'018700506370050803"/>
    <s v="CASH IN HAND"/>
    <n v="61"/>
    <s v="60000-80000"/>
    <n v="2014"/>
    <n v="41"/>
    <n v="0.51641711000000001"/>
    <s v="Medium_risk_sub_purpose_code"/>
    <s v="Above 80"/>
    <s v="between 50 - 100 percentage"/>
    <s v="between 1 - 5 percentage"/>
    <s v="less than 2 percentage"/>
    <s v="Red"/>
    <x v="0"/>
    <n v="158204"/>
    <n v="317712"/>
    <n v="529971"/>
    <n v="529971"/>
    <x v="0"/>
    <x v="0"/>
    <x v="0"/>
    <x v="0"/>
  </r>
  <r>
    <s v="'005000832104050202"/>
    <s v="Three Wheeler-Lease-Registered"/>
    <n v="13"/>
    <s v="60000-80000"/>
    <n v="2013"/>
    <n v="21"/>
    <n v="0.133959048"/>
    <s v="Medium_risk_sub_purpose_code"/>
    <s v="Missing"/>
    <s v="Missing"/>
    <s v="Missing"/>
    <s v="Missing"/>
    <s v="Green"/>
    <x v="0"/>
    <n v="206466"/>
    <n v="206466"/>
    <n v="15882"/>
    <n v="0"/>
    <x v="0"/>
    <x v="0"/>
    <x v="0"/>
    <x v="0"/>
  </r>
  <r>
    <s v="'010600661341050201"/>
    <s v="Three Wheeler-Lease-Registered"/>
    <n v="43"/>
    <s v="100000-120000"/>
    <n v="2014"/>
    <n v="28"/>
    <n v="0.52780116700000002"/>
    <s v="Low_risk_sub_purpose_code"/>
    <s v="60-80"/>
    <s v="between 100 - 150 percentage"/>
    <s v="between 5 - 10 percentage"/>
    <s v="between 2- 5 percentage"/>
    <s v="Green"/>
    <x v="0"/>
    <n v="276130"/>
    <n v="295356"/>
    <n v="488020"/>
    <n v="0"/>
    <x v="2"/>
    <x v="0"/>
    <x v="0"/>
    <x v="0"/>
  </r>
  <r>
    <s v="'014100827472050801"/>
    <s v="CASH IN HAND"/>
    <n v="61"/>
    <s v="60000-80000"/>
    <n v="2014"/>
    <n v="26"/>
    <n v="0.47913618499999999"/>
    <s v="Medium_risk_sub_purpose_code"/>
    <s v="20-40"/>
    <s v="less than 50 percentage"/>
    <s v="less than 1 percentage"/>
    <s v="Missing"/>
    <s v="Green"/>
    <x v="0"/>
    <n v="301904"/>
    <n v="301904"/>
    <n v="458658"/>
    <n v="0"/>
    <x v="0"/>
    <x v="0"/>
    <x v="0"/>
    <x v="0"/>
  </r>
  <r>
    <s v="'013000753277050801"/>
    <s v="CASH IN HAND"/>
    <n v="49"/>
    <s v="60000-80000"/>
    <n v="2012"/>
    <n v="57"/>
    <n v="0.56895106399999995"/>
    <s v="Low_risk_sub_purpose_code"/>
    <s v="Missing"/>
    <s v="between 50 - 100 percentage"/>
    <s v="between 1 - 5 percentage"/>
    <s v="between 5- 10 percentage"/>
    <s v="Green"/>
    <x v="0"/>
    <n v="198330"/>
    <n v="198330"/>
    <n v="533732"/>
    <n v="0"/>
    <x v="1"/>
    <x v="0"/>
    <x v="0"/>
    <x v="0"/>
  </r>
  <r>
    <s v="'004000675092050201"/>
    <s v="Three Wheeler-Lease-Registered"/>
    <n v="24"/>
    <s v="60000-80000"/>
    <n v="2006"/>
    <n v="22"/>
    <n v="0.31420289899999998"/>
    <s v="Low_risk_sub_purpose_code"/>
    <s v="Missing"/>
    <s v="Missing"/>
    <s v="Missing"/>
    <s v="Missing"/>
    <s v="Red"/>
    <x v="0"/>
    <n v="99010.72"/>
    <n v="176384"/>
    <n v="192247"/>
    <n v="192247"/>
    <x v="1"/>
    <x v="0"/>
    <x v="0"/>
    <x v="0"/>
  </r>
  <r>
    <s v="'004800593680050801"/>
    <s v="CASH IN HAND"/>
    <n v="49"/>
    <s v="100000-120000"/>
    <n v="2011"/>
    <n v="38"/>
    <n v="0.51509367699999997"/>
    <s v="Low_risk_sub_purpose_code"/>
    <s v="20-40"/>
    <s v="less than 50 percentage"/>
    <s v="between 5 - 10 percentage"/>
    <s v="above 10 percentage"/>
    <s v="Green"/>
    <x v="0"/>
    <n v="334084"/>
    <n v="334084"/>
    <n v="403250"/>
    <n v="0"/>
    <x v="0"/>
    <x v="0"/>
    <x v="0"/>
    <x v="0"/>
  </r>
  <r>
    <s v="'002500774161050802"/>
    <s v="CASH IN HAND"/>
    <n v="25"/>
    <s v="120000+"/>
    <n v="2011"/>
    <n v="29"/>
    <n v="0.62994064500000002"/>
    <s v="Medium_risk_sub_purpose_code"/>
    <s v="Above 80"/>
    <s v="between 100 - 150 percentage"/>
    <s v="between 1 - 5 percentage"/>
    <s v="between 2- 5 percentage"/>
    <s v="Red"/>
    <x v="0"/>
    <n v="366562"/>
    <n v="492380"/>
    <n v="437953"/>
    <n v="437953"/>
    <x v="2"/>
    <x v="0"/>
    <x v="0"/>
    <x v="0"/>
  </r>
  <r>
    <s v="'008400844596050801"/>
    <s v="CASH IN HAND"/>
    <n v="25"/>
    <s v="100000-120000"/>
    <n v="2014"/>
    <n v="51"/>
    <n v="0.63463086599999996"/>
    <s v="Low_risk_sub_purpose_code"/>
    <s v="Missing"/>
    <s v="between 50 - 100 percentage"/>
    <s v="above 15 percentage"/>
    <s v="between 5- 10 percentage"/>
    <s v="Green"/>
    <x v="0"/>
    <n v="289348"/>
    <n v="373370"/>
    <n v="498530"/>
    <n v="0"/>
    <x v="1"/>
    <x v="0"/>
    <x v="0"/>
    <x v="0"/>
  </r>
  <r>
    <s v="'004000840602050201"/>
    <s v="Three Wheeler-Lease-Registered"/>
    <n v="37"/>
    <s v="100000-120000"/>
    <n v="2009"/>
    <n v="36"/>
    <n v="0.53887058799999998"/>
    <s v="Low_risk_sub_purpose_code"/>
    <s v="20-40"/>
    <s v="between 100 - 150 percentage"/>
    <s v="less than 1 percentage"/>
    <s v="between 2- 5 percentage"/>
    <s v="Green"/>
    <x v="0"/>
    <n v="162742"/>
    <n v="198902"/>
    <n v="320630"/>
    <n v="0"/>
    <x v="1"/>
    <x v="0"/>
    <x v="0"/>
    <x v="0"/>
  </r>
  <r>
    <s v="'006900318755050801"/>
    <s v="CASH IN HAND"/>
    <n v="13"/>
    <s v="120000+"/>
    <n v="2015"/>
    <n v="35"/>
    <n v="0.66087887300000003"/>
    <s v="Low_risk_sub_purpose_code"/>
    <s v="Missing"/>
    <s v="Missing"/>
    <s v="Missing"/>
    <s v="Missing"/>
    <s v="Green"/>
    <x v="0"/>
    <n v="740954.62"/>
    <n v="754171"/>
    <n v="197745"/>
    <n v="0"/>
    <x v="1"/>
    <x v="0"/>
    <x v="0"/>
    <x v="0"/>
  </r>
  <r>
    <s v="'004800421832050801"/>
    <s v="CASH IN HAND"/>
    <n v="49"/>
    <s v="120000+"/>
    <n v="2016"/>
    <n v="32"/>
    <n v="0.61462433900000002"/>
    <s v="Low_risk_sub_purpose_code"/>
    <s v="20-40"/>
    <s v="less than 50 percentage"/>
    <s v="less than 1 percentage"/>
    <s v="Missing"/>
    <s v="Green"/>
    <x v="0"/>
    <n v="458414.31"/>
    <n v="485370"/>
    <n v="593059"/>
    <n v="0"/>
    <x v="0"/>
    <x v="0"/>
    <x v="0"/>
    <x v="0"/>
  </r>
  <r>
    <s v="'021200705576050801"/>
    <s v="CASH IN HAND"/>
    <n v="37"/>
    <s v="100000-120000"/>
    <n v="2011"/>
    <n v="31"/>
    <n v="0.52303690300000005"/>
    <s v="Medium_risk_sub_purpose_code"/>
    <s v="60-80"/>
    <s v="between 50 - 100 percentage"/>
    <s v="between 1 - 5 percentage"/>
    <s v="between 2- 5 percentage"/>
    <s v="Green"/>
    <x v="0"/>
    <n v="327701"/>
    <n v="337155"/>
    <n v="383767"/>
    <n v="0"/>
    <x v="1"/>
    <x v="0"/>
    <x v="0"/>
    <x v="0"/>
  </r>
  <r>
    <s v="'041500807793050201"/>
    <s v="Three Wheeler-Lease-Registered"/>
    <n v="37"/>
    <s v="60000-80000"/>
    <n v="2010"/>
    <n v="37"/>
    <n v="0.40341476500000001"/>
    <s v="Medium_risk_sub_purpose_code"/>
    <s v="60-80"/>
    <s v="less than 50 percentage"/>
    <s v="less than 1 percentage"/>
    <s v="between 2- 5 percentage"/>
    <s v="Green"/>
    <x v="0"/>
    <n v="322218.53999999998"/>
    <n v="356076"/>
    <n v="231917"/>
    <n v="0"/>
    <x v="0"/>
    <x v="0"/>
    <x v="0"/>
    <x v="0"/>
  </r>
  <r>
    <s v="'001100551339050202"/>
    <s v="Three Wheeler-Lease-Registered"/>
    <n v="37"/>
    <s v="120000+"/>
    <n v="2010"/>
    <n v="34"/>
    <n v="0.64285076699999999"/>
    <s v="Low_risk_sub_purpose_code"/>
    <s v="Above 80"/>
    <s v="less than 50 percentage"/>
    <s v="between 1 - 5 percentage"/>
    <s v="between 5- 10 percentage"/>
    <s v="Green"/>
    <x v="0"/>
    <n v="288706"/>
    <n v="288706"/>
    <n v="475384"/>
    <n v="0"/>
    <x v="2"/>
    <x v="0"/>
    <x v="0"/>
    <x v="0"/>
  </r>
  <r>
    <s v="'011500830026050202"/>
    <s v="Three Wheeler-Lease-Registered"/>
    <n v="24"/>
    <s v="60000-80000"/>
    <n v="2012"/>
    <n v="35"/>
    <n v="0.27668292700000002"/>
    <s v="Medium_risk_sub_purpose_code"/>
    <s v="0-20"/>
    <s v="Missing"/>
    <s v="Missing"/>
    <s v="Missing"/>
    <s v="Green"/>
    <x v="0"/>
    <n v="240240"/>
    <n v="240240"/>
    <n v="168019"/>
    <n v="0"/>
    <x v="1"/>
    <x v="0"/>
    <x v="0"/>
    <x v="0"/>
  </r>
  <r>
    <s v="'004700738609050801"/>
    <s v="CASH IN HAND"/>
    <n v="37"/>
    <s v="60000-80000"/>
    <n v="2009"/>
    <n v="35"/>
    <n v="0.36881051100000001"/>
    <s v="Low_risk_sub_purpose_code"/>
    <s v="60-80"/>
    <s v="between 50 - 100 percentage"/>
    <s v="between 5 - 10 percentage"/>
    <s v="between 2- 5 percentage"/>
    <s v="Green"/>
    <x v="0"/>
    <n v="178048"/>
    <n v="206934"/>
    <n v="269105"/>
    <n v="0"/>
    <x v="0"/>
    <x v="0"/>
    <x v="0"/>
    <x v="0"/>
  </r>
  <r>
    <s v="'005800358310050202"/>
    <s v="Three Wheeler-Lease-Registered"/>
    <n v="25"/>
    <s v="120000+"/>
    <n v="2012"/>
    <n v="30"/>
    <n v="0.52778968599999998"/>
    <s v="Low_risk_sub_purpose_code"/>
    <s v="0-20"/>
    <s v="less than 50 percentage"/>
    <s v="between 5 - 10 percentage"/>
    <s v="between 5- 10 percentage"/>
    <s v="Green"/>
    <x v="0"/>
    <n v="469650"/>
    <n v="500960"/>
    <n v="316623"/>
    <n v="0"/>
    <x v="0"/>
    <x v="0"/>
    <x v="0"/>
    <x v="0"/>
  </r>
  <r>
    <s v="'002200835338050201"/>
    <s v="Three Wheeler-Lease-Registered"/>
    <n v="37"/>
    <s v="120000+"/>
    <n v="2011"/>
    <n v="37"/>
    <n v="0.52306993499999999"/>
    <s v="Low_risk_sub_purpose_code"/>
    <s v="40-60"/>
    <s v="between 50 - 100 percentage"/>
    <s v="between 1 - 5 percentage"/>
    <s v="between 2- 5 percentage"/>
    <s v="Red"/>
    <x v="0"/>
    <n v="195768"/>
    <n v="290676"/>
    <n v="478741"/>
    <n v="478741"/>
    <x v="0"/>
    <x v="0"/>
    <x v="0"/>
    <x v="0"/>
  </r>
  <r>
    <s v="'000300825977050201"/>
    <s v="Three Wheeler-Lease-Registered"/>
    <n v="37"/>
    <s v="120000+"/>
    <n v="2008"/>
    <n v="45"/>
    <n v="0.47255612899999999"/>
    <s v="Low_risk_sub_purpose_code"/>
    <s v="Missing"/>
    <s v="Missing"/>
    <s v="Missing"/>
    <s v="Missing"/>
    <s v="Green"/>
    <x v="0"/>
    <n v="297228"/>
    <n v="297228"/>
    <n v="253016"/>
    <n v="0"/>
    <x v="1"/>
    <x v="0"/>
    <x v="0"/>
    <x v="0"/>
  </r>
  <r>
    <s v="'006200805385050201"/>
    <s v="Three Wheeler-Lease-Registered"/>
    <n v="37"/>
    <s v="80000-100000"/>
    <n v="2011"/>
    <n v="25"/>
    <n v="0.59046606499999998"/>
    <s v="Medium_risk_sub_purpose_code"/>
    <s v="20-40"/>
    <s v="less than 50 percentage"/>
    <s v="less than 1 percentage"/>
    <s v="between 5- 10 percentage"/>
    <s v="Green"/>
    <x v="0"/>
    <n v="471120"/>
    <n v="494676"/>
    <n v="314712"/>
    <n v="0"/>
    <x v="3"/>
    <x v="0"/>
    <x v="0"/>
    <x v="0"/>
  </r>
  <r>
    <s v="'005900745005050801"/>
    <s v="CASH IN HAND"/>
    <n v="49"/>
    <s v="80000-100000"/>
    <n v="2015"/>
    <n v="39"/>
    <n v="0.73657565199999997"/>
    <s v="Medium_risk_sub_purpose_code"/>
    <s v="Above 80"/>
    <s v="between 50 - 100 percentage"/>
    <s v="less than 1 percentage"/>
    <s v="between 2- 5 percentage"/>
    <s v="Red"/>
    <x v="0"/>
    <n v="226856"/>
    <n v="446264"/>
    <n v="0"/>
    <n v="0"/>
    <x v="2"/>
    <x v="0"/>
    <x v="0"/>
    <x v="0"/>
  </r>
  <r>
    <s v="'006300692239050802"/>
    <s v="CASH IN HAND"/>
    <n v="25"/>
    <s v="60000-80000"/>
    <n v="2012"/>
    <n v="29"/>
    <n v="0.53258767299999998"/>
    <s v="Medium_risk_sub_purpose_code"/>
    <s v="20-40"/>
    <s v="between 50 - 100 percentage"/>
    <s v="between 1 - 5 percentage"/>
    <s v="between 2- 5 percentage"/>
    <s v="Green"/>
    <x v="0"/>
    <n v="553120"/>
    <n v="616400"/>
    <n v="223756"/>
    <n v="0"/>
    <x v="0"/>
    <x v="0"/>
    <x v="0"/>
    <x v="0"/>
  </r>
  <r>
    <s v="'004500699397050201"/>
    <s v="Three Wheeler-Lease-Registered"/>
    <n v="49"/>
    <s v="100000-120000"/>
    <n v="2013"/>
    <n v="32"/>
    <n v="0.45034807700000001"/>
    <s v="Low_risk_sub_purpose_code"/>
    <s v="Missing"/>
    <s v="Missing"/>
    <s v="Missing"/>
    <s v="Missing"/>
    <s v="Green"/>
    <x v="0"/>
    <n v="234096"/>
    <n v="234096"/>
    <n v="413080"/>
    <n v="0"/>
    <x v="0"/>
    <x v="0"/>
    <x v="0"/>
    <x v="0"/>
  </r>
  <r>
    <s v="'003600502309050802"/>
    <s v="CASH IN HAND"/>
    <n v="37"/>
    <s v="100000-120000"/>
    <n v="2006"/>
    <n v="42"/>
    <n v="0.52347428600000001"/>
    <s v="Medium_risk_sub_purpose_code"/>
    <s v="60-80"/>
    <s v="less than 50 percentage"/>
    <s v="between 5 - 10 percentage"/>
    <s v="above 10 percentage"/>
    <s v="Green"/>
    <x v="0"/>
    <n v="212808.84"/>
    <n v="246894"/>
    <n v="347585"/>
    <n v="0"/>
    <x v="0"/>
    <x v="0"/>
    <x v="0"/>
    <x v="0"/>
  </r>
  <r>
    <s v="'001500745016050801"/>
    <s v="CASH IN HAND"/>
    <n v="73"/>
    <s v="60000-80000"/>
    <n v="2015"/>
    <n v="55"/>
    <n v="0.79246086999999998"/>
    <s v="Low_risk_sub_purpose_code"/>
    <s v="Above 80"/>
    <s v="between 50 - 100 percentage"/>
    <s v="less than 1 percentage"/>
    <s v="less than 2 percentage"/>
    <s v="Red"/>
    <x v="0"/>
    <n v="303567.28999999998"/>
    <n v="419790"/>
    <n v="938042"/>
    <n v="938042"/>
    <x v="2"/>
    <x v="0"/>
    <x v="0"/>
    <x v="0"/>
  </r>
  <r>
    <s v="'000800835695050201"/>
    <s v="Three Wheeler-Lease-Registered"/>
    <n v="37"/>
    <s v="60000-80000"/>
    <n v="2014"/>
    <n v="24"/>
    <n v="0.48413872800000002"/>
    <s v="Low_risk_sub_purpose_code"/>
    <s v="Missing"/>
    <s v="Missing"/>
    <s v="Missing"/>
    <s v="Missing"/>
    <s v="Green"/>
    <x v="0"/>
    <n v="274670"/>
    <n v="299640"/>
    <n v="421544"/>
    <n v="0"/>
    <x v="0"/>
    <x v="0"/>
    <x v="0"/>
    <x v="0"/>
  </r>
  <r>
    <s v="'013100839511050201"/>
    <s v="Three Wheeler-Lease-Registered"/>
    <n v="37"/>
    <s v="100000-120000"/>
    <n v="2012"/>
    <n v="26"/>
    <n v="0.52676729600000005"/>
    <s v="Low_risk_sub_purpose_code"/>
    <s v="0-20"/>
    <s v="between 100 - 150 percentage"/>
    <s v="less than 1 percentage"/>
    <s v="between 2- 5 percentage"/>
    <s v="Green"/>
    <x v="0"/>
    <n v="274978"/>
    <n v="274978"/>
    <n v="432221"/>
    <n v="0"/>
    <x v="0"/>
    <x v="0"/>
    <x v="0"/>
    <x v="0"/>
  </r>
  <r>
    <s v="'001500599529050802"/>
    <s v="CASH IN HAND"/>
    <n v="25"/>
    <s v="120000+"/>
    <n v="2015"/>
    <n v="57"/>
    <n v="0.34956434800000002"/>
    <s v="Medium_risk_sub_purpose_code"/>
    <s v="0-20"/>
    <s v="between 50 - 100 percentage"/>
    <s v="between 10 - 15 percentage"/>
    <s v="between 2- 5 percentage"/>
    <s v="Green"/>
    <x v="0"/>
    <n v="213203"/>
    <n v="229667"/>
    <n v="372168"/>
    <n v="0"/>
    <x v="0"/>
    <x v="0"/>
    <x v="0"/>
    <x v="0"/>
  </r>
  <r>
    <s v="'041500079374050801"/>
    <s v="CASH IN HAND"/>
    <n v="61"/>
    <s v="80000-100000"/>
    <n v="2014"/>
    <n v="53"/>
    <n v="0.40658867100000001"/>
    <s v="Low_risk_sub_purpose_code"/>
    <s v="40-60"/>
    <s v="between 50 - 100 percentage"/>
    <s v="above 15 percentage"/>
    <s v="between 2- 5 percentage"/>
    <s v="Green"/>
    <x v="0"/>
    <n v="159676"/>
    <n v="189865"/>
    <n v="427826"/>
    <n v="0"/>
    <x v="0"/>
    <x v="0"/>
    <x v="0"/>
    <x v="0"/>
  </r>
  <r>
    <s v="'005200618040050801"/>
    <s v="CASH IN HAND"/>
    <n v="37"/>
    <s v="80000-100000"/>
    <n v="2007"/>
    <n v="44"/>
    <n v="0.516233049"/>
    <s v="Low_risk_sub_purpose_code"/>
    <s v="Missing"/>
    <s v="Missing"/>
    <s v="Missing"/>
    <s v="Missing"/>
    <s v="Green"/>
    <x v="0"/>
    <n v="145871"/>
    <n v="191081"/>
    <n v="358092"/>
    <n v="0"/>
    <x v="0"/>
    <x v="0"/>
    <x v="0"/>
    <x v="0"/>
  </r>
  <r>
    <s v="'008400616907050801"/>
    <s v="CASH IN HAND"/>
    <n v="49"/>
    <s v="80000-100000"/>
    <n v="2019"/>
    <n v="41"/>
    <n v="0.67075763700000002"/>
    <s v="Low_risk_sub_purpose_code"/>
    <s v="60-80"/>
    <s v="between 50 - 100 percentage"/>
    <s v="less than 1 percentage"/>
    <s v="between 2- 5 percentage"/>
    <s v="Green"/>
    <x v="0"/>
    <n v="344091"/>
    <n v="344091"/>
    <n v="731601"/>
    <n v="0"/>
    <x v="1"/>
    <x v="0"/>
    <x v="0"/>
    <x v="0"/>
  </r>
  <r>
    <s v="'041500711566050801"/>
    <s v="CASH IN HAND"/>
    <n v="49"/>
    <s v="100000-120000"/>
    <n v="2011"/>
    <n v="63"/>
    <n v="0.69530735499999996"/>
    <s v="Low_risk_sub_purpose_code"/>
    <s v="Above 80"/>
    <s v="between 50 - 100 percentage"/>
    <s v="between 1 - 5 percentage"/>
    <s v="between 2- 5 percentage"/>
    <s v="Green"/>
    <x v="0"/>
    <n v="288211.84000000003"/>
    <n v="314388"/>
    <n v="618231"/>
    <n v="0"/>
    <x v="2"/>
    <x v="0"/>
    <x v="0"/>
    <x v="0"/>
  </r>
  <r>
    <s v="'040200673966050202"/>
    <s v="Three Wheeler-Lease-Registered"/>
    <n v="73"/>
    <s v="120000+"/>
    <n v="2013"/>
    <n v="36"/>
    <n v="0.58488857100000002"/>
    <s v="Low_risk_sub_purpose_code"/>
    <s v="20-40"/>
    <s v="between 50 - 100 percentage"/>
    <s v="less than 1 percentage"/>
    <s v="between 2- 5 percentage"/>
    <s v="Green"/>
    <x v="0"/>
    <n v="327712"/>
    <n v="327712"/>
    <n v="566433"/>
    <n v="0"/>
    <x v="2"/>
    <x v="0"/>
    <x v="0"/>
    <x v="0"/>
  </r>
  <r>
    <s v="'004800624508050801"/>
    <s v="CASH IN HAND"/>
    <n v="49"/>
    <s v="120000+"/>
    <n v="2012"/>
    <n v="48"/>
    <n v="0.65780886699999996"/>
    <s v="Low_risk_sub_purpose_code"/>
    <s v="60-80"/>
    <s v="between 50 - 100 percentage"/>
    <s v="less than 1 percentage"/>
    <s v="between 2- 5 percentage"/>
    <s v="Red"/>
    <x v="0"/>
    <n v="111028"/>
    <n v="344045"/>
    <n v="0"/>
    <n v="0"/>
    <x v="2"/>
    <x v="0"/>
    <x v="0"/>
    <x v="0"/>
  </r>
  <r>
    <s v="'006500733787050802"/>
    <s v="CASH IN HAND"/>
    <n v="49"/>
    <s v="60000-80000"/>
    <n v="2016"/>
    <n v="24"/>
    <n v="0.57796317500000005"/>
    <s v="Low_risk_sub_purpose_code"/>
    <s v="60-80"/>
    <s v="between 50 - 100 percentage"/>
    <s v="between 5 - 10 percentage"/>
    <s v="between 2- 5 percentage"/>
    <s v="Red"/>
    <x v="0"/>
    <n v="272195"/>
    <n v="372946"/>
    <n v="656566"/>
    <n v="656566"/>
    <x v="0"/>
    <x v="0"/>
    <x v="0"/>
    <x v="0"/>
  </r>
  <r>
    <s v="'002800817314050201"/>
    <s v="Three Wheeler-Lease-Registered"/>
    <n v="37"/>
    <s v="80000-100000"/>
    <n v="2010"/>
    <n v="45"/>
    <n v="0.55361434499999995"/>
    <s v="Medium_risk_sub_purpose_code"/>
    <s v="20-40"/>
    <s v="less than 50 percentage"/>
    <s v="less than 1 percentage"/>
    <s v="Missing"/>
    <s v="Green"/>
    <x v="0"/>
    <n v="438634"/>
    <n v="438634"/>
    <n v="318566"/>
    <n v="0"/>
    <x v="0"/>
    <x v="0"/>
    <x v="0"/>
    <x v="0"/>
  </r>
  <r>
    <s v="'006100541523050201"/>
    <s v="Three Wheeler-Lease-Registered"/>
    <n v="24"/>
    <s v="80000-100000"/>
    <n v="2018"/>
    <n v="30"/>
    <n v="0.239097436"/>
    <s v="Low_risk_sub_purpose_code"/>
    <s v="below 0"/>
    <s v="between 50 - 100 percentage"/>
    <s v="between 5 - 10 percentage"/>
    <s v="between 2- 5 percentage"/>
    <s v="Green"/>
    <x v="0"/>
    <n v="180320"/>
    <n v="180320"/>
    <n v="206616"/>
    <n v="0"/>
    <x v="1"/>
    <x v="0"/>
    <x v="0"/>
    <x v="0"/>
  </r>
  <r>
    <s v="'005800657482050202"/>
    <s v="Three Wheeler-Lease-Registered"/>
    <n v="37"/>
    <s v="120000+"/>
    <n v="2014"/>
    <n v="25"/>
    <n v="0.79674077799999998"/>
    <s v="Low_risk_sub_purpose_code"/>
    <s v="Above 80"/>
    <s v="between 50 - 100 percentage"/>
    <s v="between 5 - 10 percentage"/>
    <s v="between 5- 10 percentage"/>
    <s v="Green"/>
    <x v="0"/>
    <n v="292873"/>
    <n v="358390"/>
    <n v="700254"/>
    <n v="0"/>
    <x v="1"/>
    <x v="0"/>
    <x v="0"/>
    <x v="0"/>
  </r>
  <r>
    <s v="'000300691228050801"/>
    <s v="CASH IN HAND"/>
    <n v="37"/>
    <s v="120000+"/>
    <n v="2013"/>
    <n v="30"/>
    <n v="0.78660857100000003"/>
    <s v="Low_risk_sub_purpose_code"/>
    <s v="Above 80"/>
    <s v="between 50 - 100 percentage"/>
    <s v="between 5 - 10 percentage"/>
    <s v="between 2- 5 percentage"/>
    <s v="Red"/>
    <x v="0"/>
    <n v="292297"/>
    <n v="453792"/>
    <n v="828792"/>
    <n v="828792"/>
    <x v="2"/>
    <x v="0"/>
    <x v="0"/>
    <x v="0"/>
  </r>
  <r>
    <s v="'009400543420050801"/>
    <s v="CASH IN HAND"/>
    <n v="49"/>
    <s v="60000-80000"/>
    <n v="2012"/>
    <n v="42"/>
    <n v="0.58141773399999996"/>
    <s v="Low_risk_sub_purpose_code"/>
    <s v="Missing"/>
    <s v="Missing"/>
    <s v="Missing"/>
    <s v="Missing"/>
    <s v="Green"/>
    <x v="0"/>
    <n v="348330"/>
    <n v="348330"/>
    <n v="495807"/>
    <n v="0"/>
    <x v="1"/>
    <x v="0"/>
    <x v="0"/>
    <x v="0"/>
  </r>
  <r>
    <s v="'003500836949050801"/>
    <s v="CASH IN HAND"/>
    <n v="61"/>
    <s v="80000-100000"/>
    <n v="2010"/>
    <n v="41"/>
    <n v="0.61816717200000004"/>
    <s v="Low_risk_sub_purpose_code"/>
    <s v="Above 80"/>
    <s v="less than 50 percentage"/>
    <s v="less than 1 percentage"/>
    <s v="between 2- 5 percentage"/>
    <s v="Green"/>
    <x v="0"/>
    <n v="253632"/>
    <n v="253632"/>
    <n v="518033"/>
    <n v="0"/>
    <x v="0"/>
    <x v="0"/>
    <x v="0"/>
    <x v="0"/>
  </r>
  <r>
    <s v="'001700152811050201"/>
    <s v="Three Wheeler-Lease-Registered"/>
    <n v="18"/>
    <s v="40000-60000"/>
    <n v="2005"/>
    <n v="58"/>
    <n v="0.34261241999999997"/>
    <s v="Low_risk_sub_purpose_code"/>
    <s v="Missing"/>
    <s v="between 50 - 100 percentage"/>
    <s v="less than 1 percentage"/>
    <s v="between 2- 5 percentage"/>
    <s v="Green"/>
    <x v="0"/>
    <n v="162179.60999999999"/>
    <n v="162180"/>
    <n v="125803"/>
    <n v="0"/>
    <x v="1"/>
    <x v="0"/>
    <x v="0"/>
    <x v="0"/>
  </r>
  <r>
    <s v="'041100845702050201"/>
    <s v="Three Wheeler-Lease-Registered"/>
    <n v="37"/>
    <s v="120000+"/>
    <n v="2010"/>
    <n v="31"/>
    <n v="0.50992998499999997"/>
    <s v="Low_risk_sub_purpose_code"/>
    <s v="Missing"/>
    <s v="between 50 - 100 percentage"/>
    <s v="less than 1 percentage"/>
    <s v="between 5- 10 percentage"/>
    <s v="Green"/>
    <x v="0"/>
    <n v="154905"/>
    <n v="203300"/>
    <n v="397137"/>
    <n v="0"/>
    <x v="1"/>
    <x v="0"/>
    <x v="0"/>
    <x v="0"/>
  </r>
  <r>
    <s v="'001700807945050201"/>
    <s v="Three Wheeler-Lease-Registered"/>
    <n v="37"/>
    <s v="60000-80000"/>
    <n v="2006"/>
    <n v="30"/>
    <n v="0.447237143"/>
    <s v="Low_risk_sub_purpose_code"/>
    <s v="20-40"/>
    <s v="between 100 - 150 percentage"/>
    <s v="less than 1 percentage"/>
    <s v="between 2- 5 percentage"/>
    <s v="Green"/>
    <x v="0"/>
    <n v="286740"/>
    <n v="286740"/>
    <n v="187554"/>
    <n v="0"/>
    <x v="0"/>
    <x v="0"/>
    <x v="0"/>
    <x v="0"/>
  </r>
  <r>
    <s v="'011500839208050201"/>
    <s v="Three Wheeler-Lease-Registered"/>
    <n v="37"/>
    <s v="60000-80000"/>
    <n v="2007"/>
    <n v="30"/>
    <n v="0.42229916000000001"/>
    <s v="Low_risk_sub_purpose_code"/>
    <s v="20-40"/>
    <s v="between 100 - 150 percentage"/>
    <s v="less than 1 percentage"/>
    <s v="between 2- 5 percentage"/>
    <s v="Green"/>
    <x v="0"/>
    <n v="169763"/>
    <n v="169763"/>
    <n v="259332"/>
    <n v="0"/>
    <x v="0"/>
    <x v="0"/>
    <x v="0"/>
    <x v="0"/>
  </r>
  <r>
    <s v="'005000730408050202"/>
    <s v="Three Wheeler-Lease-Registered"/>
    <n v="25"/>
    <s v="80000-100000"/>
    <n v="2010"/>
    <n v="26"/>
    <n v="0.66527558600000003"/>
    <s v="Medium_risk_sub_purpose_code"/>
    <s v="Above 80"/>
    <s v="between 50 - 100 percentage"/>
    <s v="less than 1 percentage"/>
    <s v="between 2- 5 percentage"/>
    <s v="Green"/>
    <x v="0"/>
    <n v="420013.28"/>
    <n v="452699"/>
    <n v="378662"/>
    <n v="0"/>
    <x v="2"/>
    <x v="0"/>
    <x v="0"/>
    <x v="0"/>
  </r>
  <r>
    <s v="'007400510760050801"/>
    <s v="CASH IN HAND"/>
    <n v="37"/>
    <s v="60000-80000"/>
    <n v="2013"/>
    <n v="44"/>
    <n v="0.32580666699999999"/>
    <s v="Medium_risk_sub_purpose_code"/>
    <s v="60-80"/>
    <s v="between 50 - 100 percentage"/>
    <s v="between 10 - 15 percentage"/>
    <s v="between 5- 10 percentage"/>
    <s v="Red"/>
    <x v="0"/>
    <n v="140365"/>
    <n v="241095"/>
    <n v="337707"/>
    <n v="337707"/>
    <x v="0"/>
    <x v="0"/>
    <x v="0"/>
    <x v="0"/>
  </r>
  <r>
    <s v="'002200619345050202"/>
    <s v="Three Wheeler-Lease-Registered"/>
    <n v="43"/>
    <s v="120000+"/>
    <n v="2014"/>
    <n v="42"/>
    <n v="0.56194959499999997"/>
    <s v="Medium_risk_sub_purpose_code"/>
    <s v="Missing"/>
    <s v="Missing"/>
    <s v="Missing"/>
    <s v="Missing"/>
    <s v="Red"/>
    <x v="0"/>
    <n v="253160"/>
    <n v="358932"/>
    <n v="539910"/>
    <n v="539910"/>
    <x v="2"/>
    <x v="0"/>
    <x v="0"/>
    <x v="0"/>
  </r>
  <r>
    <s v="'011500793673050202"/>
    <s v="Three Wheeler-Lease-Registered"/>
    <n v="49"/>
    <s v="60000-80000"/>
    <n v="2015"/>
    <n v="41"/>
    <n v="0.46875873000000001"/>
    <s v="Low_risk_sub_purpose_code"/>
    <s v="Missing"/>
    <s v="Missing"/>
    <s v="Missing"/>
    <s v="Missing"/>
    <s v="Green"/>
    <x v="0"/>
    <n v="299038.09999999998"/>
    <n v="304318"/>
    <n v="520339"/>
    <n v="0"/>
    <x v="1"/>
    <x v="0"/>
    <x v="0"/>
    <x v="0"/>
  </r>
  <r>
    <s v="'040700738008050203"/>
    <s v="Three Wheeler-Lease-Registered"/>
    <n v="37"/>
    <s v="60000-80000"/>
    <n v="2007"/>
    <n v="59"/>
    <n v="0.33816286200000001"/>
    <s v="Low_risk_sub_purpose_code"/>
    <s v="Missing"/>
    <s v="Missing"/>
    <s v="Missing"/>
    <s v="Missing"/>
    <s v="Green"/>
    <x v="0"/>
    <n v="158144"/>
    <n v="161168"/>
    <n v="200748"/>
    <n v="0"/>
    <x v="0"/>
    <x v="0"/>
    <x v="0"/>
    <x v="0"/>
  </r>
  <r>
    <s v="'006200828477050201"/>
    <s v="Three Wheeler-Lease-Registered"/>
    <n v="60"/>
    <s v="120000+"/>
    <n v="2008"/>
    <n v="51"/>
    <n v="0.59858064499999997"/>
    <s v="Medium_risk_sub_purpose_code"/>
    <s v="Above 80"/>
    <s v="between 150 - 200 percentage"/>
    <s v="less than 1 percentage"/>
    <s v="between 2- 5 percentage"/>
    <s v="Green"/>
    <x v="0"/>
    <n v="232934"/>
    <n v="250852"/>
    <n v="439605"/>
    <n v="0"/>
    <x v="1"/>
    <x v="0"/>
    <x v="0"/>
    <x v="0"/>
  </r>
  <r>
    <s v="'000600679834050802"/>
    <s v="CASH IN HAND"/>
    <n v="43"/>
    <s v="40000-60000"/>
    <n v="2006"/>
    <n v="48"/>
    <n v="0.41230285700000002"/>
    <s v="Medium_risk_sub_purpose_code"/>
    <s v="Above 80"/>
    <s v="between 50 - 100 percentage"/>
    <s v="between 5 - 10 percentage"/>
    <s v="between 5- 10 percentage"/>
    <s v="Green"/>
    <x v="0"/>
    <n v="191968"/>
    <n v="191968"/>
    <n v="223527"/>
    <n v="0"/>
    <x v="0"/>
    <x v="0"/>
    <x v="0"/>
    <x v="0"/>
  </r>
  <r>
    <s v="'005000606775050802"/>
    <s v="CASH IN HAND"/>
    <n v="43"/>
    <s v="60000-80000"/>
    <n v="2014"/>
    <n v="42"/>
    <n v="0.541514465"/>
    <s v="Medium_risk_sub_purpose_code"/>
    <s v="Missing"/>
    <s v="Missing"/>
    <s v="Missing"/>
    <s v="Missing"/>
    <s v="Green"/>
    <x v="0"/>
    <n v="270493.73"/>
    <n v="279331"/>
    <n v="442756"/>
    <n v="0"/>
    <x v="0"/>
    <x v="0"/>
    <x v="0"/>
    <x v="0"/>
  </r>
  <r>
    <s v="'008600837213050801"/>
    <s v="CASH IN HAND"/>
    <n v="61"/>
    <s v="60000-80000"/>
    <n v="2011"/>
    <n v="28"/>
    <n v="0.59513741899999995"/>
    <s v="Low_risk_sub_purpose_code"/>
    <s v="Above 80"/>
    <s v="between 150 - 200 percentage"/>
    <s v="between 1 - 5 percentage"/>
    <s v="between 2- 5 percentage"/>
    <s v="Green"/>
    <x v="0"/>
    <n v="248373.96"/>
    <n v="257688"/>
    <n v="535973"/>
    <n v="0"/>
    <x v="0"/>
    <x v="0"/>
    <x v="0"/>
    <x v="0"/>
  </r>
  <r>
    <s v="'010100817387050201"/>
    <s v="Three Wheeler-Lease-Registered"/>
    <n v="31"/>
    <s v="40000-60000"/>
    <n v="2010"/>
    <n v="23"/>
    <n v="0.46365572399999999"/>
    <s v="Medium_risk_sub_purpose_code"/>
    <s v="60-80"/>
    <s v="between 50 - 100 percentage"/>
    <s v="less than 1 percentage"/>
    <s v="between 2- 5 percentage"/>
    <s v="Green"/>
    <x v="0"/>
    <n v="414390"/>
    <n v="414390"/>
    <n v="218842"/>
    <n v="0"/>
    <x v="0"/>
    <x v="0"/>
    <x v="0"/>
    <x v="0"/>
  </r>
  <r>
    <s v="'007000709013050801"/>
    <s v="CASH IN HAND"/>
    <n v="49"/>
    <s v="60000-80000"/>
    <n v="2015"/>
    <n v="47"/>
    <n v="0.67552434800000005"/>
    <s v="Medium_risk_sub_purpose_code"/>
    <s v="Above 80"/>
    <s v="between 100 - 150 percentage"/>
    <s v="less than 1 percentage"/>
    <s v="between 2- 5 percentage"/>
    <s v="Red"/>
    <x v="0"/>
    <n v="190909"/>
    <n v="439584"/>
    <n v="0"/>
    <n v="0"/>
    <x v="2"/>
    <x v="0"/>
    <x v="0"/>
    <x v="0"/>
  </r>
  <r>
    <s v="'002800325844050801"/>
    <s v="CASH IN HAND"/>
    <n v="37"/>
    <s v="120000+"/>
    <n v="2015"/>
    <n v="38"/>
    <n v="0.835288696"/>
    <s v="Medium_risk_sub_purpose_code"/>
    <s v="40-60"/>
    <s v="less than 50 percentage"/>
    <s v="less than 1 percentage"/>
    <s v="Missing"/>
    <s v="Green"/>
    <x v="0"/>
    <n v="749790"/>
    <n v="749790"/>
    <n v="628097"/>
    <n v="0"/>
    <x v="2"/>
    <x v="0"/>
    <x v="0"/>
    <x v="0"/>
  </r>
  <r>
    <s v="'003600845829050801"/>
    <s v="CASH IN HAND"/>
    <n v="37"/>
    <s v="60000-80000"/>
    <n v="2010"/>
    <n v="31"/>
    <n v="0.433006795"/>
    <s v="Low_risk_sub_purpose_code"/>
    <s v="40-60"/>
    <s v="between 50 - 100 percentage"/>
    <s v="between 5 - 10 percentage"/>
    <s v="between 2- 5 percentage"/>
    <s v="Red"/>
    <x v="0"/>
    <n v="91916"/>
    <n v="139720"/>
    <n v="375254"/>
    <n v="375254"/>
    <x v="1"/>
    <x v="0"/>
    <x v="0"/>
    <x v="0"/>
  </r>
  <r>
    <s v="'002100825234050202"/>
    <s v="Three Wheeler-Lease-Registered"/>
    <n v="25"/>
    <s v="40000-60000"/>
    <n v="2005"/>
    <n v="53"/>
    <n v="0.23778242999999999"/>
    <s v="Low_risk_sub_purpose_code"/>
    <s v="Missing"/>
    <s v="Missing"/>
    <s v="Missing"/>
    <s v="Missing"/>
    <s v="Green"/>
    <x v="0"/>
    <n v="187221"/>
    <n v="187221"/>
    <n v="70580"/>
    <n v="0"/>
    <x v="0"/>
    <x v="0"/>
    <x v="0"/>
    <x v="0"/>
  </r>
  <r>
    <s v="'005200598677050802"/>
    <s v="CASH IN HAND"/>
    <n v="49"/>
    <s v="60000-80000"/>
    <n v="2015"/>
    <n v="46"/>
    <n v="0.67290526299999998"/>
    <s v="Low_risk_sub_purpose_code"/>
    <s v="Above 80"/>
    <s v="between 100 - 150 percentage"/>
    <s v="between 1 - 5 percentage"/>
    <s v="between 2- 5 percentage"/>
    <s v="Green"/>
    <x v="0"/>
    <n v="413574"/>
    <n v="443115"/>
    <n v="671249"/>
    <n v="0"/>
    <x v="2"/>
    <x v="0"/>
    <x v="0"/>
    <x v="0"/>
  </r>
  <r>
    <s v="'020900693661050801"/>
    <s v="CASH IN HAND"/>
    <n v="37"/>
    <s v="80000-100000"/>
    <n v="2012"/>
    <n v="37"/>
    <n v="0.52226616400000003"/>
    <s v="Medium_risk_sub_purpose_code"/>
    <s v="Missing"/>
    <s v="Missing"/>
    <s v="Missing"/>
    <s v="Missing"/>
    <s v="Green"/>
    <x v="0"/>
    <n v="375771.99"/>
    <n v="387600"/>
    <n v="378470"/>
    <n v="0"/>
    <x v="0"/>
    <x v="0"/>
    <x v="0"/>
    <x v="0"/>
  </r>
  <r>
    <s v="'003600724668050801"/>
    <s v="CASH IN HAND"/>
    <n v="37"/>
    <s v="60000-80000"/>
    <n v="2018"/>
    <n v="29"/>
    <n v="0.34361435899999998"/>
    <s v="Medium_risk_sub_purpose_code"/>
    <s v="20-40"/>
    <s v="between 100 - 150 percentage"/>
    <s v="above 15 percentage"/>
    <s v="between 2- 5 percentage"/>
    <s v="Green"/>
    <x v="0"/>
    <n v="300045"/>
    <n v="300045"/>
    <n v="310064"/>
    <n v="0"/>
    <x v="0"/>
    <x v="0"/>
    <x v="0"/>
    <x v="0"/>
  </r>
  <r>
    <s v="'001600818208050201"/>
    <s v="Three Wheeler-Lease-Registered"/>
    <n v="37"/>
    <s v="80000-100000"/>
    <n v="2013"/>
    <n v="32"/>
    <n v="0.19898476200000001"/>
    <s v="Medium_risk_sub_purpose_code"/>
    <s v="Missing"/>
    <s v="Missing"/>
    <s v="Missing"/>
    <s v="Missing"/>
    <s v="Green"/>
    <x v="0"/>
    <n v="183536"/>
    <n v="193724"/>
    <n v="142179"/>
    <n v="0"/>
    <x v="0"/>
    <x v="0"/>
    <x v="0"/>
    <x v="0"/>
  </r>
  <r>
    <s v="'003500831144050201"/>
    <s v="Three Wheeler-Lease-Registered"/>
    <n v="25"/>
    <s v="60000-80000"/>
    <n v="2011"/>
    <n v="29"/>
    <n v="0.38289858100000002"/>
    <s v="Medium_risk_sub_purpose_code"/>
    <s v="0-20"/>
    <s v="Missing"/>
    <s v="Missing"/>
    <s v="Missing"/>
    <s v="Green"/>
    <x v="0"/>
    <n v="322938"/>
    <n v="322938"/>
    <n v="210790"/>
    <n v="0"/>
    <x v="0"/>
    <x v="0"/>
    <x v="0"/>
    <x v="0"/>
  </r>
  <r>
    <s v="'005000411715050801"/>
    <s v="CASH IN HAND"/>
    <n v="61"/>
    <s v="80000-100000"/>
    <n v="2016"/>
    <n v="46"/>
    <n v="0.82839195799999998"/>
    <s v="Medium_risk_sub_purpose_code"/>
    <s v="Above 80"/>
    <s v="Missing"/>
    <s v="Missing"/>
    <s v="Missing"/>
    <s v="Red"/>
    <x v="1"/>
    <n v="308763"/>
    <n v="686140"/>
    <n v="0"/>
    <n v="0"/>
    <x v="1"/>
    <x v="0"/>
    <x v="0"/>
    <x v="0"/>
  </r>
  <r>
    <s v="'014200824036050201"/>
    <s v="Three Wheeler-Lease-Registered"/>
    <n v="49"/>
    <s v="80000-100000"/>
    <n v="2015"/>
    <n v="39"/>
    <n v="0.63205043500000002"/>
    <s v="Low_risk_sub_purpose_code"/>
    <s v="60-80"/>
    <s v="less than 50 percentage"/>
    <s v="less than 1 percentage"/>
    <s v="above 10 percentage"/>
    <s v="Green"/>
    <x v="0"/>
    <n v="500796"/>
    <n v="500796"/>
    <n v="571638"/>
    <n v="0"/>
    <x v="0"/>
    <x v="0"/>
    <x v="0"/>
    <x v="0"/>
  </r>
  <r>
    <s v="'041600806204050201"/>
    <s v="Three Wheeler-Lease-Registered"/>
    <n v="37"/>
    <s v="40000-60000"/>
    <n v="2014"/>
    <n v="50"/>
    <n v="0.504854566"/>
    <s v="Medium_risk_sub_purpose_code"/>
    <s v="60-80"/>
    <s v="between 50 - 100 percentage"/>
    <s v="less than 1 percentage"/>
    <s v="between 2- 5 percentage"/>
    <s v="Green"/>
    <x v="0"/>
    <n v="456035"/>
    <n v="467565"/>
    <n v="321651"/>
    <n v="0"/>
    <x v="0"/>
    <x v="0"/>
    <x v="0"/>
    <x v="0"/>
  </r>
  <r>
    <s v="'020000830702050801"/>
    <s v="CASH IN HAND"/>
    <n v="43"/>
    <s v="100000-120000"/>
    <n v="2014"/>
    <n v="37"/>
    <n v="0.48248693599999998"/>
    <s v="Medium_risk_sub_purpose_code"/>
    <s v="0-20"/>
    <s v="less than 50 percentage"/>
    <s v="between 5 - 10 percentage"/>
    <s v="between 5- 10 percentage"/>
    <s v="Red"/>
    <x v="0"/>
    <n v="227670"/>
    <n v="318738"/>
    <n v="494372"/>
    <n v="494372"/>
    <x v="0"/>
    <x v="0"/>
    <x v="0"/>
    <x v="0"/>
  </r>
  <r>
    <s v="'004100400649050202"/>
    <s v="Three Wheeler-Lease-Registered"/>
    <n v="25"/>
    <s v="120000+"/>
    <n v="2012"/>
    <n v="47"/>
    <n v="0.79022758599999998"/>
    <s v="Low_risk_sub_purpose_code"/>
    <s v="40-60"/>
    <s v="between 50 - 100 percentage"/>
    <s v="between 1 - 5 percentage"/>
    <s v="between 5- 10 percentage"/>
    <s v="Green"/>
    <x v="0"/>
    <n v="506121"/>
    <n v="552132"/>
    <n v="517756"/>
    <n v="0"/>
    <x v="2"/>
    <x v="0"/>
    <x v="0"/>
    <x v="0"/>
  </r>
  <r>
    <s v="'003600824882050201"/>
    <s v="Three Wheeler-Lease-Registered"/>
    <n v="37"/>
    <s v="40000-60000"/>
    <n v="2018"/>
    <n v="36"/>
    <n v="0.24292676899999999"/>
    <s v="Medium_risk_sub_purpose_code"/>
    <s v="20-40"/>
    <s v="less than 50 percentage"/>
    <s v="between 1 - 5 percentage"/>
    <s v="above 10 percentage"/>
    <s v="Green"/>
    <x v="0"/>
    <n v="239224"/>
    <n v="239224"/>
    <n v="203646"/>
    <n v="0"/>
    <x v="0"/>
    <x v="0"/>
    <x v="0"/>
    <x v="0"/>
  </r>
  <r>
    <s v="'002400339426050804"/>
    <s v="CASH IN HAND"/>
    <n v="49"/>
    <s v="40000-60000"/>
    <n v="2015"/>
    <n v="30"/>
    <n v="0.55761304300000003"/>
    <s v="Low_risk_sub_purpose_code"/>
    <s v="60-80"/>
    <s v="between 50 - 100 percentage"/>
    <s v="between 1 - 5 percentage"/>
    <s v="between 2- 5 percentage"/>
    <s v="Red"/>
    <x v="0"/>
    <n v="297109"/>
    <n v="464595"/>
    <n v="640758"/>
    <n v="640758"/>
    <x v="1"/>
    <x v="0"/>
    <x v="0"/>
    <x v="0"/>
  </r>
  <r>
    <s v="'006700706178050201"/>
    <s v="Three Wheeler-Lease-Registered"/>
    <n v="31"/>
    <s v="40000-60000"/>
    <n v="2010"/>
    <n v="40"/>
    <n v="0.51599889700000001"/>
    <s v="Low_risk_sub_purpose_code"/>
    <s v="20-40"/>
    <s v="less than 50 percentage"/>
    <s v="between 1 - 5 percentage"/>
    <s v="between 5- 10 percentage"/>
    <s v="Red"/>
    <x v="0"/>
    <n v="259877"/>
    <n v="310401"/>
    <n v="357874"/>
    <n v="0"/>
    <x v="2"/>
    <x v="0"/>
    <x v="0"/>
    <x v="0"/>
  </r>
  <r>
    <s v="'016000527046050801"/>
    <s v="CASH IN HAND"/>
    <n v="37"/>
    <s v="120000+"/>
    <n v="2011"/>
    <n v="80"/>
    <n v="0.62681909700000005"/>
    <s v="Low_risk_sub_purpose_code"/>
    <s v="20-40"/>
    <s v="between 100 - 150 percentage"/>
    <s v="less than 1 percentage"/>
    <s v="between 2- 5 percentage"/>
    <s v="Green"/>
    <x v="0"/>
    <n v="315403"/>
    <n v="315403"/>
    <n v="501376"/>
    <n v="0"/>
    <x v="0"/>
    <x v="0"/>
    <x v="0"/>
    <x v="0"/>
  </r>
  <r>
    <s v="'005400706454050802"/>
    <s v="CASH IN HAND"/>
    <n v="37"/>
    <s v="80000-100000"/>
    <n v="2011"/>
    <n v="22"/>
    <n v="0.485528774"/>
    <s v="Medium_risk_sub_purpose_code"/>
    <s v="Missing"/>
    <s v="Missing"/>
    <s v="Missing"/>
    <s v="Missing"/>
    <s v="Red"/>
    <x v="0"/>
    <n v="145530"/>
    <n v="270270"/>
    <n v="415425"/>
    <n v="415425"/>
    <x v="0"/>
    <x v="0"/>
    <x v="0"/>
    <x v="0"/>
  </r>
  <r>
    <s v="'001100834178050201"/>
    <s v="Three Wheeler-Lease-Registered"/>
    <n v="25"/>
    <s v="40000-60000"/>
    <n v="2010"/>
    <n v="20"/>
    <n v="0.233956414"/>
    <s v="Low_risk_sub_purpose_code"/>
    <s v="Missing"/>
    <s v="Missing"/>
    <s v="Missing"/>
    <s v="Missing"/>
    <s v="Green"/>
    <x v="0"/>
    <n v="165281"/>
    <n v="181623"/>
    <n v="131165"/>
    <n v="0"/>
    <x v="0"/>
    <x v="0"/>
    <x v="0"/>
    <x v="0"/>
  </r>
  <r>
    <s v="'006500316710050201"/>
    <s v="Three Wheeler-Lease-Registered"/>
    <n v="31"/>
    <s v="120000+"/>
    <n v="2015"/>
    <n v="32"/>
    <n v="0.63127478299999995"/>
    <s v="Low_risk_sub_purpose_code"/>
    <s v="60-80"/>
    <s v="less than 50 percentage"/>
    <s v="between 5 - 10 percentage"/>
    <s v="between 5- 10 percentage"/>
    <s v="Green"/>
    <x v="0"/>
    <n v="415769.63"/>
    <n v="450900"/>
    <n v="576068"/>
    <n v="0"/>
    <x v="0"/>
    <x v="0"/>
    <x v="0"/>
    <x v="0"/>
  </r>
  <r>
    <s v="'012700840015050201"/>
    <s v="Three Wheeler-Lease-Registered"/>
    <n v="19"/>
    <s v="80000-100000"/>
    <n v="2016"/>
    <n v="30"/>
    <n v="0.63628867700000002"/>
    <s v="Low_risk_sub_purpose_code"/>
    <s v="20-40"/>
    <s v="between 50 - 100 percentage"/>
    <s v="less than 1 percentage"/>
    <s v="less than 2 percentage"/>
    <s v="Red"/>
    <x v="0"/>
    <n v="381461"/>
    <n v="599434"/>
    <n v="568863"/>
    <n v="568863"/>
    <x v="0"/>
    <x v="0"/>
    <x v="0"/>
    <x v="0"/>
  </r>
  <r>
    <s v="'006900846250050201"/>
    <s v="Three Wheeler-Lease-Registered"/>
    <n v="61"/>
    <s v="100000-120000"/>
    <n v="2015"/>
    <n v="46"/>
    <n v="0.62206829299999999"/>
    <s v="Low_risk_sub_purpose_code"/>
    <s v="Above 80"/>
    <s v="between 50 - 100 percentage"/>
    <s v="less than 1 percentage"/>
    <s v="less than 2 percentage"/>
    <s v="Red"/>
    <x v="0"/>
    <n v="47174"/>
    <n v="235870"/>
    <n v="0"/>
    <n v="0"/>
    <x v="1"/>
    <x v="0"/>
    <x v="0"/>
    <x v="0"/>
  </r>
  <r>
    <s v="'004000837522050201"/>
    <s v="Three Wheeler-Lease-Registered"/>
    <n v="37"/>
    <s v="100000-120000"/>
    <n v="2011"/>
    <n v="20"/>
    <n v="0.54036128999999999"/>
    <s v="Low_risk_sub_purpose_code"/>
    <s v="Missing"/>
    <s v="Missing"/>
    <s v="Missing"/>
    <s v="Missing"/>
    <s v="Green"/>
    <x v="0"/>
    <n v="276208"/>
    <n v="301308"/>
    <n v="421544"/>
    <n v="0"/>
    <x v="0"/>
    <x v="0"/>
    <x v="0"/>
    <x v="0"/>
  </r>
  <r>
    <s v="'016100267512050801"/>
    <s v="CASH IN HAND"/>
    <n v="61"/>
    <s v="40000-60000"/>
    <n v="2013"/>
    <n v="47"/>
    <n v="0.49401523800000002"/>
    <s v="Low_risk_sub_purpose_code"/>
    <s v="20-40"/>
    <s v="Missing"/>
    <s v="Missing"/>
    <s v="Missing"/>
    <s v="Green"/>
    <x v="0"/>
    <n v="273000"/>
    <n v="273000"/>
    <n v="471077"/>
    <n v="0"/>
    <x v="0"/>
    <x v="0"/>
    <x v="0"/>
    <x v="0"/>
  </r>
  <r>
    <s v="'000700840603050201"/>
    <s v="Three Wheeler-Lease-Registered"/>
    <n v="37"/>
    <s v="80000-100000"/>
    <n v="2010"/>
    <n v="48"/>
    <n v="0.52347444399999998"/>
    <s v="Low_risk_sub_purpose_code"/>
    <s v="Missing"/>
    <s v="Missing"/>
    <s v="Missing"/>
    <s v="Missing"/>
    <s v="Red"/>
    <x v="0"/>
    <n v="122609"/>
    <n v="248699"/>
    <n v="436322"/>
    <n v="436322"/>
    <x v="1"/>
    <x v="0"/>
    <x v="0"/>
    <x v="0"/>
  </r>
  <r>
    <s v="'004900278024050201"/>
    <s v="Three Wheeler-Lease-Registered"/>
    <n v="61"/>
    <s v="120000+"/>
    <n v="2019"/>
    <n v="54"/>
    <n v="0.60945119000000003"/>
    <s v="Medium_risk_sub_purpose_code"/>
    <s v="Above 80"/>
    <s v="between 50 - 100 percentage"/>
    <s v="less than 1 percentage"/>
    <s v="between 2- 5 percentage"/>
    <s v="Green"/>
    <x v="0"/>
    <n v="659813"/>
    <n v="659813"/>
    <n v="866359"/>
    <n v="0"/>
    <x v="0"/>
    <x v="0"/>
    <x v="0"/>
    <x v="0"/>
  </r>
  <r>
    <s v="'006500696335050203"/>
    <s v="Three Wheeler-Lease-Registered"/>
    <n v="36"/>
    <s v="&lt; 40000"/>
    <n v="2013"/>
    <n v="36"/>
    <n v="0.57696666699999999"/>
    <s v="Low_risk_sub_purpose_code"/>
    <s v="Above 80"/>
    <s v="Missing"/>
    <s v="Missing"/>
    <s v="Missing"/>
    <s v="Red"/>
    <x v="0"/>
    <n v="114000"/>
    <n v="426112"/>
    <n v="0"/>
    <n v="0"/>
    <x v="1"/>
    <x v="0"/>
    <x v="0"/>
    <x v="0"/>
  </r>
  <r>
    <s v="'002300033280050802"/>
    <s v="CASH IN HAND"/>
    <n v="37"/>
    <s v="40000-60000"/>
    <n v="2008"/>
    <n v="41"/>
    <n v="0.23127483900000001"/>
    <s v="Low_risk_sub_purpose_code"/>
    <s v="Missing"/>
    <s v="Missing"/>
    <s v="Missing"/>
    <s v="Missing"/>
    <s v="Green"/>
    <x v="0"/>
    <n v="114595"/>
    <n v="114595"/>
    <n v="146074"/>
    <n v="0"/>
    <x v="0"/>
    <x v="0"/>
    <x v="0"/>
    <x v="0"/>
  </r>
  <r>
    <s v="'018000837209050201"/>
    <s v="Three Wheeler-Lease-Registered"/>
    <n v="61"/>
    <s v="80000-100000"/>
    <n v="2012"/>
    <n v="36"/>
    <n v="0.50787320800000002"/>
    <s v="Low_risk_sub_purpose_code"/>
    <s v="20-40"/>
    <s v="Missing"/>
    <s v="Missing"/>
    <s v="Missing"/>
    <s v="Red"/>
    <x v="0"/>
    <n v="63773"/>
    <n v="225276"/>
    <n v="499927"/>
    <n v="499927"/>
    <x v="1"/>
    <x v="0"/>
    <x v="0"/>
    <x v="0"/>
  </r>
  <r>
    <s v="'001500156700050802"/>
    <s v="CASH IN HAND"/>
    <n v="73"/>
    <s v="60000-80000"/>
    <n v="2011"/>
    <n v="55"/>
    <n v="0.44495896800000001"/>
    <s v="Low_risk_sub_purpose_code"/>
    <s v="Missing"/>
    <s v="Missing"/>
    <s v="Missing"/>
    <s v="Missing"/>
    <s v="Green"/>
    <x v="0"/>
    <n v="214079.15"/>
    <n v="216180"/>
    <n v="403439"/>
    <n v="0"/>
    <x v="0"/>
    <x v="0"/>
    <x v="0"/>
    <x v="0"/>
  </r>
  <r>
    <s v="'016300442118050801"/>
    <s v="CASH IN HAND"/>
    <n v="61"/>
    <s v="60000-80000"/>
    <n v="2013"/>
    <n v="55"/>
    <n v="0.57017047600000004"/>
    <s v="Low_risk_sub_purpose_code"/>
    <s v="40-60"/>
    <s v="between 50 - 100 percentage"/>
    <s v="between 5 - 10 percentage"/>
    <s v="between 5- 10 percentage"/>
    <s v="Green"/>
    <x v="1"/>
    <n v="278798.17"/>
    <n v="320400"/>
    <n v="576645"/>
    <n v="0"/>
    <x v="2"/>
    <x v="0"/>
    <x v="0"/>
    <x v="0"/>
  </r>
  <r>
    <s v="'000600682500050801"/>
    <s v="CASH IN HAND"/>
    <n v="49"/>
    <s v="100000-120000"/>
    <n v="2010"/>
    <n v="48"/>
    <n v="0.59186979299999998"/>
    <s v="Medium_risk_sub_purpose_code"/>
    <s v="40-60"/>
    <s v="between 50 - 100 percentage"/>
    <s v="between 1 - 5 percentage"/>
    <s v="between 2- 5 percentage"/>
    <s v="Red"/>
    <x v="1"/>
    <n v="311397"/>
    <n v="328737"/>
    <n v="595342"/>
    <n v="0"/>
    <x v="2"/>
    <x v="0"/>
    <x v="0"/>
    <x v="0"/>
  </r>
  <r>
    <s v="'014200830229050801"/>
    <s v="CASH IN HAND"/>
    <n v="61"/>
    <s v="120000+"/>
    <n v="2015"/>
    <n v="44"/>
    <n v="0.51871652199999996"/>
    <s v="Medium_risk_sub_purpose_code"/>
    <s v="Missing"/>
    <s v="Missing"/>
    <s v="Missing"/>
    <s v="Missing"/>
    <s v="Green"/>
    <x v="0"/>
    <n v="267768"/>
    <n v="312396"/>
    <n v="564055"/>
    <n v="0"/>
    <x v="0"/>
    <x v="0"/>
    <x v="0"/>
    <x v="0"/>
  </r>
  <r>
    <s v="'002200734729050202"/>
    <s v="Three Wheeler-Lease-Registered"/>
    <n v="61"/>
    <s v="120000+"/>
    <n v="2008"/>
    <n v="34"/>
    <n v="0.731709677"/>
    <s v="Low_risk_sub_purpose_code"/>
    <s v="Above 80"/>
    <s v="less than 50 percentage"/>
    <s v="less than 1 percentage"/>
    <s v="between 5- 10 percentage"/>
    <s v="Green"/>
    <x v="0"/>
    <n v="223355"/>
    <n v="223355"/>
    <n v="536585"/>
    <n v="0"/>
    <x v="1"/>
    <x v="0"/>
    <x v="0"/>
    <x v="0"/>
  </r>
  <r>
    <s v="'010100778183050203"/>
    <s v="Three Wheeler-Lease-Registered"/>
    <n v="49"/>
    <s v="40000-60000"/>
    <n v="2011"/>
    <n v="39"/>
    <n v="0.56101883900000005"/>
    <s v="Medium_risk_sub_purpose_code"/>
    <s v="Above 80"/>
    <s v="between 50 - 100 percentage"/>
    <s v="less than 1 percentage"/>
    <s v="between 2- 5 percentage"/>
    <s v="Green"/>
    <x v="0"/>
    <n v="289816"/>
    <n v="312000"/>
    <n v="474797"/>
    <n v="0"/>
    <x v="2"/>
    <x v="0"/>
    <x v="0"/>
    <x v="0"/>
  </r>
  <r>
    <s v="'005500440228050802"/>
    <s v="CASH IN HAND"/>
    <n v="37"/>
    <s v="120000+"/>
    <n v="2016"/>
    <n v="44"/>
    <n v="0.71357883600000005"/>
    <s v="Low_risk_sub_purpose_code"/>
    <s v="Missing"/>
    <s v="Missing"/>
    <s v="Missing"/>
    <s v="Missing"/>
    <s v="Green"/>
    <x v="0"/>
    <n v="527982"/>
    <n v="527982"/>
    <n v="639919"/>
    <n v="0"/>
    <x v="2"/>
    <x v="0"/>
    <x v="0"/>
    <x v="0"/>
  </r>
  <r>
    <s v="'004000709464050801"/>
    <s v="CASH IN HAND"/>
    <n v="25"/>
    <s v="100000-120000"/>
    <n v="2010"/>
    <n v="54"/>
    <n v="0.72769680400000003"/>
    <s v="Low_risk_sub_purpose_code"/>
    <s v="Missing"/>
    <s v="less than 50 percentage"/>
    <s v="less than 1 percentage"/>
    <s v="above 10 percentage"/>
    <s v="Green"/>
    <x v="0"/>
    <n v="340510"/>
    <n v="340510"/>
    <n v="427910"/>
    <n v="0"/>
    <x v="1"/>
    <x v="0"/>
    <x v="0"/>
    <x v="0"/>
  </r>
  <r>
    <s v="'001900321116050802"/>
    <s v="CASH IN HAND"/>
    <n v="37"/>
    <s v="60000-80000"/>
    <n v="2015"/>
    <n v="31"/>
    <n v="0.52290173900000003"/>
    <s v="Medium_risk_sub_purpose_code"/>
    <s v="0-20"/>
    <s v="less than 50 percentage"/>
    <s v="between 1 - 5 percentage"/>
    <s v="above 10 percentage"/>
    <s v="Green"/>
    <x v="0"/>
    <n v="385840"/>
    <n v="440960"/>
    <n v="455505"/>
    <n v="0"/>
    <x v="0"/>
    <x v="0"/>
    <x v="0"/>
    <x v="0"/>
  </r>
  <r>
    <s v="'014100815912050801"/>
    <s v="CASH IN HAND"/>
    <n v="31"/>
    <s v="120000+"/>
    <n v="2015"/>
    <n v="27"/>
    <n v="0.83950782599999996"/>
    <s v="High_risk_sub_purpose_code"/>
    <s v="60-80"/>
    <s v="between 50 - 100 percentage"/>
    <s v="less than 1 percentage"/>
    <s v="between 2- 5 percentage"/>
    <s v="Red"/>
    <x v="0"/>
    <n v="472195"/>
    <n v="937700"/>
    <n v="0"/>
    <n v="0"/>
    <x v="0"/>
    <x v="0"/>
    <x v="0"/>
    <x v="0"/>
  </r>
  <r>
    <s v="'003300755208050201"/>
    <s v="Three Wheeler-Lease-Registered"/>
    <n v="31"/>
    <s v="100000-120000"/>
    <n v="2012"/>
    <n v="35"/>
    <n v="0.65605418699999996"/>
    <s v="Medium_risk_sub_purpose_code"/>
    <s v="20-40"/>
    <s v="less than 50 percentage"/>
    <s v="less than 1 percentage"/>
    <s v="above 10 percentage"/>
    <s v="Green"/>
    <x v="0"/>
    <n v="459541"/>
    <n v="489855"/>
    <n v="465233"/>
    <n v="0"/>
    <x v="2"/>
    <x v="0"/>
    <x v="0"/>
    <x v="0"/>
  </r>
  <r>
    <s v="'006400846262050201"/>
    <s v="Three Wheeler-Lease-Registered"/>
    <n v="61"/>
    <s v="100000-120000"/>
    <n v="2017"/>
    <n v="29"/>
    <n v="0.57185650200000004"/>
    <s v="Low_risk_sub_purpose_code"/>
    <s v="Missing"/>
    <s v="between 50 - 100 percentage"/>
    <s v="less than 1 percentage"/>
    <s v="between 2- 5 percentage"/>
    <s v="Green"/>
    <x v="0"/>
    <n v="215969.65"/>
    <n v="236340"/>
    <n v="609150"/>
    <n v="0"/>
    <x v="1"/>
    <x v="0"/>
    <x v="0"/>
    <x v="0"/>
  </r>
  <r>
    <s v="'005900823988050202"/>
    <s v="Three Wheeler-Lease-Registered"/>
    <n v="25"/>
    <s v="40000-60000"/>
    <n v="2009"/>
    <n v="48"/>
    <n v="0.246877664"/>
    <s v="Medium_risk_sub_purpose_code"/>
    <s v="20-40"/>
    <s v="Missing"/>
    <s v="Missing"/>
    <s v="Missing"/>
    <s v="Green"/>
    <x v="0"/>
    <n v="234828"/>
    <n v="234828"/>
    <n v="88065"/>
    <n v="0"/>
    <x v="0"/>
    <x v="0"/>
    <x v="0"/>
    <x v="0"/>
  </r>
  <r>
    <s v="'000400704265050801"/>
    <s v="CASH IN HAND"/>
    <n v="49"/>
    <s v="60000-80000"/>
    <n v="2011"/>
    <n v="37"/>
    <n v="0.603828645"/>
    <s v="Low_risk_sub_purpose_code"/>
    <s v="Above 80"/>
    <s v="between 50 - 100 percentage"/>
    <s v="between 1 - 5 percentage"/>
    <s v="between 5- 10 percentage"/>
    <s v="Green"/>
    <x v="0"/>
    <n v="283928"/>
    <n v="298844"/>
    <n v="522245"/>
    <n v="0"/>
    <x v="2"/>
    <x v="0"/>
    <x v="0"/>
    <x v="0"/>
  </r>
  <r>
    <s v="'000600706841050801"/>
    <s v="CASH IN HAND"/>
    <n v="61"/>
    <s v="120000+"/>
    <n v="2012"/>
    <n v="42"/>
    <n v="0.722600252"/>
    <s v="Medium_risk_sub_purpose_code"/>
    <s v="Above 80"/>
    <s v="between 50 - 100 percentage"/>
    <s v="less than 1 percentage"/>
    <s v="less than 2 percentage"/>
    <s v="Red"/>
    <x v="0"/>
    <n v="300799"/>
    <n v="389270"/>
    <n v="803433"/>
    <n v="803433"/>
    <x v="1"/>
    <x v="0"/>
    <x v="0"/>
    <x v="0"/>
  </r>
  <r>
    <s v="'005400752503050801"/>
    <s v="CASH IN HAND"/>
    <n v="61"/>
    <s v="80000-100000"/>
    <n v="2013"/>
    <n v="65"/>
    <n v="0.77489333299999996"/>
    <s v="Low_risk_sub_purpose_code"/>
    <s v="Above 80"/>
    <s v="between 50 - 100 percentage"/>
    <s v="between 1 - 5 percentage"/>
    <s v="between 2- 5 percentage"/>
    <s v="Red"/>
    <x v="0"/>
    <n v="264550"/>
    <n v="343915"/>
    <n v="786610"/>
    <n v="0"/>
    <x v="2"/>
    <x v="0"/>
    <x v="0"/>
    <x v="0"/>
  </r>
  <r>
    <s v="'008400815843050203"/>
    <s v="Three Wheeler-Lease-Registered"/>
    <n v="37"/>
    <s v="120000+"/>
    <n v="2012"/>
    <n v="25"/>
    <n v="0.83443193299999996"/>
    <s v="Medium_risk_sub_purpose_code"/>
    <s v="60-80"/>
    <s v="less than 50 percentage"/>
    <s v="less than 1 percentage"/>
    <s v="above 10 percentage"/>
    <s v="Red"/>
    <x v="0"/>
    <n v="183485"/>
    <n v="800910"/>
    <n v="944283"/>
    <n v="944283"/>
    <x v="1"/>
    <x v="0"/>
    <x v="0"/>
    <x v="0"/>
  </r>
  <r>
    <s v="'000700662521050803"/>
    <s v="CASH IN HAND"/>
    <n v="37"/>
    <s v="80000-100000"/>
    <n v="2010"/>
    <n v="37"/>
    <n v="0.56059704700000001"/>
    <s v="Medium_risk_sub_purpose_code"/>
    <s v="Missing"/>
    <s v="Missing"/>
    <s v="Missing"/>
    <s v="Missing"/>
    <s v="Green"/>
    <x v="0"/>
    <n v="429452"/>
    <n v="474684"/>
    <n v="345773"/>
    <n v="0"/>
    <x v="0"/>
    <x v="0"/>
    <x v="0"/>
    <x v="0"/>
  </r>
  <r>
    <s v="'005900515897050801"/>
    <s v="CASH IN HAND"/>
    <n v="37"/>
    <s v="100000-120000"/>
    <n v="2011"/>
    <n v="42"/>
    <n v="0.52112412900000005"/>
    <s v="Low_risk_sub_purpose_code"/>
    <s v="40-60"/>
    <s v="between 150 - 200 percentage"/>
    <s v="above 15 percentage"/>
    <s v="between 2- 5 percentage"/>
    <s v="Red"/>
    <x v="0"/>
    <n v="195916"/>
    <n v="327824"/>
    <n v="454035"/>
    <n v="454035"/>
    <x v="0"/>
    <x v="0"/>
    <x v="0"/>
    <x v="0"/>
  </r>
  <r>
    <s v="'005600586454050801"/>
    <s v="CASH IN HAND"/>
    <n v="31"/>
    <s v="100000-120000"/>
    <n v="2007"/>
    <n v="28"/>
    <n v="0.28247932799999997"/>
    <s v="Medium_risk_sub_purpose_code"/>
    <s v="40-60"/>
    <s v="above 200 percentage"/>
    <s v="above 15 percentage"/>
    <s v="between 2- 5 percentage"/>
    <s v="Green"/>
    <x v="0"/>
    <n v="206368.54"/>
    <n v="217626"/>
    <n v="109421"/>
    <n v="0"/>
    <x v="0"/>
    <x v="0"/>
    <x v="0"/>
    <x v="0"/>
  </r>
  <r>
    <s v="'003100679901050801"/>
    <s v="CASH IN HAND"/>
    <n v="37"/>
    <s v="80000-100000"/>
    <n v="2005"/>
    <n v="30"/>
    <n v="0.52261831800000003"/>
    <s v="Medium_risk_sub_purpose_code"/>
    <s v="20-40"/>
    <s v="between 50 - 100 percentage"/>
    <s v="between 1 - 5 percentage"/>
    <s v="between 5- 10 percentage"/>
    <s v="Red"/>
    <x v="0"/>
    <n v="188106.76"/>
    <n v="266458"/>
    <n v="302013"/>
    <n v="302013"/>
    <x v="0"/>
    <x v="0"/>
    <x v="0"/>
    <x v="0"/>
  </r>
  <r>
    <s v="'008600563890050201"/>
    <s v="Three Wheeler-Lease-Registered"/>
    <n v="25"/>
    <s v="60000-80000"/>
    <n v="2006"/>
    <n v="31"/>
    <n v="0.30288999999999999"/>
    <s v="Medium_risk_sub_purpose_code"/>
    <s v="Missing"/>
    <s v="Missing"/>
    <s v="Missing"/>
    <s v="Missing"/>
    <s v="Green"/>
    <x v="0"/>
    <n v="234430"/>
    <n v="234430"/>
    <n v="94108"/>
    <n v="0"/>
    <x v="1"/>
    <x v="0"/>
    <x v="0"/>
    <x v="0"/>
  </r>
  <r>
    <s v="'006700826790050201"/>
    <s v="Three Wheeler-Lease-Registered"/>
    <n v="25"/>
    <s v="60000-80000"/>
    <n v="2005"/>
    <n v="31"/>
    <n v="0.47556485999999998"/>
    <s v="Low_risk_sub_purpose_code"/>
    <s v="60-80"/>
    <s v="between 50 - 100 percentage"/>
    <s v="between 10 - 15 percentage"/>
    <s v="between 5- 10 percentage"/>
    <s v="Red"/>
    <x v="0"/>
    <n v="262189"/>
    <n v="318144"/>
    <n v="190799"/>
    <n v="0"/>
    <x v="0"/>
    <x v="0"/>
    <x v="0"/>
    <x v="0"/>
  </r>
  <r>
    <s v="'001500837005050201"/>
    <s v="Three Wheeler-Lease-Registered"/>
    <n v="37"/>
    <s v="120000+"/>
    <n v="2009"/>
    <n v="23"/>
    <n v="0.56253970099999995"/>
    <s v="Low_risk_sub_purpose_code"/>
    <s v="Missing"/>
    <s v="Missing"/>
    <s v="Missing"/>
    <s v="Missing"/>
    <s v="Red"/>
    <x v="0"/>
    <n v="209354"/>
    <n v="272124"/>
    <n v="465480"/>
    <n v="0"/>
    <x v="0"/>
    <x v="0"/>
    <x v="0"/>
    <x v="0"/>
  </r>
  <r>
    <s v="'007600718959050202"/>
    <s v="Three Wheeler-Lease-Registered"/>
    <n v="37"/>
    <s v="100000-120000"/>
    <n v="2012"/>
    <n v="47"/>
    <n v="0.50987121999999996"/>
    <s v="Medium_risk_sub_purpose_code"/>
    <s v="Missing"/>
    <s v="Missing"/>
    <s v="Missing"/>
    <s v="Missing"/>
    <s v="Green"/>
    <x v="0"/>
    <n v="302302"/>
    <n v="332038"/>
    <n v="430428"/>
    <n v="0"/>
    <x v="0"/>
    <x v="0"/>
    <x v="0"/>
    <x v="0"/>
  </r>
  <r>
    <s v="'040700824073050201"/>
    <s v="Three Wheeler-Lease-Registered"/>
    <n v="37"/>
    <s v="100000-120000"/>
    <n v="2019"/>
    <n v="34"/>
    <n v="0.58998060600000002"/>
    <s v="Medium_risk_sub_purpose_code"/>
    <s v="20-40"/>
    <s v="between 100 - 150 percentage"/>
    <s v="between 1 - 5 percentage"/>
    <s v="less than 2 percentage"/>
    <s v="Red"/>
    <x v="0"/>
    <n v="436258"/>
    <n v="564606"/>
    <n v="609698"/>
    <n v="609698"/>
    <x v="0"/>
    <x v="0"/>
    <x v="0"/>
    <x v="0"/>
  </r>
  <r>
    <s v="'040200157617050201"/>
    <s v="Three Wheeler-Lease-Registered"/>
    <n v="49"/>
    <s v="120000+"/>
    <n v="2012"/>
    <n v="59"/>
    <n v="0.71737365900000005"/>
    <s v="Medium_risk_sub_purpose_code"/>
    <s v="60-80"/>
    <s v="less than 50 percentage"/>
    <s v="less than 1 percentage"/>
    <s v="above 10 percentage"/>
    <s v="Green"/>
    <x v="0"/>
    <n v="399966"/>
    <n v="399966"/>
    <n v="625330"/>
    <n v="0"/>
    <x v="2"/>
    <x v="0"/>
    <x v="0"/>
    <x v="0"/>
  </r>
  <r>
    <s v="'002300846015050801"/>
    <s v="CASH IN HAND"/>
    <n v="37"/>
    <s v="80000-100000"/>
    <n v="2006"/>
    <n v="51"/>
    <n v="0.62748292699999997"/>
    <s v="Low_risk_sub_purpose_code"/>
    <s v="20-40"/>
    <s v="between 50 - 100 percentage"/>
    <s v="less than 1 percentage"/>
    <s v="between 5- 10 percentage"/>
    <s v="Green"/>
    <x v="0"/>
    <n v="165483"/>
    <n v="183870"/>
    <n v="324743"/>
    <n v="0"/>
    <x v="1"/>
    <x v="0"/>
    <x v="0"/>
    <x v="0"/>
  </r>
  <r>
    <s v="'001000831078050201"/>
    <s v="Three Wheeler-Lease-Registered"/>
    <n v="49"/>
    <s v="120000+"/>
    <n v="2009"/>
    <n v="29"/>
    <n v="0.52024992699999995"/>
    <s v="Medium_risk_sub_purpose_code"/>
    <s v="60-80"/>
    <s v="between 50 - 100 percentage"/>
    <s v="less than 1 percentage"/>
    <s v="less than 2 percentage"/>
    <s v="Green"/>
    <x v="0"/>
    <n v="258562"/>
    <n v="260092"/>
    <n v="389301"/>
    <n v="0"/>
    <x v="0"/>
    <x v="0"/>
    <x v="0"/>
    <x v="0"/>
  </r>
  <r>
    <s v="'005800777734050201"/>
    <s v="Three Wheeler-Lease-Registered"/>
    <n v="43"/>
    <s v="100000-120000"/>
    <n v="2006"/>
    <n v="56"/>
    <n v="0.75139857099999996"/>
    <s v="Low_risk_sub_purpose_code"/>
    <s v="Above 80"/>
    <s v="less than 50 percentage"/>
    <s v="between 1 - 5 percentage"/>
    <s v="between 2- 5 percentage"/>
    <s v="Green"/>
    <x v="0"/>
    <n v="245993.44"/>
    <n v="286986"/>
    <n v="440865"/>
    <n v="0"/>
    <x v="2"/>
    <x v="0"/>
    <x v="0"/>
    <x v="0"/>
  </r>
  <r>
    <s v="'019100831206050801"/>
    <s v="CASH IN HAND"/>
    <n v="37"/>
    <s v="60000-80000"/>
    <n v="2015"/>
    <n v="54"/>
    <n v="0.40945130400000002"/>
    <s v="Medium_risk_sub_purpose_code"/>
    <s v="0-20"/>
    <s v="less than 50 percentage"/>
    <s v="above 15 percentage"/>
    <s v="between 5- 10 percentage"/>
    <s v="Green"/>
    <x v="0"/>
    <n v="295396"/>
    <n v="310436"/>
    <n v="372937"/>
    <n v="0"/>
    <x v="0"/>
    <x v="0"/>
    <x v="0"/>
    <x v="0"/>
  </r>
  <r>
    <s v="'011000591313050801"/>
    <s v="CASH IN HAND"/>
    <n v="25"/>
    <s v="40000-60000"/>
    <n v="2005"/>
    <n v="32"/>
    <n v="0.34119327100000002"/>
    <s v="Medium_risk_sub_purpose_code"/>
    <s v="Missing"/>
    <s v="Missing"/>
    <s v="Missing"/>
    <s v="Missing"/>
    <s v="Green"/>
    <x v="0"/>
    <n v="188412"/>
    <n v="188888"/>
    <n v="131344"/>
    <n v="0"/>
    <x v="0"/>
    <x v="0"/>
    <x v="0"/>
    <x v="0"/>
  </r>
  <r>
    <s v="'006100826095050201"/>
    <s v="Three Wheeler-Lease-Registered"/>
    <n v="25"/>
    <s v="40000-60000"/>
    <n v="2007"/>
    <n v="28"/>
    <n v="0.21369680699999999"/>
    <s v="Low_risk_sub_purpose_code"/>
    <s v="0-20"/>
    <s v="Missing"/>
    <s v="Missing"/>
    <s v="Missing"/>
    <s v="Green"/>
    <x v="0"/>
    <n v="162455"/>
    <n v="185045"/>
    <n v="92704"/>
    <n v="0"/>
    <x v="0"/>
    <x v="0"/>
    <x v="0"/>
    <x v="0"/>
  </r>
  <r>
    <s v="'008700830166050201"/>
    <s v="Three Wheeler-Lease-Registered"/>
    <n v="37"/>
    <s v="40000-60000"/>
    <n v="2010"/>
    <n v="53"/>
    <n v="0.34657655199999998"/>
    <s v="Medium_risk_sub_purpose_code"/>
    <s v="20-40"/>
    <s v="Missing"/>
    <s v="Missing"/>
    <s v="Missing"/>
    <s v="Green"/>
    <x v="0"/>
    <n v="230775"/>
    <n v="230775"/>
    <n v="232548"/>
    <n v="0"/>
    <x v="0"/>
    <x v="0"/>
    <x v="0"/>
    <x v="0"/>
  </r>
  <r>
    <s v="'009500334258050201"/>
    <s v="Three Wheeler-Lease-Registered"/>
    <n v="25"/>
    <s v="120000+"/>
    <n v="2012"/>
    <n v="29"/>
    <n v="0.76892075500000001"/>
    <s v="Low_risk_sub_purpose_code"/>
    <s v="20-40"/>
    <s v="between 50 - 100 percentage"/>
    <s v="between 1 - 5 percentage"/>
    <s v="between 5- 10 percentage"/>
    <s v="Green"/>
    <x v="0"/>
    <n v="479538"/>
    <n v="510456"/>
    <n v="540182"/>
    <n v="0"/>
    <x v="2"/>
    <x v="0"/>
    <x v="0"/>
    <x v="0"/>
  </r>
  <r>
    <s v="'000700019867050801"/>
    <s v="CASH IN HAND"/>
    <n v="61"/>
    <s v="120000+"/>
    <n v="2010"/>
    <n v="45"/>
    <n v="0.73298778799999997"/>
    <s v="Low_risk_sub_purpose_code"/>
    <s v="Above 80"/>
    <s v="between 50 - 100 percentage"/>
    <s v="between 1 - 5 percentage"/>
    <s v="between 2- 5 percentage"/>
    <s v="Green"/>
    <x v="0"/>
    <n v="301345"/>
    <n v="345366"/>
    <n v="647602"/>
    <n v="0"/>
    <x v="2"/>
    <x v="0"/>
    <x v="0"/>
    <x v="0"/>
  </r>
  <r>
    <s v="'000600814704050201"/>
    <s v="Three Wheeler-Lease-Registered"/>
    <n v="25"/>
    <s v="&lt; 40000"/>
    <n v="2013"/>
    <n v="64"/>
    <n v="0.100760952"/>
    <s v="Medium_risk_sub_purpose_code"/>
    <s v="20-40"/>
    <s v="less than 50 percentage"/>
    <s v="less than 1 percentage"/>
    <s v="Missing"/>
    <s v="Green"/>
    <x v="0"/>
    <n v="155620"/>
    <n v="155620"/>
    <n v="31850"/>
    <n v="0"/>
    <x v="0"/>
    <x v="0"/>
    <x v="0"/>
    <x v="0"/>
  </r>
  <r>
    <s v="'012700722180050803"/>
    <s v="CASH IN HAND"/>
    <n v="37"/>
    <s v="60000-80000"/>
    <n v="2013"/>
    <n v="20"/>
    <n v="0.59727809499999995"/>
    <s v="Medium_risk_sub_purpose_code"/>
    <s v="Missing"/>
    <s v="Missing"/>
    <s v="Missing"/>
    <s v="Missing"/>
    <s v="Red"/>
    <x v="0"/>
    <n v="422805"/>
    <n v="563740"/>
    <n v="494692"/>
    <n v="494692"/>
    <x v="0"/>
    <x v="0"/>
    <x v="0"/>
    <x v="0"/>
  </r>
  <r>
    <s v="'005000451670050802"/>
    <s v="CASH IN HAND"/>
    <n v="25"/>
    <s v="120000+"/>
    <n v="2005"/>
    <n v="30"/>
    <n v="0.62370990699999995"/>
    <s v="Low_risk_sub_purpose_code"/>
    <s v="60-80"/>
    <s v="between 50 - 100 percentage"/>
    <s v="between 5 - 10 percentage"/>
    <s v="between 5- 10 percentage"/>
    <s v="Green"/>
    <x v="0"/>
    <n v="290914"/>
    <n v="335104"/>
    <n v="256134"/>
    <n v="0"/>
    <x v="2"/>
    <x v="0"/>
    <x v="0"/>
    <x v="0"/>
  </r>
  <r>
    <s v="'041500386388050801"/>
    <s v="CASH IN HAND"/>
    <n v="25"/>
    <s v="120000+"/>
    <n v="2015"/>
    <n v="44"/>
    <n v="0.64588087000000005"/>
    <s v="Medium_risk_sub_purpose_code"/>
    <s v="Missing"/>
    <s v="Missing"/>
    <s v="Missing"/>
    <s v="Missing"/>
    <s v="Green"/>
    <x v="0"/>
    <n v="600166"/>
    <n v="643035"/>
    <n v="432881"/>
    <n v="0"/>
    <x v="2"/>
    <x v="0"/>
    <x v="0"/>
    <x v="0"/>
  </r>
  <r>
    <s v="'004600814917050801"/>
    <s v="CASH IN HAND"/>
    <n v="25"/>
    <s v="40000-60000"/>
    <n v="2006"/>
    <n v="22"/>
    <n v="0.15340869600000001"/>
    <s v="Medium_risk_sub_purpose_code"/>
    <s v="Missing"/>
    <s v="Missing"/>
    <s v="Missing"/>
    <s v="Missing"/>
    <s v="Green"/>
    <x v="0"/>
    <n v="140448"/>
    <n v="147840"/>
    <n v="32060"/>
    <n v="0"/>
    <x v="0"/>
    <x v="0"/>
    <x v="0"/>
    <x v="0"/>
  </r>
  <r>
    <s v="'006100754480050203"/>
    <s v="Three Wheeler-Lease-Registered"/>
    <n v="13"/>
    <s v="100000-120000"/>
    <n v="2016"/>
    <n v="20"/>
    <n v="0.81057422999999995"/>
    <s v="Low_risk_sub_purpose_code"/>
    <s v="Missing"/>
    <s v="Missing"/>
    <s v="Missing"/>
    <s v="Missing"/>
    <s v="Green"/>
    <x v="0"/>
    <n v="821980"/>
    <n v="821980"/>
    <n v="305279"/>
    <n v="0"/>
    <x v="1"/>
    <x v="0"/>
    <x v="0"/>
    <x v="0"/>
  </r>
  <r>
    <s v="'004700837917050201"/>
    <s v="Three Wheeler-Lease-Registered"/>
    <n v="19"/>
    <s v="120000+"/>
    <n v="2015"/>
    <n v="21"/>
    <n v="0.64424260899999997"/>
    <s v="Low_risk_sub_purpose_code"/>
    <s v="Missing"/>
    <s v="Missing"/>
    <s v="Missing"/>
    <s v="Missing"/>
    <s v="Green"/>
    <x v="0"/>
    <n v="591571.57999999996"/>
    <n v="592394"/>
    <n v="400563"/>
    <n v="0"/>
    <x v="0"/>
    <x v="0"/>
    <x v="0"/>
    <x v="0"/>
  </r>
  <r>
    <s v="'009900412568050802"/>
    <s v="CASH IN HAND"/>
    <n v="37"/>
    <s v="100000-120000"/>
    <n v="2016"/>
    <n v="32"/>
    <n v="0.72237609400000002"/>
    <s v="Low_risk_sub_purpose_code"/>
    <s v="Missing"/>
    <s v="Missing"/>
    <s v="Missing"/>
    <s v="Missing"/>
    <s v="Red"/>
    <x v="0"/>
    <n v="311479.55"/>
    <n v="437748"/>
    <n v="762688"/>
    <n v="762688"/>
    <x v="1"/>
    <x v="0"/>
    <x v="0"/>
    <x v="0"/>
  </r>
  <r>
    <s v="'005100322582050802"/>
    <s v="CASH IN HAND"/>
    <n v="37"/>
    <s v="60000-80000"/>
    <n v="2013"/>
    <n v="48"/>
    <n v="0.62816952400000003"/>
    <s v="Low_risk_sub_purpose_code"/>
    <s v="60-80"/>
    <s v="between 50 - 100 percentage"/>
    <s v="between 1 - 5 percentage"/>
    <s v="between 5- 10 percentage"/>
    <s v="Green"/>
    <x v="0"/>
    <n v="278469"/>
    <n v="338415"/>
    <n v="605777"/>
    <n v="0"/>
    <x v="0"/>
    <x v="0"/>
    <x v="0"/>
    <x v="0"/>
  </r>
  <r>
    <s v="'000800240189050802"/>
    <s v="CASH IN HAND"/>
    <n v="61"/>
    <s v="60000-80000"/>
    <n v="2013"/>
    <n v="40"/>
    <n v="0.49401523800000002"/>
    <s v="Medium_risk_sub_purpose_code"/>
    <s v="60-80"/>
    <s v="less than 50 percentage"/>
    <s v="above 15 percentage"/>
    <s v="between 5- 10 percentage"/>
    <s v="Green"/>
    <x v="1"/>
    <n v="261641.05"/>
    <n v="292605"/>
    <n v="478049"/>
    <n v="0"/>
    <x v="0"/>
    <x v="0"/>
    <x v="0"/>
    <x v="0"/>
  </r>
  <r>
    <s v="'005300632561050202"/>
    <s v="Three Wheeler-Lease-Registered"/>
    <n v="37"/>
    <s v="80000-100000"/>
    <n v="2005"/>
    <n v="47"/>
    <n v="0.58270654200000005"/>
    <s v="Medium_risk_sub_purpose_code"/>
    <s v="40-60"/>
    <s v="less than 50 percentage"/>
    <s v="between 1 - 5 percentage"/>
    <s v="between 5- 10 percentage"/>
    <s v="Green"/>
    <x v="1"/>
    <n v="204540"/>
    <n v="218010"/>
    <n v="334994"/>
    <n v="0"/>
    <x v="2"/>
    <x v="0"/>
    <x v="0"/>
    <x v="0"/>
  </r>
  <r>
    <s v="'000600691473050801"/>
    <s v="CASH IN HAND"/>
    <n v="61"/>
    <s v="80000-100000"/>
    <n v="2020"/>
    <n v="27"/>
    <n v="0.81453293500000001"/>
    <s v="Medium_risk_sub_purpose_code"/>
    <s v="60-80"/>
    <s v="less than 50 percentage"/>
    <s v="less than 1 percentage"/>
    <s v="above 10 percentage"/>
    <s v="Green"/>
    <x v="0"/>
    <n v="650052.07999999996"/>
    <n v="715575"/>
    <n v="871013"/>
    <n v="0"/>
    <x v="0"/>
    <x v="0"/>
    <x v="0"/>
    <x v="0"/>
  </r>
  <r>
    <s v="'007200838067050201"/>
    <s v="Three Wheeler-Lease-Registered"/>
    <n v="37"/>
    <s v="100000-120000"/>
    <n v="2007"/>
    <n v="27"/>
    <n v="0.62641075599999996"/>
    <s v="Low_risk_sub_purpose_code"/>
    <s v="60-80"/>
    <s v="less than 50 percentage"/>
    <s v="less than 1 percentage"/>
    <s v="between 5- 10 percentage"/>
    <s v="Green"/>
    <x v="0"/>
    <n v="247404.13"/>
    <n v="269652"/>
    <n v="442589"/>
    <n v="0"/>
    <x v="0"/>
    <x v="0"/>
    <x v="0"/>
    <x v="0"/>
  </r>
  <r>
    <s v="'006100836729050201"/>
    <s v="Three Wheeler-Lease-Registered"/>
    <n v="49"/>
    <s v="80000-100000"/>
    <n v="2011"/>
    <n v="46"/>
    <n v="0.58016412900000003"/>
    <s v="Low_risk_sub_purpose_code"/>
    <s v="Missing"/>
    <s v="Missing"/>
    <s v="Missing"/>
    <s v="Missing"/>
    <s v="Green"/>
    <x v="0"/>
    <n v="278736"/>
    <n v="278736"/>
    <n v="495694"/>
    <n v="0"/>
    <x v="2"/>
    <x v="0"/>
    <x v="0"/>
    <x v="0"/>
  </r>
  <r>
    <s v="'011000694570050203"/>
    <s v="Three Wheeler-Lease-Registered"/>
    <n v="12"/>
    <s v="&lt; 40000"/>
    <n v="2020"/>
    <n v="36"/>
    <n v="0.19870169200000001"/>
    <s v="Low_risk_sub_purpose_code"/>
    <s v="Missing"/>
    <s v="Missing"/>
    <s v="Missing"/>
    <s v="Missing"/>
    <s v="Green"/>
    <x v="0"/>
    <n v="305832"/>
    <n v="305832"/>
    <n v="458"/>
    <n v="0"/>
    <x v="1"/>
    <x v="0"/>
    <x v="0"/>
    <x v="0"/>
  </r>
  <r>
    <s v="'018700806303050201"/>
    <s v="Three Wheeler-Lease-Registered"/>
    <n v="61"/>
    <s v="60000-80000"/>
    <n v="2015"/>
    <n v="35"/>
    <n v="0.58976347799999995"/>
    <s v="Medium_risk_sub_purpose_code"/>
    <s v="60-80"/>
    <s v="between 50 - 100 percentage"/>
    <s v="less than 1 percentage"/>
    <s v="between 2- 5 percentage"/>
    <s v="Green"/>
    <x v="0"/>
    <n v="382900"/>
    <n v="382900"/>
    <n v="537864"/>
    <n v="0"/>
    <x v="0"/>
    <x v="0"/>
    <x v="0"/>
    <x v="0"/>
  </r>
  <r>
    <s v="'001700831844050202"/>
    <s v="Three Wheeler-Lease-Registered"/>
    <n v="37"/>
    <s v="40000-60000"/>
    <n v="2008"/>
    <n v="40"/>
    <n v="0.45714580599999999"/>
    <s v="Low_risk_sub_purpose_code"/>
    <s v="20-40"/>
    <s v="Missing"/>
    <s v="Missing"/>
    <s v="Missing"/>
    <s v="Green"/>
    <x v="0"/>
    <n v="189062.22"/>
    <n v="213956"/>
    <n v="329247"/>
    <n v="0"/>
    <x v="0"/>
    <x v="0"/>
    <x v="0"/>
    <x v="0"/>
  </r>
  <r>
    <s v="'000200448167050803"/>
    <s v="CASH IN HAND"/>
    <n v="61"/>
    <s v="80000-100000"/>
    <n v="2017"/>
    <n v="32"/>
    <n v="0.51720333299999999"/>
    <s v="Medium_risk_sub_purpose_code"/>
    <s v="Missing"/>
    <s v="Missing"/>
    <s v="Missing"/>
    <s v="Missing"/>
    <s v="Green"/>
    <x v="0"/>
    <n v="377092.83"/>
    <n v="377281"/>
    <n v="543574"/>
    <n v="0"/>
    <x v="1"/>
    <x v="0"/>
    <x v="0"/>
    <x v="0"/>
  </r>
  <r>
    <s v="'040900730194050801"/>
    <s v="CASH IN HAND"/>
    <n v="37"/>
    <s v="80000-100000"/>
    <n v="2015"/>
    <n v="30"/>
    <n v="0.72325826100000001"/>
    <s v="Low_risk_sub_purpose_code"/>
    <s v="20-40"/>
    <s v="between 50 - 100 percentage"/>
    <s v="between 1 - 5 percentage"/>
    <s v="between 5- 10 percentage"/>
    <s v="Green"/>
    <x v="0"/>
    <n v="399784"/>
    <n v="399784"/>
    <n v="681099"/>
    <n v="0"/>
    <x v="2"/>
    <x v="0"/>
    <x v="0"/>
    <x v="0"/>
  </r>
  <r>
    <s v="'005400767984050802"/>
    <s v="CASH IN HAND"/>
    <n v="37"/>
    <s v="100000-120000"/>
    <n v="2014"/>
    <n v="43"/>
    <n v="0.60466034700000004"/>
    <s v="Low_risk_sub_purpose_code"/>
    <s v="Missing"/>
    <s v="Missing"/>
    <s v="Missing"/>
    <s v="Missing"/>
    <s v="Green"/>
    <x v="0"/>
    <n v="353160"/>
    <n v="353160"/>
    <n v="525020"/>
    <n v="0"/>
    <x v="2"/>
    <x v="0"/>
    <x v="0"/>
    <x v="0"/>
  </r>
  <r>
    <s v="'006300819053050201"/>
    <s v="Three Wheeler-Lease-Registered"/>
    <n v="61"/>
    <s v="60000-80000"/>
    <n v="2016"/>
    <n v="38"/>
    <n v="0.48183619"/>
    <s v="Medium_risk_sub_purpose_code"/>
    <s v="20-40"/>
    <s v="Missing"/>
    <s v="Missing"/>
    <s v="Missing"/>
    <s v="Green"/>
    <x v="0"/>
    <n v="324819"/>
    <n v="439673"/>
    <n v="619318"/>
    <n v="0"/>
    <x v="0"/>
    <x v="0"/>
    <x v="0"/>
    <x v="0"/>
  </r>
  <r>
    <s v="'011700833208050201"/>
    <s v="Three Wheeler-Lease-Registered"/>
    <n v="36"/>
    <s v="40000-60000"/>
    <n v="2015"/>
    <n v="22"/>
    <n v="0.45686956499999998"/>
    <s v="Low_risk_sub_purpose_code"/>
    <s v="Missing"/>
    <s v="Missing"/>
    <s v="Missing"/>
    <s v="Missing"/>
    <s v="Green"/>
    <x v="0"/>
    <n v="278415"/>
    <n v="305040"/>
    <n v="456070"/>
    <n v="0"/>
    <x v="1"/>
    <x v="0"/>
    <x v="0"/>
    <x v="0"/>
  </r>
  <r>
    <s v="'005000648541050201"/>
    <s v="Three Wheeler-Lease-Registered"/>
    <n v="49"/>
    <s v="&lt; 40000"/>
    <n v="2011"/>
    <n v="26"/>
    <n v="0.40826322599999998"/>
    <s v="Medium_risk_sub_purpose_code"/>
    <s v="Above 80"/>
    <s v="less than 50 percentage"/>
    <s v="less than 1 percentage"/>
    <s v="above 10 percentage"/>
    <s v="Green"/>
    <x v="0"/>
    <n v="216034"/>
    <n v="216034"/>
    <n v="343775"/>
    <n v="0"/>
    <x v="0"/>
    <x v="0"/>
    <x v="0"/>
    <x v="0"/>
  </r>
  <r>
    <s v="'010100721068050202"/>
    <s v="Three Wheeler-Lease-Registered"/>
    <n v="37"/>
    <s v="40000-60000"/>
    <n v="2010"/>
    <n v="26"/>
    <n v="0.68678550299999996"/>
    <s v="Low_risk_sub_purpose_code"/>
    <s v="Above 80"/>
    <s v="between 50 - 100 percentage"/>
    <s v="less than 1 percentage"/>
    <s v="between 5- 10 percentage"/>
    <s v="Green"/>
    <x v="0"/>
    <n v="421191.05"/>
    <n v="434175"/>
    <n v="479757"/>
    <n v="0"/>
    <x v="2"/>
    <x v="0"/>
    <x v="0"/>
    <x v="0"/>
  </r>
  <r>
    <s v="'002800645627050801"/>
    <s v="CASH IN HAND"/>
    <n v="43"/>
    <s v="100000-120000"/>
    <n v="2015"/>
    <n v="43"/>
    <n v="0.60229099500000005"/>
    <s v="Low_risk_sub_purpose_code"/>
    <s v="Missing"/>
    <s v="between 50 - 100 percentage"/>
    <s v="between 10 - 15 percentage"/>
    <s v="above 10 percentage"/>
    <s v="Green"/>
    <x v="0"/>
    <n v="294767"/>
    <n v="294767"/>
    <n v="549905"/>
    <n v="0"/>
    <x v="1"/>
    <x v="0"/>
    <x v="0"/>
    <x v="0"/>
  </r>
  <r>
    <s v="'006100434770050803"/>
    <s v="CASH IN HAND"/>
    <n v="37"/>
    <s v="40000-60000"/>
    <n v="2006"/>
    <n v="43"/>
    <n v="0.45391014499999999"/>
    <s v="Low_risk_sub_purpose_code"/>
    <s v="Missing"/>
    <s v="Missing"/>
    <s v="Missing"/>
    <s v="Missing"/>
    <s v="Green"/>
    <x v="0"/>
    <n v="195188"/>
    <n v="224096"/>
    <n v="237123"/>
    <n v="0"/>
    <x v="0"/>
    <x v="0"/>
    <x v="0"/>
    <x v="0"/>
  </r>
  <r>
    <s v="'007000723150050801"/>
    <s v="CASH IN HAND"/>
    <n v="49"/>
    <s v="100000-120000"/>
    <n v="2012"/>
    <n v="31"/>
    <n v="0.70119122"/>
    <s v="Medium_risk_sub_purpose_code"/>
    <s v="Above 80"/>
    <s v="between 100 - 150 percentage"/>
    <s v="between 1 - 5 percentage"/>
    <s v="between 2- 5 percentage"/>
    <s v="Green"/>
    <x v="0"/>
    <n v="385574"/>
    <n v="440656"/>
    <n v="618165"/>
    <n v="0"/>
    <x v="2"/>
    <x v="0"/>
    <x v="0"/>
    <x v="0"/>
  </r>
  <r>
    <s v="'008200504014050201"/>
    <s v="Three Wheeler-Lease-Registered"/>
    <n v="37"/>
    <s v="80000-100000"/>
    <n v="2015"/>
    <n v="29"/>
    <n v="0.63456869599999999"/>
    <s v="Medium_risk_sub_purpose_code"/>
    <s v="60-80"/>
    <s v="less than 50 percentage"/>
    <s v="less than 1 percentage"/>
    <s v="between 5- 10 percentage"/>
    <s v="Green"/>
    <x v="0"/>
    <n v="451360"/>
    <n v="451360"/>
    <n v="552140"/>
    <n v="0"/>
    <x v="2"/>
    <x v="0"/>
    <x v="0"/>
    <x v="0"/>
  </r>
  <r>
    <s v="'002500608971050801"/>
    <s v="CASH IN HAND"/>
    <n v="49"/>
    <s v="120000+"/>
    <n v="2019"/>
    <n v="40"/>
    <n v="0.64281697000000004"/>
    <s v="Low_risk_sub_purpose_code"/>
    <s v="Missing"/>
    <s v="Missing"/>
    <s v="Missing"/>
    <s v="Missing"/>
    <s v="Green"/>
    <x v="0"/>
    <n v="381684"/>
    <n v="381684"/>
    <n v="701590"/>
    <n v="0"/>
    <x v="2"/>
    <x v="0"/>
    <x v="0"/>
    <x v="0"/>
  </r>
  <r>
    <s v="'014200840233050201"/>
    <s v="Three Wheeler-Lease-Registered"/>
    <n v="61"/>
    <s v="120000+"/>
    <n v="2012"/>
    <n v="30"/>
    <n v="0.62219874200000003"/>
    <s v="Low_risk_sub_purpose_code"/>
    <s v="60-80"/>
    <s v="between 50 - 100 percentage"/>
    <s v="less than 1 percentage"/>
    <s v="above 10 percentage"/>
    <s v="Green"/>
    <x v="0"/>
    <n v="233010"/>
    <n v="256311"/>
    <n v="576643"/>
    <n v="0"/>
    <x v="0"/>
    <x v="0"/>
    <x v="0"/>
    <x v="0"/>
  </r>
  <r>
    <s v="'006800823972050201"/>
    <s v="Three Wheeler-Lease-Registered"/>
    <n v="37"/>
    <s v="60000-80000"/>
    <n v="2007"/>
    <n v="32"/>
    <n v="0.42115361299999998"/>
    <s v="Low_risk_sub_purpose_code"/>
    <s v="Missing"/>
    <s v="Missing"/>
    <s v="Missing"/>
    <s v="Missing"/>
    <s v="Red"/>
    <x v="0"/>
    <n v="191108"/>
    <n v="260586"/>
    <n v="268521"/>
    <n v="268521"/>
    <x v="0"/>
    <x v="0"/>
    <x v="0"/>
    <x v="0"/>
  </r>
  <r>
    <s v="'001500230085050805"/>
    <s v="CASH IN HAND"/>
    <n v="49"/>
    <s v="60000-80000"/>
    <n v="2009"/>
    <n v="37"/>
    <n v="0.80312238800000002"/>
    <s v="Low_risk_sub_purpose_code"/>
    <s v="Above 80"/>
    <s v="between 50 - 100 percentage"/>
    <s v="between 1 - 5 percentage"/>
    <s v="between 5- 10 percentage"/>
    <s v="Red"/>
    <x v="0"/>
    <n v="220174"/>
    <n v="312429"/>
    <n v="641089"/>
    <n v="641089"/>
    <x v="2"/>
    <x v="0"/>
    <x v="0"/>
    <x v="0"/>
  </r>
  <r>
    <s v="'004200834041050201"/>
    <s v="Three Wheeler-Lease-Registered"/>
    <n v="43"/>
    <s v="60000-80000"/>
    <n v="2009"/>
    <n v="33"/>
    <n v="0.40013850699999998"/>
    <s v="Low_risk_sub_purpose_code"/>
    <s v="Missing"/>
    <s v="Missing"/>
    <s v="Missing"/>
    <s v="Missing"/>
    <s v="Green"/>
    <x v="0"/>
    <n v="195884"/>
    <n v="195884"/>
    <n v="279295"/>
    <n v="0"/>
    <x v="0"/>
    <x v="0"/>
    <x v="0"/>
    <x v="0"/>
  </r>
  <r>
    <s v="'001700707545050204"/>
    <s v="Three Wheeler-Lease-Registered"/>
    <n v="43"/>
    <s v="60000-80000"/>
    <n v="2007"/>
    <n v="36"/>
    <n v="0.44550732500000001"/>
    <s v="Low_risk_sub_purpose_code"/>
    <s v="Missing"/>
    <s v="Missing"/>
    <s v="Missing"/>
    <s v="Missing"/>
    <s v="Green"/>
    <x v="0"/>
    <n v="149460"/>
    <n v="188244"/>
    <n v="304877"/>
    <n v="0"/>
    <x v="0"/>
    <x v="0"/>
    <x v="0"/>
    <x v="0"/>
  </r>
  <r>
    <s v="'011000562732050202"/>
    <s v="Three Wheeler-Lease-Registered"/>
    <n v="43"/>
    <s v="100000-120000"/>
    <n v="2014"/>
    <n v="52"/>
    <n v="0.78344323699999996"/>
    <s v="Low_risk_sub_purpose_code"/>
    <s v="60-80"/>
    <s v="between 50 - 100 percentage"/>
    <s v="between 1 - 5 percentage"/>
    <s v="between 2- 5 percentage"/>
    <s v="Green"/>
    <x v="0"/>
    <n v="298613"/>
    <n v="423519"/>
    <n v="903342"/>
    <n v="0"/>
    <x v="2"/>
    <x v="0"/>
    <x v="0"/>
    <x v="0"/>
  </r>
  <r>
    <s v="'004700591806050802"/>
    <s v="CASH IN HAND"/>
    <n v="37"/>
    <s v="100000-120000"/>
    <n v="2011"/>
    <n v="37"/>
    <n v="0.73015535499999995"/>
    <s v="Low_risk_sub_purpose_code"/>
    <s v="40-60"/>
    <s v="between 50 - 100 percentage"/>
    <s v="between 1 - 5 percentage"/>
    <s v="between 5- 10 percentage"/>
    <s v="Green"/>
    <x v="0"/>
    <n v="427469.39"/>
    <n v="457890"/>
    <n v="512938"/>
    <n v="0"/>
    <x v="2"/>
    <x v="0"/>
    <x v="0"/>
    <x v="0"/>
  </r>
  <r>
    <s v="'008700453099050801"/>
    <s v="CASH IN HAND"/>
    <n v="19"/>
    <s v="100000-120000"/>
    <n v="2006"/>
    <n v="41"/>
    <n v="0.61356428600000001"/>
    <s v="Low_risk_sub_purpose_code"/>
    <s v="Missing"/>
    <s v="Missing"/>
    <s v="Missing"/>
    <s v="Missing"/>
    <s v="Green"/>
    <x v="0"/>
    <n v="345795"/>
    <n v="352528"/>
    <n v="276334"/>
    <n v="0"/>
    <x v="1"/>
    <x v="0"/>
    <x v="0"/>
    <x v="0"/>
  </r>
  <r>
    <s v="'003600819618050201"/>
    <s v="Three Wheeler-Lease-Registered"/>
    <n v="73"/>
    <s v="40000-60000"/>
    <n v="2016"/>
    <n v="52"/>
    <n v="0.26193947099999998"/>
    <s v="Medium_risk_sub_purpose_code"/>
    <s v="20-40"/>
    <s v="Missing"/>
    <s v="Missing"/>
    <s v="Missing"/>
    <s v="Red"/>
    <x v="0"/>
    <n v="125409"/>
    <n v="181818"/>
    <n v="324601"/>
    <n v="324601"/>
    <x v="0"/>
    <x v="0"/>
    <x v="0"/>
    <x v="0"/>
  </r>
  <r>
    <s v="'000500395624050803"/>
    <s v="CASH IN HAND"/>
    <n v="61"/>
    <s v="120000+"/>
    <n v="2016"/>
    <n v="49"/>
    <n v="0.59487982900000003"/>
    <s v="Low_risk_sub_purpose_code"/>
    <s v="below 0"/>
    <s v="between 50 - 100 percentage"/>
    <s v="above 15 percentage"/>
    <s v="between 5- 10 percentage"/>
    <s v="Green"/>
    <x v="1"/>
    <n v="221267.48"/>
    <n v="294396"/>
    <n v="690015"/>
    <n v="0"/>
    <x v="2"/>
    <x v="0"/>
    <x v="0"/>
    <x v="0"/>
  </r>
  <r>
    <s v="'001600846222050201"/>
    <s v="Three Wheeler-Lease-Registered"/>
    <n v="49"/>
    <s v="80000-100000"/>
    <n v="2012"/>
    <n v="25"/>
    <n v="0.46504042600000001"/>
    <s v="Low_risk_sub_purpose_code"/>
    <s v="20-40"/>
    <s v="between 50 - 100 percentage"/>
    <s v="between 5 - 10 percentage"/>
    <s v="between 2- 5 percentage"/>
    <s v="Green"/>
    <x v="0"/>
    <n v="166077.54"/>
    <n v="183670"/>
    <n v="404518"/>
    <n v="0"/>
    <x v="1"/>
    <x v="0"/>
    <x v="0"/>
    <x v="0"/>
  </r>
  <r>
    <s v="'006600278710050801"/>
    <s v="CASH IN HAND"/>
    <n v="61"/>
    <s v="&lt; 40000"/>
    <n v="2014"/>
    <n v="60"/>
    <n v="0.28543815"/>
    <s v="Medium_risk_sub_purpose_code"/>
    <s v="60-80"/>
    <s v="less than 50 percentage"/>
    <s v="less than 1 percentage"/>
    <s v="Missing"/>
    <s v="Green"/>
    <x v="0"/>
    <n v="197379"/>
    <n v="197379"/>
    <n v="243406"/>
    <n v="0"/>
    <x v="0"/>
    <x v="0"/>
    <x v="0"/>
    <x v="0"/>
  </r>
  <r>
    <s v="'003100033592050801"/>
    <s v="CASH IN HAND"/>
    <n v="37"/>
    <s v="60000-80000"/>
    <n v="2009"/>
    <n v="62"/>
    <n v="0.63451447800000005"/>
    <s v="Low_risk_sub_purpose_code"/>
    <s v="60-80"/>
    <s v="between 50 - 100 percentage"/>
    <s v="less than 1 percentage"/>
    <s v="between 2- 5 percentage"/>
    <s v="Green"/>
    <x v="0"/>
    <n v="245707"/>
    <n v="245707"/>
    <n v="388996"/>
    <n v="0"/>
    <x v="0"/>
    <x v="0"/>
    <x v="0"/>
    <x v="0"/>
  </r>
  <r>
    <s v="'004000843005050801"/>
    <s v="CASH IN HAND"/>
    <n v="37"/>
    <s v="100000-120000"/>
    <n v="2014"/>
    <n v="30"/>
    <n v="0.62527979899999997"/>
    <s v="Low_risk_sub_purpose_code"/>
    <s v="Missing"/>
    <s v="between 100 - 150 percentage"/>
    <s v="less than 1 percentage"/>
    <s v="between 2- 5 percentage"/>
    <s v="Green"/>
    <x v="0"/>
    <n v="267970"/>
    <n v="294850"/>
    <n v="526681"/>
    <n v="0"/>
    <x v="1"/>
    <x v="0"/>
    <x v="0"/>
    <x v="0"/>
  </r>
  <r>
    <s v="'001000726805050202"/>
    <s v="Three Wheeler-Lease-Registered"/>
    <n v="49"/>
    <s v="100000-120000"/>
    <n v="2011"/>
    <n v="41"/>
    <n v="0.80322580600000004"/>
    <s v="Medium_risk_sub_purpose_code"/>
    <s v="Above 80"/>
    <s v="between 100 - 150 percentage"/>
    <s v="less than 1 percentage"/>
    <s v="between 2- 5 percentage"/>
    <s v="Green"/>
    <x v="0"/>
    <n v="407807.5"/>
    <n v="423332"/>
    <n v="686951"/>
    <n v="0"/>
    <x v="1"/>
    <x v="0"/>
    <x v="0"/>
    <x v="0"/>
  </r>
  <r>
    <s v="'005500343004050802"/>
    <s v="CASH IN HAND"/>
    <n v="37"/>
    <s v="120000+"/>
    <n v="2015"/>
    <n v="47"/>
    <n v="0.67642086999999995"/>
    <s v="Low_risk_sub_purpose_code"/>
    <s v="60-80"/>
    <s v="less than 50 percentage"/>
    <s v="between 10 - 15 percentage"/>
    <s v="between 5- 10 percentage"/>
    <s v="Green"/>
    <x v="0"/>
    <n v="357030"/>
    <n v="392733"/>
    <n v="685093"/>
    <n v="0"/>
    <x v="2"/>
    <x v="0"/>
    <x v="0"/>
    <x v="0"/>
  </r>
  <r>
    <s v="'006700804317050201"/>
    <s v="Three Wheeler-Lease-Registered"/>
    <n v="37"/>
    <s v="40000-60000"/>
    <n v="2015"/>
    <n v="44"/>
    <n v="0.53330695699999997"/>
    <s v="Low_risk_sub_purpose_code"/>
    <s v="Missing"/>
    <s v="Missing"/>
    <s v="Missing"/>
    <s v="Missing"/>
    <s v="Green"/>
    <x v="0"/>
    <n v="519708"/>
    <n v="519708"/>
    <n v="335310"/>
    <n v="0"/>
    <x v="1"/>
    <x v="0"/>
    <x v="0"/>
    <x v="0"/>
  </r>
  <r>
    <s v="'000700547620050201"/>
    <s v="Three Wheeler-Lease-Registered"/>
    <n v="49"/>
    <s v="80000-100000"/>
    <n v="2006"/>
    <n v="52"/>
    <n v="0.592326829"/>
    <s v="Low_risk_sub_purpose_code"/>
    <s v="Missing"/>
    <s v="less than 50 percentage"/>
    <s v="less than 1 percentage"/>
    <s v="above 10 percentage"/>
    <s v="Green"/>
    <x v="0"/>
    <n v="154830"/>
    <n v="154830"/>
    <n v="330174"/>
    <n v="0"/>
    <x v="1"/>
    <x v="0"/>
    <x v="0"/>
    <x v="0"/>
  </r>
  <r>
    <s v="'002900482465050803"/>
    <s v="CASH IN HAND"/>
    <n v="13"/>
    <s v="80000-100000"/>
    <n v="2008"/>
    <n v="43"/>
    <n v="0.66057806500000005"/>
    <s v="Low_risk_sub_purpose_code"/>
    <s v="60-80"/>
    <s v="between 50 - 100 percentage"/>
    <s v="above 15 percentage"/>
    <s v="between 5- 10 percentage"/>
    <s v="Green"/>
    <x v="0"/>
    <n v="611580"/>
    <n v="611580"/>
    <n v="90343"/>
    <n v="0"/>
    <x v="2"/>
    <x v="0"/>
    <x v="0"/>
    <x v="0"/>
  </r>
  <r>
    <s v="'002600839173050201"/>
    <s v="Three Wheeler-Lease-Registered"/>
    <n v="37"/>
    <s v="80000-100000"/>
    <n v="2006"/>
    <n v="25"/>
    <n v="0.59825714299999999"/>
    <s v="Low_risk_sub_purpose_code"/>
    <s v="0-20"/>
    <s v="between 100 - 150 percentage"/>
    <s v="less than 1 percentage"/>
    <s v="between 2- 5 percentage"/>
    <s v="Green"/>
    <x v="0"/>
    <n v="223971"/>
    <n v="223971"/>
    <n v="345777"/>
    <n v="0"/>
    <x v="0"/>
    <x v="0"/>
    <x v="0"/>
    <x v="0"/>
  </r>
  <r>
    <s v="'002300827857050201"/>
    <s v="Three Wheeler-Lease-Registered"/>
    <n v="31"/>
    <s v="100000-120000"/>
    <n v="2011"/>
    <n v="29"/>
    <n v="0.43396954799999998"/>
    <s v="High_risk_sub_purpose_code"/>
    <s v="0-20"/>
    <s v="Missing"/>
    <s v="Missing"/>
    <s v="Missing"/>
    <s v="Green"/>
    <x v="0"/>
    <n v="293076"/>
    <n v="350768"/>
    <n v="326503"/>
    <n v="0"/>
    <x v="0"/>
    <x v="0"/>
    <x v="0"/>
    <x v="0"/>
  </r>
  <r>
    <s v="'006400827425050201"/>
    <s v="Three Wheeler-Lease-Registered"/>
    <n v="25"/>
    <s v="60000-80000"/>
    <n v="2007"/>
    <n v="37"/>
    <n v="0.35990319300000001"/>
    <s v="Medium_risk_sub_purpose_code"/>
    <s v="40-60"/>
    <s v="less than 50 percentage"/>
    <s v="between 10 - 15 percentage"/>
    <s v="above 10 percentage"/>
    <s v="Green"/>
    <x v="0"/>
    <n v="269717.77"/>
    <n v="272160"/>
    <n v="133018"/>
    <n v="0"/>
    <x v="0"/>
    <x v="0"/>
    <x v="0"/>
    <x v="0"/>
  </r>
  <r>
    <s v="'006900826708050201"/>
    <s v="Three Wheeler-Lease-Registered"/>
    <n v="25"/>
    <s v="60000-80000"/>
    <n v="2011"/>
    <n v="41"/>
    <n v="0.45914838699999999"/>
    <s v="Medium_risk_sub_purpose_code"/>
    <s v="40-60"/>
    <s v="between 50 - 100 percentage"/>
    <s v="above 15 percentage"/>
    <s v="between 2- 5 percentage"/>
    <s v="Green"/>
    <x v="1"/>
    <n v="400320"/>
    <n v="400320"/>
    <n v="214422"/>
    <n v="0"/>
    <x v="0"/>
    <x v="0"/>
    <x v="0"/>
    <x v="0"/>
  </r>
  <r>
    <s v="'005900826742050201"/>
    <s v="Three Wheeler-Lease-Registered"/>
    <n v="19"/>
    <s v="40000-60000"/>
    <n v="2010"/>
    <n v="22"/>
    <n v="0.23060080499999999"/>
    <s v="Medium_risk_sub_purpose_code"/>
    <s v="Missing"/>
    <s v="Missing"/>
    <s v="Missing"/>
    <s v="Missing"/>
    <s v="Green"/>
    <x v="0"/>
    <n v="291573.44"/>
    <n v="292264"/>
    <n v="42053"/>
    <n v="0"/>
    <x v="0"/>
    <x v="0"/>
    <x v="0"/>
    <x v="0"/>
  </r>
  <r>
    <s v="'005400498892050802"/>
    <s v="CASH IN HAND"/>
    <n v="31"/>
    <s v="120000+"/>
    <n v="2013"/>
    <n v="40"/>
    <n v="0.75083714300000004"/>
    <s v="Medium_risk_sub_purpose_code"/>
    <s v="Missing"/>
    <s v="Missing"/>
    <s v="Missing"/>
    <s v="Missing"/>
    <s v="Green"/>
    <x v="0"/>
    <n v="744398.21"/>
    <n v="745541"/>
    <n v="411350"/>
    <n v="0"/>
    <x v="0"/>
    <x v="0"/>
    <x v="0"/>
    <x v="0"/>
  </r>
  <r>
    <s v="'001600763924050202"/>
    <s v="Three Wheeler-Lease-Registered"/>
    <n v="49"/>
    <s v="80000-100000"/>
    <n v="2010"/>
    <n v="56"/>
    <n v="0.72583838899999997"/>
    <s v="Low_risk_sub_purpose_code"/>
    <s v="Above 80"/>
    <s v="between 50 - 100 percentage"/>
    <s v="between 1 - 5 percentage"/>
    <s v="between 2- 5 percentage"/>
    <s v="Green"/>
    <x v="0"/>
    <n v="318660"/>
    <n v="374265"/>
    <n v="589342"/>
    <n v="0"/>
    <x v="2"/>
    <x v="0"/>
    <x v="0"/>
    <x v="0"/>
  </r>
  <r>
    <s v="'004000058917050201"/>
    <s v="Three Wheeler-Lease-Registered"/>
    <n v="18"/>
    <s v="60000-80000"/>
    <n v="2010"/>
    <n v="51"/>
    <n v="0.21021505400000001"/>
    <s v="Low_risk_sub_purpose_code"/>
    <s v="below 0"/>
    <s v="between 150 - 200 percentage"/>
    <s v="above 15 percentage"/>
    <s v="between 5- 10 percentage"/>
    <s v="Green"/>
    <x v="0"/>
    <n v="171226"/>
    <n v="202358"/>
    <n v="93230"/>
    <n v="0"/>
    <x v="1"/>
    <x v="0"/>
    <x v="0"/>
    <x v="0"/>
  </r>
  <r>
    <s v="'000600840734050201"/>
    <s v="Three Wheeler-Lease-Registered"/>
    <n v="49"/>
    <s v="80000-100000"/>
    <n v="2011"/>
    <n v="20"/>
    <n v="0.51570167700000002"/>
    <s v="Low_risk_sub_purpose_code"/>
    <s v="Missing"/>
    <s v="Missing"/>
    <s v="Missing"/>
    <s v="Missing"/>
    <s v="Green"/>
    <x v="0"/>
    <n v="201264"/>
    <n v="228613"/>
    <n v="488371"/>
    <n v="0"/>
    <x v="0"/>
    <x v="0"/>
    <x v="0"/>
    <x v="0"/>
  </r>
  <r>
    <s v="'040200691257050201"/>
    <s v="Three Wheeler-Lease-Registered"/>
    <n v="49"/>
    <s v="80000-100000"/>
    <n v="2010"/>
    <n v="54"/>
    <n v="0.41583066699999999"/>
    <s v="Medium_risk_sub_purpose_code"/>
    <s v="Missing"/>
    <s v="Missing"/>
    <s v="Missing"/>
    <s v="Missing"/>
    <s v="Green"/>
    <x v="0"/>
    <n v="182784"/>
    <n v="182784"/>
    <n v="281249"/>
    <n v="0"/>
    <x v="1"/>
    <x v="0"/>
    <x v="0"/>
    <x v="0"/>
  </r>
  <r>
    <s v="'008200704335050801"/>
    <s v="CASH IN HAND"/>
    <n v="37"/>
    <s v="80000-100000"/>
    <n v="2009"/>
    <n v="21"/>
    <n v="0.55404379599999998"/>
    <s v="Medium_risk_sub_purpose_code"/>
    <s v="Missing"/>
    <s v="Missing"/>
    <s v="Missing"/>
    <s v="Missing"/>
    <s v="Red"/>
    <x v="0"/>
    <n v="229524"/>
    <n v="305830"/>
    <n v="450677"/>
    <n v="450677"/>
    <x v="2"/>
    <x v="0"/>
    <x v="0"/>
    <x v="0"/>
  </r>
  <r>
    <s v="'001700590216050802"/>
    <s v="CASH IN HAND"/>
    <n v="37"/>
    <s v="40000-60000"/>
    <n v="2006"/>
    <n v="22"/>
    <n v="0.44747571400000002"/>
    <s v="Low_risk_sub_purpose_code"/>
    <s v="Missing"/>
    <s v="Missing"/>
    <s v="Missing"/>
    <s v="Missing"/>
    <s v="Green"/>
    <x v="0"/>
    <n v="273340.17"/>
    <n v="274626"/>
    <n v="200009"/>
    <n v="0"/>
    <x v="0"/>
    <x v="0"/>
    <x v="0"/>
    <x v="0"/>
  </r>
  <r>
    <s v="'000600824647050201"/>
    <s v="Three Wheeler-Lease-Registered"/>
    <n v="49"/>
    <s v="120000+"/>
    <n v="2012"/>
    <n v="35"/>
    <n v="0.51989463400000002"/>
    <s v="Medium_risk_sub_purpose_code"/>
    <s v="0-20"/>
    <s v="Missing"/>
    <s v="Missing"/>
    <s v="Missing"/>
    <s v="Green"/>
    <x v="0"/>
    <n v="394092"/>
    <n v="394092"/>
    <n v="426027"/>
    <n v="0"/>
    <x v="0"/>
    <x v="0"/>
    <x v="0"/>
    <x v="0"/>
  </r>
  <r>
    <s v="'003400716903050801"/>
    <s v="CASH IN HAND"/>
    <n v="37"/>
    <s v="40000-60000"/>
    <n v="2010"/>
    <n v="23"/>
    <n v="0.50334455199999995"/>
    <s v="Low_risk_sub_purpose_code"/>
    <s v="Missing"/>
    <s v="Missing"/>
    <s v="Missing"/>
    <s v="Missing"/>
    <s v="Green"/>
    <x v="0"/>
    <n v="318840"/>
    <n v="318840"/>
    <n v="337737"/>
    <n v="0"/>
    <x v="0"/>
    <x v="0"/>
    <x v="0"/>
    <x v="0"/>
  </r>
  <r>
    <s v="'008600600204050801"/>
    <s v="CASH IN HAND"/>
    <n v="49"/>
    <s v="60000-80000"/>
    <n v="2010"/>
    <n v="36"/>
    <n v="0.62137530500000004"/>
    <s v="Low_risk_sub_purpose_code"/>
    <s v="20-40"/>
    <s v="less than 50 percentage"/>
    <s v="less than 1 percentage"/>
    <s v="above 10 percentage"/>
    <s v="Green"/>
    <x v="0"/>
    <n v="282636"/>
    <n v="282636"/>
    <n v="507192"/>
    <n v="0"/>
    <x v="1"/>
    <x v="0"/>
    <x v="0"/>
    <x v="0"/>
  </r>
  <r>
    <s v="'004900234260050201"/>
    <s v="Three Wheeler-Lease-Registered"/>
    <n v="49"/>
    <s v="40000-60000"/>
    <n v="2012"/>
    <n v="59"/>
    <n v="0.499213978"/>
    <s v="Low_risk_sub_purpose_code"/>
    <s v="Missing"/>
    <s v="between 50 - 100 percentage"/>
    <s v="less than 1 percentage"/>
    <s v="between 2- 5 percentage"/>
    <s v="Green"/>
    <x v="0"/>
    <n v="204688"/>
    <n v="204688"/>
    <n v="415458"/>
    <n v="0"/>
    <x v="1"/>
    <x v="0"/>
    <x v="0"/>
    <x v="0"/>
  </r>
  <r>
    <s v="'953700841749050201"/>
    <s v="Three Wheeler-Lease-Registered"/>
    <n v="25"/>
    <s v="40000-60000"/>
    <n v="2011"/>
    <n v="18"/>
    <n v="0.59978048100000003"/>
    <s v="Low_risk_sub_purpose_code"/>
    <s v="Missing"/>
    <s v="Missing"/>
    <s v="Missing"/>
    <s v="Missing"/>
    <s v="Green"/>
    <x v="0"/>
    <n v="355674"/>
    <n v="355674"/>
    <n v="361772"/>
    <n v="0"/>
    <x v="1"/>
    <x v="0"/>
    <x v="0"/>
    <x v="0"/>
  </r>
  <r>
    <s v="'005000772466050201"/>
    <s v="Three Wheeler-Lease-Registered"/>
    <n v="31"/>
    <s v="80000-100000"/>
    <n v="2015"/>
    <n v="43"/>
    <n v="0.68096619700000005"/>
    <s v="Low_risk_sub_purpose_code"/>
    <s v="Missing"/>
    <s v="Missing"/>
    <s v="Missing"/>
    <s v="Missing"/>
    <s v="Green"/>
    <x v="0"/>
    <n v="279969"/>
    <n v="363780"/>
    <n v="624014"/>
    <n v="0"/>
    <x v="1"/>
    <x v="0"/>
    <x v="0"/>
    <x v="0"/>
  </r>
  <r>
    <s v="'005800596114050802"/>
    <s v="CASH IN HAND"/>
    <n v="49"/>
    <s v="120000+"/>
    <n v="2015"/>
    <n v="47"/>
    <n v="0.81263652200000003"/>
    <s v="Low_risk_sub_purpose_code"/>
    <s v="Missing"/>
    <s v="Missing"/>
    <s v="Missing"/>
    <s v="Missing"/>
    <s v="Red"/>
    <x v="0"/>
    <n v="273559.34000000003"/>
    <n v="701640"/>
    <n v="0"/>
    <n v="0"/>
    <x v="3"/>
    <x v="0"/>
    <x v="0"/>
    <x v="0"/>
  </r>
  <r>
    <s v="'007100184438050801"/>
    <s v="CASH IN HAND"/>
    <n v="49"/>
    <s v="120000+"/>
    <n v="2015"/>
    <n v="44"/>
    <n v="0.82511652199999996"/>
    <s v="Low_risk_sub_purpose_code"/>
    <s v="Missing"/>
    <s v="Missing"/>
    <s v="Missing"/>
    <s v="Missing"/>
    <s v="Red"/>
    <x v="0"/>
    <n v="174062"/>
    <n v="317124"/>
    <n v="960196"/>
    <n v="960196"/>
    <x v="2"/>
    <x v="0"/>
    <x v="0"/>
    <x v="0"/>
  </r>
  <r>
    <s v="'013500511161050801"/>
    <s v="CASH IN HAND"/>
    <n v="25"/>
    <s v="80000-100000"/>
    <n v="2011"/>
    <n v="28"/>
    <n v="0.63576803400000004"/>
    <s v="Low_risk_sub_purpose_code"/>
    <s v="Missing"/>
    <s v="less than 50 percentage"/>
    <s v="less than 1 percentage"/>
    <s v="above 10 percentage"/>
    <s v="Green"/>
    <x v="0"/>
    <n v="336400"/>
    <n v="336400"/>
    <n v="512601"/>
    <n v="0"/>
    <x v="1"/>
    <x v="0"/>
    <x v="0"/>
    <x v="0"/>
  </r>
  <r>
    <s v="'005700506852050801"/>
    <s v="CASH IN HAND"/>
    <n v="49"/>
    <s v="120000+"/>
    <n v="2018"/>
    <n v="44"/>
    <n v="0.77465811799999995"/>
    <s v="Low_risk_sub_purpose_code"/>
    <s v="60-80"/>
    <s v="between 100 - 150 percentage"/>
    <s v="between 5 - 10 percentage"/>
    <s v="between 2- 5 percentage"/>
    <s v="Green"/>
    <x v="0"/>
    <n v="442632"/>
    <n v="442632"/>
    <n v="825296"/>
    <n v="0"/>
    <x v="2"/>
    <x v="0"/>
    <x v="0"/>
    <x v="0"/>
  </r>
  <r>
    <s v="'006500707274050801"/>
    <s v="CASH IN HAND"/>
    <n v="37"/>
    <s v="60000-80000"/>
    <n v="2011"/>
    <n v="21"/>
    <n v="0.53871999999999998"/>
    <s v="Medium_risk_sub_purpose_code"/>
    <s v="Missing"/>
    <s v="Missing"/>
    <s v="Missing"/>
    <s v="Missing"/>
    <s v="Red"/>
    <x v="0"/>
    <n v="311623"/>
    <n v="335594"/>
    <n v="444859"/>
    <n v="0"/>
    <x v="2"/>
    <x v="0"/>
    <x v="0"/>
    <x v="0"/>
  </r>
  <r>
    <s v="'002100704950050202"/>
    <s v="Three Wheeler-Lease-Registered"/>
    <n v="61"/>
    <s v="100000-120000"/>
    <n v="2013"/>
    <n v="73"/>
    <n v="0.76990096200000002"/>
    <s v="Low_risk_sub_purpose_code"/>
    <s v="Above 80"/>
    <s v="between 50 - 100 percentage"/>
    <s v="between 1 - 5 percentage"/>
    <s v="between 2- 5 percentage"/>
    <s v="Green"/>
    <x v="0"/>
    <n v="371943"/>
    <n v="400554"/>
    <n v="754106"/>
    <n v="0"/>
    <x v="2"/>
    <x v="0"/>
    <x v="0"/>
    <x v="0"/>
  </r>
  <r>
    <s v="'002200706056050202"/>
    <s v="Three Wheeler-Lease-Registered"/>
    <n v="61"/>
    <s v="100000-120000"/>
    <n v="2008"/>
    <n v="43"/>
    <n v="0.59263354800000001"/>
    <s v="Low_risk_sub_purpose_code"/>
    <s v="60-80"/>
    <s v="between 100 - 150 percentage"/>
    <s v="between 1 - 5 percentage"/>
    <s v="between 2- 5 percentage"/>
    <s v="Green"/>
    <x v="1"/>
    <n v="217781"/>
    <n v="253952"/>
    <n v="434980"/>
    <n v="0"/>
    <x v="0"/>
    <x v="0"/>
    <x v="0"/>
    <x v="0"/>
  </r>
  <r>
    <s v="'005900558614050801"/>
    <s v="CASH IN HAND"/>
    <n v="61"/>
    <s v="60000-80000"/>
    <n v="2010"/>
    <n v="39"/>
    <n v="0.51114372399999997"/>
    <s v="Medium_risk_sub_purpose_code"/>
    <s v="Above 80"/>
    <s v="between 50 - 100 percentage"/>
    <s v="above 15 percentage"/>
    <s v="between 2- 5 percentage"/>
    <s v="Green"/>
    <x v="1"/>
    <n v="269536"/>
    <n v="269536"/>
    <n v="410862"/>
    <n v="0"/>
    <x v="0"/>
    <x v="0"/>
    <x v="0"/>
    <x v="0"/>
  </r>
  <r>
    <s v="'010100576821050202"/>
    <s v="Three Wheeler-Lease-Registered"/>
    <n v="61"/>
    <s v="60000-80000"/>
    <n v="2012"/>
    <n v="57"/>
    <n v="0.59431647799999998"/>
    <s v="Medium_risk_sub_purpose_code"/>
    <s v="60-80"/>
    <s v="between 50 - 100 percentage"/>
    <s v="between 1 - 5 percentage"/>
    <s v="between 5- 10 percentage"/>
    <s v="Red"/>
    <x v="1"/>
    <n v="240985"/>
    <n v="319860"/>
    <n v="610747"/>
    <n v="610747"/>
    <x v="2"/>
    <x v="0"/>
    <x v="0"/>
    <x v="0"/>
  </r>
  <r>
    <s v="'009000829219050201"/>
    <s v="Three Wheeler-Lease-Registered"/>
    <n v="61"/>
    <s v="120000+"/>
    <n v="2010"/>
    <n v="39"/>
    <n v="0.57237627599999996"/>
    <s v="Low_risk_sub_purpose_code"/>
    <s v="Missing"/>
    <s v="Missing"/>
    <s v="Missing"/>
    <s v="Missing"/>
    <s v="Green"/>
    <x v="0"/>
    <n v="294255"/>
    <n v="294255"/>
    <n v="468026"/>
    <n v="0"/>
    <x v="2"/>
    <x v="0"/>
    <x v="0"/>
    <x v="0"/>
  </r>
  <r>
    <s v="'001600818705050201"/>
    <s v="Three Wheeler-Lease-Registered"/>
    <n v="49"/>
    <s v="60000-80000"/>
    <n v="2017"/>
    <n v="48"/>
    <n v="0.83117666700000004"/>
    <s v="Low_risk_sub_purpose_code"/>
    <s v="60-80"/>
    <s v="between 50 - 100 percentage"/>
    <s v="less than 1 percentage"/>
    <s v="between 2- 5 percentage"/>
    <s v="Green"/>
    <x v="0"/>
    <n v="731633"/>
    <n v="731633"/>
    <n v="772088"/>
    <n v="0"/>
    <x v="0"/>
    <x v="0"/>
    <x v="0"/>
    <x v="0"/>
  </r>
  <r>
    <s v="'004200805069050201"/>
    <s v="Three Wheeler-Lease-Registered"/>
    <n v="19"/>
    <s v="40000-60000"/>
    <n v="2006"/>
    <n v="44"/>
    <n v="0.22868428599999999"/>
    <s v="Medium_risk_sub_purpose_code"/>
    <s v="Missing"/>
    <s v="Missing"/>
    <s v="Missing"/>
    <s v="Missing"/>
    <s v="Green"/>
    <x v="0"/>
    <n v="236546"/>
    <n v="270218"/>
    <n v="63846"/>
    <n v="0"/>
    <x v="0"/>
    <x v="0"/>
    <x v="0"/>
    <x v="0"/>
  </r>
  <r>
    <s v="'001600715300050202"/>
    <s v="Three Wheeler-Lease-Registered"/>
    <n v="49"/>
    <s v="80000-100000"/>
    <n v="2016"/>
    <n v="36"/>
    <n v="0.58045460299999996"/>
    <s v="Medium_risk_sub_purpose_code"/>
    <s v="60-80"/>
    <s v="between 100 - 150 percentage"/>
    <s v="between 5 - 10 percentage"/>
    <s v="between 2- 5 percentage"/>
    <s v="Green"/>
    <x v="1"/>
    <n v="348651.16"/>
    <n v="374864"/>
    <n v="660409"/>
    <n v="0"/>
    <x v="2"/>
    <x v="0"/>
    <x v="0"/>
    <x v="0"/>
  </r>
  <r>
    <s v="'003300285535050201"/>
    <s v="Three Wheeler-Lease-Registered"/>
    <n v="36"/>
    <s v="&lt; 40000"/>
    <n v="2014"/>
    <n v="36"/>
    <n v="0.52294235700000002"/>
    <s v="Low_risk_sub_purpose_code"/>
    <s v="Above 80"/>
    <s v="between 50 - 100 percentage"/>
    <s v="between 5 - 10 percentage"/>
    <s v="between 5- 10 percentage"/>
    <s v="Green"/>
    <x v="0"/>
    <n v="395120"/>
    <n v="395120"/>
    <n v="413177"/>
    <n v="0"/>
    <x v="1"/>
    <x v="0"/>
    <x v="0"/>
    <x v="0"/>
  </r>
  <r>
    <s v="'040200706551050801"/>
    <s v="CASH IN HAND"/>
    <n v="37"/>
    <s v="120000+"/>
    <n v="2012"/>
    <n v="36"/>
    <n v="0.72159121999999998"/>
    <s v="Low_risk_sub_purpose_code"/>
    <s v="20-40"/>
    <s v="between 50 - 100 percentage"/>
    <s v="between 1 - 5 percentage"/>
    <s v="between 2- 5 percentage"/>
    <s v="Red"/>
    <x v="0"/>
    <n v="273364"/>
    <n v="433433"/>
    <n v="705207"/>
    <n v="705207"/>
    <x v="2"/>
    <x v="0"/>
    <x v="0"/>
    <x v="0"/>
  </r>
  <r>
    <s v="'003600364702050801"/>
    <s v="CASH IN HAND"/>
    <n v="61"/>
    <s v="120000+"/>
    <n v="2015"/>
    <n v="32"/>
    <n v="0.62246000000000001"/>
    <s v="Low_risk_sub_purpose_code"/>
    <s v="40-60"/>
    <s v="between 50 - 100 percentage"/>
    <s v="between 1 - 5 percentage"/>
    <s v="between 5- 10 percentage"/>
    <s v="Green"/>
    <x v="0"/>
    <n v="257389"/>
    <n v="320088"/>
    <n v="697956"/>
    <n v="0"/>
    <x v="0"/>
    <x v="0"/>
    <x v="0"/>
    <x v="0"/>
  </r>
  <r>
    <s v="'006200683393050201"/>
    <s v="Three Wheeler-Lease-Registered"/>
    <n v="48"/>
    <s v="&lt; 40000"/>
    <n v="2010"/>
    <n v="36"/>
    <n v="0.50276510100000005"/>
    <s v="Low_risk_sub_purpose_code"/>
    <s v="Above 80"/>
    <s v="Missing"/>
    <s v="Missing"/>
    <s v="Missing"/>
    <s v="Red"/>
    <x v="0"/>
    <n v="129008.71"/>
    <n v="252655"/>
    <n v="511118"/>
    <n v="511118"/>
    <x v="1"/>
    <x v="0"/>
    <x v="0"/>
    <x v="0"/>
  </r>
  <r>
    <s v="'000600808382050203"/>
    <s v="Three Wheeler-Lease-Registered"/>
    <n v="61"/>
    <s v="60000-80000"/>
    <n v="2016"/>
    <n v="29"/>
    <n v="0.56874920600000001"/>
    <s v="Medium_risk_sub_purpose_code"/>
    <s v="20-40"/>
    <s v="Missing"/>
    <s v="Missing"/>
    <s v="Missing"/>
    <s v="Green"/>
    <x v="0"/>
    <n v="391425"/>
    <n v="453060"/>
    <n v="597789"/>
    <n v="0"/>
    <x v="0"/>
    <x v="0"/>
    <x v="0"/>
    <x v="0"/>
  </r>
  <r>
    <s v="'004100314415050801"/>
    <s v="CASH IN HAND"/>
    <n v="43"/>
    <s v="80000-100000"/>
    <n v="2015"/>
    <n v="29"/>
    <n v="0.62531455400000002"/>
    <s v="Low_risk_sub_purpose_code"/>
    <s v="Missing"/>
    <s v="between 100 - 150 percentage"/>
    <s v="less than 1 percentage"/>
    <s v="between 2- 5 percentage"/>
    <s v="Green"/>
    <x v="0"/>
    <n v="281520"/>
    <n v="281520"/>
    <n v="583970"/>
    <n v="0"/>
    <x v="1"/>
    <x v="0"/>
    <x v="0"/>
    <x v="0"/>
  </r>
  <r>
    <s v="'003100568366050801"/>
    <s v="CASH IN HAND"/>
    <n v="37"/>
    <s v="80000-100000"/>
    <n v="2005"/>
    <n v="47"/>
    <n v="0.52203215000000003"/>
    <s v="Low_risk_sub_purpose_code"/>
    <s v="40-60"/>
    <s v="between 100 - 150 percentage"/>
    <s v="between 10 - 15 percentage"/>
    <s v="between 2- 5 percentage"/>
    <s v="Green"/>
    <x v="1"/>
    <n v="266169"/>
    <n v="266169"/>
    <n v="239068"/>
    <n v="0"/>
    <x v="0"/>
    <x v="0"/>
    <x v="0"/>
    <x v="0"/>
  </r>
  <r>
    <s v="'005900752431050801"/>
    <s v="CASH IN HAND"/>
    <n v="49"/>
    <s v="120000+"/>
    <n v="2014"/>
    <n v="49"/>
    <n v="0.746728324"/>
    <s v="Medium_risk_sub_purpose_code"/>
    <s v="20-40"/>
    <s v="less than 50 percentage"/>
    <s v="between 1 - 5 percentage"/>
    <s v="above 10 percentage"/>
    <s v="Green"/>
    <x v="0"/>
    <n v="395002"/>
    <n v="432420"/>
    <n v="707888"/>
    <n v="0"/>
    <x v="2"/>
    <x v="0"/>
    <x v="0"/>
    <x v="0"/>
  </r>
  <r>
    <s v="'008400649275050803"/>
    <s v="CASH IN HAND"/>
    <n v="61"/>
    <s v="80000-100000"/>
    <n v="2010"/>
    <n v="37"/>
    <n v="0.72919403000000005"/>
    <s v="Low_risk_sub_purpose_code"/>
    <s v="Above 80"/>
    <s v="between 50 - 100 percentage"/>
    <s v="between 1 - 5 percentage"/>
    <s v="between 2- 5 percentage"/>
    <s v="Red"/>
    <x v="1"/>
    <n v="72793"/>
    <n v="341895"/>
    <n v="662448"/>
    <n v="662448"/>
    <x v="2"/>
    <x v="0"/>
    <x v="0"/>
    <x v="0"/>
  </r>
  <r>
    <s v="'009600607861050801"/>
    <s v="CASH IN HAND"/>
    <n v="61"/>
    <s v="100000-120000"/>
    <n v="2011"/>
    <n v="45"/>
    <n v="0.53379096800000003"/>
    <s v="Medium_risk_sub_purpose_code"/>
    <s v="Missing"/>
    <s v="Missing"/>
    <s v="Missing"/>
    <s v="Missing"/>
    <s v="Green"/>
    <x v="0"/>
    <n v="266777"/>
    <n v="323937"/>
    <n v="626249"/>
    <n v="0"/>
    <x v="0"/>
    <x v="0"/>
    <x v="0"/>
    <x v="0"/>
  </r>
  <r>
    <s v="'003200841903050201"/>
    <s v="Three Wheeler-Lease-Registered"/>
    <n v="37"/>
    <s v="120000+"/>
    <n v="2016"/>
    <n v="40"/>
    <n v="0.66851995399999997"/>
    <s v="Low_risk_sub_purpose_code"/>
    <s v="Missing"/>
    <s v="less than 50 percentage"/>
    <s v="less than 1 percentage"/>
    <s v="above 10 percentage"/>
    <s v="Green"/>
    <x v="0"/>
    <n v="324300"/>
    <n v="324300"/>
    <n v="581948"/>
    <n v="0"/>
    <x v="1"/>
    <x v="0"/>
    <x v="0"/>
    <x v="0"/>
  </r>
  <r>
    <s v="'040100578610050802"/>
    <s v="CASH IN HAND"/>
    <n v="49"/>
    <s v="40000-60000"/>
    <n v="2009"/>
    <n v="43"/>
    <n v="0.49476737199999998"/>
    <s v="Low_risk_sub_purpose_code"/>
    <s v="Missing"/>
    <s v="Missing"/>
    <s v="Missing"/>
    <s v="Missing"/>
    <s v="Green"/>
    <x v="0"/>
    <n v="199511"/>
    <n v="214858"/>
    <n v="361056"/>
    <n v="0"/>
    <x v="0"/>
    <x v="0"/>
    <x v="0"/>
    <x v="0"/>
  </r>
  <r>
    <s v="'004400826334050201"/>
    <s v="Three Wheeler-Lease-Registered"/>
    <n v="61"/>
    <s v="120000+"/>
    <n v="2010"/>
    <n v="21"/>
    <n v="0.51513931000000002"/>
    <s v="Low_risk_sub_purpose_code"/>
    <s v="Missing"/>
    <s v="Missing"/>
    <s v="Missing"/>
    <s v="Missing"/>
    <s v="Red"/>
    <x v="0"/>
    <n v="216494"/>
    <n v="300220"/>
    <n v="477558"/>
    <n v="477558"/>
    <x v="0"/>
    <x v="0"/>
    <x v="0"/>
    <x v="0"/>
  </r>
  <r>
    <s v="'003100768877050801"/>
    <s v="CASH IN HAND"/>
    <n v="49"/>
    <s v="80000-100000"/>
    <n v="2005"/>
    <n v="45"/>
    <n v="0.58716812100000004"/>
    <s v="Low_risk_sub_purpose_code"/>
    <s v="60-80"/>
    <s v="between 150 - 200 percentage"/>
    <s v="between 5 - 10 percentage"/>
    <s v="between 2- 5 percentage"/>
    <s v="Green"/>
    <x v="1"/>
    <n v="144511"/>
    <n v="196225"/>
    <n v="417477"/>
    <n v="0"/>
    <x v="2"/>
    <x v="0"/>
    <x v="0"/>
    <x v="0"/>
  </r>
  <r>
    <s v="'004500806778050201"/>
    <s v="Three Wheeler-Lease-Registered"/>
    <n v="49"/>
    <s v="40000-60000"/>
    <n v="2016"/>
    <n v="45"/>
    <n v="0.35859809500000001"/>
    <s v="Medium_risk_sub_purpose_code"/>
    <s v="Missing"/>
    <s v="Missing"/>
    <s v="Missing"/>
    <s v="Missing"/>
    <s v="Green"/>
    <x v="0"/>
    <n v="307545"/>
    <n v="307545"/>
    <n v="297620"/>
    <n v="0"/>
    <x v="0"/>
    <x v="0"/>
    <x v="0"/>
    <x v="0"/>
  </r>
  <r>
    <s v="'010100565609050202"/>
    <s v="Three Wheeler-Lease-Registered"/>
    <n v="49"/>
    <s v="40000-60000"/>
    <n v="2014"/>
    <n v="36"/>
    <n v="0.575134335"/>
    <s v="Medium_risk_sub_purpose_code"/>
    <s v="60-80"/>
    <s v="less than 50 percentage"/>
    <s v="between 1 - 5 percentage"/>
    <s v="between 5- 10 percentage"/>
    <s v="Green"/>
    <x v="0"/>
    <n v="337274"/>
    <n v="337274"/>
    <n v="529578"/>
    <n v="0"/>
    <x v="2"/>
    <x v="0"/>
    <x v="0"/>
    <x v="0"/>
  </r>
  <r>
    <s v="'010400836375050201"/>
    <s v="Three Wheeler-Lease-Registered"/>
    <n v="37"/>
    <s v="120000+"/>
    <n v="2011"/>
    <n v="43"/>
    <n v="0.73774289400000004"/>
    <s v="Low_risk_sub_purpose_code"/>
    <s v="20-40"/>
    <s v="between 100 - 150 percentage"/>
    <s v="less than 1 percentage"/>
    <s v="between 2- 5 percentage"/>
    <s v="Green"/>
    <x v="0"/>
    <n v="381816"/>
    <n v="381816"/>
    <n v="603956"/>
    <n v="0"/>
    <x v="2"/>
    <x v="0"/>
    <x v="0"/>
    <x v="0"/>
  </r>
  <r>
    <s v="'005400839990050201"/>
    <s v="Three Wheeler-Lease-Registered"/>
    <n v="49"/>
    <s v="60000-80000"/>
    <n v="2009"/>
    <n v="27"/>
    <n v="0.62100776099999999"/>
    <s v="Low_risk_sub_purpose_code"/>
    <s v="Above 80"/>
    <s v="between 50 - 100 percentage"/>
    <s v="less than 1 percentage"/>
    <s v="between 2- 5 percentage"/>
    <s v="Green"/>
    <x v="0"/>
    <n v="235235"/>
    <n v="235235"/>
    <n v="464103"/>
    <n v="0"/>
    <x v="0"/>
    <x v="0"/>
    <x v="0"/>
    <x v="0"/>
  </r>
  <r>
    <s v="'004000365465050802"/>
    <s v="CASH IN HAND"/>
    <n v="37"/>
    <s v="80000-100000"/>
    <n v="2016"/>
    <n v="41"/>
    <n v="0.69609058199999996"/>
    <s v="Medium_risk_sub_purpose_code"/>
    <s v="60-80"/>
    <s v="between 50 - 100 percentage"/>
    <s v="between 1 - 5 percentage"/>
    <s v="between 2- 5 percentage"/>
    <s v="Green"/>
    <x v="0"/>
    <n v="522271"/>
    <n v="590286"/>
    <n v="687814"/>
    <n v="0"/>
    <x v="2"/>
    <x v="0"/>
    <x v="0"/>
    <x v="0"/>
  </r>
  <r>
    <s v="'008400844273050201"/>
    <s v="Three Wheeler-Lease-Registered"/>
    <n v="37"/>
    <s v="60000-80000"/>
    <n v="2006"/>
    <n v="39"/>
    <n v="0.52744064999999996"/>
    <s v="Low_risk_sub_purpose_code"/>
    <s v="Missing"/>
    <s v="between 100 - 150 percentage"/>
    <s v="less than 1 percentage"/>
    <s v="between 2- 5 percentage"/>
    <s v="Green"/>
    <x v="0"/>
    <n v="159500"/>
    <n v="159500"/>
    <n v="273613"/>
    <n v="0"/>
    <x v="1"/>
    <x v="0"/>
    <x v="0"/>
    <x v="0"/>
  </r>
  <r>
    <s v="'009700615192050201"/>
    <s v="Three Wheeler-Lease-Registered"/>
    <n v="36"/>
    <s v="100000-120000"/>
    <n v="2010"/>
    <n v="26"/>
    <n v="0.40037991899999997"/>
    <s v="Low_risk_sub_purpose_code"/>
    <s v="below 0"/>
    <s v="between 50 - 100 percentage"/>
    <s v="between 5 - 10 percentage"/>
    <s v="between 5- 10 percentage"/>
    <s v="Green"/>
    <x v="0"/>
    <n v="223032"/>
    <n v="246960"/>
    <n v="281254"/>
    <n v="0"/>
    <x v="1"/>
    <x v="0"/>
    <x v="0"/>
    <x v="0"/>
  </r>
  <r>
    <s v="'010400538461050201"/>
    <s v="Three Wheeler-Lease-Registered"/>
    <n v="24"/>
    <s v="&lt; 40000"/>
    <n v="2018"/>
    <n v="36"/>
    <n v="0.48645294700000002"/>
    <s v="Low_risk_sub_purpose_code"/>
    <s v="Missing"/>
    <s v="Missing"/>
    <s v="Missing"/>
    <s v="Missing"/>
    <s v="Red"/>
    <x v="0"/>
    <n v="362168"/>
    <n v="540672"/>
    <n v="409530"/>
    <n v="409530"/>
    <x v="1"/>
    <x v="0"/>
    <x v="0"/>
    <x v="0"/>
  </r>
  <r>
    <s v="'006200168092050801"/>
    <s v="CASH IN HAND"/>
    <n v="25"/>
    <s v="100000-120000"/>
    <n v="2012"/>
    <n v="38"/>
    <n v="0.84639414599999996"/>
    <s v="Medium_risk_sub_purpose_code"/>
    <s v="Missing"/>
    <s v="Missing"/>
    <s v="Missing"/>
    <s v="Missing"/>
    <s v="Green"/>
    <x v="1"/>
    <n v="816928"/>
    <n v="795163"/>
    <n v="465404"/>
    <n v="0"/>
    <x v="0"/>
    <x v="0"/>
    <x v="0"/>
    <x v="0"/>
  </r>
  <r>
    <s v="'040200246320050801"/>
    <s v="CASH IN HAND"/>
    <n v="61"/>
    <s v="120000+"/>
    <n v="2014"/>
    <n v="29"/>
    <n v="0.71768786100000004"/>
    <s v="Low_risk_sub_purpose_code"/>
    <s v="20-40"/>
    <s v="less than 50 percentage"/>
    <s v="between 1 - 5 percentage"/>
    <s v="between 5- 10 percentage"/>
    <s v="Red"/>
    <x v="0"/>
    <n v="169700"/>
    <n v="311091"/>
    <n v="836817"/>
    <n v="836817"/>
    <x v="2"/>
    <x v="0"/>
    <x v="0"/>
    <x v="0"/>
  </r>
  <r>
    <s v="'000200425006050802"/>
    <s v="CASH IN HAND"/>
    <n v="13"/>
    <s v="&lt; 40000"/>
    <n v="2016"/>
    <n v="29"/>
    <n v="0.20486095200000001"/>
    <s v="Medium_risk_sub_purpose_code"/>
    <s v="40-60"/>
    <s v="between 50 - 100 percentage"/>
    <s v="between 5 - 10 percentage"/>
    <s v="between 2- 5 percentage"/>
    <s v="Red"/>
    <x v="0"/>
    <n v="342667"/>
    <n v="456220"/>
    <n v="73362"/>
    <n v="0"/>
    <x v="0"/>
    <x v="0"/>
    <x v="0"/>
    <x v="0"/>
  </r>
  <r>
    <s v="'000300461394050802"/>
    <s v="CASH IN HAND"/>
    <n v="49"/>
    <s v="80000-100000"/>
    <n v="2011"/>
    <n v="30"/>
    <n v="0.77975122600000002"/>
    <s v="Low_risk_sub_purpose_code"/>
    <s v="60-80"/>
    <s v="between 50 - 100 percentage"/>
    <s v="between 1 - 5 percentage"/>
    <s v="between 5- 10 percentage"/>
    <s v="Green"/>
    <x v="0"/>
    <n v="346141.77"/>
    <n v="410200"/>
    <n v="677215"/>
    <n v="0"/>
    <x v="2"/>
    <x v="0"/>
    <x v="0"/>
    <x v="0"/>
  </r>
  <r>
    <s v="'007000846667050801"/>
    <s v="CASH IN HAND"/>
    <n v="61"/>
    <s v="120000+"/>
    <n v="2016"/>
    <n v="60"/>
    <n v="0.61435439000000003"/>
    <s v="Low_risk_sub_purpose_code"/>
    <s v="Missing"/>
    <s v="between 50 - 100 percentage"/>
    <s v="less than 1 percentage"/>
    <s v="between 2- 5 percentage"/>
    <s v="Green"/>
    <x v="0"/>
    <n v="243560"/>
    <n v="243560"/>
    <n v="631116"/>
    <n v="0"/>
    <x v="1"/>
    <x v="0"/>
    <x v="0"/>
    <x v="0"/>
  </r>
  <r>
    <s v="'040200789447050801"/>
    <s v="CASH IN HAND"/>
    <n v="61"/>
    <s v="120000+"/>
    <n v="2012"/>
    <n v="37"/>
    <n v="0.77357584899999998"/>
    <s v="Medium_risk_sub_purpose_code"/>
    <s v="Above 80"/>
    <s v="between 50 - 100 percentage"/>
    <s v="between 1 - 5 percentage"/>
    <s v="between 2- 5 percentage"/>
    <s v="Red"/>
    <x v="1"/>
    <n v="247140"/>
    <n v="377384"/>
    <n v="720286"/>
    <n v="720286"/>
    <x v="2"/>
    <x v="0"/>
    <x v="0"/>
    <x v="0"/>
  </r>
  <r>
    <s v="'000500684452050801"/>
    <s v="CASH IN HAND"/>
    <n v="37"/>
    <s v="120000+"/>
    <n v="2007"/>
    <n v="52"/>
    <n v="0.74105212899999995"/>
    <s v="Medium_risk_sub_purpose_code"/>
    <s v="60-80"/>
    <s v="between 50 - 100 percentage"/>
    <s v="between 1 - 5 percentage"/>
    <s v="between 5- 10 percentage"/>
    <s v="Green"/>
    <x v="0"/>
    <n v="326537.31"/>
    <n v="389328"/>
    <n v="426166"/>
    <n v="0"/>
    <x v="2"/>
    <x v="0"/>
    <x v="0"/>
    <x v="0"/>
  </r>
  <r>
    <s v="'007100837347050201"/>
    <s v="Three Wheeler-Lease-Registered"/>
    <n v="37"/>
    <s v="60000-80000"/>
    <n v="2006"/>
    <n v="31"/>
    <n v="0.52347428600000001"/>
    <s v="Low_risk_sub_purpose_code"/>
    <s v="0-20"/>
    <s v="Missing"/>
    <s v="Missing"/>
    <s v="Missing"/>
    <s v="Red"/>
    <x v="0"/>
    <n v="65147"/>
    <n v="216084"/>
    <n v="0"/>
    <n v="0"/>
    <x v="0"/>
    <x v="0"/>
    <x v="0"/>
    <x v="0"/>
  </r>
  <r>
    <s v="'006500809132050201"/>
    <s v="Three Wheeler-Lease-Registered"/>
    <n v="37"/>
    <s v="60000-80000"/>
    <n v="2011"/>
    <n v="34"/>
    <n v="0.431117419"/>
    <s v="Medium_risk_sub_purpose_code"/>
    <s v="Missing"/>
    <s v="Missing"/>
    <s v="Missing"/>
    <s v="Missing"/>
    <s v="Green"/>
    <x v="0"/>
    <n v="378140"/>
    <n v="378140"/>
    <n v="251600"/>
    <n v="0"/>
    <x v="0"/>
    <x v="0"/>
    <x v="0"/>
    <x v="0"/>
  </r>
  <r>
    <s v="'019100735859050801"/>
    <s v="CASH IN HAND"/>
    <n v="48"/>
    <s v="60000-80000"/>
    <n v="2012"/>
    <n v="33"/>
    <n v="0.72704000000000002"/>
    <s v="Medium_risk_sub_purpose_code"/>
    <s v="Above 80"/>
    <s v="less than 50 percentage"/>
    <s v="between 1 - 5 percentage"/>
    <s v="between 2- 5 percentage"/>
    <s v="Red"/>
    <x v="1"/>
    <n v="290070"/>
    <n v="438136"/>
    <n v="880376"/>
    <n v="880376"/>
    <x v="2"/>
    <x v="0"/>
    <x v="0"/>
    <x v="0"/>
  </r>
  <r>
    <s v="'005800580853050801"/>
    <s v="CASH IN HAND"/>
    <n v="37"/>
    <s v="120000+"/>
    <n v="2005"/>
    <n v="32"/>
    <n v="0.62621308399999998"/>
    <s v="Low_risk_sub_purpose_code"/>
    <s v="60-80"/>
    <s v="between 50 - 100 percentage"/>
    <s v="between 1 - 5 percentage"/>
    <s v="between 2- 5 percentage"/>
    <s v="Red"/>
    <x v="0"/>
    <n v="161805"/>
    <n v="221155"/>
    <n v="415022"/>
    <n v="0"/>
    <x v="0"/>
    <x v="0"/>
    <x v="0"/>
    <x v="0"/>
  </r>
  <r>
    <s v="'016400322128050801"/>
    <s v="CASH IN HAND"/>
    <n v="43"/>
    <s v="80000-100000"/>
    <n v="2011"/>
    <n v="38"/>
    <n v="0.67853212900000004"/>
    <s v="Low_risk_sub_purpose_code"/>
    <s v="60-80"/>
    <s v="between 100 - 150 percentage"/>
    <s v="between 1 - 5 percentage"/>
    <s v="between 2- 5 percentage"/>
    <s v="Green"/>
    <x v="0"/>
    <n v="419096"/>
    <n v="482664"/>
    <n v="537054"/>
    <n v="0"/>
    <x v="1"/>
    <x v="0"/>
    <x v="0"/>
    <x v="0"/>
  </r>
  <r>
    <s v="'014200397999050801"/>
    <s v="CASH IN HAND"/>
    <n v="61"/>
    <s v="60000-80000"/>
    <n v="2016"/>
    <n v="53"/>
    <n v="0.69127047600000002"/>
    <s v="Low_risk_sub_purpose_code"/>
    <s v="0-20"/>
    <s v="less than 50 percentage"/>
    <s v="less than 1 percentage"/>
    <s v="above 10 percentage"/>
    <s v="Green"/>
    <x v="0"/>
    <n v="338400"/>
    <n v="363300"/>
    <n v="672264"/>
    <n v="0"/>
    <x v="1"/>
    <x v="0"/>
    <x v="0"/>
    <x v="0"/>
  </r>
  <r>
    <s v="'012500803280050202"/>
    <s v="Three Wheeler-Lease-Registered"/>
    <n v="49"/>
    <s v="100000-120000"/>
    <n v="2012"/>
    <n v="42"/>
    <n v="0.70934439000000005"/>
    <s v="Low_risk_sub_purpose_code"/>
    <s v="20-40"/>
    <s v="less than 50 percentage"/>
    <s v="less than 1 percentage"/>
    <s v="between 2- 5 percentage"/>
    <s v="Green"/>
    <x v="0"/>
    <n v="323136"/>
    <n v="376992"/>
    <n v="640399"/>
    <n v="0"/>
    <x v="2"/>
    <x v="0"/>
    <x v="0"/>
    <x v="0"/>
  </r>
  <r>
    <s v="'040800831573050201"/>
    <s v="Three Wheeler-Lease-Registered"/>
    <n v="49"/>
    <s v="80000-100000"/>
    <n v="2009"/>
    <n v="39"/>
    <n v="0.52025576600000001"/>
    <s v="Medium_risk_sub_purpose_code"/>
    <s v="20-40"/>
    <s v="Missing"/>
    <s v="Missing"/>
    <s v="Missing"/>
    <s v="Green"/>
    <x v="0"/>
    <n v="265888"/>
    <n v="265888"/>
    <n v="384027"/>
    <n v="0"/>
    <x v="0"/>
    <x v="0"/>
    <x v="0"/>
    <x v="0"/>
  </r>
  <r>
    <s v="'001400430341050804"/>
    <s v="CASH IN HAND"/>
    <n v="73"/>
    <s v="100000-120000"/>
    <n v="2015"/>
    <n v="43"/>
    <n v="0.60585877200000005"/>
    <s v="Low_risk_sub_purpose_code"/>
    <s v="60-80"/>
    <s v="between 50 - 100 percentage"/>
    <s v="between 1 - 5 percentage"/>
    <s v="between 2- 5 percentage"/>
    <s v="Red"/>
    <x v="0"/>
    <n v="164277"/>
    <n v="258995"/>
    <n v="737959"/>
    <n v="737959"/>
    <x v="0"/>
    <x v="0"/>
    <x v="0"/>
    <x v="0"/>
  </r>
  <r>
    <s v="'000500836965050201"/>
    <s v="Three Wheeler-Lease-Registered"/>
    <n v="37"/>
    <s v="120000+"/>
    <n v="2014"/>
    <n v="45"/>
    <n v="0.62453919099999999"/>
    <s v="Low_risk_sub_purpose_code"/>
    <s v="Missing"/>
    <s v="Missing"/>
    <s v="Missing"/>
    <s v="Missing"/>
    <s v="Green"/>
    <x v="0"/>
    <n v="312612"/>
    <n v="381588"/>
    <n v="615970"/>
    <n v="0"/>
    <x v="0"/>
    <x v="0"/>
    <x v="0"/>
    <x v="0"/>
  </r>
  <r>
    <s v="'006800590817050801"/>
    <s v="CASH IN HAND"/>
    <n v="43"/>
    <s v="100000-120000"/>
    <n v="2014"/>
    <n v="29"/>
    <n v="0.67305063600000004"/>
    <s v="Low_risk_sub_purpose_code"/>
    <s v="40-60"/>
    <s v="between 50 - 100 percentage"/>
    <s v="between 5 - 10 percentage"/>
    <s v="between 2- 5 percentage"/>
    <s v="Red"/>
    <x v="1"/>
    <n v="305488"/>
    <n v="406736"/>
    <n v="558342"/>
    <n v="558342"/>
    <x v="2"/>
    <x v="0"/>
    <x v="0"/>
    <x v="0"/>
  </r>
  <r>
    <s v="'004600835390050201"/>
    <s v="Three Wheeler-Lease-Registered"/>
    <n v="37"/>
    <s v="60000-80000"/>
    <n v="2010"/>
    <n v="31"/>
    <n v="0.62316771299999996"/>
    <s v="Low_risk_sub_purpose_code"/>
    <s v="20-40"/>
    <s v="less than 50 percentage"/>
    <s v="less than 1 percentage"/>
    <s v="above 10 percentage"/>
    <s v="Green"/>
    <x v="0"/>
    <n v="260264"/>
    <n v="264605"/>
    <n v="438306"/>
    <n v="0"/>
    <x v="2"/>
    <x v="0"/>
    <x v="0"/>
    <x v="0"/>
  </r>
  <r>
    <s v="'007400828841050201"/>
    <s v="Three Wheeler-Lease-Registered"/>
    <n v="37"/>
    <s v="40000-60000"/>
    <n v="2014"/>
    <n v="57"/>
    <n v="0.55310566000000005"/>
    <s v="Medium_risk_sub_purpose_code"/>
    <s v="40-60"/>
    <s v="between 50 - 100 percentage"/>
    <s v="between 1 - 5 percentage"/>
    <s v="between 2- 5 percentage"/>
    <s v="Green"/>
    <x v="0"/>
    <n v="413820"/>
    <n v="413820"/>
    <n v="434090"/>
    <n v="0"/>
    <x v="1"/>
    <x v="0"/>
    <x v="0"/>
    <x v="0"/>
  </r>
  <r>
    <s v="'004900844888050201"/>
    <s v="Three Wheeler-Lease-Registered"/>
    <n v="37"/>
    <s v="40000-60000"/>
    <n v="2010"/>
    <n v="20"/>
    <n v="0.43344048699999999"/>
    <s v="Low_risk_sub_purpose_code"/>
    <s v="Missing"/>
    <s v="Missing"/>
    <s v="Missing"/>
    <s v="Missing"/>
    <s v="Green"/>
    <x v="0"/>
    <n v="153104"/>
    <n v="174340"/>
    <n v="321263"/>
    <n v="0"/>
    <x v="1"/>
    <x v="0"/>
    <x v="0"/>
    <x v="0"/>
  </r>
  <r>
    <s v="'011000484824050801"/>
    <s v="CASH IN HAND"/>
    <n v="37"/>
    <s v="60000-80000"/>
    <n v="2015"/>
    <n v="48"/>
    <n v="0.62765304300000002"/>
    <s v="Low_risk_sub_purpose_code"/>
    <s v="Missing"/>
    <s v="Missing"/>
    <s v="Missing"/>
    <s v="Missing"/>
    <s v="Red"/>
    <x v="0"/>
    <n v="249508"/>
    <n v="364540"/>
    <n v="675523"/>
    <n v="675523"/>
    <x v="1"/>
    <x v="0"/>
    <x v="0"/>
    <x v="0"/>
  </r>
  <r>
    <s v="'041400336148050201"/>
    <s v="Three Wheeler-Lease-Registered"/>
    <n v="61"/>
    <s v="60000-80000"/>
    <n v="2012"/>
    <n v="47"/>
    <n v="0.50606439000000003"/>
    <s v="Low_risk_sub_purpose_code"/>
    <s v="Missing"/>
    <s v="Missing"/>
    <s v="Missing"/>
    <s v="Missing"/>
    <s v="Green"/>
    <x v="0"/>
    <n v="303441.18"/>
    <n v="331381"/>
    <n v="495657"/>
    <n v="0"/>
    <x v="0"/>
    <x v="0"/>
    <x v="0"/>
    <x v="0"/>
  </r>
  <r>
    <s v="'005100831074050201"/>
    <s v="Three Wheeler-Lease-Registered"/>
    <n v="49"/>
    <s v="60000-80000"/>
    <n v="2012"/>
    <n v="59"/>
    <n v="0.54822439000000001"/>
    <s v="Medium_risk_sub_purpose_code"/>
    <s v="Missing"/>
    <s v="Missing"/>
    <s v="Missing"/>
    <s v="Missing"/>
    <s v="Green"/>
    <x v="0"/>
    <n v="274308"/>
    <n v="297167"/>
    <n v="488435"/>
    <n v="0"/>
    <x v="2"/>
    <x v="0"/>
    <x v="0"/>
    <x v="0"/>
  </r>
  <r>
    <s v="'011000591314050201"/>
    <s v="Three Wheeler-Lease-Registered"/>
    <n v="31"/>
    <s v="40000-60000"/>
    <n v="2011"/>
    <n v="24"/>
    <n v="0.45393380500000002"/>
    <s v="Low_risk_sub_purpose_code"/>
    <s v="0-20"/>
    <s v="less than 50 percentage"/>
    <s v="between 5 - 10 percentage"/>
    <s v="above 10 percentage"/>
    <s v="Green"/>
    <x v="0"/>
    <n v="175162.81"/>
    <n v="205960"/>
    <n v="328305"/>
    <n v="0"/>
    <x v="1"/>
    <x v="0"/>
    <x v="0"/>
    <x v="0"/>
  </r>
  <r>
    <s v="'005000810009050201"/>
    <s v="Three Wheeler-Lease-Registered"/>
    <n v="13"/>
    <s v="120000+"/>
    <n v="2014"/>
    <n v="29"/>
    <n v="0.61038427699999998"/>
    <s v="Medium_risk_sub_purpose_code"/>
    <s v="Missing"/>
    <s v="less than 50 percentage"/>
    <s v="between 10 - 15 percentage"/>
    <s v="above 10 percentage"/>
    <s v="Red"/>
    <x v="0"/>
    <n v="735168.06"/>
    <n v="825656"/>
    <n v="87828"/>
    <n v="87828"/>
    <x v="1"/>
    <x v="0"/>
    <x v="0"/>
    <x v="0"/>
  </r>
  <r>
    <s v="'003500392101050802"/>
    <s v="CASH IN HAND"/>
    <n v="61"/>
    <s v="80000-100000"/>
    <n v="2016"/>
    <n v="45"/>
    <n v="0.69967999999999997"/>
    <s v="Low_risk_sub_purpose_code"/>
    <s v="60-80"/>
    <s v="between 50 - 100 percentage"/>
    <s v="between 1 - 5 percentage"/>
    <s v="between 2- 5 percentage"/>
    <s v="Green"/>
    <x v="0"/>
    <n v="402574.52"/>
    <n v="412776"/>
    <n v="774957"/>
    <n v="0"/>
    <x v="2"/>
    <x v="0"/>
    <x v="0"/>
    <x v="0"/>
  </r>
  <r>
    <s v="'003500843164050201"/>
    <s v="Three Wheeler-Lease-Registered"/>
    <n v="25"/>
    <s v="80000-100000"/>
    <n v="2013"/>
    <n v="25"/>
    <n v="0.63167357499999999"/>
    <s v="Low_risk_sub_purpose_code"/>
    <s v="Missing"/>
    <s v="between 50 - 100 percentage"/>
    <s v="less than 1 percentage"/>
    <s v="between 5- 10 percentage"/>
    <s v="Green"/>
    <x v="0"/>
    <n v="357932"/>
    <n v="367450"/>
    <n v="450737"/>
    <n v="0"/>
    <x v="1"/>
    <x v="0"/>
    <x v="0"/>
    <x v="0"/>
  </r>
  <r>
    <s v="'006900572290050801"/>
    <s v="CASH IN HAND"/>
    <n v="61"/>
    <s v="100000-120000"/>
    <n v="2013"/>
    <n v="35"/>
    <n v="0.73976683899999995"/>
    <s v="Low_risk_sub_purpose_code"/>
    <s v="40-60"/>
    <s v="less than 50 percentage"/>
    <s v="between 1 - 5 percentage"/>
    <s v="between 5- 10 percentage"/>
    <s v="Green"/>
    <x v="1"/>
    <n v="257570"/>
    <n v="257570"/>
    <n v="670516"/>
    <n v="0"/>
    <x v="1"/>
    <x v="0"/>
    <x v="0"/>
    <x v="0"/>
  </r>
  <r>
    <s v="'015500671993050801"/>
    <s v="CASH IN HAND"/>
    <n v="61"/>
    <s v="60000-80000"/>
    <n v="2011"/>
    <n v="48"/>
    <n v="0.66549152499999997"/>
    <s v="Low_risk_sub_purpose_code"/>
    <s v="Above 80"/>
    <s v="between 100 - 150 percentage"/>
    <s v="between 1 - 5 percentage"/>
    <s v="between 2- 5 percentage"/>
    <s v="Green"/>
    <x v="0"/>
    <n v="341325"/>
    <n v="341325"/>
    <n v="570729"/>
    <n v="0"/>
    <x v="2"/>
    <x v="0"/>
    <x v="0"/>
    <x v="0"/>
  </r>
  <r>
    <s v="'011000810734050201"/>
    <s v="Three Wheeler-Lease-Registered"/>
    <n v="37"/>
    <s v="100000-120000"/>
    <n v="2017"/>
    <n v="42"/>
    <n v="0.78392666700000002"/>
    <s v="Medium_risk_sub_purpose_code"/>
    <s v="20-40"/>
    <s v="between 50 - 100 percentage"/>
    <s v="less than 1 percentage"/>
    <s v="between 2- 5 percentage"/>
    <s v="Red"/>
    <x v="0"/>
    <n v="159907.29"/>
    <n v="796784"/>
    <n v="898509"/>
    <n v="898509"/>
    <x v="0"/>
    <x v="0"/>
    <x v="0"/>
    <x v="0"/>
  </r>
  <r>
    <s v="'000900841646050201"/>
    <s v="Three Wheeler-Lease-Registered"/>
    <n v="37"/>
    <s v="120000+"/>
    <n v="2016"/>
    <n v="22"/>
    <n v="0.62816966900000004"/>
    <s v="Low_risk_sub_purpose_code"/>
    <s v="Missing"/>
    <s v="Missing"/>
    <s v="Missing"/>
    <s v="Missing"/>
    <s v="Red"/>
    <x v="0"/>
    <n v="242383"/>
    <n v="356213"/>
    <n v="650032"/>
    <n v="650032"/>
    <x v="1"/>
    <x v="0"/>
    <x v="0"/>
    <x v="0"/>
  </r>
  <r>
    <s v="'041000840848050202"/>
    <s v="Three Wheeler-Lease-Registered"/>
    <n v="25"/>
    <s v="120000+"/>
    <n v="2017"/>
    <n v="34"/>
    <n v="0.63606750000000001"/>
    <s v="Low_risk_sub_purpose_code"/>
    <s v="20-40"/>
    <s v="less than 50 percentage"/>
    <s v="between 10 - 15 percentage"/>
    <s v="between 5- 10 percentage"/>
    <s v="Green"/>
    <x v="0"/>
    <n v="504119"/>
    <n v="504119"/>
    <n v="520954"/>
    <n v="0"/>
    <x v="2"/>
    <x v="0"/>
    <x v="0"/>
    <x v="0"/>
  </r>
  <r>
    <s v="'001700841332050201"/>
    <s v="Three Wheeler-Lease-Registered"/>
    <n v="24"/>
    <s v="80000-100000"/>
    <n v="2012"/>
    <n v="34"/>
    <n v="0.79449793700000004"/>
    <s v="Low_risk_sub_purpose_code"/>
    <s v="Missing"/>
    <s v="between 50 - 100 percentage"/>
    <s v="less than 1 percentage"/>
    <s v="between 2- 5 percentage"/>
    <s v="Green"/>
    <x v="0"/>
    <n v="198639"/>
    <n v="198639"/>
    <n v="240066"/>
    <n v="0"/>
    <x v="1"/>
    <x v="0"/>
    <x v="0"/>
    <x v="0"/>
  </r>
  <r>
    <s v="'006900822995050201"/>
    <s v="Three Wheeler-Lease-Registered"/>
    <n v="37"/>
    <s v="80000-100000"/>
    <n v="2005"/>
    <n v="53"/>
    <n v="0.83528972000000001"/>
    <s v="Medium_risk_sub_purpose_code"/>
    <s v="60-80"/>
    <s v="less than 50 percentage"/>
    <s v="less than 1 percentage"/>
    <s v="between 5- 10 percentage"/>
    <s v="Red"/>
    <x v="1"/>
    <n v="369233"/>
    <n v="473879"/>
    <n v="430773"/>
    <n v="430773"/>
    <x v="2"/>
    <x v="0"/>
    <x v="0"/>
    <x v="0"/>
  </r>
  <r>
    <s v="'001500492235050802"/>
    <s v="CASH IN HAND"/>
    <n v="37"/>
    <s v="60000-80000"/>
    <n v="2012"/>
    <n v="52"/>
    <n v="0.80481170199999996"/>
    <s v="Low_risk_sub_purpose_code"/>
    <s v="Missing"/>
    <s v="Missing"/>
    <s v="Missing"/>
    <s v="Missing"/>
    <s v="Green"/>
    <x v="0"/>
    <n v="357599"/>
    <n v="357599"/>
    <n v="617040"/>
    <n v="0"/>
    <x v="1"/>
    <x v="0"/>
    <x v="0"/>
    <x v="0"/>
  </r>
  <r>
    <s v="'002900825759050201"/>
    <s v="Three Wheeler-Lease-Registered"/>
    <n v="25"/>
    <s v="40000-60000"/>
    <n v="2005"/>
    <n v="18"/>
    <n v="0.30531026999999999"/>
    <s v="Medium_risk_sub_purpose_code"/>
    <s v="Missing"/>
    <s v="Missing"/>
    <s v="Missing"/>
    <s v="Missing"/>
    <s v="Green"/>
    <x v="0"/>
    <n v="227851"/>
    <n v="227851"/>
    <n v="93088"/>
    <n v="0"/>
    <x v="0"/>
    <x v="0"/>
    <x v="0"/>
    <x v="0"/>
  </r>
  <r>
    <s v="'016300597765050802"/>
    <s v="CASH IN HAND"/>
    <n v="49"/>
    <s v="100000-120000"/>
    <n v="2011"/>
    <n v="38"/>
    <n v="6.8308820289999996"/>
    <s v="Medium_risk_sub_purpose_code"/>
    <s v="60-80"/>
    <s v="between 50 - 100 percentage"/>
    <s v="less than 1 percentage"/>
    <s v="between 2- 5 percentage"/>
    <s v="Red"/>
    <x v="1"/>
    <n v="324172.33"/>
    <n v="419356"/>
    <n v="605688"/>
    <n v="605688"/>
    <x v="0"/>
    <x v="0"/>
    <x v="0"/>
    <x v="0"/>
  </r>
  <r>
    <s v="'006000527772050803"/>
    <s v="CASH IN HAND"/>
    <n v="37"/>
    <s v="80000-100000"/>
    <n v="2011"/>
    <n v="30"/>
    <n v="0.75131045200000002"/>
    <s v="Medium_risk_sub_purpose_code"/>
    <s v="20-40"/>
    <s v="less than 50 percentage"/>
    <s v="less than 1 percentage"/>
    <s v="Missing"/>
    <s v="Green"/>
    <x v="0"/>
    <n v="609819"/>
    <n v="609819"/>
    <n v="428019"/>
    <n v="0"/>
    <x v="0"/>
    <x v="0"/>
    <x v="0"/>
    <x v="0"/>
  </r>
  <r>
    <s v="'007200807551050201"/>
    <s v="Three Wheeler-Lease-Registered"/>
    <n v="13"/>
    <s v="&lt; 40000"/>
    <n v="2011"/>
    <n v="43"/>
    <n v="0.113390452"/>
    <s v="Medium_risk_sub_purpose_code"/>
    <s v="20-40"/>
    <s v="Missing"/>
    <s v="Missing"/>
    <s v="Missing"/>
    <s v="Green"/>
    <x v="0"/>
    <n v="168532"/>
    <n v="168532"/>
    <n v="0"/>
    <n v="0"/>
    <x v="1"/>
    <x v="0"/>
    <x v="0"/>
    <x v="0"/>
  </r>
  <r>
    <s v="'007200581775050801"/>
    <s v="CASH IN HAND"/>
    <n v="25"/>
    <s v="40000-60000"/>
    <n v="2007"/>
    <n v="24"/>
    <n v="0.56928672300000005"/>
    <s v="Medium_risk_sub_purpose_code"/>
    <s v="Missing"/>
    <s v="Missing"/>
    <s v="Missing"/>
    <s v="Missing"/>
    <s v="Green"/>
    <x v="0"/>
    <n v="489560"/>
    <n v="489560"/>
    <n v="128236"/>
    <n v="0"/>
    <x v="1"/>
    <x v="0"/>
    <x v="0"/>
    <x v="0"/>
  </r>
  <r>
    <s v="'003600144318050202"/>
    <s v="Three Wheeler-Lease-Registered"/>
    <n v="24"/>
    <s v="120000+"/>
    <n v="2012"/>
    <n v="42"/>
    <n v="0.36292682900000001"/>
    <s v="Medium_risk_sub_purpose_code"/>
    <s v="below 0"/>
    <s v="between 100 - 150 percentage"/>
    <s v="between 10 - 15 percentage"/>
    <s v="between 2- 5 percentage"/>
    <s v="Green"/>
    <x v="0"/>
    <n v="246458.54"/>
    <n v="297401"/>
    <n v="288458"/>
    <n v="0"/>
    <x v="1"/>
    <x v="0"/>
    <x v="0"/>
    <x v="0"/>
  </r>
  <r>
    <s v="'041600434390050201"/>
    <s v="Three Wheeler-Lease-Registered"/>
    <n v="18"/>
    <s v="40000-60000"/>
    <n v="2008"/>
    <n v="37"/>
    <n v="0.31075947700000001"/>
    <s v="Medium_risk_sub_purpose_code"/>
    <s v="60-80"/>
    <s v="between 50 - 100 percentage"/>
    <s v="above 15 percentage"/>
    <s v="between 2- 5 percentage"/>
    <s v="Green"/>
    <x v="0"/>
    <n v="241275"/>
    <n v="264825"/>
    <n v="88350"/>
    <n v="0"/>
    <x v="1"/>
    <x v="0"/>
    <x v="0"/>
    <x v="0"/>
  </r>
  <r>
    <s v="'000600790371050801"/>
    <s v="CASH IN HAND"/>
    <n v="61"/>
    <s v="120000+"/>
    <n v="2018"/>
    <n v="58"/>
    <n v="0.80665435900000004"/>
    <s v="Medium_risk_sub_purpose_code"/>
    <s v="60-80"/>
    <s v="less than 50 percentage"/>
    <s v="between 1 - 5 percentage"/>
    <s v="between 2- 5 percentage"/>
    <s v="Green"/>
    <x v="1"/>
    <n v="673518.24"/>
    <n v="677900"/>
    <n v="825127"/>
    <n v="0"/>
    <x v="0"/>
    <x v="0"/>
    <x v="0"/>
    <x v="0"/>
  </r>
  <r>
    <s v="'006100718248050202"/>
    <s v="Three Wheeler-Lease-Registered"/>
    <n v="61"/>
    <s v="60000-80000"/>
    <n v="2011"/>
    <n v="32"/>
    <n v="0.46755819399999998"/>
    <s v="Low_risk_sub_purpose_code"/>
    <s v="Missing"/>
    <s v="Missing"/>
    <s v="Missing"/>
    <s v="Missing"/>
    <s v="Green"/>
    <x v="0"/>
    <n v="208011"/>
    <n v="235905"/>
    <n v="450874"/>
    <n v="0"/>
    <x v="0"/>
    <x v="0"/>
    <x v="0"/>
    <x v="0"/>
  </r>
  <r>
    <s v="'041600827145050202"/>
    <s v="Three Wheeler-Lease-Registered"/>
    <n v="48"/>
    <s v="40000-60000"/>
    <n v="2011"/>
    <n v="34"/>
    <n v="0.53298565799999997"/>
    <s v="Low_risk_sub_purpose_code"/>
    <s v="20-40"/>
    <s v="between 50 - 100 percentage"/>
    <s v="less than 1 percentage"/>
    <s v="less than 2 percentage"/>
    <s v="Red"/>
    <x v="0"/>
    <n v="219558"/>
    <n v="257127"/>
    <n v="463984"/>
    <n v="0"/>
    <x v="1"/>
    <x v="0"/>
    <x v="0"/>
    <x v="0"/>
  </r>
  <r>
    <s v="'017800816596050201"/>
    <s v="Three Wheeler-Lease-Registered"/>
    <n v="49"/>
    <s v="120000+"/>
    <n v="2015"/>
    <n v="45"/>
    <n v="0.58656695700000006"/>
    <s v="Medium_risk_sub_purpose_code"/>
    <s v="20-40"/>
    <s v="between 50 - 100 percentage"/>
    <s v="between 10 - 15 percentage"/>
    <s v="between 5- 10 percentage"/>
    <s v="Green"/>
    <x v="0"/>
    <n v="392214.81"/>
    <n v="476704"/>
    <n v="708110"/>
    <n v="0"/>
    <x v="2"/>
    <x v="0"/>
    <x v="0"/>
    <x v="0"/>
  </r>
  <r>
    <s v="'005400845819050201"/>
    <s v="Three Wheeler-Lease-Registered"/>
    <n v="61"/>
    <s v="60000-80000"/>
    <n v="2011"/>
    <n v="60"/>
    <n v="0.58694879799999999"/>
    <s v="Low_risk_sub_purpose_code"/>
    <s v="Missing"/>
    <s v="Missing"/>
    <s v="Missing"/>
    <s v="Missing"/>
    <s v="Green"/>
    <x v="0"/>
    <n v="172755"/>
    <n v="197130"/>
    <n v="492404"/>
    <n v="0"/>
    <x v="1"/>
    <x v="0"/>
    <x v="0"/>
    <x v="0"/>
  </r>
  <r>
    <s v="'041800809879050201"/>
    <s v="Three Wheeler-Lease-Registered"/>
    <n v="72"/>
    <s v="120000+"/>
    <n v="2012"/>
    <n v="35"/>
    <n v="0.79962370599999999"/>
    <s v="Medium_risk_sub_purpose_code"/>
    <s v="60-80"/>
    <s v="less than 50 percentage"/>
    <s v="less than 1 percentage"/>
    <s v="above 10 percentage"/>
    <s v="Green"/>
    <x v="1"/>
    <n v="543666"/>
    <n v="543666"/>
    <n v="772655"/>
    <n v="0"/>
    <x v="1"/>
    <x v="0"/>
    <x v="0"/>
    <x v="0"/>
  </r>
  <r>
    <s v="'006800631168050801"/>
    <s v="CASH IN HAND"/>
    <n v="61"/>
    <s v="40000-60000"/>
    <n v="2012"/>
    <n v="25"/>
    <n v="0.67428390199999999"/>
    <s v="Medium_risk_sub_purpose_code"/>
    <s v="Above 80"/>
    <s v="between 50 - 100 percentage"/>
    <s v="less than 1 percentage"/>
    <s v="between 5- 10 percentage"/>
    <s v="Green"/>
    <x v="0"/>
    <n v="369615"/>
    <n v="369615"/>
    <n v="643906"/>
    <n v="0"/>
    <x v="2"/>
    <x v="0"/>
    <x v="0"/>
    <x v="0"/>
  </r>
  <r>
    <s v="'005500371113050202"/>
    <s v="Three Wheeler-Lease-Registered"/>
    <n v="42"/>
    <s v="80000-100000"/>
    <n v="2015"/>
    <n v="48"/>
    <n v="0.363565217"/>
    <s v="Low_risk_sub_purpose_code"/>
    <s v="below 0"/>
    <s v="between 50 - 100 percentage"/>
    <s v="between 10 - 15 percentage"/>
    <s v="between 2- 5 percentage"/>
    <s v="Red"/>
    <x v="0"/>
    <n v="192500"/>
    <n v="241150"/>
    <n v="359679"/>
    <n v="0"/>
    <x v="1"/>
    <x v="0"/>
    <x v="0"/>
    <x v="0"/>
  </r>
  <r>
    <s v="'002300658258050202"/>
    <s v="Three Wheeler-Lease-Registered"/>
    <n v="49"/>
    <s v="60000-80000"/>
    <n v="2007"/>
    <n v="29"/>
    <n v="0.72894789900000001"/>
    <s v="Medium_risk_sub_purpose_code"/>
    <s v="Above 80"/>
    <s v="between 50 - 100 percentage"/>
    <s v="less than 1 percentage"/>
    <s v="between 5- 10 percentage"/>
    <s v="Green"/>
    <x v="0"/>
    <n v="302526"/>
    <n v="302526"/>
    <n v="464125"/>
    <n v="0"/>
    <x v="2"/>
    <x v="0"/>
    <x v="0"/>
    <x v="0"/>
  </r>
  <r>
    <s v="'021200686947050802"/>
    <s v="CASH IN HAND"/>
    <n v="61"/>
    <s v="100000-120000"/>
    <n v="2015"/>
    <n v="55"/>
    <n v="0.73760000000000003"/>
    <s v="Low_risk_sub_purpose_code"/>
    <s v="Missing"/>
    <s v="Missing"/>
    <s v="Missing"/>
    <s v="Missing"/>
    <s v="Green"/>
    <x v="0"/>
    <n v="267625"/>
    <n v="286250"/>
    <n v="767287"/>
    <n v="0"/>
    <x v="1"/>
    <x v="0"/>
    <x v="0"/>
    <x v="0"/>
  </r>
  <r>
    <s v="'008800839930050201"/>
    <s v="Three Wheeler-Lease-Registered"/>
    <n v="37"/>
    <s v="120000+"/>
    <n v="2014"/>
    <n v="28"/>
    <n v="0.60033202299999999"/>
    <s v="Low_risk_sub_purpose_code"/>
    <s v="20-40"/>
    <s v="between 100 - 150 percentage"/>
    <s v="between 1 - 5 percentage"/>
    <s v="between 2- 5 percentage"/>
    <s v="Green"/>
    <x v="0"/>
    <n v="305411"/>
    <n v="337403"/>
    <n v="597273"/>
    <n v="0"/>
    <x v="3"/>
    <x v="0"/>
    <x v="0"/>
    <x v="0"/>
  </r>
  <r>
    <s v="'003200275753050201"/>
    <s v="Three Wheeler-Lease-Registered"/>
    <n v="49"/>
    <s v="120000+"/>
    <n v="2015"/>
    <n v="27"/>
    <n v="0.83021739100000003"/>
    <s v="Medium_risk_sub_purpose_code"/>
    <s v="60-80"/>
    <s v="between 100 - 150 percentage"/>
    <s v="less than 1 percentage"/>
    <s v="less than 2 percentage"/>
    <s v="Green"/>
    <x v="0"/>
    <n v="630400.64"/>
    <n v="716480"/>
    <n v="767056"/>
    <n v="0"/>
    <x v="0"/>
    <x v="0"/>
    <x v="0"/>
    <x v="0"/>
  </r>
  <r>
    <s v="'000600839259050201"/>
    <s v="Three Wheeler-Lease-Registered"/>
    <n v="37"/>
    <s v="120000+"/>
    <n v="2013"/>
    <n v="41"/>
    <n v="0.62782476200000004"/>
    <s v="Low_risk_sub_purpose_code"/>
    <s v="Missing"/>
    <s v="between 100 - 150 percentage"/>
    <s v="less than 1 percentage"/>
    <s v="between 2- 5 percentage"/>
    <s v="Green"/>
    <x v="0"/>
    <n v="338481"/>
    <n v="338481"/>
    <n v="542875"/>
    <n v="0"/>
    <x v="1"/>
    <x v="0"/>
    <x v="0"/>
    <x v="0"/>
  </r>
  <r>
    <s v="'003900424116050802"/>
    <s v="CASH IN HAND"/>
    <n v="61"/>
    <s v="100000-120000"/>
    <n v="2005"/>
    <n v="40"/>
    <n v="0.73614724899999995"/>
    <s v="Low_risk_sub_purpose_code"/>
    <s v="40-60"/>
    <s v="less than 50 percentage"/>
    <s v="less than 1 percentage"/>
    <s v="between 2- 5 percentage"/>
    <s v="Green"/>
    <x v="1"/>
    <n v="256905"/>
    <n v="256905"/>
    <n v="433397"/>
    <n v="0"/>
    <x v="2"/>
    <x v="0"/>
    <x v="0"/>
    <x v="0"/>
  </r>
  <r>
    <s v="'013700840477050201"/>
    <s v="Three Wheeler-Lease-Registered"/>
    <n v="37"/>
    <s v="120000+"/>
    <n v="2013"/>
    <n v="40"/>
    <n v="0.65059585499999995"/>
    <s v="Low_risk_sub_purpose_code"/>
    <s v="Missing"/>
    <s v="Missing"/>
    <s v="Missing"/>
    <s v="Missing"/>
    <s v="Green"/>
    <x v="0"/>
    <n v="322872"/>
    <n v="322872"/>
    <n v="517025"/>
    <n v="0"/>
    <x v="2"/>
    <x v="0"/>
    <x v="0"/>
    <x v="0"/>
  </r>
  <r>
    <s v="'007000369326050802"/>
    <s v="CASH IN HAND"/>
    <n v="61"/>
    <s v="120000+"/>
    <n v="2015"/>
    <n v="49"/>
    <n v="0.795947619"/>
    <s v="Low_risk_sub_purpose_code"/>
    <s v="Missing"/>
    <s v="Missing"/>
    <s v="Missing"/>
    <s v="Missing"/>
    <s v="Green"/>
    <x v="0"/>
    <n v="254475"/>
    <n v="299250"/>
    <n v="814357"/>
    <n v="0"/>
    <x v="1"/>
    <x v="0"/>
    <x v="0"/>
    <x v="0"/>
  </r>
  <r>
    <s v="'000200575214050801"/>
    <s v="CASH IN HAND"/>
    <n v="49"/>
    <s v="120000+"/>
    <n v="2020"/>
    <n v="43"/>
    <n v="0.63428776099999995"/>
    <s v="Medium_risk_sub_purpose_code"/>
    <s v="Missing"/>
    <s v="Missing"/>
    <s v="Missing"/>
    <s v="Missing"/>
    <s v="Green"/>
    <x v="0"/>
    <n v="475226"/>
    <n v="475872"/>
    <n v="659673"/>
    <n v="0"/>
    <x v="2"/>
    <x v="0"/>
    <x v="0"/>
    <x v="0"/>
  </r>
  <r>
    <s v="'006100666580050202"/>
    <s v="Three Wheeler-Lease-Registered"/>
    <n v="37"/>
    <s v="60000-80000"/>
    <n v="2007"/>
    <n v="49"/>
    <n v="0.49296537800000001"/>
    <s v="High_risk_sub_purpose_code"/>
    <s v="40-60"/>
    <s v="less than 50 percentage"/>
    <s v="between 1 - 5 percentage"/>
    <s v="between 5- 10 percentage"/>
    <s v="Green"/>
    <x v="1"/>
    <n v="176273"/>
    <n v="222978"/>
    <n v="308373"/>
    <n v="0"/>
    <x v="0"/>
    <x v="0"/>
    <x v="0"/>
    <x v="0"/>
  </r>
  <r>
    <s v="'005800814956050201"/>
    <s v="Three Wheeler-Lease-Registered"/>
    <n v="19"/>
    <s v="100000-120000"/>
    <n v="2006"/>
    <n v="43"/>
    <n v="0.84244142899999996"/>
    <s v="Medium_risk_sub_purpose_code"/>
    <s v="40-60"/>
    <s v="less than 50 percentage"/>
    <s v="between 1 - 5 percentage"/>
    <s v="between 5- 10 percentage"/>
    <s v="Red"/>
    <x v="1"/>
    <n v="174543"/>
    <n v="798817"/>
    <n v="518784"/>
    <n v="518784"/>
    <x v="0"/>
    <x v="0"/>
    <x v="0"/>
    <x v="0"/>
  </r>
  <r>
    <s v="'001600649650050201"/>
    <s v="Three Wheeler-Lease-Registered"/>
    <n v="24"/>
    <s v="&lt; 40000"/>
    <n v="2011"/>
    <n v="36"/>
    <n v="0.35107096799999998"/>
    <s v="Low_risk_sub_purpose_code"/>
    <s v="Missing"/>
    <s v="Missing"/>
    <s v="Missing"/>
    <s v="Missing"/>
    <s v="Red"/>
    <x v="0"/>
    <n v="212960"/>
    <n v="275496"/>
    <n v="244216"/>
    <n v="0"/>
    <x v="1"/>
    <x v="0"/>
    <x v="0"/>
    <x v="0"/>
  </r>
  <r>
    <s v="'015200818833050201"/>
    <s v="Three Wheeler-Lease-Registered"/>
    <n v="49"/>
    <s v="60000-80000"/>
    <n v="2009"/>
    <n v="40"/>
    <n v="0.30299912400000001"/>
    <s v="Medium_risk_sub_purpose_code"/>
    <s v="0-20"/>
    <s v="less than 50 percentage"/>
    <s v="between 1 - 5 percentage"/>
    <s v="above 10 percentage"/>
    <s v="Green"/>
    <x v="0"/>
    <n v="177248"/>
    <n v="194408"/>
    <n v="215960"/>
    <n v="0"/>
    <x v="0"/>
    <x v="0"/>
    <x v="0"/>
    <x v="0"/>
  </r>
  <r>
    <s v="'009600655974050801"/>
    <s v="CASH IN HAND"/>
    <n v="49"/>
    <s v="60000-80000"/>
    <n v="2009"/>
    <n v="26"/>
    <n v="0.68994102199999996"/>
    <s v="Low_risk_sub_purpose_code"/>
    <s v="60-80"/>
    <s v="less than 50 percentage"/>
    <s v="between 1 - 5 percentage"/>
    <s v="above 10 percentage"/>
    <s v="Green"/>
    <x v="0"/>
    <n v="324534"/>
    <n v="347715"/>
    <n v="496311"/>
    <n v="0"/>
    <x v="2"/>
    <x v="0"/>
    <x v="0"/>
    <x v="0"/>
  </r>
  <r>
    <s v="'001100437494050202"/>
    <s v="Three Wheeler-Lease-Registered"/>
    <n v="37"/>
    <s v="120000+"/>
    <n v="2006"/>
    <n v="42"/>
    <n v="0.84864237300000001"/>
    <s v="Low_risk_sub_purpose_code"/>
    <s v="40-60"/>
    <s v="between 50 - 100 percentage"/>
    <s v="between 1 - 5 percentage"/>
    <s v="between 5- 10 percentage"/>
    <s v="Green"/>
    <x v="1"/>
    <n v="158669.81"/>
    <n v="224880"/>
    <n v="474417"/>
    <n v="0"/>
    <x v="1"/>
    <x v="0"/>
    <x v="0"/>
    <x v="0"/>
  </r>
  <r>
    <s v="'006200839634050201"/>
    <s v="Three Wheeler-Lease-Registered"/>
    <n v="49"/>
    <s v="60000-80000"/>
    <n v="2011"/>
    <n v="35"/>
    <n v="0.62313909700000003"/>
    <s v="Low_risk_sub_purpose_code"/>
    <s v="Above 80"/>
    <s v="between 50 - 100 percentage"/>
    <s v="between 1 - 5 percentage"/>
    <s v="between 2- 5 percentage"/>
    <s v="Green"/>
    <x v="0"/>
    <n v="245308"/>
    <n v="271898"/>
    <n v="581760"/>
    <n v="0"/>
    <x v="0"/>
    <x v="0"/>
    <x v="0"/>
    <x v="0"/>
  </r>
  <r>
    <s v="'002200558590050802"/>
    <s v="CASH IN HAND"/>
    <n v="49"/>
    <s v="80000-100000"/>
    <n v="2015"/>
    <n v="24"/>
    <n v="0.80855739100000001"/>
    <s v="Medium_risk_sub_purpose_code"/>
    <s v="40-60"/>
    <s v="less than 50 percentage"/>
    <s v="between 1 - 5 percentage"/>
    <s v="between 5- 10 percentage"/>
    <s v="Red"/>
    <x v="1"/>
    <n v="402817.67"/>
    <n v="668594"/>
    <n v="906344"/>
    <n v="906344"/>
    <x v="0"/>
    <x v="0"/>
    <x v="0"/>
    <x v="0"/>
  </r>
  <r>
    <s v="'004300250426050803"/>
    <s v="CASH IN HAND"/>
    <n v="37"/>
    <s v="80000-100000"/>
    <n v="2010"/>
    <n v="69"/>
    <n v="0.51439448300000001"/>
    <s v="Medium_risk_sub_purpose_code"/>
    <s v="0-20"/>
    <s v="between 50 - 100 percentage"/>
    <s v="between 5 - 10 percentage"/>
    <s v="between 2- 5 percentage"/>
    <s v="Green"/>
    <x v="1"/>
    <n v="312390"/>
    <n v="312390"/>
    <n v="342304"/>
    <n v="0"/>
    <x v="2"/>
    <x v="0"/>
    <x v="0"/>
    <x v="0"/>
  </r>
  <r>
    <s v="'017800784250050802"/>
    <s v="CASH IN HAND"/>
    <n v="61"/>
    <s v="120000+"/>
    <n v="2015"/>
    <n v="41"/>
    <n v="0.78150049300000002"/>
    <s v="Low_risk_sub_purpose_code"/>
    <s v="20-40"/>
    <s v="between 100 - 150 percentage"/>
    <s v="between 1 - 5 percentage"/>
    <s v="between 2- 5 percentage"/>
    <s v="Green"/>
    <x v="0"/>
    <n v="251145"/>
    <n v="279050"/>
    <n v="790081"/>
    <n v="0"/>
    <x v="1"/>
    <x v="0"/>
    <x v="0"/>
    <x v="0"/>
  </r>
  <r>
    <s v="'004700845135050201"/>
    <s v="Three Wheeler-Lease-Registered"/>
    <n v="25"/>
    <s v="120000+"/>
    <n v="2013"/>
    <n v="35"/>
    <n v="0.63542797900000003"/>
    <s v="Low_risk_sub_purpose_code"/>
    <s v="20-40"/>
    <s v="between 50 - 100 percentage"/>
    <s v="between 5 - 10 percentage"/>
    <s v="between 2- 5 percentage"/>
    <s v="Green"/>
    <x v="0"/>
    <n v="300407"/>
    <n v="363760"/>
    <n v="499198"/>
    <n v="0"/>
    <x v="1"/>
    <x v="0"/>
    <x v="0"/>
    <x v="0"/>
  </r>
  <r>
    <s v="'004800646536050801"/>
    <s v="CASH IN HAND"/>
    <n v="49"/>
    <s v="120000+"/>
    <n v="2011"/>
    <n v="43"/>
    <n v="0.77543259499999995"/>
    <s v="Low_risk_sub_purpose_code"/>
    <s v="20-40"/>
    <s v="between 50 - 100 percentage"/>
    <s v="between 1 - 5 percentage"/>
    <s v="between 2- 5 percentage"/>
    <s v="Green"/>
    <x v="0"/>
    <n v="325180.78999999998"/>
    <n v="354216"/>
    <n v="685210"/>
    <n v="0"/>
    <x v="2"/>
    <x v="0"/>
    <x v="0"/>
    <x v="0"/>
  </r>
  <r>
    <s v="'008700839958050201"/>
    <s v="Three Wheeler-Lease-Registered"/>
    <n v="49"/>
    <s v="120000+"/>
    <n v="2012"/>
    <n v="25"/>
    <n v="0.60222591199999997"/>
    <s v="Low_risk_sub_purpose_code"/>
    <s v="60-80"/>
    <s v="between 50 - 100 percentage"/>
    <s v="between 1 - 5 percentage"/>
    <s v="between 2- 5 percentage"/>
    <s v="Green"/>
    <x v="0"/>
    <n v="243020"/>
    <n v="271370"/>
    <n v="564914"/>
    <n v="0"/>
    <x v="0"/>
    <x v="0"/>
    <x v="0"/>
    <x v="0"/>
  </r>
  <r>
    <s v="'004000435574050802"/>
    <s v="CASH IN HAND"/>
    <n v="61"/>
    <s v="80000-100000"/>
    <n v="2015"/>
    <n v="37"/>
    <n v="0.617226316"/>
    <s v="Low_risk_sub_purpose_code"/>
    <s v="60-80"/>
    <s v="between 50 - 100 percentage"/>
    <s v="between 1 - 5 percentage"/>
    <s v="between 2- 5 percentage"/>
    <s v="Green"/>
    <x v="0"/>
    <n v="324173.15000000002"/>
    <n v="372285"/>
    <n v="682753"/>
    <n v="0"/>
    <x v="2"/>
    <x v="0"/>
    <x v="0"/>
    <x v="0"/>
  </r>
  <r>
    <s v="'000600727103050801"/>
    <s v="CASH IN HAND"/>
    <n v="43"/>
    <s v="100000-120000"/>
    <n v="2008"/>
    <n v="47"/>
    <n v="0.55079880599999997"/>
    <s v="Medium_risk_sub_purpose_code"/>
    <s v="40-60"/>
    <s v="between 100 - 150 percentage"/>
    <s v="between 10 - 15 percentage"/>
    <s v="between 2- 5 percentage"/>
    <s v="Red"/>
    <x v="1"/>
    <n v="32943"/>
    <n v="303088"/>
    <n v="0"/>
    <n v="0"/>
    <x v="2"/>
    <x v="0"/>
    <x v="0"/>
    <x v="0"/>
  </r>
  <r>
    <s v="'007200810020050201"/>
    <s v="Three Wheeler-Lease-Registered"/>
    <n v="37"/>
    <s v="40000-60000"/>
    <n v="2010"/>
    <n v="38"/>
    <n v="0.33653906"/>
    <s v="Medium_risk_sub_purpose_code"/>
    <s v="Missing"/>
    <s v="Missing"/>
    <s v="Missing"/>
    <s v="Missing"/>
    <s v="Green"/>
    <x v="0"/>
    <n v="293460"/>
    <n v="293460"/>
    <n v="189838"/>
    <n v="0"/>
    <x v="0"/>
    <x v="0"/>
    <x v="0"/>
    <x v="0"/>
  </r>
  <r>
    <s v="'004000839505050201"/>
    <s v="Three Wheeler-Lease-Registered"/>
    <n v="49"/>
    <s v="120000+"/>
    <n v="2012"/>
    <n v="35"/>
    <n v="0.62422037699999999"/>
    <s v="Low_risk_sub_purpose_code"/>
    <s v="60-80"/>
    <s v="less than 50 percentage"/>
    <s v="between 5 - 10 percentage"/>
    <s v="between 5- 10 percentage"/>
    <s v="Red"/>
    <x v="0"/>
    <n v="256326.01"/>
    <n v="281567"/>
    <n v="573070"/>
    <n v="0"/>
    <x v="0"/>
    <x v="0"/>
    <x v="0"/>
    <x v="0"/>
  </r>
  <r>
    <s v="'000500559600050801"/>
    <s v="CASH IN HAND"/>
    <n v="61"/>
    <s v="120000+"/>
    <n v="2014"/>
    <n v="26"/>
    <n v="0.70782053199999995"/>
    <s v="Low_risk_sub_purpose_code"/>
    <s v="Missing"/>
    <s v="Missing"/>
    <s v="Missing"/>
    <s v="Missing"/>
    <s v="Green"/>
    <x v="0"/>
    <n v="249965.14"/>
    <n v="253680"/>
    <n v="664489"/>
    <n v="0"/>
    <x v="1"/>
    <x v="0"/>
    <x v="0"/>
    <x v="0"/>
  </r>
  <r>
    <s v="'000600840670050201"/>
    <s v="Three Wheeler-Lease-Registered"/>
    <n v="49"/>
    <s v="120000+"/>
    <n v="2008"/>
    <n v="37"/>
    <n v="0.62448258099999998"/>
    <s v="Low_risk_sub_purpose_code"/>
    <s v="20-40"/>
    <s v="less than 50 percentage"/>
    <s v="less than 1 percentage"/>
    <s v="Missing"/>
    <s v="Red"/>
    <x v="0"/>
    <n v="80930"/>
    <n v="222453"/>
    <n v="554143"/>
    <n v="0"/>
    <x v="0"/>
    <x v="0"/>
    <x v="0"/>
    <x v="0"/>
  </r>
  <r>
    <s v="'006900615809050201"/>
    <s v="Three Wheeler-Lease-Registered"/>
    <n v="48"/>
    <s v="120000+"/>
    <n v="2015"/>
    <n v="46"/>
    <n v="0.89736052600000005"/>
    <s v="Low_risk_sub_purpose_code"/>
    <s v="Missing"/>
    <s v="Missing"/>
    <s v="Missing"/>
    <s v="Missing"/>
    <s v="Red"/>
    <x v="1"/>
    <n v="358297"/>
    <n v="543158"/>
    <n v="1044551"/>
    <n v="1044551"/>
    <x v="1"/>
    <x v="0"/>
    <x v="0"/>
    <x v="0"/>
  </r>
  <r>
    <s v="'001600638341050202"/>
    <s v="Three Wheeler-Lease-Registered"/>
    <n v="49"/>
    <s v="60000-80000"/>
    <n v="2008"/>
    <n v="45"/>
    <n v="0.70827225800000004"/>
    <s v="Medium_risk_sub_purpose_code"/>
    <s v="Above 80"/>
    <s v="less than 50 percentage"/>
    <s v="less than 1 percentage"/>
    <s v="between 2- 5 percentage"/>
    <s v="Green"/>
    <x v="0"/>
    <n v="267100"/>
    <n v="321375"/>
    <n v="491900"/>
    <n v="0"/>
    <x v="1"/>
    <x v="0"/>
    <x v="0"/>
    <x v="0"/>
  </r>
  <r>
    <s v="'002800420029050803"/>
    <s v="CASH IN HAND"/>
    <n v="61"/>
    <s v="100000-120000"/>
    <n v="2016"/>
    <n v="31"/>
    <n v="0.62347833500000005"/>
    <s v="Low_risk_sub_purpose_code"/>
    <s v="Missing"/>
    <s v="Missing"/>
    <s v="Missing"/>
    <s v="Missing"/>
    <s v="Red"/>
    <x v="0"/>
    <n v="53576"/>
    <n v="319632"/>
    <n v="724070"/>
    <n v="724070"/>
    <x v="2"/>
    <x v="0"/>
    <x v="0"/>
    <x v="0"/>
  </r>
  <r>
    <s v="'004700806320050802"/>
    <s v="CASH IN HAND"/>
    <n v="25"/>
    <s v="120000+"/>
    <n v="2010"/>
    <n v="37"/>
    <n v="0.61535166699999999"/>
    <s v="High_risk_sub_purpose_code"/>
    <s v="60-80"/>
    <s v="less than 50 percentage"/>
    <s v="between 1 - 5 percentage"/>
    <s v="between 2- 5 percentage"/>
    <s v="Green"/>
    <x v="0"/>
    <n v="439756.97"/>
    <n v="440286"/>
    <n v="90198"/>
    <n v="0"/>
    <x v="1"/>
    <x v="0"/>
    <x v="0"/>
    <x v="0"/>
  </r>
  <r>
    <s v="'004400838440050201"/>
    <s v="Three Wheeler-Lease-Registered"/>
    <n v="49"/>
    <s v="100000-120000"/>
    <n v="2011"/>
    <n v="25"/>
    <n v="0.62313909700000003"/>
    <s v="Low_risk_sub_purpose_code"/>
    <s v="60-80"/>
    <s v="between 50 - 100 percentage"/>
    <s v="between 1 - 5 percentage"/>
    <s v="between 5- 10 percentage"/>
    <s v="Green"/>
    <x v="0"/>
    <n v="268880"/>
    <n v="273460"/>
    <n v="549608"/>
    <n v="0"/>
    <x v="0"/>
    <x v="0"/>
    <x v="0"/>
    <x v="0"/>
  </r>
  <r>
    <s v="'006500837877050801"/>
    <s v="CASH IN HAND"/>
    <n v="61"/>
    <s v="100000-120000"/>
    <n v="2016"/>
    <n v="30"/>
    <n v="0.61400465599999998"/>
    <s v="Low_risk_sub_purpose_code"/>
    <s v="Missing"/>
    <s v="Missing"/>
    <s v="Missing"/>
    <s v="Missing"/>
    <s v="Green"/>
    <x v="0"/>
    <n v="313656"/>
    <n v="313656"/>
    <n v="720703"/>
    <n v="0"/>
    <x v="0"/>
    <x v="0"/>
    <x v="0"/>
    <x v="0"/>
  </r>
  <r>
    <s v="'000400628132050201"/>
    <s v="Three Wheeler-Lease-Registered"/>
    <n v="61"/>
    <s v="40000-60000"/>
    <n v="2015"/>
    <n v="27"/>
    <n v="0.58455913000000004"/>
    <s v="Medium_risk_sub_purpose_code"/>
    <s v="20-40"/>
    <s v="less than 50 percentage"/>
    <s v="less than 1 percentage"/>
    <s v="Missing"/>
    <s v="Green"/>
    <x v="0"/>
    <n v="392924"/>
    <n v="438691"/>
    <n v="591499"/>
    <n v="0"/>
    <x v="0"/>
    <x v="0"/>
    <x v="0"/>
    <x v="0"/>
  </r>
  <r>
    <s v="'010600768524050801"/>
    <s v="CASH IN HAND"/>
    <n v="61"/>
    <s v="100000-120000"/>
    <n v="2015"/>
    <n v="45"/>
    <n v="0.73138508800000002"/>
    <s v="Low_risk_sub_purpose_code"/>
    <s v="Missing"/>
    <s v="Missing"/>
    <s v="Missing"/>
    <s v="Missing"/>
    <s v="Red"/>
    <x v="0"/>
    <n v="269618"/>
    <n v="358320"/>
    <n v="868231"/>
    <n v="0"/>
    <x v="2"/>
    <x v="0"/>
    <x v="0"/>
    <x v="0"/>
  </r>
  <r>
    <s v="'014200546008050201"/>
    <s v="Three Wheeler-Lease-Registered"/>
    <n v="36"/>
    <s v="&lt; 40000"/>
    <n v="2015"/>
    <n v="36"/>
    <n v="0.30149824600000003"/>
    <s v="Low_risk_sub_purpose_code"/>
    <s v="Missing"/>
    <s v="Missing"/>
    <s v="Missing"/>
    <s v="Missing"/>
    <s v="Red"/>
    <x v="0"/>
    <n v="81100.88"/>
    <n v="232950"/>
    <n v="316540"/>
    <n v="316540"/>
    <x v="1"/>
    <x v="0"/>
    <x v="0"/>
    <x v="0"/>
  </r>
  <r>
    <s v="'000900820955050201"/>
    <s v="Three Wheeler-Lease-Registered"/>
    <n v="49"/>
    <s v="40000-60000"/>
    <n v="2010"/>
    <n v="19"/>
    <n v="0.45831503400000001"/>
    <s v="Low_risk_sub_purpose_code"/>
    <s v="Missing"/>
    <s v="Missing"/>
    <s v="Missing"/>
    <s v="Missing"/>
    <s v="Green"/>
    <x v="0"/>
    <n v="298579.93"/>
    <n v="311961"/>
    <n v="320086"/>
    <n v="0"/>
    <x v="0"/>
    <x v="0"/>
    <x v="0"/>
    <x v="0"/>
  </r>
  <r>
    <s v="'003400840297050201"/>
    <s v="Three Wheeler-Lease-Registered"/>
    <n v="49"/>
    <s v="120000+"/>
    <n v="2014"/>
    <n v="39"/>
    <n v="0.62472323699999999"/>
    <s v="Low_risk_sub_purpose_code"/>
    <s v="20-40"/>
    <s v="between 150 - 200 percentage"/>
    <s v="less than 1 percentage"/>
    <s v="between 2- 5 percentage"/>
    <s v="Green"/>
    <x v="0"/>
    <n v="252970"/>
    <n v="278410"/>
    <n v="653052"/>
    <n v="0"/>
    <x v="2"/>
    <x v="0"/>
    <x v="0"/>
    <x v="0"/>
  </r>
  <r>
    <s v="'005400823880050201"/>
    <s v="Three Wheeler-Lease-Registered"/>
    <n v="37"/>
    <s v="120000+"/>
    <n v="2011"/>
    <n v="36"/>
    <n v="0.83573780600000003"/>
    <s v="Medium_risk_sub_purpose_code"/>
    <s v="20-40"/>
    <s v="less than 50 percentage"/>
    <s v="less than 1 percentage"/>
    <s v="Missing"/>
    <s v="Green"/>
    <x v="1"/>
    <n v="646884"/>
    <n v="646884"/>
    <n v="571739"/>
    <n v="0"/>
    <x v="3"/>
    <x v="0"/>
    <x v="0"/>
    <x v="0"/>
  </r>
  <r>
    <s v="'011700582591050801"/>
    <s v="CASH IN HAND"/>
    <n v="49"/>
    <s v="120000+"/>
    <n v="2007"/>
    <n v="55"/>
    <n v="0.62250777999999996"/>
    <s v="Low_risk_sub_purpose_code"/>
    <s v="Missing"/>
    <s v="Missing"/>
    <s v="Missing"/>
    <s v="Missing"/>
    <s v="Green"/>
    <x v="0"/>
    <n v="171250"/>
    <n v="171250"/>
    <n v="371684"/>
    <n v="0"/>
    <x v="1"/>
    <x v="0"/>
    <x v="0"/>
    <x v="0"/>
  </r>
  <r>
    <s v="'001100731083050202"/>
    <s v="Three Wheeler-Lease-Registered"/>
    <n v="37"/>
    <s v="80000-100000"/>
    <n v="2014"/>
    <n v="57"/>
    <n v="0.56638427700000005"/>
    <s v="Low_risk_sub_purpose_code"/>
    <s v="0-20"/>
    <s v="between 50 - 100 percentage"/>
    <s v="between 10 - 15 percentage"/>
    <s v="between 2- 5 percentage"/>
    <s v="Red"/>
    <x v="0"/>
    <n v="239326"/>
    <n v="384370"/>
    <n v="580805"/>
    <n v="580805"/>
    <x v="2"/>
    <x v="0"/>
    <x v="0"/>
    <x v="0"/>
  </r>
  <r>
    <s v="'006700789501050801"/>
    <s v="CASH IN HAND"/>
    <n v="55"/>
    <s v="60000-80000"/>
    <n v="2014"/>
    <n v="42"/>
    <n v="0.812844393"/>
    <s v="Low_risk_sub_purpose_code"/>
    <s v="Missing"/>
    <s v="Missing"/>
    <s v="Missing"/>
    <s v="Missing"/>
    <s v="Green"/>
    <x v="1"/>
    <n v="400939.19"/>
    <n v="431046"/>
    <n v="860272"/>
    <n v="0"/>
    <x v="1"/>
    <x v="0"/>
    <x v="0"/>
    <x v="0"/>
  </r>
  <r>
    <s v="'004500811055050201"/>
    <s v="Three Wheeler-Lease-Registered"/>
    <n v="37"/>
    <s v="60000-80000"/>
    <n v="2015"/>
    <n v="44"/>
    <n v="0.63623043499999998"/>
    <s v="Medium_risk_sub_purpose_code"/>
    <s v="20-40"/>
    <s v="less than 50 percentage"/>
    <s v="less than 1 percentage"/>
    <s v="Missing"/>
    <s v="Green"/>
    <x v="0"/>
    <n v="658540"/>
    <n v="658540"/>
    <n v="445597"/>
    <n v="0"/>
    <x v="0"/>
    <x v="0"/>
    <x v="0"/>
    <x v="0"/>
  </r>
  <r>
    <s v="'002200565841050202"/>
    <s v="Three Wheeler-Lease-Registered"/>
    <n v="61"/>
    <s v="120000+"/>
    <n v="2016"/>
    <n v="61"/>
    <n v="0.699350688"/>
    <s v="Low_risk_sub_purpose_code"/>
    <s v="40-60"/>
    <s v="between 100 - 150 percentage"/>
    <s v="between 1 - 5 percentage"/>
    <s v="between 2- 5 percentage"/>
    <s v="Red"/>
    <x v="0"/>
    <n v="249464"/>
    <n v="330979"/>
    <n v="908618"/>
    <n v="908618"/>
    <x v="1"/>
    <x v="0"/>
    <x v="0"/>
    <x v="0"/>
  </r>
  <r>
    <s v="'006800765311050203"/>
    <s v="Three Wheeler-Lease-Registered"/>
    <n v="61"/>
    <s v="100000-120000"/>
    <n v="2012"/>
    <n v="23"/>
    <n v="0.52351411800000003"/>
    <s v="Medium_risk_sub_purpose_code"/>
    <s v="Missing"/>
    <s v="Missing"/>
    <s v="Missing"/>
    <s v="Missing"/>
    <s v="Green"/>
    <x v="1"/>
    <n v="329133"/>
    <n v="329133"/>
    <n v="370419"/>
    <n v="0"/>
    <x v="1"/>
    <x v="0"/>
    <x v="0"/>
    <x v="0"/>
  </r>
  <r>
    <s v="'008400840254050201"/>
    <s v="Three Wheeler-Lease-Registered"/>
    <n v="31"/>
    <s v="120000+"/>
    <n v="2007"/>
    <n v="20"/>
    <n v="0.62917512600000003"/>
    <s v="Low_risk_sub_purpose_code"/>
    <s v="Missing"/>
    <s v="Missing"/>
    <s v="Missing"/>
    <s v="Missing"/>
    <s v="Red"/>
    <x v="0"/>
    <n v="226656"/>
    <n v="272536"/>
    <n v="389856"/>
    <n v="0"/>
    <x v="0"/>
    <x v="0"/>
    <x v="0"/>
    <x v="0"/>
  </r>
  <r>
    <s v="'012000391870050201"/>
    <s v="Three Wheeler-Lease-Registered"/>
    <n v="61"/>
    <s v="60000-80000"/>
    <n v="2011"/>
    <n v="38"/>
    <n v="0.82737651599999995"/>
    <s v="Low_risk_sub_purpose_code"/>
    <s v="60-80"/>
    <s v="less than 50 percentage"/>
    <s v="less than 1 percentage"/>
    <s v="above 10 percentage"/>
    <s v="Green"/>
    <x v="0"/>
    <n v="546060"/>
    <n v="546060"/>
    <n v="669525"/>
    <n v="0"/>
    <x v="0"/>
    <x v="0"/>
    <x v="0"/>
    <x v="0"/>
  </r>
  <r>
    <s v="'007600020282050801"/>
    <s v="CASH IN HAND"/>
    <n v="49"/>
    <s v="120000+"/>
    <n v="2011"/>
    <n v="37"/>
    <n v="0.64274890299999998"/>
    <s v="Medium_risk_sub_purpose_code"/>
    <s v="20-40"/>
    <s v="Missing"/>
    <s v="Missing"/>
    <s v="Missing"/>
    <s v="Green"/>
    <x v="0"/>
    <n v="399728"/>
    <n v="469960"/>
    <n v="537712"/>
    <n v="0"/>
    <x v="0"/>
    <x v="0"/>
    <x v="0"/>
    <x v="0"/>
  </r>
  <r>
    <s v="'040800813860050201"/>
    <s v="Three Wheeler-Lease-Registered"/>
    <n v="49"/>
    <s v="100000-120000"/>
    <n v="2014"/>
    <n v="23"/>
    <n v="0.83069502900000003"/>
    <s v="Medium_risk_sub_purpose_code"/>
    <s v="20-40"/>
    <s v="less than 50 percentage"/>
    <s v="less than 1 percentage"/>
    <s v="Missing"/>
    <s v="Green"/>
    <x v="1"/>
    <n v="683480"/>
    <n v="683480"/>
    <n v="677592"/>
    <n v="0"/>
    <x v="0"/>
    <x v="0"/>
    <x v="0"/>
    <x v="0"/>
  </r>
  <r>
    <s v="'001300176131050202"/>
    <s v="Three Wheeler-Lease-Registered"/>
    <n v="30"/>
    <s v="&lt; 40000"/>
    <n v="2014"/>
    <n v="36"/>
    <n v="0.43500583399999998"/>
    <s v="Low_risk_sub_purpose_code"/>
    <s v="below 0"/>
    <s v="less than 50 percentage"/>
    <s v="between 1 - 5 percentage"/>
    <s v="above 10 percentage"/>
    <s v="Green"/>
    <x v="0"/>
    <n v="271152"/>
    <n v="324987"/>
    <n v="467077"/>
    <n v="0"/>
    <x v="1"/>
    <x v="0"/>
    <x v="0"/>
    <x v="0"/>
  </r>
  <r>
    <s v="'005400810460050201"/>
    <s v="Three Wheeler-Lease-Registered"/>
    <n v="37"/>
    <s v="100000-120000"/>
    <n v="2015"/>
    <n v="48"/>
    <n v="0.63623043499999998"/>
    <s v="High_risk_sub_purpose_code"/>
    <s v="40-60"/>
    <s v="less than 50 percentage"/>
    <s v="less than 1 percentage"/>
    <s v="Missing"/>
    <s v="Green"/>
    <x v="0"/>
    <n v="659180"/>
    <n v="659180"/>
    <n v="445597"/>
    <n v="0"/>
    <x v="0"/>
    <x v="0"/>
    <x v="0"/>
    <x v="0"/>
  </r>
  <r>
    <s v="'002500740462050801"/>
    <s v="CASH IN HAND"/>
    <n v="61"/>
    <s v="60000-80000"/>
    <n v="2014"/>
    <n v="24"/>
    <n v="0.72062150300000005"/>
    <s v="Medium_risk_sub_purpose_code"/>
    <s v="Above 80"/>
    <s v="between 100 - 150 percentage"/>
    <s v="between 1 - 5 percentage"/>
    <s v="between 2- 5 percentage"/>
    <s v="Green"/>
    <x v="1"/>
    <n v="438224"/>
    <n v="438224"/>
    <n v="688477"/>
    <n v="0"/>
    <x v="2"/>
    <x v="0"/>
    <x v="0"/>
    <x v="0"/>
  </r>
  <r>
    <s v="'003100048496050203"/>
    <s v="Three Wheeler-Lease-Registered"/>
    <n v="37"/>
    <s v="120000+"/>
    <n v="2006"/>
    <n v="47"/>
    <n v="0.83528857099999998"/>
    <s v="Medium_risk_sub_purpose_code"/>
    <s v="60-80"/>
    <s v="between 50 - 100 percentage"/>
    <s v="less than 1 percentage"/>
    <s v="between 2- 5 percentage"/>
    <s v="Green"/>
    <x v="1"/>
    <n v="416546"/>
    <n v="493145"/>
    <n v="427242"/>
    <n v="0"/>
    <x v="0"/>
    <x v="0"/>
    <x v="0"/>
    <x v="0"/>
  </r>
  <r>
    <s v="'007600770290050801"/>
    <s v="CASH IN HAND"/>
    <n v="61"/>
    <s v="80000-100000"/>
    <n v="2016"/>
    <n v="45"/>
    <n v="0.68702303300000001"/>
    <s v="Low_risk_sub_purpose_code"/>
    <s v="Missing"/>
    <s v="between 50 - 100 percentage"/>
    <s v="less than 1 percentage"/>
    <s v="between 2- 5 percentage"/>
    <s v="Green"/>
    <x v="0"/>
    <n v="254910"/>
    <n v="254910"/>
    <n v="702630"/>
    <n v="0"/>
    <x v="1"/>
    <x v="0"/>
    <x v="0"/>
    <x v="0"/>
  </r>
  <r>
    <s v="'004000758086050801"/>
    <s v="CASH IN HAND"/>
    <n v="49"/>
    <s v="100000-120000"/>
    <n v="2010"/>
    <n v="27"/>
    <n v="0.790875314"/>
    <s v="Low_risk_sub_purpose_code"/>
    <s v="40-60"/>
    <s v="between 50 - 100 percentage"/>
    <s v="between 5 - 10 percentage"/>
    <s v="between 5- 10 percentage"/>
    <s v="Red"/>
    <x v="1"/>
    <n v="210414.61"/>
    <n v="314976"/>
    <n v="695993"/>
    <n v="695993"/>
    <x v="2"/>
    <x v="0"/>
    <x v="1"/>
    <x v="0"/>
  </r>
  <r>
    <s v="'005200249509050803"/>
    <s v="CASH IN HAND"/>
    <n v="61"/>
    <s v="120000+"/>
    <n v="2013"/>
    <n v="42"/>
    <n v="0.73186346199999996"/>
    <s v="Low_risk_sub_purpose_code"/>
    <s v="Missing"/>
    <s v="Missing"/>
    <s v="Missing"/>
    <s v="Missing"/>
    <s v="Green"/>
    <x v="0"/>
    <n v="426064"/>
    <n v="426064"/>
    <n v="672936"/>
    <n v="0"/>
    <x v="2"/>
    <x v="0"/>
    <x v="1"/>
    <x v="0"/>
  </r>
  <r>
    <s v="'005700840784050201"/>
    <s v="Three Wheeler-Lease-Registered"/>
    <n v="49"/>
    <s v="100000-120000"/>
    <n v="2010"/>
    <n v="26"/>
    <n v="0.61980910300000003"/>
    <s v="Low_risk_sub_purpose_code"/>
    <s v="40-60"/>
    <s v="less than 50 percentage"/>
    <s v="between 1 - 5 percentage"/>
    <s v="between 5- 10 percentage"/>
    <s v="Green"/>
    <x v="0"/>
    <n v="228960"/>
    <n v="251856"/>
    <n v="524128"/>
    <n v="0"/>
    <x v="0"/>
    <x v="0"/>
    <x v="1"/>
    <x v="0"/>
  </r>
  <r>
    <s v="'005600727293050801"/>
    <s v="CASH IN HAND"/>
    <n v="61"/>
    <s v="60000-80000"/>
    <n v="2016"/>
    <n v="37"/>
    <n v="0.82687407400000001"/>
    <s v="Medium_risk_sub_purpose_code"/>
    <s v="60-80"/>
    <s v="between 50 - 100 percentage"/>
    <s v="less than 1 percentage"/>
    <s v="between 2- 5 percentage"/>
    <s v="Red"/>
    <x v="1"/>
    <n v="374704"/>
    <n v="681723"/>
    <n v="892456"/>
    <n v="892456"/>
    <x v="0"/>
    <x v="0"/>
    <x v="1"/>
    <x v="0"/>
  </r>
  <r>
    <s v="'004800839962050201"/>
    <s v="Three Wheeler-Lease-Registered"/>
    <n v="61"/>
    <s v="120000+"/>
    <n v="2016"/>
    <n v="38"/>
    <n v="0.61924695799999996"/>
    <s v="Low_risk_sub_purpose_code"/>
    <s v="60-80"/>
    <s v="between 50 - 100 percentage"/>
    <s v="between 1 - 5 percentage"/>
    <s v="between 2- 5 percentage"/>
    <s v="Green"/>
    <x v="0"/>
    <n v="239953"/>
    <n v="289069"/>
    <n v="726678"/>
    <n v="0"/>
    <x v="0"/>
    <x v="0"/>
    <x v="1"/>
    <x v="0"/>
  </r>
  <r>
    <s v="'010400839289050201"/>
    <s v="Three Wheeler-Lease-Registered"/>
    <n v="37"/>
    <s v="100000-120000"/>
    <n v="2009"/>
    <n v="37"/>
    <n v="0.62504477599999997"/>
    <s v="Low_risk_sub_purpose_code"/>
    <s v="20-40"/>
    <s v="between 50 - 100 percentage"/>
    <s v="less than 1 percentage"/>
    <s v="between 2- 5 percentage"/>
    <s v="Green"/>
    <x v="0"/>
    <n v="275330"/>
    <n v="275330"/>
    <n v="432221"/>
    <n v="0"/>
    <x v="0"/>
    <x v="0"/>
    <x v="1"/>
    <x v="0"/>
  </r>
  <r>
    <s v="'006800585270050201"/>
    <s v="Three Wheeler-Lease-Registered"/>
    <n v="12"/>
    <s v="&lt; 40000"/>
    <n v="2006"/>
    <n v="36"/>
    <n v="0.30242857099999998"/>
    <s v="Low_risk_sub_purpose_code"/>
    <s v="Missing"/>
    <s v="Missing"/>
    <s v="Missing"/>
    <s v="Missing"/>
    <s v="Red"/>
    <x v="0"/>
    <n v="175600"/>
    <n v="261024"/>
    <n v="85424"/>
    <n v="85424"/>
    <x v="1"/>
    <x v="0"/>
    <x v="1"/>
    <x v="0"/>
  </r>
  <r>
    <s v="'004400763243050201"/>
    <s v="Three Wheeler-Lease-Registered"/>
    <n v="49"/>
    <s v="60000-80000"/>
    <n v="2010"/>
    <n v="48"/>
    <n v="0.54055172399999996"/>
    <s v="Medium_risk_sub_purpose_code"/>
    <s v="Missing"/>
    <s v="Missing"/>
    <s v="Missing"/>
    <s v="Missing"/>
    <s v="Green"/>
    <x v="1"/>
    <n v="267806"/>
    <n v="286935"/>
    <n v="408694"/>
    <n v="0"/>
    <x v="2"/>
    <x v="0"/>
    <x v="1"/>
    <x v="0"/>
  </r>
  <r>
    <s v="'007000703373050801"/>
    <s v="CASH IN HAND"/>
    <n v="61"/>
    <s v="100000-120000"/>
    <n v="2014"/>
    <n v="39"/>
    <n v="0.71417710999999995"/>
    <s v="Low_risk_sub_purpose_code"/>
    <s v="Missing"/>
    <s v="Missing"/>
    <s v="Missing"/>
    <s v="Missing"/>
    <s v="Green"/>
    <x v="0"/>
    <n v="331044"/>
    <n v="331044"/>
    <n v="712283"/>
    <n v="0"/>
    <x v="2"/>
    <x v="0"/>
    <x v="1"/>
    <x v="0"/>
  </r>
  <r>
    <s v="'006500838358050201"/>
    <s v="Three Wheeler-Lease-Registered"/>
    <n v="61"/>
    <s v="80000-100000"/>
    <n v="2010"/>
    <n v="28"/>
    <n v="0.61777765500000004"/>
    <s v="Low_risk_sub_purpose_code"/>
    <s v="Above 80"/>
    <s v="between 50 - 100 percentage"/>
    <s v="between 1 - 5 percentage"/>
    <s v="between 2- 5 percentage"/>
    <s v="Green"/>
    <x v="0"/>
    <n v="250500"/>
    <n v="250500"/>
    <n v="516623"/>
    <n v="0"/>
    <x v="0"/>
    <x v="0"/>
    <x v="1"/>
    <x v="0"/>
  </r>
  <r>
    <s v="'004000268834050801"/>
    <s v="CASH IN HAND"/>
    <n v="61"/>
    <s v="80000-100000"/>
    <n v="2007"/>
    <n v="34"/>
    <n v="0.55753142899999997"/>
    <s v="Medium_risk_sub_purpose_code"/>
    <s v="Missing"/>
    <s v="Missing"/>
    <s v="Missing"/>
    <s v="Missing"/>
    <s v="Red"/>
    <x v="1"/>
    <n v="130985"/>
    <n v="227775"/>
    <n v="0"/>
    <n v="0"/>
    <x v="2"/>
    <x v="0"/>
    <x v="1"/>
    <x v="0"/>
  </r>
  <r>
    <s v="'000600609613050801"/>
    <s v="CASH IN HAND"/>
    <n v="61"/>
    <s v="60000-80000"/>
    <n v="2009"/>
    <n v="50"/>
    <n v="0.65552477600000003"/>
    <s v="Medium_risk_sub_purpose_code"/>
    <s v="Above 80"/>
    <s v="between 50 - 100 percentage"/>
    <s v="between 1 - 5 percentage"/>
    <s v="between 5- 10 percentage"/>
    <s v="Green"/>
    <x v="1"/>
    <n v="285856.96999999997"/>
    <n v="292890"/>
    <n v="494322"/>
    <n v="0"/>
    <x v="1"/>
    <x v="0"/>
    <x v="1"/>
    <x v="0"/>
  </r>
  <r>
    <s v="'002200025052050203"/>
    <s v="Three Wheeler-Lease-Registered"/>
    <n v="61"/>
    <s v="80000-100000"/>
    <n v="2010"/>
    <n v="33"/>
    <n v="0.68732456399999997"/>
    <s v="Low_risk_sub_purpose_code"/>
    <s v="Above 80"/>
    <s v="between 100 - 150 percentage"/>
    <s v="between 1 - 5 percentage"/>
    <s v="between 2- 5 percentage"/>
    <s v="Green"/>
    <x v="1"/>
    <n v="295776"/>
    <n v="295776"/>
    <n v="584479"/>
    <n v="0"/>
    <x v="1"/>
    <x v="0"/>
    <x v="1"/>
    <x v="0"/>
  </r>
  <r>
    <s v="'003600818209050801"/>
    <s v="CASH IN HAND"/>
    <n v="49"/>
    <s v="120000+"/>
    <n v="2010"/>
    <n v="33"/>
    <n v="0.66783669000000001"/>
    <s v="Medium_risk_sub_purpose_code"/>
    <s v="40-60"/>
    <s v="between 50 - 100 percentage"/>
    <s v="between 1 - 5 percentage"/>
    <s v="between 5- 10 percentage"/>
    <s v="Green"/>
    <x v="1"/>
    <n v="241635"/>
    <n v="303069"/>
    <n v="577907"/>
    <n v="0"/>
    <x v="2"/>
    <x v="0"/>
    <x v="1"/>
    <x v="0"/>
  </r>
  <r>
    <s v="'006200712835050802"/>
    <s v="CASH IN HAND"/>
    <n v="37"/>
    <s v="80000-100000"/>
    <n v="2011"/>
    <n v="24"/>
    <n v="0.83385496800000003"/>
    <s v="Low_risk_sub_purpose_code"/>
    <s v="20-40"/>
    <s v="between 50 - 100 percentage"/>
    <s v="between 1 - 5 percentage"/>
    <s v="between 2- 5 percentage"/>
    <s v="Red"/>
    <x v="1"/>
    <n v="197281"/>
    <n v="445653"/>
    <n v="728060"/>
    <n v="728060"/>
    <x v="2"/>
    <x v="0"/>
    <x v="1"/>
    <x v="0"/>
  </r>
  <r>
    <s v="'010100823401050201"/>
    <s v="Three Wheeler-Lease-Registered"/>
    <n v="61"/>
    <s v="80000-100000"/>
    <n v="2013"/>
    <n v="41"/>
    <n v="0.690326667"/>
    <s v="Low_risk_sub_purpose_code"/>
    <s v="60-80"/>
    <s v="between 50 - 100 percentage"/>
    <s v="less than 1 percentage"/>
    <s v="less than 2 percentage"/>
    <s v="Green"/>
    <x v="0"/>
    <n v="386022"/>
    <n v="461862"/>
    <n v="680412"/>
    <n v="0"/>
    <x v="0"/>
    <x v="0"/>
    <x v="1"/>
    <x v="0"/>
  </r>
  <r>
    <s v="'020000365197050801"/>
    <s v="CASH IN HAND"/>
    <n v="61"/>
    <s v="80000-100000"/>
    <n v="2013"/>
    <n v="35"/>
    <n v="0.71757142900000004"/>
    <s v="Low_risk_sub_purpose_code"/>
    <s v="60-80"/>
    <s v="between 50 - 100 percentage"/>
    <s v="between 1 - 5 percentage"/>
    <s v="between 2- 5 percentage"/>
    <s v="Green"/>
    <x v="1"/>
    <n v="377650"/>
    <n v="377650"/>
    <n v="682248"/>
    <n v="0"/>
    <x v="2"/>
    <x v="0"/>
    <x v="1"/>
    <x v="0"/>
  </r>
  <r>
    <s v="'019600567002050801"/>
    <s v="CASH IN HAND"/>
    <n v="61"/>
    <s v="80000-100000"/>
    <n v="2016"/>
    <n v="25"/>
    <n v="0.61725121699999996"/>
    <s v="Low_risk_sub_purpose_code"/>
    <s v="Missing"/>
    <s v="Missing"/>
    <s v="Missing"/>
    <s v="Missing"/>
    <s v="Green"/>
    <x v="0"/>
    <n v="247082.17"/>
    <n v="271788"/>
    <n v="698983"/>
    <n v="0"/>
    <x v="0"/>
    <x v="0"/>
    <x v="1"/>
    <x v="0"/>
  </r>
  <r>
    <s v="'020400822198050202"/>
    <s v="Three Wheeler-Lease-Registered"/>
    <n v="61"/>
    <s v="40000-60000"/>
    <n v="2018"/>
    <n v="53"/>
    <n v="0.45412923100000002"/>
    <s v="Medium_risk_sub_purpose_code"/>
    <s v="Missing"/>
    <s v="Missing"/>
    <s v="Missing"/>
    <s v="Missing"/>
    <s v="Green"/>
    <x v="0"/>
    <n v="283675.03999999998"/>
    <n v="323322"/>
    <n v="626865"/>
    <n v="0"/>
    <x v="0"/>
    <x v="0"/>
    <x v="1"/>
    <x v="0"/>
  </r>
  <r>
    <s v="'002400632558050801"/>
    <s v="CASH IN HAND"/>
    <n v="49"/>
    <s v="100000-120000"/>
    <n v="2008"/>
    <n v="44"/>
    <n v="0.72765797099999996"/>
    <s v="Low_risk_sub_purpose_code"/>
    <s v="40-60"/>
    <s v="less than 50 percentage"/>
    <s v="between 5 - 10 percentage"/>
    <s v="between 5- 10 percentage"/>
    <s v="Red"/>
    <x v="1"/>
    <n v="90317"/>
    <n v="201570"/>
    <n v="546173"/>
    <n v="546173"/>
    <x v="1"/>
    <x v="0"/>
    <x v="1"/>
    <x v="0"/>
  </r>
  <r>
    <s v="'008700810815050201"/>
    <s v="Three Wheeler-Lease-Registered"/>
    <n v="49"/>
    <s v="100000-120000"/>
    <n v="2015"/>
    <n v="47"/>
    <n v="0.61434782600000004"/>
    <s v="Medium_risk_sub_purpose_code"/>
    <s v="20-40"/>
    <s v="Missing"/>
    <s v="Missing"/>
    <s v="Missing"/>
    <s v="Green"/>
    <x v="0"/>
    <n v="551020"/>
    <n v="551020"/>
    <n v="535519"/>
    <n v="0"/>
    <x v="0"/>
    <x v="0"/>
    <x v="1"/>
    <x v="0"/>
  </r>
  <r>
    <s v="'007000776157050801"/>
    <s v="CASH IN HAND"/>
    <n v="37"/>
    <s v="80000-100000"/>
    <n v="2009"/>
    <n v="44"/>
    <n v="0.69200716399999995"/>
    <s v="Low_risk_sub_purpose_code"/>
    <s v="Missing"/>
    <s v="Missing"/>
    <s v="Missing"/>
    <s v="Missing"/>
    <s v="Green"/>
    <x v="0"/>
    <n v="364560"/>
    <n v="364560"/>
    <n v="440319"/>
    <n v="0"/>
    <x v="2"/>
    <x v="0"/>
    <x v="1"/>
    <x v="0"/>
  </r>
  <r>
    <s v="'006800839202050201"/>
    <s v="Three Wheeler-Lease-Registered"/>
    <n v="49"/>
    <s v="80000-100000"/>
    <n v="2011"/>
    <n v="39"/>
    <n v="0.62240516099999998"/>
    <s v="Low_risk_sub_purpose_code"/>
    <s v="60-80"/>
    <s v="between 50 - 100 percentage"/>
    <s v="between 1 - 5 percentage"/>
    <s v="between 5- 10 percentage"/>
    <s v="Red"/>
    <x v="0"/>
    <n v="169084"/>
    <n v="265639"/>
    <n v="609224"/>
    <n v="609224"/>
    <x v="0"/>
    <x v="0"/>
    <x v="1"/>
    <x v="0"/>
  </r>
  <r>
    <s v="'019000699955050801"/>
    <s v="CASH IN HAND"/>
    <n v="49"/>
    <s v="60000-80000"/>
    <n v="2015"/>
    <n v="22"/>
    <n v="0.71372782599999995"/>
    <s v="Low_risk_sub_purpose_code"/>
    <s v="Missing"/>
    <s v="Missing"/>
    <s v="Missing"/>
    <s v="Missing"/>
    <s v="Green"/>
    <x v="0"/>
    <n v="487793"/>
    <n v="537710"/>
    <n v="729026"/>
    <n v="0"/>
    <x v="2"/>
    <x v="0"/>
    <x v="1"/>
    <x v="0"/>
  </r>
  <r>
    <s v="'012100816613050201"/>
    <s v="Three Wheeler-Lease-Registered"/>
    <n v="37"/>
    <s v="100000-120000"/>
    <n v="2013"/>
    <n v="19"/>
    <n v="0.62216476200000004"/>
    <s v="Low_risk_sub_purpose_code"/>
    <s v="Missing"/>
    <s v="Missing"/>
    <s v="Missing"/>
    <s v="Missing"/>
    <s v="Green"/>
    <x v="0"/>
    <n v="540590.63"/>
    <n v="563274"/>
    <n v="441842"/>
    <n v="0"/>
    <x v="0"/>
    <x v="0"/>
    <x v="1"/>
    <x v="0"/>
  </r>
  <r>
    <s v="'000500840795050201"/>
    <s v="Three Wheeler-Lease-Registered"/>
    <n v="61"/>
    <s v="120000+"/>
    <n v="2011"/>
    <n v="54"/>
    <n v="0.62112103200000002"/>
    <s v="Low_risk_sub_purpose_code"/>
    <s v="20-40"/>
    <s v="Missing"/>
    <s v="Missing"/>
    <s v="Missing"/>
    <s v="Red"/>
    <x v="0"/>
    <n v="22708"/>
    <n v="249788"/>
    <n v="0"/>
    <n v="0"/>
    <x v="2"/>
    <x v="0"/>
    <x v="1"/>
    <x v="0"/>
  </r>
  <r>
    <s v="'002200842651050201"/>
    <s v="Three Wheeler-Lease-Registered"/>
    <n v="49"/>
    <s v="120000+"/>
    <n v="2013"/>
    <n v="44"/>
    <n v="0.61477512999999995"/>
    <s v="Low_risk_sub_purpose_code"/>
    <s v="Missing"/>
    <s v="between 50 - 100 percentage"/>
    <s v="between 1 - 5 percentage"/>
    <s v="between 2- 5 percentage"/>
    <s v="Green"/>
    <x v="0"/>
    <n v="220284"/>
    <n v="244760"/>
    <n v="557521"/>
    <n v="0"/>
    <x v="1"/>
    <x v="0"/>
    <x v="1"/>
    <x v="0"/>
  </r>
  <r>
    <s v="'006800665500050203"/>
    <s v="Three Wheeler-Lease-Registered"/>
    <n v="24"/>
    <s v="&lt; 40000"/>
    <n v="2013"/>
    <n v="36"/>
    <n v="0.24533333299999999"/>
    <s v="Low_risk_sub_purpose_code"/>
    <s v="40-60"/>
    <s v="between 50 - 100 percentage"/>
    <s v="between 10 - 15 percentage"/>
    <s v="between 5- 10 percentage"/>
    <s v="Green"/>
    <x v="0"/>
    <n v="239632"/>
    <n v="239632"/>
    <n v="116017"/>
    <n v="0"/>
    <x v="1"/>
    <x v="0"/>
    <x v="1"/>
    <x v="0"/>
  </r>
  <r>
    <s v="'003400745266050802"/>
    <s v="CASH IN HAND"/>
    <n v="37"/>
    <s v="120000+"/>
    <n v="2017"/>
    <n v="51"/>
    <n v="0.68016416700000004"/>
    <s v="High_risk_sub_purpose_code"/>
    <s v="40-60"/>
    <s v="between 50 - 100 percentage"/>
    <s v="above 15 percentage"/>
    <s v="between 5- 10 percentage"/>
    <s v="Green"/>
    <x v="1"/>
    <n v="529310"/>
    <n v="585440"/>
    <n v="602895"/>
    <n v="0"/>
    <x v="2"/>
    <x v="0"/>
    <x v="1"/>
    <x v="0"/>
  </r>
  <r>
    <s v="'006600709762050801"/>
    <s v="CASH IN HAND"/>
    <n v="61"/>
    <s v="120000+"/>
    <n v="2008"/>
    <n v="40"/>
    <n v="0.73779354799999997"/>
    <s v="Low_risk_sub_purpose_code"/>
    <s v="60-80"/>
    <s v="less than 50 percentage"/>
    <s v="between 1 - 5 percentage"/>
    <s v="between 2- 5 percentage"/>
    <s v="Red"/>
    <x v="1"/>
    <n v="39958"/>
    <n v="279706"/>
    <n v="0"/>
    <n v="0"/>
    <x v="2"/>
    <x v="0"/>
    <x v="1"/>
    <x v="0"/>
  </r>
  <r>
    <s v="'021200718238050801"/>
    <s v="CASH IN HAND"/>
    <n v="49"/>
    <s v="100000-120000"/>
    <n v="2011"/>
    <n v="55"/>
    <n v="0.72414245200000005"/>
    <s v="Low_risk_sub_purpose_code"/>
    <s v="60-80"/>
    <s v="between 50 - 100 percentage"/>
    <s v="between 10 - 15 percentage"/>
    <s v="between 5- 10 percentage"/>
    <s v="Green"/>
    <x v="0"/>
    <n v="279309"/>
    <n v="325608"/>
    <n v="662405"/>
    <n v="0"/>
    <x v="2"/>
    <x v="0"/>
    <x v="1"/>
    <x v="0"/>
  </r>
  <r>
    <s v="'014200840493050201"/>
    <s v="Three Wheeler-Lease-Registered"/>
    <n v="37"/>
    <s v="100000-120000"/>
    <n v="2012"/>
    <n v="36"/>
    <n v="0.62816975600000002"/>
    <s v="Low_risk_sub_purpose_code"/>
    <s v="20-40"/>
    <s v="between 50 - 100 percentage"/>
    <s v="between 1 - 5 percentage"/>
    <s v="between 2- 5 percentage"/>
    <s v="Green"/>
    <x v="0"/>
    <n v="289943"/>
    <n v="334873"/>
    <n v="586117"/>
    <n v="0"/>
    <x v="0"/>
    <x v="0"/>
    <x v="1"/>
    <x v="0"/>
  </r>
  <r>
    <s v="'004000590296050201"/>
    <s v="Three Wheeler-Lease-Registered"/>
    <n v="37"/>
    <s v="100000-120000"/>
    <n v="2018"/>
    <n v="62"/>
    <n v="0.64111768400000002"/>
    <s v="Low_risk_sub_purpose_code"/>
    <s v="60-80"/>
    <s v="between 100 - 150 percentage"/>
    <s v="between 10 - 15 percentage"/>
    <s v="between 2- 5 percentage"/>
    <s v="Green"/>
    <x v="0"/>
    <n v="446043"/>
    <n v="446043"/>
    <n v="594599"/>
    <n v="0"/>
    <x v="2"/>
    <x v="0"/>
    <x v="1"/>
    <x v="0"/>
  </r>
  <r>
    <s v="'005500818815050201"/>
    <s v="Three Wheeler-Lease-Registered"/>
    <n v="49"/>
    <s v="60000-80000"/>
    <n v="2005"/>
    <n v="33"/>
    <n v="0.449024865"/>
    <s v="Medium_risk_sub_purpose_code"/>
    <s v="Missing"/>
    <s v="Missing"/>
    <s v="Missing"/>
    <s v="Missing"/>
    <s v="Red"/>
    <x v="1"/>
    <n v="224992"/>
    <n v="237481"/>
    <n v="285054"/>
    <n v="0"/>
    <x v="1"/>
    <x v="0"/>
    <x v="1"/>
    <x v="0"/>
  </r>
  <r>
    <s v="'004300787581050801"/>
    <s v="CASH IN HAND"/>
    <n v="61"/>
    <s v="60000-80000"/>
    <n v="2015"/>
    <n v="38"/>
    <n v="0.71532521699999996"/>
    <s v="Medium_risk_sub_purpose_code"/>
    <s v="60-80"/>
    <s v="between 100 - 150 percentage"/>
    <s v="less than 1 percentage"/>
    <s v="between 2- 5 percentage"/>
    <s v="Red"/>
    <x v="0"/>
    <n v="167489"/>
    <n v="435146"/>
    <n v="944823"/>
    <n v="944823"/>
    <x v="2"/>
    <x v="0"/>
    <x v="1"/>
    <x v="0"/>
  </r>
  <r>
    <s v="'015200679918050201"/>
    <s v="Three Wheeler-Lease-Registered"/>
    <n v="49"/>
    <s v="80000-100000"/>
    <n v="2013"/>
    <n v="30"/>
    <n v="0.39246571400000002"/>
    <s v="Medium_risk_sub_purpose_code"/>
    <s v="20-40"/>
    <s v="between 50 - 100 percentage"/>
    <s v="between 10 - 15 percentage"/>
    <s v="between 2- 5 percentage"/>
    <s v="Green"/>
    <x v="0"/>
    <n v="215053"/>
    <n v="231742"/>
    <n v="385803"/>
    <n v="0"/>
    <x v="0"/>
    <x v="0"/>
    <x v="1"/>
    <x v="0"/>
  </r>
  <r>
    <s v="'006300634275050201"/>
    <s v="Three Wheeler-Lease-Registered"/>
    <n v="60"/>
    <s v="80000-100000"/>
    <n v="2006"/>
    <n v="33"/>
    <n v="0.703768116"/>
    <s v="Low_risk_sub_purpose_code"/>
    <s v="40-60"/>
    <s v="less than 50 percentage"/>
    <s v="less than 1 percentage"/>
    <s v="above 10 percentage"/>
    <s v="Green"/>
    <x v="1"/>
    <n v="186100"/>
    <n v="186100"/>
    <n v="456959"/>
    <n v="0"/>
    <x v="1"/>
    <x v="0"/>
    <x v="1"/>
    <x v="0"/>
  </r>
  <r>
    <s v="'006900826561050801"/>
    <s v="CASH IN HAND"/>
    <n v="37"/>
    <s v="40000-60000"/>
    <n v="2005"/>
    <n v="31"/>
    <n v="0.52203215000000003"/>
    <s v="Medium_risk_sub_purpose_code"/>
    <s v="Missing"/>
    <s v="Missing"/>
    <s v="Missing"/>
    <s v="Missing"/>
    <s v="Red"/>
    <x v="0"/>
    <n v="208752"/>
    <n v="262336"/>
    <n v="284609"/>
    <n v="284609"/>
    <x v="0"/>
    <x v="0"/>
    <x v="1"/>
    <x v="0"/>
  </r>
  <r>
    <s v="'001300631465050801"/>
    <s v="CASH IN HAND"/>
    <n v="37"/>
    <s v="40000-60000"/>
    <n v="2006"/>
    <n v="25"/>
    <n v="0.52347428600000001"/>
    <s v="Medium_risk_sub_purpose_code"/>
    <s v="Missing"/>
    <s v="Missing"/>
    <s v="Missing"/>
    <s v="Missing"/>
    <s v="Green"/>
    <x v="0"/>
    <n v="297823"/>
    <n v="297823"/>
    <n v="254256"/>
    <n v="0"/>
    <x v="0"/>
    <x v="0"/>
    <x v="1"/>
    <x v="0"/>
  </r>
  <r>
    <s v="'004000836390050201"/>
    <s v="Three Wheeler-Lease-Registered"/>
    <n v="37"/>
    <s v="60000-80000"/>
    <n v="2012"/>
    <n v="32"/>
    <n v="0.61564682900000001"/>
    <s v="Low_risk_sub_purpose_code"/>
    <s v="60-80"/>
    <s v="between 50 - 100 percentage"/>
    <s v="between 1 - 5 percentage"/>
    <s v="between 2- 5 percentage"/>
    <s v="Green"/>
    <x v="0"/>
    <n v="310462"/>
    <n v="346260"/>
    <n v="537153"/>
    <n v="0"/>
    <x v="2"/>
    <x v="0"/>
    <x v="1"/>
    <x v="0"/>
  </r>
  <r>
    <s v="'021300108429050201"/>
    <s v="Three Wheeler-Lease-Registered"/>
    <n v="37"/>
    <s v="40000-60000"/>
    <n v="2009"/>
    <n v="38"/>
    <n v="0.37381014899999998"/>
    <s v="Medium_risk_sub_purpose_code"/>
    <s v="Missing"/>
    <s v="Missing"/>
    <s v="Missing"/>
    <s v="Missing"/>
    <s v="Green"/>
    <x v="0"/>
    <n v="255978"/>
    <n v="255978"/>
    <n v="203703"/>
    <n v="0"/>
    <x v="1"/>
    <x v="0"/>
    <x v="1"/>
    <x v="0"/>
  </r>
  <r>
    <s v="'006200708545050801"/>
    <s v="CASH IN HAND"/>
    <n v="37"/>
    <s v="80000-100000"/>
    <n v="2006"/>
    <n v="30"/>
    <n v="0.824242276"/>
    <s v="Low_risk_sub_purpose_code"/>
    <s v="Missing"/>
    <s v="between 50 - 100 percentage"/>
    <s v="between 1 - 5 percentage"/>
    <s v="between 5- 10 percentage"/>
    <s v="Green"/>
    <x v="1"/>
    <n v="219364"/>
    <n v="251834"/>
    <n v="427202"/>
    <n v="0"/>
    <x v="1"/>
    <x v="0"/>
    <x v="1"/>
    <x v="0"/>
  </r>
  <r>
    <s v="'004100840066050201"/>
    <s v="Three Wheeler-Lease-Registered"/>
    <n v="25"/>
    <s v="80000-100000"/>
    <n v="2009"/>
    <n v="27"/>
    <n v="0.63290268699999996"/>
    <s v="Low_risk_sub_purpose_code"/>
    <s v="Missing"/>
    <s v="Missing"/>
    <s v="Missing"/>
    <s v="Missing"/>
    <s v="Red"/>
    <x v="0"/>
    <n v="129260"/>
    <n v="355740"/>
    <n v="482186"/>
    <n v="482186"/>
    <x v="0"/>
    <x v="0"/>
    <x v="1"/>
    <x v="0"/>
  </r>
  <r>
    <s v="'002400808262050202"/>
    <s v="Three Wheeler-Lease-Registered"/>
    <n v="37"/>
    <s v="60000-80000"/>
    <n v="2005"/>
    <n v="38"/>
    <n v="0.46813607499999998"/>
    <s v="High_risk_sub_purpose_code"/>
    <s v="60-80"/>
    <s v="between 50 - 100 percentage"/>
    <s v="between 1 - 5 percentage"/>
    <s v="between 2- 5 percentage"/>
    <s v="Green"/>
    <x v="1"/>
    <n v="261414"/>
    <n v="303765"/>
    <n v="208570"/>
    <n v="0"/>
    <x v="0"/>
    <x v="0"/>
    <x v="1"/>
    <x v="0"/>
  </r>
  <r>
    <s v="'005500574293050201"/>
    <s v="Three Wheeler-Lease-Registered"/>
    <n v="37"/>
    <s v="120000+"/>
    <n v="2015"/>
    <n v="43"/>
    <n v="0.72294434799999996"/>
    <s v="Medium_risk_sub_purpose_code"/>
    <s v="Missing"/>
    <s v="Missing"/>
    <s v="Missing"/>
    <s v="Missing"/>
    <s v="Green"/>
    <x v="0"/>
    <n v="686070"/>
    <n v="686070"/>
    <n v="453097"/>
    <n v="0"/>
    <x v="0"/>
    <x v="0"/>
    <x v="1"/>
    <x v="0"/>
  </r>
  <r>
    <s v="'004200319241050201"/>
    <s v="Three Wheeler-Lease-Registered"/>
    <n v="36"/>
    <s v="&lt; 40000"/>
    <n v="2015"/>
    <n v="36"/>
    <n v="0.44638245599999998"/>
    <s v="Low_risk_sub_purpose_code"/>
    <s v="Missing"/>
    <s v="Missing"/>
    <s v="Missing"/>
    <s v="Missing"/>
    <s v="Green"/>
    <x v="0"/>
    <n v="342897"/>
    <n v="366724"/>
    <n v="398308"/>
    <n v="0"/>
    <x v="1"/>
    <x v="0"/>
    <x v="1"/>
    <x v="0"/>
  </r>
  <r>
    <s v="'001300842388050201"/>
    <s v="Three Wheeler-Lease-Registered"/>
    <n v="49"/>
    <s v="60000-80000"/>
    <n v="2019"/>
    <n v="51"/>
    <n v="0.62858205700000003"/>
    <s v="Low_risk_sub_purpose_code"/>
    <s v="Missing"/>
    <s v="between 100 - 150 percentage"/>
    <s v="less than 1 percentage"/>
    <s v="between 2- 5 percentage"/>
    <s v="Green"/>
    <x v="0"/>
    <n v="319712"/>
    <n v="322432"/>
    <n v="642283"/>
    <n v="0"/>
    <x v="1"/>
    <x v="0"/>
    <x v="1"/>
    <x v="0"/>
  </r>
  <r>
    <s v="'001600840609050201"/>
    <s v="Three Wheeler-Lease-Registered"/>
    <n v="37"/>
    <s v="120000+"/>
    <n v="2014"/>
    <n v="43"/>
    <n v="0.62744416199999997"/>
    <s v="Low_risk_sub_purpose_code"/>
    <s v="20-40"/>
    <s v="between 50 - 100 percentage"/>
    <s v="above 15 percentage"/>
    <s v="between 2- 5 percentage"/>
    <s v="Green"/>
    <x v="0"/>
    <n v="352220"/>
    <n v="352220"/>
    <n v="560160"/>
    <n v="0"/>
    <x v="0"/>
    <x v="0"/>
    <x v="1"/>
    <x v="0"/>
  </r>
  <r>
    <s v="'005200448436050802"/>
    <s v="CASH IN HAND"/>
    <n v="49"/>
    <s v="100000-120000"/>
    <n v="2008"/>
    <n v="44"/>
    <n v="0.73414117599999995"/>
    <s v="Low_risk_sub_purpose_code"/>
    <s v="Missing"/>
    <s v="Missing"/>
    <s v="Missing"/>
    <s v="Missing"/>
    <s v="Green"/>
    <x v="1"/>
    <n v="261159"/>
    <n v="312914"/>
    <n v="510190"/>
    <n v="0"/>
    <x v="2"/>
    <x v="0"/>
    <x v="1"/>
    <x v="0"/>
  </r>
  <r>
    <s v="'001300477830050203"/>
    <s v="Three Wheeler-Lease-Registered"/>
    <n v="36"/>
    <s v="&lt; 40000"/>
    <n v="2015"/>
    <n v="36"/>
    <n v="0.42278260899999998"/>
    <s v="Low_risk_sub_purpose_code"/>
    <s v="Missing"/>
    <s v="Missing"/>
    <s v="Missing"/>
    <s v="Missing"/>
    <s v="Red"/>
    <x v="0"/>
    <n v="299015"/>
    <n v="348848"/>
    <n v="405194"/>
    <n v="0"/>
    <x v="1"/>
    <x v="0"/>
    <x v="1"/>
    <x v="0"/>
  </r>
  <r>
    <s v="'000600839460050201"/>
    <s v="Three Wheeler-Lease-Registered"/>
    <n v="49"/>
    <s v="120000+"/>
    <n v="2012"/>
    <n v="37"/>
    <n v="0.62448201299999995"/>
    <s v="Low_risk_sub_purpose_code"/>
    <s v="Missing"/>
    <s v="Missing"/>
    <s v="Missing"/>
    <s v="Missing"/>
    <s v="Green"/>
    <x v="0"/>
    <n v="239046"/>
    <n v="281358"/>
    <n v="606748"/>
    <n v="0"/>
    <x v="0"/>
    <x v="0"/>
    <x v="1"/>
    <x v="0"/>
  </r>
  <r>
    <s v="'005200826747050201"/>
    <s v="Three Wheeler-Lease-Registered"/>
    <n v="61"/>
    <s v="60000-80000"/>
    <n v="2005"/>
    <n v="44"/>
    <n v="0.31026093500000002"/>
    <s v="Low_risk_sub_purpose_code"/>
    <s v="20-40"/>
    <s v="between 100 - 150 percentage"/>
    <s v="above 15 percentage"/>
    <s v="between 2- 5 percentage"/>
    <s v="Green"/>
    <x v="1"/>
    <n v="132464"/>
    <n v="132464"/>
    <n v="184848"/>
    <n v="0"/>
    <x v="0"/>
    <x v="0"/>
    <x v="1"/>
    <x v="0"/>
  </r>
  <r>
    <s v="'007600837552050201"/>
    <s v="Three Wheeler-Lease-Registered"/>
    <n v="49"/>
    <s v="100000-120000"/>
    <n v="2008"/>
    <n v="40"/>
    <n v="0.60398064500000004"/>
    <s v="Low_risk_sub_purpose_code"/>
    <s v="20-40"/>
    <s v="between 50 - 100 percentage"/>
    <s v="less than 1 percentage"/>
    <s v="between 2- 5 percentage"/>
    <s v="Green"/>
    <x v="0"/>
    <n v="228059.25"/>
    <n v="231516"/>
    <n v="414799"/>
    <n v="0"/>
    <x v="0"/>
    <x v="0"/>
    <x v="1"/>
    <x v="0"/>
  </r>
  <r>
    <s v="'003500838093050201"/>
    <s v="Three Wheeler-Lease-Registered"/>
    <n v="37"/>
    <s v="60000-80000"/>
    <n v="2016"/>
    <n v="18"/>
    <n v="0.62041481499999995"/>
    <s v="Low_risk_sub_purpose_code"/>
    <s v="Missing"/>
    <s v="Missing"/>
    <s v="Missing"/>
    <s v="Missing"/>
    <s v="Green"/>
    <x v="0"/>
    <n v="370164"/>
    <n v="378422"/>
    <n v="609465"/>
    <n v="0"/>
    <x v="0"/>
    <x v="0"/>
    <x v="1"/>
    <x v="0"/>
  </r>
  <r>
    <s v="'004200527492050203"/>
    <s v="Three Wheeler-Lease-Registered"/>
    <n v="36"/>
    <s v="60000-80000"/>
    <n v="2010"/>
    <n v="51"/>
    <n v="0.35325076700000002"/>
    <s v="Medium_risk_sub_purpose_code"/>
    <s v="0-20"/>
    <s v="between 100 - 150 percentage"/>
    <s v="above 15 percentage"/>
    <s v="between 2- 5 percentage"/>
    <s v="Red"/>
    <x v="1"/>
    <n v="174407"/>
    <n v="229733"/>
    <n v="349327"/>
    <n v="349327"/>
    <x v="1"/>
    <x v="0"/>
    <x v="1"/>
    <x v="0"/>
  </r>
  <r>
    <s v="'013100045955050801"/>
    <s v="CASH IN HAND"/>
    <n v="61"/>
    <s v="80000-100000"/>
    <n v="2006"/>
    <n v="29"/>
    <n v="0.73421714299999996"/>
    <s v="Medium_risk_sub_purpose_code"/>
    <s v="60-80"/>
    <s v="between 50 - 100 percentage"/>
    <s v="less than 1 percentage"/>
    <s v="between 5- 10 percentage"/>
    <s v="Green"/>
    <x v="1"/>
    <n v="310338"/>
    <n v="310338"/>
    <n v="402061"/>
    <n v="0"/>
    <x v="0"/>
    <x v="0"/>
    <x v="1"/>
    <x v="0"/>
  </r>
  <r>
    <s v="'009300772305050802"/>
    <s v="CASH IN HAND"/>
    <n v="61"/>
    <s v="100000-120000"/>
    <n v="2015"/>
    <n v="41"/>
    <n v="0.77963157900000002"/>
    <s v="Low_risk_sub_purpose_code"/>
    <s v="40-60"/>
    <s v="between 50 - 100 percentage"/>
    <s v="between 5 - 10 percentage"/>
    <s v="between 2- 5 percentage"/>
    <s v="Green"/>
    <x v="1"/>
    <n v="267801"/>
    <n v="321937"/>
    <n v="874184"/>
    <n v="0"/>
    <x v="1"/>
    <x v="0"/>
    <x v="1"/>
    <x v="0"/>
  </r>
  <r>
    <s v="'000300819054050201"/>
    <s v="Three Wheeler-Lease-Registered"/>
    <n v="61"/>
    <s v="100000-120000"/>
    <n v="2015"/>
    <n v="40"/>
    <n v="0.73744347799999999"/>
    <s v="Medium_risk_sub_purpose_code"/>
    <s v="20-40"/>
    <s v="less than 50 percentage"/>
    <s v="less than 1 percentage"/>
    <s v="Missing"/>
    <s v="Green"/>
    <x v="1"/>
    <n v="548625"/>
    <n v="548625"/>
    <n v="750899"/>
    <n v="0"/>
    <x v="0"/>
    <x v="0"/>
    <x v="1"/>
    <x v="0"/>
  </r>
  <r>
    <s v="'012700595986050801"/>
    <s v="CASH IN HAND"/>
    <n v="43"/>
    <s v="40000-60000"/>
    <n v="2014"/>
    <n v="28"/>
    <n v="0.71682312100000001"/>
    <s v="Medium_risk_sub_purpose_code"/>
    <s v="60-80"/>
    <s v="between 50 - 100 percentage"/>
    <s v="between 1 - 5 percentage"/>
    <s v="between 5- 10 percentage"/>
    <s v="Green"/>
    <x v="0"/>
    <n v="486541.54"/>
    <n v="509200"/>
    <n v="621509"/>
    <n v="0"/>
    <x v="2"/>
    <x v="0"/>
    <x v="1"/>
    <x v="0"/>
  </r>
  <r>
    <s v="'001100727168050801"/>
    <s v="CASH IN HAND"/>
    <n v="61"/>
    <s v="120000+"/>
    <n v="2015"/>
    <n v="59"/>
    <n v="0.65232173900000001"/>
    <s v="Medium_risk_sub_purpose_code"/>
    <s v="Missing"/>
    <s v="Missing"/>
    <s v="Missing"/>
    <s v="Missing"/>
    <s v="Green"/>
    <x v="0"/>
    <n v="421075"/>
    <n v="428560"/>
    <n v="665333"/>
    <n v="0"/>
    <x v="2"/>
    <x v="0"/>
    <x v="1"/>
    <x v="0"/>
  </r>
  <r>
    <s v="'015200614322050802"/>
    <s v="CASH IN HAND"/>
    <n v="61"/>
    <s v="120000+"/>
    <n v="2015"/>
    <n v="62"/>
    <n v="0.79006434800000003"/>
    <s v="Medium_risk_sub_purpose_code"/>
    <s v="Missing"/>
    <s v="Missing"/>
    <s v="Missing"/>
    <s v="Missing"/>
    <s v="Red"/>
    <x v="1"/>
    <n v="65089"/>
    <n v="521424"/>
    <n v="0"/>
    <n v="0"/>
    <x v="2"/>
    <x v="0"/>
    <x v="1"/>
    <x v="0"/>
  </r>
  <r>
    <s v="'016400580011050801"/>
    <s v="CASH IN HAND"/>
    <n v="61"/>
    <s v="120000+"/>
    <n v="2015"/>
    <n v="56"/>
    <n v="0.82750173900000001"/>
    <s v="Medium_risk_sub_purpose_code"/>
    <s v="Missing"/>
    <s v="Missing"/>
    <s v="Missing"/>
    <s v="Missing"/>
    <s v="Green"/>
    <x v="1"/>
    <n v="615657"/>
    <n v="615657"/>
    <n v="806017"/>
    <n v="0"/>
    <x v="0"/>
    <x v="0"/>
    <x v="1"/>
    <x v="0"/>
  </r>
  <r>
    <s v="'010100814108050201"/>
    <s v="Three Wheeler-Lease-Registered"/>
    <n v="49"/>
    <s v="40000-60000"/>
    <n v="2013"/>
    <n v="29"/>
    <n v="0.731381905"/>
    <s v="Low_risk_sub_purpose_code"/>
    <s v="20-40"/>
    <s v="less than 50 percentage"/>
    <s v="less than 1 percentage"/>
    <s v="above 10 percentage"/>
    <s v="Red"/>
    <x v="0"/>
    <n v="498645"/>
    <n v="578580"/>
    <n v="657562"/>
    <n v="0"/>
    <x v="3"/>
    <x v="0"/>
    <x v="1"/>
    <x v="0"/>
  </r>
  <r>
    <s v="'006900650173050801"/>
    <s v="CASH IN HAND"/>
    <n v="61"/>
    <s v="60000-80000"/>
    <n v="2009"/>
    <n v="59"/>
    <n v="0.76929671600000005"/>
    <s v="Medium_risk_sub_purpose_code"/>
    <s v="Above 80"/>
    <s v="less than 50 percentage"/>
    <s v="between 5 - 10 percentage"/>
    <s v="above 10 percentage"/>
    <s v="Green"/>
    <x v="1"/>
    <n v="312156"/>
    <n v="345180"/>
    <n v="587201"/>
    <n v="0"/>
    <x v="2"/>
    <x v="0"/>
    <x v="1"/>
    <x v="0"/>
  </r>
  <r>
    <s v="'007200760475050801"/>
    <s v="CASH IN HAND"/>
    <n v="37"/>
    <s v="60000-80000"/>
    <n v="2005"/>
    <n v="24"/>
    <n v="0.62621308399999998"/>
    <s v="Low_risk_sub_purpose_code"/>
    <s v="20-40"/>
    <s v="between 50 - 100 percentage"/>
    <s v="between 1 - 5 percentage"/>
    <s v="between 5- 10 percentage"/>
    <s v="Green"/>
    <x v="0"/>
    <n v="192575"/>
    <n v="223025"/>
    <n v="385952"/>
    <n v="0"/>
    <x v="0"/>
    <x v="0"/>
    <x v="1"/>
    <x v="0"/>
  </r>
  <r>
    <s v="'001800641657050201"/>
    <s v="Three Wheeler-Lease-Registered"/>
    <n v="18"/>
    <s v="&lt; 40000"/>
    <n v="2010"/>
    <n v="36"/>
    <n v="0.14716875900000001"/>
    <s v="Low_risk_sub_purpose_code"/>
    <s v="0-20"/>
    <s v="less than 50 percentage"/>
    <s v="between 5 - 10 percentage"/>
    <s v="above 10 percentage"/>
    <s v="Red"/>
    <x v="0"/>
    <n v="84689"/>
    <n v="108881"/>
    <n v="119938"/>
    <n v="119938"/>
    <x v="1"/>
    <x v="0"/>
    <x v="1"/>
    <x v="0"/>
  </r>
  <r>
    <s v="'010800816639050201"/>
    <s v="Three Wheeler-Lease-Registered"/>
    <n v="49"/>
    <s v="60000-80000"/>
    <n v="2010"/>
    <n v="22"/>
    <n v="0.80205020699999996"/>
    <s v="Medium_risk_sub_purpose_code"/>
    <s v="60-80"/>
    <s v="between 50 - 100 percentage"/>
    <s v="less than 1 percentage"/>
    <s v="above 10 percentage"/>
    <s v="Green"/>
    <x v="1"/>
    <n v="446632"/>
    <n v="528884"/>
    <n v="623355"/>
    <n v="0"/>
    <x v="0"/>
    <x v="0"/>
    <x v="1"/>
    <x v="0"/>
  </r>
  <r>
    <s v="'019100836754050201"/>
    <s v="Three Wheeler-Lease-Registered"/>
    <n v="49"/>
    <s v="100000-120000"/>
    <n v="2007"/>
    <n v="53"/>
    <n v="0.62273344500000005"/>
    <s v="Low_risk_sub_purpose_code"/>
    <s v="60-80"/>
    <s v="between 50 - 100 percentage"/>
    <s v="between 1 - 5 percentage"/>
    <s v="between 2- 5 percentage"/>
    <s v="Red"/>
    <x v="0"/>
    <n v="19397"/>
    <n v="213367"/>
    <n v="0"/>
    <n v="0"/>
    <x v="0"/>
    <x v="0"/>
    <x v="1"/>
    <x v="0"/>
  </r>
  <r>
    <s v="'001600691782050801"/>
    <s v="CASH IN HAND"/>
    <n v="49"/>
    <s v="100000-120000"/>
    <n v="2009"/>
    <n v="36"/>
    <n v="0.72704716400000002"/>
    <s v="Low_risk_sub_purpose_code"/>
    <s v="Missing"/>
    <s v="Missing"/>
    <s v="Missing"/>
    <s v="Missing"/>
    <s v="Green"/>
    <x v="1"/>
    <n v="308321"/>
    <n v="332038"/>
    <n v="517780"/>
    <n v="0"/>
    <x v="2"/>
    <x v="0"/>
    <x v="1"/>
    <x v="0"/>
  </r>
  <r>
    <s v="'004600548518050802"/>
    <s v="CASH IN HAND"/>
    <n v="49"/>
    <s v="100000-120000"/>
    <n v="2007"/>
    <n v="39"/>
    <n v="0.79861260599999995"/>
    <s v="Low_risk_sub_purpose_code"/>
    <s v="Missing"/>
    <s v="Missing"/>
    <s v="Missing"/>
    <s v="Missing"/>
    <s v="Green"/>
    <x v="1"/>
    <n v="323385"/>
    <n v="323385"/>
    <n v="484251"/>
    <n v="0"/>
    <x v="2"/>
    <x v="0"/>
    <x v="1"/>
    <x v="0"/>
  </r>
  <r>
    <s v="'005900440801050801"/>
    <s v="CASH IN HAND"/>
    <n v="37"/>
    <s v="60000-80000"/>
    <n v="2005"/>
    <n v="44"/>
    <n v="0.62621308399999998"/>
    <s v="Low_risk_sub_purpose_code"/>
    <s v="40-60"/>
    <s v="between 50 - 100 percentage"/>
    <s v="between 5 - 10 percentage"/>
    <s v="between 5- 10 percentage"/>
    <s v="Green"/>
    <x v="1"/>
    <n v="165407"/>
    <n v="224400"/>
    <n v="384370"/>
    <n v="0"/>
    <x v="0"/>
    <x v="0"/>
    <x v="1"/>
    <x v="0"/>
  </r>
  <r>
    <s v="'000600157560050201"/>
    <s v="Three Wheeler-Lease-Registered"/>
    <n v="49"/>
    <s v="100000-120000"/>
    <n v="2010"/>
    <n v="53"/>
    <n v="0.62448219199999999"/>
    <s v="Low_risk_sub_purpose_code"/>
    <s v="Missing"/>
    <s v="Missing"/>
    <s v="Missing"/>
    <s v="Missing"/>
    <s v="Red"/>
    <x v="0"/>
    <n v="21314"/>
    <n v="213140"/>
    <n v="0"/>
    <n v="0"/>
    <x v="1"/>
    <x v="0"/>
    <x v="1"/>
    <x v="0"/>
  </r>
  <r>
    <s v="'009700790746050801"/>
    <s v="CASH IN HAND"/>
    <n v="61"/>
    <s v="80000-100000"/>
    <n v="2006"/>
    <n v="35"/>
    <n v="0.73963571400000006"/>
    <s v="Medium_risk_sub_purpose_code"/>
    <s v="40-60"/>
    <s v="less than 50 percentage"/>
    <s v="less than 1 percentage"/>
    <s v="between 5- 10 percentage"/>
    <s v="Green"/>
    <x v="1"/>
    <n v="340407.29"/>
    <n v="412212"/>
    <n v="520236"/>
    <n v="0"/>
    <x v="0"/>
    <x v="0"/>
    <x v="1"/>
    <x v="0"/>
  </r>
  <r>
    <s v="'009900837865050201"/>
    <s v="Three Wheeler-Lease-Registered"/>
    <n v="37"/>
    <s v="80000-100000"/>
    <n v="2010"/>
    <n v="26"/>
    <n v="0.62383779299999997"/>
    <s v="Low_risk_sub_purpose_code"/>
    <s v="40-60"/>
    <s v="between 100 - 150 percentage"/>
    <s v="between 1 - 5 percentage"/>
    <s v="between 2- 5 percentage"/>
    <s v="Green"/>
    <x v="0"/>
    <n v="323724"/>
    <n v="323724"/>
    <n v="495038"/>
    <n v="0"/>
    <x v="0"/>
    <x v="0"/>
    <x v="1"/>
    <x v="0"/>
  </r>
  <r>
    <s v="'000600843981050201"/>
    <s v="Three Wheeler-Lease-Registered"/>
    <n v="49"/>
    <s v="100000-120000"/>
    <n v="2011"/>
    <n v="51"/>
    <n v="0.62418783600000005"/>
    <s v="Low_risk_sub_purpose_code"/>
    <s v="Missing"/>
    <s v="between 100 - 150 percentage"/>
    <s v="between 5 - 10 percentage"/>
    <s v="between 2- 5 percentage"/>
    <s v="Green"/>
    <x v="1"/>
    <n v="228750"/>
    <n v="228750"/>
    <n v="520913"/>
    <n v="0"/>
    <x v="1"/>
    <x v="0"/>
    <x v="1"/>
    <x v="0"/>
  </r>
  <r>
    <s v="'004100559519050202"/>
    <s v="Three Wheeler-Lease-Registered"/>
    <n v="49"/>
    <s v="120000+"/>
    <n v="2015"/>
    <n v="35"/>
    <n v="0.73239736799999999"/>
    <s v="Low_risk_sub_purpose_code"/>
    <s v="40-60"/>
    <s v="between 100 - 150 percentage"/>
    <s v="between 5 - 10 percentage"/>
    <s v="between 2- 5 percentage"/>
    <s v="Red"/>
    <x v="1"/>
    <n v="291427"/>
    <n v="462854"/>
    <n v="853129"/>
    <n v="853129"/>
    <x v="0"/>
    <x v="0"/>
    <x v="1"/>
    <x v="0"/>
  </r>
  <r>
    <s v="'005700803496050801"/>
    <s v="CASH IN HAND"/>
    <n v="61"/>
    <s v="80000-100000"/>
    <n v="2010"/>
    <n v="40"/>
    <n v="0.59155006700000001"/>
    <s v="High_risk_sub_purpose_code"/>
    <s v="Missing"/>
    <s v="Missing"/>
    <s v="Missing"/>
    <s v="Missing"/>
    <s v="Red"/>
    <x v="1"/>
    <n v="278768"/>
    <n v="367574"/>
    <n v="549228"/>
    <n v="549228"/>
    <x v="0"/>
    <x v="0"/>
    <x v="1"/>
    <x v="0"/>
  </r>
  <r>
    <s v="'006800723669050801"/>
    <s v="CASH IN HAND"/>
    <n v="61"/>
    <s v="40000-60000"/>
    <n v="2010"/>
    <n v="27"/>
    <n v="0.78231834499999997"/>
    <s v="Low_risk_sub_purpose_code"/>
    <s v="Above 80"/>
    <s v="between 50 - 100 percentage"/>
    <s v="between 1 - 5 percentage"/>
    <s v="between 2- 5 percentage"/>
    <s v="Green"/>
    <x v="1"/>
    <n v="334838"/>
    <n v="366672"/>
    <n v="603604"/>
    <n v="0"/>
    <x v="2"/>
    <x v="0"/>
    <x v="1"/>
    <x v="0"/>
  </r>
  <r>
    <s v="'041500679056050801"/>
    <s v="CASH IN HAND"/>
    <n v="49"/>
    <s v="60000-80000"/>
    <n v="2009"/>
    <n v="41"/>
    <n v="0.52633910399999995"/>
    <s v="Medium_risk_sub_purpose_code"/>
    <s v="60-80"/>
    <s v="between 150 - 200 percentage"/>
    <s v="between 5 - 10 percentage"/>
    <s v="between 2- 5 percentage"/>
    <s v="Green"/>
    <x v="1"/>
    <n v="242603"/>
    <n v="277296"/>
    <n v="379683"/>
    <n v="0"/>
    <x v="2"/>
    <x v="0"/>
    <x v="1"/>
    <x v="0"/>
  </r>
  <r>
    <s v="'005700821432050201"/>
    <s v="Three Wheeler-Lease-Registered"/>
    <n v="61"/>
    <s v="100000-120000"/>
    <n v="2015"/>
    <n v="28"/>
    <n v="0.82687391300000002"/>
    <s v="Medium_risk_sub_purpose_code"/>
    <s v="20-40"/>
    <s v="less than 50 percentage"/>
    <s v="less than 1 percentage"/>
    <s v="Missing"/>
    <s v="Green"/>
    <x v="1"/>
    <n v="589097.07999999996"/>
    <n v="602433"/>
    <n v="819019"/>
    <n v="0"/>
    <x v="0"/>
    <x v="0"/>
    <x v="1"/>
    <x v="0"/>
  </r>
  <r>
    <s v="'001900461920050201"/>
    <s v="Three Wheeler-Lease-Registered"/>
    <n v="48"/>
    <s v="&lt; 40000"/>
    <n v="2017"/>
    <n v="36"/>
    <n v="0.72798319300000003"/>
    <s v="Low_risk_sub_purpose_code"/>
    <s v="Above 80"/>
    <s v="Missing"/>
    <s v="Missing"/>
    <s v="Missing"/>
    <s v="Red"/>
    <x v="0"/>
    <n v="292408"/>
    <n v="421512"/>
    <n v="836164"/>
    <n v="836164"/>
    <x v="1"/>
    <x v="0"/>
    <x v="1"/>
    <x v="0"/>
  </r>
  <r>
    <s v="'003000828952050201"/>
    <s v="Three Wheeler-Lease-Registered"/>
    <n v="37"/>
    <s v="120000+"/>
    <n v="2015"/>
    <n v="39"/>
    <n v="0.63727391300000003"/>
    <s v="Medium_risk_sub_purpose_code"/>
    <s v="0-20"/>
    <s v="Missing"/>
    <s v="Missing"/>
    <s v="Missing"/>
    <s v="Green"/>
    <x v="0"/>
    <n v="511710"/>
    <n v="511710"/>
    <n v="542612"/>
    <n v="0"/>
    <x v="2"/>
    <x v="0"/>
    <x v="1"/>
    <x v="0"/>
  </r>
  <r>
    <s v="'006800408125050201"/>
    <s v="Three Wheeler-Lease-Registered"/>
    <n v="36"/>
    <s v="&lt; 40000"/>
    <n v="2016"/>
    <n v="36"/>
    <n v="0.56186243400000002"/>
    <s v="Low_risk_sub_purpose_code"/>
    <s v="Missing"/>
    <s v="Missing"/>
    <s v="Missing"/>
    <s v="Missing"/>
    <s v="Red"/>
    <x v="0"/>
    <n v="296097"/>
    <n v="411850"/>
    <n v="653248"/>
    <n v="0"/>
    <x v="1"/>
    <x v="0"/>
    <x v="1"/>
    <x v="0"/>
  </r>
  <r>
    <s v="'004000818724050201"/>
    <s v="Three Wheeler-Lease-Registered"/>
    <n v="61"/>
    <s v="120000+"/>
    <n v="2012"/>
    <n v="31"/>
    <n v="0.72895295599999999"/>
    <s v="Medium_risk_sub_purpose_code"/>
    <s v="60-80"/>
    <s v="less than 50 percentage"/>
    <s v="between 1 - 5 percentage"/>
    <s v="above 10 percentage"/>
    <s v="Green"/>
    <x v="1"/>
    <n v="480662"/>
    <n v="480662"/>
    <n v="615364"/>
    <n v="0"/>
    <x v="0"/>
    <x v="0"/>
    <x v="1"/>
    <x v="0"/>
  </r>
  <r>
    <s v="'000400805644050801"/>
    <s v="CASH IN HAND"/>
    <n v="61"/>
    <s v="40000-60000"/>
    <n v="2014"/>
    <n v="33"/>
    <n v="0.80828855499999996"/>
    <s v="Medium_risk_sub_purpose_code"/>
    <s v="60-80"/>
    <s v="between 50 - 100 percentage"/>
    <s v="less than 1 percentage"/>
    <s v="between 5- 10 percentage"/>
    <s v="Green"/>
    <x v="0"/>
    <n v="521661"/>
    <n v="521661"/>
    <n v="685567"/>
    <n v="0"/>
    <x v="0"/>
    <x v="0"/>
    <x v="1"/>
    <x v="0"/>
  </r>
  <r>
    <s v="'004400839211050201"/>
    <s v="Three Wheeler-Lease-Registered"/>
    <n v="37"/>
    <s v="120000+"/>
    <n v="2008"/>
    <n v="43"/>
    <n v="0.627824516"/>
    <s v="Low_risk_sub_purpose_code"/>
    <s v="0-20"/>
    <s v="between 100 - 150 percentage"/>
    <s v="less than 1 percentage"/>
    <s v="between 2- 5 percentage"/>
    <s v="Green"/>
    <x v="0"/>
    <n v="254254"/>
    <n v="254254"/>
    <n v="400693"/>
    <n v="0"/>
    <x v="0"/>
    <x v="0"/>
    <x v="1"/>
    <x v="0"/>
  </r>
  <r>
    <s v="'008200732813050801"/>
    <s v="CASH IN HAND"/>
    <n v="49"/>
    <s v="80000-100000"/>
    <n v="2006"/>
    <n v="48"/>
    <n v="0.84137101400000003"/>
    <s v="Low_risk_sub_purpose_code"/>
    <s v="Missing"/>
    <s v="Missing"/>
    <s v="Missing"/>
    <s v="Missing"/>
    <s v="Green"/>
    <x v="1"/>
    <n v="274931"/>
    <n v="291954"/>
    <n v="525294"/>
    <n v="0"/>
    <x v="2"/>
    <x v="0"/>
    <x v="1"/>
    <x v="0"/>
  </r>
  <r>
    <s v="'003900441994050202"/>
    <s v="Three Wheeler-Lease-Registered"/>
    <n v="36"/>
    <s v="&lt; 40000"/>
    <n v="2013"/>
    <n v="36"/>
    <n v="0.43692307699999999"/>
    <s v="Low_risk_sub_purpose_code"/>
    <s v="Missing"/>
    <s v="Missing"/>
    <s v="Missing"/>
    <s v="Missing"/>
    <s v="Green"/>
    <x v="0"/>
    <n v="296209"/>
    <n v="301395"/>
    <n v="331298"/>
    <n v="0"/>
    <x v="1"/>
    <x v="0"/>
    <x v="1"/>
    <x v="0"/>
  </r>
  <r>
    <s v="'000300821489050801"/>
    <s v="CASH IN HAND"/>
    <n v="61"/>
    <s v="120000+"/>
    <n v="2015"/>
    <n v="48"/>
    <n v="0.82737565199999996"/>
    <s v="Medium_risk_sub_purpose_code"/>
    <s v="Missing"/>
    <s v="Missing"/>
    <s v="Missing"/>
    <s v="Missing"/>
    <s v="Green"/>
    <x v="1"/>
    <n v="516945"/>
    <n v="580770"/>
    <n v="836053"/>
    <n v="0"/>
    <x v="0"/>
    <x v="0"/>
    <x v="1"/>
    <x v="0"/>
  </r>
  <r>
    <s v="'005800838360050201"/>
    <s v="Three Wheeler-Lease-Registered"/>
    <n v="37"/>
    <s v="120000+"/>
    <n v="2008"/>
    <n v="28"/>
    <n v="0.62141548400000002"/>
    <s v="Low_risk_sub_purpose_code"/>
    <s v="40-60"/>
    <s v="between 50 - 100 percentage"/>
    <s v="between 5 - 10 percentage"/>
    <s v="between 5- 10 percentage"/>
    <s v="Red"/>
    <x v="1"/>
    <n v="218363"/>
    <n v="279156"/>
    <n v="475351"/>
    <n v="0"/>
    <x v="0"/>
    <x v="0"/>
    <x v="1"/>
    <x v="0"/>
  </r>
  <r>
    <s v="'000400388031050801"/>
    <s v="CASH IN HAND"/>
    <n v="73"/>
    <s v="60000-80000"/>
    <n v="2016"/>
    <n v="35"/>
    <n v="0.61197544999999998"/>
    <s v="Medium_risk_sub_purpose_code"/>
    <s v="20-40"/>
    <s v="Missing"/>
    <s v="Missing"/>
    <s v="Missing"/>
    <s v="Green"/>
    <x v="1"/>
    <n v="457599.32"/>
    <n v="494802"/>
    <n v="702279"/>
    <n v="0"/>
    <x v="0"/>
    <x v="0"/>
    <x v="1"/>
    <x v="0"/>
  </r>
  <r>
    <s v="'002600664258050803"/>
    <s v="CASH IN HAND"/>
    <n v="61"/>
    <s v="120000+"/>
    <n v="2015"/>
    <n v="43"/>
    <n v="0.77910173900000002"/>
    <s v="Medium_risk_sub_purpose_code"/>
    <s v="Missing"/>
    <s v="Missing"/>
    <s v="Missing"/>
    <s v="Missing"/>
    <s v="Green"/>
    <x v="1"/>
    <n v="389324"/>
    <n v="389324"/>
    <n v="811468"/>
    <n v="0"/>
    <x v="2"/>
    <x v="0"/>
    <x v="1"/>
    <x v="0"/>
  </r>
  <r>
    <s v="'003000551139050201"/>
    <s v="Three Wheeler-Lease-Registered"/>
    <n v="48"/>
    <s v="60000-80000"/>
    <n v="2010"/>
    <n v="35"/>
    <n v="0.398716876"/>
    <s v="Low_risk_sub_purpose_code"/>
    <s v="below 0"/>
    <s v="between 100 - 150 percentage"/>
    <s v="above 15 percentage"/>
    <s v="between 2- 5 percentage"/>
    <s v="Red"/>
    <x v="1"/>
    <n v="155000"/>
    <n v="227925"/>
    <n v="358655"/>
    <n v="358655"/>
    <x v="1"/>
    <x v="0"/>
    <x v="1"/>
    <x v="0"/>
  </r>
  <r>
    <s v="'006200572391050802"/>
    <s v="CASH IN HAND"/>
    <n v="61"/>
    <s v="100000-120000"/>
    <n v="2015"/>
    <n v="24"/>
    <n v="0.63211217399999997"/>
    <s v="Low_risk_sub_purpose_code"/>
    <s v="0-20"/>
    <s v="between 50 - 100 percentage"/>
    <s v="between 1 - 5 percentage"/>
    <s v="between 5- 10 percentage"/>
    <s v="Red"/>
    <x v="0"/>
    <n v="254008"/>
    <n v="347204"/>
    <n v="760589"/>
    <n v="760589"/>
    <x v="2"/>
    <x v="0"/>
    <x v="2"/>
    <x v="1"/>
  </r>
  <r>
    <s v="'001700100238050202"/>
    <s v="Three Wheeler-Lease-Registered"/>
    <n v="49"/>
    <s v="40000-60000"/>
    <n v="2012"/>
    <n v="39"/>
    <n v="0.65197484299999997"/>
    <s v="Low_risk_sub_purpose_code"/>
    <s v="60-80"/>
    <s v="between 50 - 100 percentage"/>
    <s v="less than 1 percentage"/>
    <s v="between 2- 5 percentage"/>
    <s v="Green"/>
    <x v="0"/>
    <n v="267888"/>
    <n v="308856"/>
    <n v="630114"/>
    <n v="0"/>
    <x v="2"/>
    <x v="0"/>
    <x v="2"/>
    <x v="1"/>
  </r>
  <r>
    <s v="'010100625047050202"/>
    <s v="Three Wheeler-Lease-Registered"/>
    <n v="37"/>
    <s v="80000-100000"/>
    <n v="2011"/>
    <n v="28"/>
    <n v="0.78093239000000003"/>
    <s v="Low_risk_sub_purpose_code"/>
    <s v="Missing"/>
    <s v="between 50 - 100 percentage"/>
    <s v="between 5 - 10 percentage"/>
    <s v="between 5- 10 percentage"/>
    <s v="Green"/>
    <x v="1"/>
    <n v="265688"/>
    <n v="344784"/>
    <n v="657590"/>
    <n v="0"/>
    <x v="1"/>
    <x v="0"/>
    <x v="2"/>
    <x v="1"/>
  </r>
  <r>
    <s v="'016700374237050202"/>
    <s v="Three Wheeler-Lease-Registered"/>
    <n v="37"/>
    <s v="40000-60000"/>
    <n v="2009"/>
    <n v="52"/>
    <n v="0.35377230799999998"/>
    <s v="Medium_risk_sub_purpose_code"/>
    <s v="20-40"/>
    <s v="between 150 - 200 percentage"/>
    <s v="between 1 - 5 percentage"/>
    <s v="between 2- 5 percentage"/>
    <s v="Green"/>
    <x v="0"/>
    <n v="270220"/>
    <n v="270220"/>
    <n v="175057"/>
    <n v="0"/>
    <x v="0"/>
    <x v="0"/>
    <x v="2"/>
    <x v="1"/>
  </r>
  <r>
    <s v="'005700841831050201"/>
    <s v="Three Wheeler-Lease-Registered"/>
    <n v="61"/>
    <s v="120000+"/>
    <n v="2014"/>
    <n v="36"/>
    <n v="0.62128782900000001"/>
    <s v="Low_risk_sub_purpose_code"/>
    <s v="Missing"/>
    <s v="between 150 - 200 percentage"/>
    <s v="between 1 - 5 percentage"/>
    <s v="between 2- 5 percentage"/>
    <s v="Green"/>
    <x v="0"/>
    <n v="203980"/>
    <n v="252967"/>
    <n v="602151"/>
    <n v="0"/>
    <x v="1"/>
    <x v="0"/>
    <x v="2"/>
    <x v="1"/>
  </r>
  <r>
    <s v="'001900499227050801"/>
    <s v="CASH IN HAND"/>
    <n v="61"/>
    <s v="40000-60000"/>
    <n v="2012"/>
    <n v="26"/>
    <n v="0.65584682900000002"/>
    <s v="Low_risk_sub_purpose_code"/>
    <s v="20-40"/>
    <s v="less than 50 percentage"/>
    <s v="less than 1 percentage"/>
    <s v="Missing"/>
    <s v="Green"/>
    <x v="0"/>
    <n v="437380"/>
    <n v="437380"/>
    <n v="568821"/>
    <n v="0"/>
    <x v="0"/>
    <x v="0"/>
    <x v="2"/>
    <x v="1"/>
  </r>
  <r>
    <s v="'013100228274050801"/>
    <s v="CASH IN HAND"/>
    <n v="61"/>
    <s v="60000-80000"/>
    <n v="2013"/>
    <n v="30"/>
    <n v="0.631574038"/>
    <s v="Medium_risk_sub_purpose_code"/>
    <s v="60-80"/>
    <s v="between 100 - 150 percentage"/>
    <s v="less than 1 percentage"/>
    <s v="less than 2 percentage"/>
    <s v="Green"/>
    <x v="0"/>
    <n v="386432"/>
    <n v="386432"/>
    <n v="602927"/>
    <n v="0"/>
    <x v="2"/>
    <x v="0"/>
    <x v="2"/>
    <x v="1"/>
  </r>
  <r>
    <s v="'005600013104050202"/>
    <s v="Three Wheeler-Lease-Registered"/>
    <n v="61"/>
    <s v="80000-100000"/>
    <n v="2011"/>
    <n v="43"/>
    <n v="0.39384877400000001"/>
    <s v="Low_risk_sub_purpose_code"/>
    <s v="below 0"/>
    <s v="between 100 - 150 percentage"/>
    <s v="above 15 percentage"/>
    <s v="between 2- 5 percentage"/>
    <s v="Red"/>
    <x v="1"/>
    <n v="91452"/>
    <n v="151824"/>
    <n v="395649"/>
    <n v="395649"/>
    <x v="0"/>
    <x v="0"/>
    <x v="2"/>
    <x v="1"/>
  </r>
  <r>
    <s v="'005400842857050801"/>
    <s v="CASH IN HAND"/>
    <n v="49"/>
    <s v="60000-80000"/>
    <n v="2010"/>
    <n v="26"/>
    <n v="0.61495066499999995"/>
    <s v="Low_risk_sub_purpose_code"/>
    <s v="Missing"/>
    <s v="between 100 - 150 percentage"/>
    <s v="less than 1 percentage"/>
    <s v="between 2- 5 percentage"/>
    <s v="Green"/>
    <x v="0"/>
    <n v="236132"/>
    <n v="237710"/>
    <n v="467010"/>
    <n v="0"/>
    <x v="1"/>
    <x v="0"/>
    <x v="2"/>
    <x v="1"/>
  </r>
  <r>
    <s v="'007000744166050202"/>
    <s v="Three Wheeler-Lease-Registered"/>
    <n v="46"/>
    <s v="&lt; 40000"/>
    <n v="2015"/>
    <n v="36"/>
    <n v="0.542521739"/>
    <s v="Low_risk_sub_purpose_code"/>
    <s v="Missing"/>
    <s v="Missing"/>
    <s v="Missing"/>
    <s v="Missing"/>
    <s v="Green"/>
    <x v="0"/>
    <n v="312455"/>
    <n v="336490"/>
    <n v="586895"/>
    <n v="0"/>
    <x v="1"/>
    <x v="0"/>
    <x v="2"/>
    <x v="1"/>
  </r>
  <r>
    <s v="'010800825345050201"/>
    <s v="Three Wheeler-Lease-Registered"/>
    <n v="61"/>
    <s v="60000-80000"/>
    <n v="2010"/>
    <n v="44"/>
    <n v="0.51417489699999996"/>
    <s v="Medium_risk_sub_purpose_code"/>
    <s v="Missing"/>
    <s v="Missing"/>
    <s v="Missing"/>
    <s v="Missing"/>
    <s v="Green"/>
    <x v="1"/>
    <n v="285362"/>
    <n v="285362"/>
    <n v="406764"/>
    <n v="0"/>
    <x v="0"/>
    <x v="0"/>
    <x v="2"/>
    <x v="1"/>
  </r>
  <r>
    <s v="'014800769188050801"/>
    <s v="CASH IN HAND"/>
    <n v="61"/>
    <s v="40000-60000"/>
    <n v="2014"/>
    <n v="34"/>
    <n v="0.72320526299999999"/>
    <s v="Medium_risk_sub_purpose_code"/>
    <s v="Above 80"/>
    <s v="between 100 - 150 percentage"/>
    <s v="between 1 - 5 percentage"/>
    <s v="between 2- 5 percentage"/>
    <s v="Green"/>
    <x v="1"/>
    <n v="357968"/>
    <n v="357968"/>
    <n v="762951"/>
    <n v="0"/>
    <x v="2"/>
    <x v="0"/>
    <x v="2"/>
    <x v="1"/>
  </r>
  <r>
    <s v="'002800845269050201"/>
    <s v="Three Wheeler-Lease-Registered"/>
    <n v="49"/>
    <s v="120000+"/>
    <n v="2009"/>
    <n v="43"/>
    <n v="0.63004713800000001"/>
    <s v="Low_risk_sub_purpose_code"/>
    <s v="40-60"/>
    <s v="between 50 - 100 percentage"/>
    <s v="between 1 - 5 percentage"/>
    <s v="between 2- 5 percentage"/>
    <s v="Red"/>
    <x v="0"/>
    <n v="60903"/>
    <n v="189180"/>
    <n v="531659"/>
    <n v="531659"/>
    <x v="1"/>
    <x v="0"/>
    <x v="2"/>
    <x v="1"/>
  </r>
  <r>
    <s v="'006100828391050201"/>
    <s v="Three Wheeler-Lease-Registered"/>
    <n v="37"/>
    <s v="40000-60000"/>
    <n v="2011"/>
    <n v="23"/>
    <n v="0.51789728999999995"/>
    <s v="Medium_risk_sub_purpose_code"/>
    <s v="Missing"/>
    <s v="Missing"/>
    <s v="Missing"/>
    <s v="Missing"/>
    <s v="Green"/>
    <x v="0"/>
    <n v="368976"/>
    <n v="368976"/>
    <n v="355571"/>
    <n v="0"/>
    <x v="0"/>
    <x v="0"/>
    <x v="2"/>
    <x v="1"/>
  </r>
  <r>
    <s v="'002800806197050201"/>
    <s v="Three Wheeler-Lease-Registered"/>
    <n v="49"/>
    <s v="40000-60000"/>
    <n v="2010"/>
    <n v="29"/>
    <n v="0.42728386200000001"/>
    <s v="Medium_risk_sub_purpose_code"/>
    <s v="0-20"/>
    <s v="Missing"/>
    <s v="Missing"/>
    <s v="Missing"/>
    <s v="Green"/>
    <x v="0"/>
    <n v="267309.46000000002"/>
    <n v="279657"/>
    <n v="276260"/>
    <n v="0"/>
    <x v="0"/>
    <x v="0"/>
    <x v="2"/>
    <x v="1"/>
  </r>
  <r>
    <s v="'001500091965050803"/>
    <s v="CASH IN HAND"/>
    <n v="61"/>
    <s v="60000-80000"/>
    <n v="2011"/>
    <n v="48"/>
    <n v="0.62219148400000002"/>
    <s v="Low_risk_sub_purpose_code"/>
    <s v="60-80"/>
    <s v="between 50 - 100 percentage"/>
    <s v="between 1 - 5 percentage"/>
    <s v="between 2- 5 percentage"/>
    <s v="Green"/>
    <x v="0"/>
    <n v="222750"/>
    <n v="245025"/>
    <n v="584404"/>
    <n v="0"/>
    <x v="2"/>
    <x v="0"/>
    <x v="2"/>
    <x v="1"/>
  </r>
  <r>
    <s v="'002900816170050201"/>
    <s v="Three Wheeler-Lease-Registered"/>
    <n v="61"/>
    <s v="120000+"/>
    <n v="2015"/>
    <n v="35"/>
    <n v="0.62991043499999999"/>
    <s v="Medium_risk_sub_purpose_code"/>
    <s v="20-40"/>
    <s v="Missing"/>
    <s v="Missing"/>
    <s v="Missing"/>
    <s v="Green"/>
    <x v="0"/>
    <n v="478515"/>
    <n v="478515"/>
    <n v="616303"/>
    <n v="0"/>
    <x v="0"/>
    <x v="0"/>
    <x v="2"/>
    <x v="1"/>
  </r>
  <r>
    <s v="'001000606577050202"/>
    <s v="Three Wheeler-Lease-Registered"/>
    <n v="37"/>
    <s v="120000+"/>
    <n v="2010"/>
    <n v="61"/>
    <n v="0.81260689699999999"/>
    <s v="Medium_risk_sub_purpose_code"/>
    <s v="Missing"/>
    <s v="Missing"/>
    <s v="Missing"/>
    <s v="Missing"/>
    <s v="Green"/>
    <x v="1"/>
    <n v="501150"/>
    <n v="501150"/>
    <n v="545250"/>
    <n v="0"/>
    <x v="2"/>
    <x v="0"/>
    <x v="2"/>
    <x v="1"/>
  </r>
  <r>
    <s v="'011300600753050201"/>
    <s v="Three Wheeler-Lease-Registered"/>
    <n v="31"/>
    <s v="60000-80000"/>
    <n v="2006"/>
    <n v="27"/>
    <n v="0.83994142900000002"/>
    <s v="Medium_risk_sub_purpose_code"/>
    <s v="20-40"/>
    <s v="Missing"/>
    <s v="Missing"/>
    <s v="Missing"/>
    <s v="Green"/>
    <x v="1"/>
    <n v="526770"/>
    <n v="556035"/>
    <n v="304572"/>
    <n v="0"/>
    <x v="3"/>
    <x v="0"/>
    <x v="2"/>
    <x v="1"/>
  </r>
  <r>
    <s v="'010100651505050202"/>
    <s v="Three Wheeler-Lease-Registered"/>
    <n v="49"/>
    <s v="80000-100000"/>
    <n v="2012"/>
    <n v="34"/>
    <n v="0.77950691800000005"/>
    <s v="Low_risk_sub_purpose_code"/>
    <s v="Missing"/>
    <s v="Missing"/>
    <s v="Missing"/>
    <s v="Missing"/>
    <s v="Red"/>
    <x v="1"/>
    <n v="332871"/>
    <n v="453915"/>
    <n v="741360"/>
    <n v="741360"/>
    <x v="2"/>
    <x v="0"/>
    <x v="2"/>
    <x v="1"/>
  </r>
  <r>
    <s v="'007000246069050201"/>
    <s v="Three Wheeler-Lease-Registered"/>
    <n v="27"/>
    <s v="&lt; 40000"/>
    <n v="2010"/>
    <n v="36"/>
    <n v="0.479033557"/>
    <s v="Low_risk_sub_purpose_code"/>
    <s v="40-60"/>
    <s v="between 50 - 100 percentage"/>
    <s v="above 15 percentage"/>
    <s v="between 2- 5 percentage"/>
    <s v="Red"/>
    <x v="0"/>
    <n v="294110"/>
    <n v="348547.78"/>
    <n v="315879"/>
    <n v="0"/>
    <x v="2"/>
    <x v="0"/>
    <x v="2"/>
    <x v="1"/>
  </r>
  <r>
    <s v="'041400846260050801"/>
    <s v="CASH IN HAND"/>
    <n v="37"/>
    <s v="40000-60000"/>
    <n v="2006"/>
    <n v="32"/>
    <n v="0.62817069000000003"/>
    <s v="Low_risk_sub_purpose_code"/>
    <s v="20-40"/>
    <s v="between 50 - 100 percentage"/>
    <s v="less than 1 percentage"/>
    <s v="between 2- 5 percentage"/>
    <s v="Green"/>
    <x v="0"/>
    <n v="141110"/>
    <n v="176850"/>
    <n v="361100"/>
    <n v="0"/>
    <x v="1"/>
    <x v="0"/>
    <x v="2"/>
    <x v="1"/>
  </r>
  <r>
    <s v="'006100100047050201"/>
    <s v="Three Wheeler-Lease-Registered"/>
    <n v="49"/>
    <s v="80000-100000"/>
    <n v="2012"/>
    <n v="34"/>
    <n v="0.62419587300000001"/>
    <s v="Low_risk_sub_purpose_code"/>
    <s v="Missing"/>
    <s v="between 100 - 150 percentage"/>
    <s v="between 5 - 10 percentage"/>
    <s v="between 2- 5 percentage"/>
    <s v="Green"/>
    <x v="1"/>
    <n v="192055"/>
    <n v="234320"/>
    <n v="560713"/>
    <n v="0"/>
    <x v="1"/>
    <x v="0"/>
    <x v="2"/>
    <x v="1"/>
  </r>
  <r>
    <s v="'002300014935050202"/>
    <s v="Three Wheeler-Lease-Registered"/>
    <n v="37"/>
    <s v="80000-100000"/>
    <n v="2012"/>
    <n v="57"/>
    <n v="0.62777365900000004"/>
    <s v="Medium_risk_sub_purpose_code"/>
    <s v="40-60"/>
    <s v="between 50 - 100 percentage"/>
    <s v="between 5 - 10 percentage"/>
    <s v="between 5- 10 percentage"/>
    <s v="Green"/>
    <x v="1"/>
    <n v="385411"/>
    <n v="415058"/>
    <n v="490980"/>
    <n v="0"/>
    <x v="2"/>
    <x v="0"/>
    <x v="2"/>
    <x v="1"/>
  </r>
  <r>
    <s v="'001500643848050801"/>
    <s v="CASH IN HAND"/>
    <n v="49"/>
    <s v="40000-60000"/>
    <n v="2006"/>
    <n v="57"/>
    <n v="0.59005857100000003"/>
    <s v="Medium_risk_sub_purpose_code"/>
    <s v="below 0"/>
    <s v="less than 50 percentage"/>
    <s v="between 1 - 5 percentage"/>
    <s v="above 10 percentage"/>
    <s v="Green"/>
    <x v="1"/>
    <n v="288729"/>
    <n v="288729"/>
    <n v="302263"/>
    <n v="0"/>
    <x v="4"/>
    <x v="0"/>
    <x v="2"/>
    <x v="1"/>
  </r>
  <r>
    <s v="'000600840916050201"/>
    <s v="Three Wheeler-Lease-Registered"/>
    <n v="37"/>
    <s v="80000-100000"/>
    <n v="2010"/>
    <n v="20"/>
    <n v="0.62730372400000001"/>
    <s v="Low_risk_sub_purpose_code"/>
    <s v="Missing"/>
    <s v="Missing"/>
    <s v="Missing"/>
    <s v="Missing"/>
    <s v="Red"/>
    <x v="0"/>
    <n v="199118"/>
    <n v="298298"/>
    <n v="541454"/>
    <n v="541454"/>
    <x v="2"/>
    <x v="0"/>
    <x v="2"/>
    <x v="1"/>
  </r>
  <r>
    <s v="'011500844192050201"/>
    <s v="Three Wheeler-Lease-Registered"/>
    <n v="31"/>
    <s v="60000-80000"/>
    <n v="2005"/>
    <n v="20"/>
    <n v="0.63049250499999998"/>
    <s v="Low_risk_sub_purpose_code"/>
    <s v="Missing"/>
    <s v="Missing"/>
    <s v="Missing"/>
    <s v="Missing"/>
    <s v="Green"/>
    <x v="0"/>
    <n v="148402"/>
    <n v="199020"/>
    <n v="322598"/>
    <n v="0"/>
    <x v="1"/>
    <x v="0"/>
    <x v="2"/>
    <x v="1"/>
  </r>
  <r>
    <s v="'005400838894050201"/>
    <s v="Three Wheeler-Lease-Registered"/>
    <n v="25"/>
    <s v="&lt; 40000"/>
    <n v="2015"/>
    <n v="39"/>
    <n v="0.63114000000000003"/>
    <s v="Low_risk_sub_purpose_code"/>
    <s v="20-40"/>
    <s v="between 50 - 100 percentage"/>
    <s v="less than 1 percentage"/>
    <s v="between 5- 10 percentage"/>
    <s v="Green"/>
    <x v="0"/>
    <n v="474111"/>
    <n v="474111"/>
    <n v="493910"/>
    <n v="0"/>
    <x v="2"/>
    <x v="0"/>
    <x v="2"/>
    <x v="1"/>
  </r>
  <r>
    <s v="'004700658976050802"/>
    <s v="CASH IN HAND"/>
    <n v="49"/>
    <s v="100000-120000"/>
    <n v="2011"/>
    <n v="46"/>
    <n v="0.74947303200000004"/>
    <s v="Medium_risk_sub_purpose_code"/>
    <s v="Missing"/>
    <s v="Missing"/>
    <s v="Missing"/>
    <s v="Missing"/>
    <s v="Green"/>
    <x v="1"/>
    <n v="340552"/>
    <n v="371176"/>
    <n v="634262"/>
    <n v="0"/>
    <x v="2"/>
    <x v="0"/>
    <x v="2"/>
    <x v="1"/>
  </r>
  <r>
    <s v="'008400462000050802"/>
    <s v="CASH IN HAND"/>
    <n v="37"/>
    <s v="100000-120000"/>
    <n v="2006"/>
    <n v="25"/>
    <n v="0.67577857100000005"/>
    <s v="Medium_risk_sub_purpose_code"/>
    <s v="20-40"/>
    <s v="less than 50 percentage"/>
    <s v="between 5 - 10 percentage"/>
    <s v="above 10 percentage"/>
    <s v="Green"/>
    <x v="1"/>
    <n v="322425"/>
    <n v="343920"/>
    <n v="338470"/>
    <n v="0"/>
    <x v="2"/>
    <x v="0"/>
    <x v="2"/>
    <x v="1"/>
  </r>
  <r>
    <s v="'040700840715050201"/>
    <s v="Three Wheeler-Lease-Registered"/>
    <n v="49"/>
    <s v="60000-80000"/>
    <n v="2005"/>
    <n v="43"/>
    <n v="0.62253756999999998"/>
    <s v="Low_risk_sub_purpose_code"/>
    <s v="20-40"/>
    <s v="less than 50 percentage"/>
    <s v="less than 1 percentage"/>
    <s v="between 2- 5 percentage"/>
    <s v="Green"/>
    <x v="0"/>
    <n v="150488"/>
    <n v="193171"/>
    <n v="407461"/>
    <n v="0"/>
    <x v="0"/>
    <x v="0"/>
    <x v="2"/>
    <x v="1"/>
  </r>
  <r>
    <s v="'001000810219050201"/>
    <s v="Three Wheeler-Lease-Registered"/>
    <n v="61"/>
    <s v="120000+"/>
    <n v="2010"/>
    <n v="39"/>
    <n v="0.69699199999999994"/>
    <s v="Medium_risk_sub_purpose_code"/>
    <s v="60-80"/>
    <s v="between 100 - 150 percentage"/>
    <s v="less than 1 percentage"/>
    <s v="between 2- 5 percentage"/>
    <s v="Red"/>
    <x v="1"/>
    <n v="412628"/>
    <n v="449120"/>
    <n v="569037"/>
    <n v="0"/>
    <x v="0"/>
    <x v="0"/>
    <x v="2"/>
    <x v="1"/>
  </r>
  <r>
    <s v="'004200838514050201"/>
    <s v="Three Wheeler-Lease-Registered"/>
    <n v="37"/>
    <s v="60000-80000"/>
    <n v="2013"/>
    <n v="22"/>
    <n v="0.608227619"/>
    <s v="Low_risk_sub_purpose_code"/>
    <s v="Missing"/>
    <s v="Missing"/>
    <s v="Missing"/>
    <s v="Missing"/>
    <s v="Green"/>
    <x v="0"/>
    <n v="341236.2"/>
    <n v="362388"/>
    <n v="534785"/>
    <n v="0"/>
    <x v="0"/>
    <x v="0"/>
    <x v="2"/>
    <x v="1"/>
  </r>
  <r>
    <s v="'004400067707050801"/>
    <s v="CASH IN HAND"/>
    <n v="61"/>
    <s v="60000-80000"/>
    <n v="2012"/>
    <n v="36"/>
    <n v="0.82737561000000004"/>
    <s v="Low_risk_sub_purpose_code"/>
    <s v="40-60"/>
    <s v="less than 50 percentage"/>
    <s v="between 5 - 10 percentage"/>
    <s v="between 5- 10 percentage"/>
    <s v="Green"/>
    <x v="1"/>
    <n v="488284"/>
    <n v="548492"/>
    <n v="796926"/>
    <n v="0"/>
    <x v="3"/>
    <x v="0"/>
    <x v="2"/>
    <x v="1"/>
  </r>
  <r>
    <s v="'004800153101050201"/>
    <s v="Three Wheeler-Lease-Registered"/>
    <n v="18"/>
    <s v="&lt; 40000"/>
    <n v="2012"/>
    <n v="36"/>
    <n v="0.174384236"/>
    <s v="Low_risk_sub_purpose_code"/>
    <s v="below 0"/>
    <s v="between 50 - 100 percentage"/>
    <s v="above 15 percentage"/>
    <s v="between 5- 10 percentage"/>
    <s v="Green"/>
    <x v="0"/>
    <n v="135020.06"/>
    <n v="164856"/>
    <n v="96902"/>
    <n v="0"/>
    <x v="1"/>
    <x v="0"/>
    <x v="2"/>
    <x v="1"/>
  </r>
  <r>
    <s v="'007000807859050202"/>
    <s v="Three Wheeler-Lease-Registered"/>
    <n v="61"/>
    <s v="120000+"/>
    <n v="2010"/>
    <n v="32"/>
    <n v="0.70627200000000001"/>
    <s v="Medium_risk_sub_purpose_code"/>
    <s v="60-80"/>
    <s v="between 50 - 100 percentage"/>
    <s v="less than 1 percentage"/>
    <s v="between 2- 5 percentage"/>
    <s v="Green"/>
    <x v="1"/>
    <n v="438186"/>
    <n v="438186"/>
    <n v="520292"/>
    <n v="0"/>
    <x v="0"/>
    <x v="0"/>
    <x v="2"/>
    <x v="1"/>
  </r>
  <r>
    <s v="'007400826185050201"/>
    <s v="Three Wheeler-Lease-Registered"/>
    <n v="73"/>
    <s v="40000-60000"/>
    <n v="2006"/>
    <n v="32"/>
    <n v="0.805326667"/>
    <s v="Low_risk_sub_purpose_code"/>
    <s v="Above 80"/>
    <s v="between 50 - 100 percentage"/>
    <s v="less than 1 percentage"/>
    <s v="between 2- 5 percentage"/>
    <s v="Red"/>
    <x v="1"/>
    <n v="27024"/>
    <n v="459408"/>
    <n v="0"/>
    <n v="0"/>
    <x v="1"/>
    <x v="0"/>
    <x v="2"/>
    <x v="1"/>
  </r>
  <r>
    <s v="'004400749073050205"/>
    <s v="Three Wheeler-Lease-Registered"/>
    <n v="37"/>
    <s v="60000-80000"/>
    <n v="2006"/>
    <n v="45"/>
    <n v="0.83396142900000003"/>
    <s v="Medium_risk_sub_purpose_code"/>
    <s v="60-80"/>
    <s v="between 100 - 150 percentage"/>
    <s v="less than 1 percentage"/>
    <s v="between 2- 5 percentage"/>
    <s v="Red"/>
    <x v="1"/>
    <n v="243371.02"/>
    <n v="500700"/>
    <n v="486773"/>
    <n v="486773"/>
    <x v="3"/>
    <x v="0"/>
    <x v="2"/>
    <x v="1"/>
  </r>
  <r>
    <s v="'005800806282050201"/>
    <s v="Three Wheeler-Lease-Registered"/>
    <n v="37"/>
    <s v="80000-100000"/>
    <n v="2012"/>
    <n v="57"/>
    <n v="0.77426113200000002"/>
    <s v="Medium_risk_sub_purpose_code"/>
    <s v="Missing"/>
    <s v="Missing"/>
    <s v="Missing"/>
    <s v="Missing"/>
    <s v="Red"/>
    <x v="1"/>
    <n v="541136"/>
    <n v="633486"/>
    <n v="658733"/>
    <n v="658733"/>
    <x v="1"/>
    <x v="0"/>
    <x v="2"/>
    <x v="1"/>
  </r>
  <r>
    <s v="'001600485403050204"/>
    <s v="Three Wheeler-Lease-Registered"/>
    <n v="61"/>
    <s v="&lt; 40000"/>
    <n v="2012"/>
    <n v="37"/>
    <n v="0.60964628899999995"/>
    <s v="Low_risk_sub_purpose_code"/>
    <s v="Above 80"/>
    <s v="less than 50 percentage"/>
    <s v="less than 1 percentage"/>
    <s v="above 10 percentage"/>
    <s v="Red"/>
    <x v="0"/>
    <n v="128106"/>
    <n v="308742"/>
    <n v="587332"/>
    <n v="587332"/>
    <x v="2"/>
    <x v="0"/>
    <x v="2"/>
    <x v="1"/>
  </r>
  <r>
    <s v="'011000699115050204"/>
    <s v="Three Wheeler-Lease-Registered"/>
    <n v="48"/>
    <s v="&lt; 40000"/>
    <n v="2013"/>
    <n v="36"/>
    <n v="0.48304761899999998"/>
    <s v="Low_risk_sub_purpose_code"/>
    <s v="40-60"/>
    <s v="between 50 - 100 percentage"/>
    <s v="between 1 - 5 percentage"/>
    <s v="between 2- 5 percentage"/>
    <s v="Green"/>
    <x v="0"/>
    <n v="253500"/>
    <n v="268478"/>
    <n v="441441"/>
    <n v="0"/>
    <x v="1"/>
    <x v="0"/>
    <x v="2"/>
    <x v="1"/>
  </r>
  <r>
    <s v="'015900844244050201"/>
    <s v="Three Wheeler-Lease-Registered"/>
    <n v="49"/>
    <s v="100000-120000"/>
    <n v="2010"/>
    <n v="30"/>
    <n v="0.62026544900000002"/>
    <s v="Low_risk_sub_purpose_code"/>
    <s v="Missing"/>
    <s v="between 100 - 150 percentage"/>
    <s v="between 10 - 15 percentage"/>
    <s v="between 2- 5 percentage"/>
    <s v="Green"/>
    <x v="1"/>
    <n v="147169"/>
    <n v="207230"/>
    <n v="519175"/>
    <n v="0"/>
    <x v="1"/>
    <x v="0"/>
    <x v="2"/>
    <x v="1"/>
  </r>
  <r>
    <s v="'001900299121050801"/>
    <s v="CASH IN HAND"/>
    <n v="61"/>
    <s v="80000-100000"/>
    <n v="2016"/>
    <n v="49"/>
    <n v="0.72212402099999995"/>
    <s v="Medium_risk_sub_purpose_code"/>
    <s v="Missing"/>
    <s v="Missing"/>
    <s v="Missing"/>
    <s v="Missing"/>
    <s v="Red"/>
    <x v="1"/>
    <n v="328437"/>
    <n v="457365"/>
    <n v="863438"/>
    <n v="863438"/>
    <x v="2"/>
    <x v="0"/>
    <x v="2"/>
    <x v="1"/>
  </r>
  <r>
    <s v="'000500820658050201"/>
    <s v="Three Wheeler-Lease-Registered"/>
    <n v="61"/>
    <s v="120000+"/>
    <n v="2014"/>
    <n v="52"/>
    <n v="0.76567121400000004"/>
    <s v="Medium_risk_sub_purpose_code"/>
    <s v="60-80"/>
    <s v="between 50 - 100 percentage"/>
    <s v="between 5 - 10 percentage"/>
    <s v="between 5- 10 percentage"/>
    <s v="Red"/>
    <x v="1"/>
    <n v="327115.34999999998"/>
    <n v="571249"/>
    <n v="901856"/>
    <n v="901856"/>
    <x v="0"/>
    <x v="0"/>
    <x v="2"/>
    <x v="1"/>
  </r>
  <r>
    <s v="'000300813808050201"/>
    <s v="Three Wheeler-Lease-Registered"/>
    <n v="61"/>
    <s v="100000-120000"/>
    <n v="2011"/>
    <n v="36"/>
    <n v="0.82788232299999998"/>
    <s v="Medium_risk_sub_purpose_code"/>
    <s v="20-40"/>
    <s v="between 50 - 100 percentage"/>
    <s v="less than 1 percentage"/>
    <s v="above 10 percentage"/>
    <s v="Green"/>
    <x v="1"/>
    <n v="557100"/>
    <n v="557100"/>
    <n v="700589"/>
    <n v="0"/>
    <x v="0"/>
    <x v="0"/>
    <x v="2"/>
    <x v="1"/>
  </r>
  <r>
    <s v="'003900115642050201"/>
    <s v="Three Wheeler-Lease-Registered"/>
    <n v="60"/>
    <s v="100000-120000"/>
    <n v="2014"/>
    <n v="52"/>
    <n v="0.61096849499999994"/>
    <s v="Low_risk_sub_purpose_code"/>
    <s v="below 0"/>
    <s v="between 100 - 150 percentage"/>
    <s v="less than 1 percentage"/>
    <s v="between 2- 5 percentage"/>
    <s v="Green"/>
    <x v="0"/>
    <n v="278025"/>
    <n v="278025"/>
    <n v="610903"/>
    <n v="0"/>
    <x v="1"/>
    <x v="0"/>
    <x v="2"/>
    <x v="1"/>
  </r>
  <r>
    <s v="'001000629633050202"/>
    <s v="Three Wheeler-Lease-Registered"/>
    <n v="49"/>
    <s v="120000+"/>
    <n v="2015"/>
    <n v="37"/>
    <n v="0.64022087000000005"/>
    <s v="Medium_risk_sub_purpose_code"/>
    <s v="Missing"/>
    <s v="Missing"/>
    <s v="Missing"/>
    <s v="Missing"/>
    <s v="Green"/>
    <x v="0"/>
    <n v="458704"/>
    <n v="458704"/>
    <n v="605921"/>
    <n v="0"/>
    <x v="2"/>
    <x v="0"/>
    <x v="2"/>
    <x v="1"/>
  </r>
  <r>
    <s v="'001000839942050201"/>
    <s v="Three Wheeler-Lease-Registered"/>
    <n v="49"/>
    <s v="100000-120000"/>
    <n v="2009"/>
    <n v="58"/>
    <n v="0.61060537299999995"/>
    <s v="Low_risk_sub_purpose_code"/>
    <s v="Missing"/>
    <s v="Missing"/>
    <s v="Missing"/>
    <s v="Missing"/>
    <s v="Green"/>
    <x v="0"/>
    <n v="221221"/>
    <n v="221221"/>
    <n v="454235"/>
    <n v="0"/>
    <x v="0"/>
    <x v="0"/>
    <x v="2"/>
    <x v="1"/>
  </r>
  <r>
    <s v="'011900809767050202"/>
    <s v="Three Wheeler-Lease-Registered"/>
    <n v="37"/>
    <s v="80000-100000"/>
    <n v="2014"/>
    <n v="37"/>
    <n v="0.65664369899999997"/>
    <s v="Medium_risk_sub_purpose_code"/>
    <s v="Missing"/>
    <s v="Missing"/>
    <s v="Missing"/>
    <s v="Missing"/>
    <s v="Red"/>
    <x v="0"/>
    <n v="534528"/>
    <n v="627460"/>
    <n v="495700"/>
    <n v="0"/>
    <x v="0"/>
    <x v="0"/>
    <x v="2"/>
    <x v="1"/>
  </r>
  <r>
    <s v="'005900549051050801"/>
    <s v="CASH IN HAND"/>
    <n v="61"/>
    <s v="40000-60000"/>
    <n v="2010"/>
    <n v="70"/>
    <n v="0.39940413800000002"/>
    <s v="Medium_risk_sub_purpose_code"/>
    <s v="0-20"/>
    <s v="between 50 - 100 percentage"/>
    <s v="between 5 - 10 percentage"/>
    <s v="between 5- 10 percentage"/>
    <s v="Green"/>
    <x v="1"/>
    <n v="157656"/>
    <n v="190148"/>
    <n v="357627"/>
    <n v="0"/>
    <x v="0"/>
    <x v="0"/>
    <x v="2"/>
    <x v="1"/>
  </r>
  <r>
    <s v="'005700721902050801"/>
    <s v="CASH IN HAND"/>
    <n v="60"/>
    <s v="100000-120000"/>
    <n v="2010"/>
    <n v="38"/>
    <n v="0.72064441400000001"/>
    <s v="Medium_risk_sub_purpose_code"/>
    <s v="40-60"/>
    <s v="between 50 - 100 percentage"/>
    <s v="between 1 - 5 percentage"/>
    <s v="between 5- 10 percentage"/>
    <s v="Green"/>
    <x v="1"/>
    <n v="456980"/>
    <n v="456980"/>
    <n v="550056"/>
    <n v="0"/>
    <x v="0"/>
    <x v="0"/>
    <x v="2"/>
    <x v="1"/>
  </r>
  <r>
    <s v="'007100645602050802"/>
    <s v="CASH IN HAND"/>
    <n v="61"/>
    <s v="120000+"/>
    <n v="2015"/>
    <n v="34"/>
    <n v="0.782888696"/>
    <s v="Medium_risk_sub_purpose_code"/>
    <s v="60-80"/>
    <s v="between 50 - 100 percentage"/>
    <s v="between 5 - 10 percentage"/>
    <s v="between 2- 5 percentage"/>
    <s v="Green"/>
    <x v="1"/>
    <n v="564560"/>
    <n v="589760"/>
    <n v="798969"/>
    <n v="0"/>
    <x v="0"/>
    <x v="0"/>
    <x v="2"/>
    <x v="1"/>
  </r>
  <r>
    <s v="'003200556783050201"/>
    <s v="Three Wheeler-Lease-Registered"/>
    <n v="36"/>
    <s v="60000-80000"/>
    <n v="2011"/>
    <n v="34"/>
    <n v="0.42807741900000001"/>
    <s v="Low_risk_sub_purpose_code"/>
    <s v="0-20"/>
    <s v="between 100 - 150 percentage"/>
    <s v="between 10 - 15 percentage"/>
    <s v="between 2- 5 percentage"/>
    <s v="Red"/>
    <x v="0"/>
    <n v="175815"/>
    <n v="243240"/>
    <n v="379980"/>
    <n v="379980"/>
    <x v="1"/>
    <x v="0"/>
    <x v="2"/>
    <x v="1"/>
  </r>
  <r>
    <s v="'018900814387050201"/>
    <s v="Three Wheeler-Lease-Registered"/>
    <n v="49"/>
    <s v="60000-80000"/>
    <n v="2015"/>
    <n v="33"/>
    <n v="0.677589565"/>
    <s v="Medium_risk_sub_purpose_code"/>
    <s v="20-40"/>
    <s v="Missing"/>
    <s v="Missing"/>
    <s v="Missing"/>
    <s v="Green"/>
    <x v="1"/>
    <n v="592800.76"/>
    <n v="605580"/>
    <n v="602382"/>
    <n v="0"/>
    <x v="0"/>
    <x v="0"/>
    <x v="2"/>
    <x v="1"/>
  </r>
  <r>
    <s v="'007800838033050201"/>
    <s v="Three Wheeler-Lease-Registered"/>
    <n v="37"/>
    <s v="80000-100000"/>
    <n v="2005"/>
    <n v="46"/>
    <n v="0.62621308399999998"/>
    <s v="Low_risk_sub_purpose_code"/>
    <s v="Missing"/>
    <s v="between 100 - 150 percentage"/>
    <s v="between 5 - 10 percentage"/>
    <s v="between 2- 5 percentage"/>
    <s v="Green"/>
    <x v="1"/>
    <n v="205280"/>
    <n v="242880"/>
    <n v="382595"/>
    <n v="0"/>
    <x v="1"/>
    <x v="0"/>
    <x v="2"/>
    <x v="1"/>
  </r>
  <r>
    <s v="'001400674722050203"/>
    <s v="Three Wheeler-Lease-Registered"/>
    <n v="38"/>
    <s v="&lt; 40000"/>
    <n v="2011"/>
    <n v="36"/>
    <n v="0.77378044300000004"/>
    <s v="Low_risk_sub_purpose_code"/>
    <s v="Above 80"/>
    <s v="Missing"/>
    <s v="Missing"/>
    <s v="Missing"/>
    <s v="Red"/>
    <x v="0"/>
    <n v="335888"/>
    <n v="474165"/>
    <n v="656210"/>
    <n v="656210"/>
    <x v="1"/>
    <x v="0"/>
    <x v="2"/>
    <x v="1"/>
  </r>
  <r>
    <s v="'004100553162050801"/>
    <s v="CASH IN HAND"/>
    <n v="61"/>
    <s v="60000-80000"/>
    <n v="2014"/>
    <n v="28"/>
    <n v="0.70303075100000001"/>
    <s v="Medium_risk_sub_purpose_code"/>
    <s v="60-80"/>
    <s v="less than 50 percentage"/>
    <s v="between 1 - 5 percentage"/>
    <s v="between 2- 5 percentage"/>
    <s v="Red"/>
    <x v="1"/>
    <n v="216775"/>
    <n v="491188"/>
    <n v="719115"/>
    <n v="719115"/>
    <x v="0"/>
    <x v="0"/>
    <x v="2"/>
    <x v="1"/>
  </r>
  <r>
    <s v="'010400829416050201"/>
    <s v="Three Wheeler-Lease-Registered"/>
    <n v="60"/>
    <s v="100000-120000"/>
    <n v="2015"/>
    <n v="20"/>
    <n v="0.625"/>
    <s v="Low_risk_sub_purpose_code"/>
    <s v="Missing"/>
    <s v="Missing"/>
    <s v="Missing"/>
    <s v="Missing"/>
    <s v="Green"/>
    <x v="0"/>
    <n v="344140.74"/>
    <n v="344722"/>
    <n v="637012"/>
    <n v="0"/>
    <x v="1"/>
    <x v="0"/>
    <x v="2"/>
    <x v="1"/>
  </r>
  <r>
    <s v="'001900832380050201"/>
    <s v="Three Wheeler-Lease-Registered"/>
    <n v="49"/>
    <s v="100000-120000"/>
    <n v="2011"/>
    <n v="21"/>
    <n v="0.75615854000000005"/>
    <s v="Low_risk_sub_purpose_code"/>
    <s v="Missing"/>
    <s v="Missing"/>
    <s v="Missing"/>
    <s v="Missing"/>
    <s v="Green"/>
    <x v="1"/>
    <n v="327174.58"/>
    <n v="349778"/>
    <n v="623059"/>
    <n v="0"/>
    <x v="2"/>
    <x v="0"/>
    <x v="2"/>
    <x v="1"/>
  </r>
  <r>
    <s v="'010100756218050202"/>
    <s v="Three Wheeler-Lease-Registered"/>
    <n v="61"/>
    <s v="120000+"/>
    <n v="2013"/>
    <n v="35"/>
    <n v="0.79223809499999998"/>
    <s v="Low_risk_sub_purpose_code"/>
    <s v="Missing"/>
    <s v="Missing"/>
    <s v="Missing"/>
    <s v="Missing"/>
    <s v="Green"/>
    <x v="1"/>
    <n v="382558"/>
    <n v="425520"/>
    <n v="731734"/>
    <n v="0"/>
    <x v="2"/>
    <x v="0"/>
    <x v="2"/>
    <x v="1"/>
  </r>
  <r>
    <s v="'002800771324050202"/>
    <s v="Three Wheeler-Lease-Registered"/>
    <n v="61"/>
    <s v="120000+"/>
    <n v="2010"/>
    <n v="51"/>
    <n v="0.72543598300000001"/>
    <s v="Low_risk_sub_purpose_code"/>
    <s v="Missing"/>
    <s v="Missing"/>
    <s v="Missing"/>
    <s v="Missing"/>
    <s v="Green"/>
    <x v="1"/>
    <n v="289263"/>
    <n v="311514"/>
    <n v="606914"/>
    <n v="0"/>
    <x v="2"/>
    <x v="0"/>
    <x v="2"/>
    <x v="1"/>
  </r>
  <r>
    <s v="'018000609655050202"/>
    <s v="Three Wheeler-Lease-Registered"/>
    <n v="36"/>
    <s v="&lt; 40000"/>
    <n v="2010"/>
    <n v="36"/>
    <n v="0.40354362399999999"/>
    <s v="Low_risk_sub_purpose_code"/>
    <s v="Missing"/>
    <s v="Missing"/>
    <s v="Missing"/>
    <s v="Missing"/>
    <s v="Green"/>
    <x v="0"/>
    <n v="225740"/>
    <n v="240030"/>
    <n v="295861"/>
    <n v="0"/>
    <x v="1"/>
    <x v="0"/>
    <x v="2"/>
    <x v="1"/>
  </r>
  <r>
    <s v="'041600818077050201"/>
    <s v="Three Wheeler-Lease-Registered"/>
    <n v="37"/>
    <s v="120000+"/>
    <n v="2011"/>
    <n v="45"/>
    <n v="0.80780593499999997"/>
    <s v="Medium_risk_sub_purpose_code"/>
    <s v="Missing"/>
    <s v="Missing"/>
    <s v="Missing"/>
    <s v="Missing"/>
    <s v="Green"/>
    <x v="1"/>
    <n v="572429.26"/>
    <n v="645373"/>
    <n v="585098"/>
    <n v="0"/>
    <x v="0"/>
    <x v="0"/>
    <x v="2"/>
    <x v="1"/>
  </r>
  <r>
    <s v="'006700832565050201"/>
    <s v="Three Wheeler-Lease-Registered"/>
    <n v="49"/>
    <s v="80000-100000"/>
    <n v="2011"/>
    <n v="41"/>
    <n v="0.60997574200000004"/>
    <s v="Low_risk_sub_purpose_code"/>
    <s v="Missing"/>
    <s v="Missing"/>
    <s v="Missing"/>
    <s v="Missing"/>
    <s v="Red"/>
    <x v="0"/>
    <n v="23444"/>
    <n v="257884"/>
    <n v="0"/>
    <n v="0"/>
    <x v="2"/>
    <x v="0"/>
    <x v="2"/>
    <x v="1"/>
  </r>
  <r>
    <s v="'000600846136050201"/>
    <s v="Three Wheeler-Lease-Registered"/>
    <n v="49"/>
    <s v="100000-120000"/>
    <n v="2010"/>
    <n v="19"/>
    <n v="0.62316347000000005"/>
    <s v="Low_risk_sub_purpose_code"/>
    <s v="Missing"/>
    <s v="Missing"/>
    <s v="Missing"/>
    <s v="Missing"/>
    <s v="Green"/>
    <x v="0"/>
    <n v="210020"/>
    <n v="210020"/>
    <n v="462930"/>
    <n v="0"/>
    <x v="1"/>
    <x v="0"/>
    <x v="2"/>
    <x v="1"/>
  </r>
  <r>
    <s v="'000900824435050201"/>
    <s v="Three Wheeler-Lease-Registered"/>
    <n v="61"/>
    <s v="80000-100000"/>
    <n v="2012"/>
    <n v="22"/>
    <n v="0.82687414599999998"/>
    <s v="Medium_risk_sub_purpose_code"/>
    <s v="60-80"/>
    <s v="between 50 - 100 percentage"/>
    <s v="less than 1 percentage"/>
    <s v="between 2- 5 percentage"/>
    <s v="Green"/>
    <x v="1"/>
    <n v="398800"/>
    <n v="482817"/>
    <n v="794254"/>
    <n v="0"/>
    <x v="0"/>
    <x v="0"/>
    <x v="2"/>
    <x v="1"/>
  </r>
  <r>
    <s v="'000600839464050201"/>
    <s v="Three Wheeler-Lease-Registered"/>
    <n v="37"/>
    <s v="120000+"/>
    <n v="2009"/>
    <n v="23"/>
    <n v="0.62470208999999999"/>
    <s v="Low_risk_sub_purpose_code"/>
    <s v="20-40"/>
    <s v="between 50 - 100 percentage"/>
    <s v="between 5 - 10 percentage"/>
    <s v="between 5- 10 percentage"/>
    <s v="Red"/>
    <x v="0"/>
    <n v="174209"/>
    <n v="272624"/>
    <n v="529488"/>
    <n v="529488"/>
    <x v="0"/>
    <x v="0"/>
    <x v="2"/>
    <x v="1"/>
  </r>
  <r>
    <s v="'012000807864050201"/>
    <s v="Three Wheeler-Lease-Registered"/>
    <n v="61"/>
    <s v="80000-100000"/>
    <n v="2006"/>
    <n v="38"/>
    <n v="0.82638066799999998"/>
    <s v="Medium_risk_sub_purpose_code"/>
    <s v="60-80"/>
    <s v="less than 50 percentage"/>
    <s v="less than 1 percentage"/>
    <s v="between 5- 10 percentage"/>
    <s v="Red"/>
    <x v="1"/>
    <n v="258742.08"/>
    <n v="490833"/>
    <n v="639192"/>
    <n v="639192"/>
    <x v="1"/>
    <x v="0"/>
    <x v="2"/>
    <x v="1"/>
  </r>
  <r>
    <s v="'002400840011050201"/>
    <s v="Three Wheeler-Lease-Registered"/>
    <n v="37"/>
    <s v="100000-120000"/>
    <n v="2006"/>
    <n v="30"/>
    <n v="0.62817000000000001"/>
    <s v="Low_risk_sub_purpose_code"/>
    <s v="60-80"/>
    <s v="between 100 - 150 percentage"/>
    <s v="between 5 - 10 percentage"/>
    <s v="between 2- 5 percentage"/>
    <s v="Green"/>
    <x v="1"/>
    <n v="186886.23"/>
    <n v="223183"/>
    <n v="426995"/>
    <n v="0"/>
    <x v="0"/>
    <x v="0"/>
    <x v="2"/>
    <x v="1"/>
  </r>
  <r>
    <s v="'001700822261050201"/>
    <s v="Three Wheeler-Lease-Registered"/>
    <n v="61"/>
    <s v="40000-60000"/>
    <n v="2012"/>
    <n v="55"/>
    <n v="0.50419122000000005"/>
    <s v="Medium_risk_sub_purpose_code"/>
    <s v="Missing"/>
    <s v="Missing"/>
    <s v="Missing"/>
    <s v="Missing"/>
    <s v="Green"/>
    <x v="0"/>
    <n v="331380.8"/>
    <n v="334723"/>
    <n v="438242"/>
    <n v="0"/>
    <x v="1"/>
    <x v="0"/>
    <x v="2"/>
    <x v="1"/>
  </r>
  <r>
    <s v="'019600394792050801"/>
    <s v="CASH IN HAND"/>
    <n v="61"/>
    <s v="80000-100000"/>
    <n v="2016"/>
    <n v="25"/>
    <n v="0.80574052900000004"/>
    <s v="Medium_risk_sub_purpose_code"/>
    <s v="Missing"/>
    <s v="Missing"/>
    <s v="Missing"/>
    <s v="Missing"/>
    <s v="Green"/>
    <x v="1"/>
    <n v="361118"/>
    <n v="451822"/>
    <n v="943576"/>
    <n v="0"/>
    <x v="2"/>
    <x v="0"/>
    <x v="2"/>
    <x v="1"/>
  </r>
  <r>
    <s v="'001900817410050201"/>
    <s v="Three Wheeler-Lease-Registered"/>
    <n v="49"/>
    <s v="120000+"/>
    <n v="2014"/>
    <n v="21"/>
    <n v="0.75823352600000005"/>
    <s v="Medium_risk_sub_purpose_code"/>
    <s v="Missing"/>
    <s v="Missing"/>
    <s v="Missing"/>
    <s v="Missing"/>
    <s v="Green"/>
    <x v="1"/>
    <n v="523704"/>
    <n v="585922"/>
    <n v="700322"/>
    <n v="0"/>
    <x v="0"/>
    <x v="0"/>
    <x v="2"/>
    <x v="1"/>
  </r>
  <r>
    <s v="'021200840926050201"/>
    <s v="Three Wheeler-Lease-Registered"/>
    <n v="73"/>
    <s v="100000-120000"/>
    <n v="2012"/>
    <n v="48"/>
    <n v="0.620991195"/>
    <s v="Low_risk_sub_purpose_code"/>
    <s v="Missing"/>
    <s v="Missing"/>
    <s v="Missing"/>
    <s v="Missing"/>
    <s v="Green"/>
    <x v="1"/>
    <n v="190955"/>
    <n v="241835"/>
    <n v="643678"/>
    <n v="0"/>
    <x v="2"/>
    <x v="0"/>
    <x v="2"/>
    <x v="1"/>
  </r>
  <r>
    <s v="'021300845122050201"/>
    <s v="Three Wheeler-Lease-Registered"/>
    <n v="49"/>
    <s v="100000-120000"/>
    <n v="2007"/>
    <n v="40"/>
    <n v="0.62448273200000004"/>
    <s v="Low_risk_sub_purpose_code"/>
    <s v="40-60"/>
    <s v="less than 50 percentage"/>
    <s v="above 15 percentage"/>
    <s v="between 5- 10 percentage"/>
    <s v="Red"/>
    <x v="1"/>
    <n v="17377"/>
    <n v="173770"/>
    <n v="0"/>
    <n v="0"/>
    <x v="1"/>
    <x v="0"/>
    <x v="2"/>
    <x v="1"/>
  </r>
  <r>
    <s v="'004600527258050801"/>
    <s v="CASH IN HAND"/>
    <n v="61"/>
    <s v="120000+"/>
    <n v="2012"/>
    <n v="33"/>
    <n v="0.67606037699999999"/>
    <s v="Medium_risk_sub_purpose_code"/>
    <s v="Missing"/>
    <s v="Missing"/>
    <s v="Missing"/>
    <s v="Missing"/>
    <s v="Green"/>
    <x v="1"/>
    <n v="428640"/>
    <n v="428640"/>
    <n v="566199"/>
    <n v="0"/>
    <x v="0"/>
    <x v="0"/>
    <x v="2"/>
    <x v="1"/>
  </r>
  <r>
    <s v="'020400708306050201"/>
    <s v="Three Wheeler-Lease-Registered"/>
    <n v="37"/>
    <s v="80000-100000"/>
    <n v="2013"/>
    <n v="42"/>
    <n v="0.72937333299999996"/>
    <s v="Medium_risk_sub_purpose_code"/>
    <s v="Missing"/>
    <s v="Missing"/>
    <s v="Missing"/>
    <s v="Missing"/>
    <s v="Green"/>
    <x v="1"/>
    <n v="480718"/>
    <n v="480718"/>
    <n v="584380"/>
    <n v="0"/>
    <x v="2"/>
    <x v="0"/>
    <x v="2"/>
    <x v="1"/>
  </r>
  <r>
    <s v="'005800448892050802"/>
    <s v="CASH IN HAND"/>
    <n v="61"/>
    <s v="100000-120000"/>
    <n v="2012"/>
    <n v="24"/>
    <n v="0.80484830200000002"/>
    <s v="Low_risk_sub_purpose_code"/>
    <s v="40-60"/>
    <s v="between 50 - 100 percentage"/>
    <s v="above 15 percentage"/>
    <s v="between 2- 5 percentage"/>
    <s v="Green"/>
    <x v="1"/>
    <n v="329713"/>
    <n v="387786"/>
    <n v="781190"/>
    <n v="0"/>
    <x v="2"/>
    <x v="0"/>
    <x v="2"/>
    <x v="1"/>
  </r>
  <r>
    <s v="'000200804202050201"/>
    <s v="Three Wheeler-Lease-Registered"/>
    <n v="61"/>
    <s v="80000-100000"/>
    <n v="2015"/>
    <n v="45"/>
    <n v="0.79558044400000005"/>
    <s v="Medium_risk_sub_purpose_code"/>
    <s v="20-40"/>
    <s v="Missing"/>
    <s v="Missing"/>
    <s v="Missing"/>
    <s v="Red"/>
    <x v="1"/>
    <n v="328926"/>
    <n v="612670"/>
    <n v="888701"/>
    <n v="888701"/>
    <x v="0"/>
    <x v="0"/>
    <x v="2"/>
    <x v="1"/>
  </r>
  <r>
    <s v="'001600809840050801"/>
    <s v="CASH IN HAND"/>
    <n v="61"/>
    <s v="40000-60000"/>
    <n v="2010"/>
    <n v="21"/>
    <n v="0.51417489699999996"/>
    <s v="Medium_risk_sub_purpose_code"/>
    <s v="Missing"/>
    <s v="Missing"/>
    <s v="Missing"/>
    <s v="Missing"/>
    <s v="Red"/>
    <x v="1"/>
    <n v="307657"/>
    <n v="365140"/>
    <n v="507768"/>
    <n v="0"/>
    <x v="0"/>
    <x v="0"/>
    <x v="2"/>
    <x v="1"/>
  </r>
  <r>
    <s v="'003400803885050205"/>
    <s v="Three Wheeler-Lease-Registered"/>
    <n v="37"/>
    <s v="&lt; 40000"/>
    <n v="2017"/>
    <n v="40"/>
    <n v="0.47631499999999999"/>
    <s v="Medium_risk_sub_purpose_code"/>
    <s v="60-80"/>
    <s v="between 50 - 100 percentage"/>
    <s v="between 5 - 10 percentage"/>
    <s v="between 2- 5 percentage"/>
    <s v="Green"/>
    <x v="0"/>
    <n v="484071"/>
    <n v="484071"/>
    <n v="311505"/>
    <n v="0"/>
    <x v="0"/>
    <x v="0"/>
    <x v="2"/>
    <x v="1"/>
  </r>
  <r>
    <s v="'000800839864050201"/>
    <s v="Three Wheeler-Lease-Registered"/>
    <n v="37"/>
    <s v="80000-100000"/>
    <n v="2006"/>
    <n v="36"/>
    <n v="0.63727391300000003"/>
    <s v="Low_risk_sub_purpose_code"/>
    <s v="Missing"/>
    <s v="Missing"/>
    <s v="Missing"/>
    <s v="Missing"/>
    <s v="Green"/>
    <x v="0"/>
    <n v="233409"/>
    <n v="233409"/>
    <n v="363065"/>
    <n v="0"/>
    <x v="0"/>
    <x v="0"/>
    <x v="2"/>
    <x v="1"/>
  </r>
  <r>
    <s v="'005300738995050202"/>
    <s v="Three Wheeler-Lease-Registered"/>
    <n v="37"/>
    <s v="80000-100000"/>
    <n v="2005"/>
    <n v="32"/>
    <n v="0.81169046700000003"/>
    <s v="Low_risk_sub_purpose_code"/>
    <s v="Missing"/>
    <s v="Missing"/>
    <s v="Missing"/>
    <s v="Missing"/>
    <s v="Red"/>
    <x v="1"/>
    <n v="52296"/>
    <n v="295152"/>
    <n v="0"/>
    <n v="0"/>
    <x v="1"/>
    <x v="0"/>
    <x v="2"/>
    <x v="1"/>
  </r>
  <r>
    <s v="'000600511386050801"/>
    <s v="CASH IN HAND"/>
    <n v="61"/>
    <s v="100000-120000"/>
    <n v="2011"/>
    <n v="29"/>
    <n v="0.40769135499999998"/>
    <s v="Medium_risk_sub_purpose_code"/>
    <s v="below 0"/>
    <s v="between 50 - 100 percentage"/>
    <s v="above 15 percentage"/>
    <s v="between 2- 5 percentage"/>
    <s v="Red"/>
    <x v="1"/>
    <n v="108597"/>
    <n v="235794"/>
    <n v="447725"/>
    <n v="447725"/>
    <x v="2"/>
    <x v="0"/>
    <x v="2"/>
    <x v="1"/>
  </r>
  <r>
    <s v="'001600810226050201"/>
    <s v="Three Wheeler-Lease-Registered"/>
    <n v="61"/>
    <s v="100000-120000"/>
    <n v="2010"/>
    <n v="33"/>
    <n v="0.68556579299999998"/>
    <s v="Low_risk_sub_purpose_code"/>
    <s v="20-40"/>
    <s v="between 50 - 100 percentage"/>
    <s v="between 1 - 5 percentage"/>
    <s v="between 5- 10 percentage"/>
    <s v="Green"/>
    <x v="0"/>
    <n v="442497.32"/>
    <n v="442580"/>
    <n v="523279"/>
    <n v="0"/>
    <x v="0"/>
    <x v="0"/>
    <x v="2"/>
    <x v="1"/>
  </r>
  <r>
    <s v="'014200805960050202"/>
    <s v="Three Wheeler-Lease-Registered"/>
    <n v="49"/>
    <s v="80000-100000"/>
    <n v="2012"/>
    <n v="39"/>
    <n v="0.72775849100000001"/>
    <s v="Low_risk_sub_purpose_code"/>
    <s v="20-40"/>
    <s v="between 50 - 100 percentage"/>
    <s v="above 15 percentage"/>
    <s v="between 5- 10 percentage"/>
    <s v="Green"/>
    <x v="1"/>
    <n v="487960"/>
    <n v="512358"/>
    <n v="518730"/>
    <n v="0"/>
    <x v="0"/>
    <x v="0"/>
    <x v="2"/>
    <x v="1"/>
  </r>
  <r>
    <s v="'004000838813050201"/>
    <s v="Three Wheeler-Lease-Registered"/>
    <n v="61"/>
    <s v="100000-120000"/>
    <n v="2015"/>
    <n v="37"/>
    <n v="0.62168000000000001"/>
    <s v="Low_risk_sub_purpose_code"/>
    <s v="20-40"/>
    <s v="between 50 - 100 percentage"/>
    <s v="between 5 - 10 percentage"/>
    <s v="between 5- 10 percentage"/>
    <s v="Red"/>
    <x v="0"/>
    <n v="103862"/>
    <n v="285494"/>
    <n v="819894"/>
    <n v="819894"/>
    <x v="0"/>
    <x v="0"/>
    <x v="2"/>
    <x v="1"/>
  </r>
  <r>
    <s v="'006100733065050202"/>
    <s v="Three Wheeler-Lease-Registered"/>
    <n v="61"/>
    <s v="80000-100000"/>
    <n v="2014"/>
    <n v="30"/>
    <n v="0.82757734100000002"/>
    <s v="Low_risk_sub_purpose_code"/>
    <s v="Missing"/>
    <s v="Missing"/>
    <s v="Missing"/>
    <s v="Missing"/>
    <s v="Green"/>
    <x v="1"/>
    <n v="352170"/>
    <n v="352170"/>
    <n v="754055"/>
    <n v="0"/>
    <x v="2"/>
    <x v="0"/>
    <x v="2"/>
    <x v="1"/>
  </r>
  <r>
    <s v="'041600005799050802"/>
    <s v="CASH IN HAND"/>
    <n v="37"/>
    <s v="40000-60000"/>
    <n v="2005"/>
    <n v="30"/>
    <n v="0.54541699300000002"/>
    <s v="Low_risk_sub_purpose_code"/>
    <s v="0-20"/>
    <s v="between 100 - 150 percentage"/>
    <s v="above 15 percentage"/>
    <s v="between 2- 5 percentage"/>
    <s v="Red"/>
    <x v="1"/>
    <n v="57620"/>
    <n v="162910"/>
    <n v="298316"/>
    <n v="298316"/>
    <x v="1"/>
    <x v="0"/>
    <x v="2"/>
    <x v="1"/>
  </r>
  <r>
    <s v="'007800808792050201"/>
    <s v="Three Wheeler-Lease-Registered"/>
    <n v="37"/>
    <s v="40000-60000"/>
    <n v="2006"/>
    <n v="27"/>
    <n v="0.59663571400000004"/>
    <s v="Medium_risk_sub_purpose_code"/>
    <s v="0-20"/>
    <s v="Missing"/>
    <s v="Missing"/>
    <s v="Missing"/>
    <s v="Green"/>
    <x v="1"/>
    <n v="330320"/>
    <n v="391114"/>
    <n v="362297"/>
    <n v="0"/>
    <x v="0"/>
    <x v="0"/>
    <x v="2"/>
    <x v="1"/>
  </r>
  <r>
    <s v="'006100843528050201"/>
    <s v="Three Wheeler-Lease-Registered"/>
    <n v="49"/>
    <s v="80000-100000"/>
    <n v="2011"/>
    <n v="38"/>
    <n v="0.62418783600000005"/>
    <s v="Low_risk_sub_purpose_code"/>
    <s v="Missing"/>
    <s v="between 150 - 200 percentage"/>
    <s v="between 1 - 5 percentage"/>
    <s v="between 2- 5 percentage"/>
    <s v="Green"/>
    <x v="1"/>
    <n v="228720"/>
    <n v="228720"/>
    <n v="499980"/>
    <n v="0"/>
    <x v="1"/>
    <x v="0"/>
    <x v="2"/>
    <x v="1"/>
  </r>
  <r>
    <s v="'000900604065050202"/>
    <s v="Three Wheeler-Lease-Registered"/>
    <n v="49"/>
    <s v="60000-80000"/>
    <n v="2010"/>
    <n v="60"/>
    <n v="0.72644450500000002"/>
    <s v="Low_risk_sub_purpose_code"/>
    <s v="Missing"/>
    <s v="Missing"/>
    <s v="Missing"/>
    <s v="Missing"/>
    <s v="Red"/>
    <x v="1"/>
    <n v="113117"/>
    <n v="345241"/>
    <n v="0"/>
    <n v="0"/>
    <x v="0"/>
    <x v="0"/>
    <x v="2"/>
    <x v="1"/>
  </r>
  <r>
    <s v="'002500817605050801"/>
    <s v="CASH IN HAND"/>
    <n v="61"/>
    <s v="100000-120000"/>
    <n v="2012"/>
    <n v="33"/>
    <n v="0.72806540900000005"/>
    <s v="Medium_risk_sub_purpose_code"/>
    <s v="40-60"/>
    <s v="less than 50 percentage"/>
    <s v="above 15 percentage"/>
    <s v="between 5- 10 percentage"/>
    <s v="Green"/>
    <x v="1"/>
    <n v="389936.64000000001"/>
    <n v="461548"/>
    <n v="682075"/>
    <n v="0"/>
    <x v="0"/>
    <x v="0"/>
    <x v="2"/>
    <x v="1"/>
  </r>
  <r>
    <s v="'009300592066050202"/>
    <s v="Three Wheeler-Lease-Registered"/>
    <n v="37"/>
    <s v="60000-80000"/>
    <n v="2006"/>
    <n v="29"/>
    <n v="0.74579428599999997"/>
    <s v="Medium_risk_sub_purpose_code"/>
    <s v="20-40"/>
    <s v="less than 50 percentage"/>
    <s v="less than 1 percentage"/>
    <s v="Missing"/>
    <s v="Green"/>
    <x v="1"/>
    <n v="442510"/>
    <n v="442510"/>
    <n v="337017"/>
    <n v="0"/>
    <x v="0"/>
    <x v="0"/>
    <x v="2"/>
    <x v="1"/>
  </r>
  <r>
    <s v="'004400804426050202"/>
    <s v="Three Wheeler-Lease-Registered"/>
    <n v="37"/>
    <s v="60000-80000"/>
    <n v="2009"/>
    <n v="32"/>
    <n v="0.80576000000000003"/>
    <s v="Medium_risk_sub_purpose_code"/>
    <s v="20-40"/>
    <s v="less than 50 percentage"/>
    <s v="less than 1 percentage"/>
    <s v="Missing"/>
    <s v="Green"/>
    <x v="1"/>
    <n v="551649"/>
    <n v="551649"/>
    <n v="363085"/>
    <n v="0"/>
    <x v="1"/>
    <x v="0"/>
    <x v="2"/>
    <x v="1"/>
  </r>
  <r>
    <s v="'004100186464050201"/>
    <s v="Three Wheeler-Lease-Registered"/>
    <n v="61"/>
    <s v="60000-80000"/>
    <n v="2015"/>
    <n v="63"/>
    <n v="0.837653333"/>
    <s v="Low_risk_sub_purpose_code"/>
    <s v="Missing"/>
    <s v="between 100 - 150 percentage"/>
    <s v="less than 1 percentage"/>
    <s v="between 2- 5 percentage"/>
    <s v="Green"/>
    <x v="0"/>
    <n v="320672.46999999997"/>
    <n v="320810"/>
    <n v="827075"/>
    <n v="0"/>
    <x v="1"/>
    <x v="0"/>
    <x v="2"/>
    <x v="1"/>
  </r>
  <r>
    <s v="'001900839266050201"/>
    <s v="Three Wheeler-Lease-Registered"/>
    <n v="49"/>
    <s v="100000-120000"/>
    <n v="2006"/>
    <n v="51"/>
    <n v="0.62448285699999995"/>
    <s v="Low_risk_sub_purpose_code"/>
    <s v="20-40"/>
    <s v="between 50 - 100 percentage"/>
    <s v="between 5 - 10 percentage"/>
    <s v="between 5- 10 percentage"/>
    <s v="Green"/>
    <x v="1"/>
    <n v="166835"/>
    <n v="201685"/>
    <n v="427471"/>
    <n v="0"/>
    <x v="0"/>
    <x v="0"/>
    <x v="2"/>
    <x v="1"/>
  </r>
  <r>
    <s v="'001100839714050201"/>
    <s v="Three Wheeler-Lease-Registered"/>
    <n v="49"/>
    <s v="120000+"/>
    <n v="2008"/>
    <n v="19"/>
    <n v="0.62448258099999998"/>
    <s v="Low_risk_sub_purpose_code"/>
    <s v="Missing"/>
    <s v="Missing"/>
    <s v="Missing"/>
    <s v="Missing"/>
    <s v="Red"/>
    <x v="0"/>
    <n v="40336"/>
    <n v="221848"/>
    <n v="0"/>
    <n v="0"/>
    <x v="2"/>
    <x v="0"/>
    <x v="2"/>
    <x v="1"/>
  </r>
  <r>
    <s v="'000900840583050201"/>
    <s v="Three Wheeler-Lease-Registered"/>
    <n v="37"/>
    <s v="60000-80000"/>
    <n v="2010"/>
    <n v="20"/>
    <n v="0.62817016199999998"/>
    <s v="Low_risk_sub_purpose_code"/>
    <s v="Missing"/>
    <s v="Missing"/>
    <s v="Missing"/>
    <s v="Missing"/>
    <s v="Green"/>
    <x v="0"/>
    <n v="253968.96"/>
    <n v="254080"/>
    <n v="454154"/>
    <n v="0"/>
    <x v="0"/>
    <x v="0"/>
    <x v="2"/>
    <x v="1"/>
  </r>
  <r>
    <s v="'000300446064050201"/>
    <s v="Three Wheeler-Lease-Registered"/>
    <n v="61"/>
    <s v="120000+"/>
    <n v="2015"/>
    <n v="52"/>
    <n v="0.82788173899999995"/>
    <s v="Medium_risk_sub_purpose_code"/>
    <s v="Missing"/>
    <s v="Missing"/>
    <s v="Missing"/>
    <s v="Missing"/>
    <s v="Green"/>
    <x v="1"/>
    <n v="521210.95"/>
    <n v="630888"/>
    <n v="1033731"/>
    <n v="0"/>
    <x v="1"/>
    <x v="0"/>
    <x v="2"/>
    <x v="1"/>
  </r>
  <r>
    <s v="'006900842029050201"/>
    <s v="Three Wheeler-Lease-Registered"/>
    <n v="49"/>
    <s v="120000+"/>
    <n v="2009"/>
    <n v="24"/>
    <n v="0.62203986700000002"/>
    <s v="Low_risk_sub_purpose_code"/>
    <s v="Missing"/>
    <s v="between 50 - 100 percentage"/>
    <s v="between 5 - 10 percentage"/>
    <s v="between 2- 5 percentage"/>
    <s v="Green"/>
    <x v="1"/>
    <n v="142962"/>
    <n v="192310"/>
    <n v="473528"/>
    <n v="0"/>
    <x v="1"/>
    <x v="0"/>
    <x v="2"/>
    <x v="1"/>
  </r>
  <r>
    <s v="'001300542586050202"/>
    <s v="Three Wheeler-Lease-Registered"/>
    <n v="36"/>
    <s v="&lt; 40000"/>
    <n v="2006"/>
    <n v="36"/>
    <n v="0.45971014500000001"/>
    <s v="Low_risk_sub_purpose_code"/>
    <s v="40-60"/>
    <s v="between 50 - 100 percentage"/>
    <s v="between 1 - 5 percentage"/>
    <s v="between 2- 5 percentage"/>
    <s v="Red"/>
    <x v="0"/>
    <n v="106279"/>
    <n v="203892"/>
    <n v="329675"/>
    <n v="329675"/>
    <x v="1"/>
    <x v="0"/>
    <x v="2"/>
    <x v="1"/>
  </r>
  <r>
    <s v="'010400811121050201"/>
    <s v="Three Wheeler-Lease-Registered"/>
    <n v="61"/>
    <s v="80000-100000"/>
    <n v="2015"/>
    <n v="26"/>
    <n v="0.82839217399999998"/>
    <s v="Medium_risk_sub_purpose_code"/>
    <s v="20-40"/>
    <s v="Missing"/>
    <s v="Missing"/>
    <s v="Missing"/>
    <s v="Red"/>
    <x v="1"/>
    <n v="80527"/>
    <n v="637013"/>
    <n v="0"/>
    <n v="0"/>
    <x v="3"/>
    <x v="0"/>
    <x v="2"/>
    <x v="1"/>
  </r>
  <r>
    <s v="'013000840250050201"/>
    <s v="Three Wheeler-Lease-Registered"/>
    <n v="49"/>
    <s v="80000-100000"/>
    <n v="2010"/>
    <n v="22"/>
    <n v="0.63107726600000003"/>
    <s v="Low_risk_sub_purpose_code"/>
    <s v="Missing"/>
    <s v="Missing"/>
    <s v="Missing"/>
    <s v="Missing"/>
    <s v="Green"/>
    <x v="1"/>
    <n v="224488"/>
    <n v="253671"/>
    <n v="550838"/>
    <n v="0"/>
    <x v="0"/>
    <x v="1"/>
    <x v="2"/>
    <x v="2"/>
  </r>
  <r>
    <s v="'002500651313050201"/>
    <s v="Three Wheeler-Lease-Registered"/>
    <n v="61"/>
    <s v="80000-100000"/>
    <n v="2015"/>
    <n v="24"/>
    <n v="0.62246000000000001"/>
    <s v="Low_risk_sub_purpose_code"/>
    <s v="Missing"/>
    <s v="Missing"/>
    <s v="Missing"/>
    <s v="Missing"/>
    <s v="Green"/>
    <x v="0"/>
    <n v="231631.85"/>
    <n v="294932"/>
    <n v="704080"/>
    <n v="0"/>
    <x v="0"/>
    <x v="1"/>
    <x v="2"/>
    <x v="2"/>
  </r>
  <r>
    <s v="'000700610175050802"/>
    <s v="CASH IN HAND"/>
    <n v="61"/>
    <s v="60000-80000"/>
    <n v="2012"/>
    <n v="53"/>
    <n v="0.52178226599999999"/>
    <s v="Low_risk_sub_purpose_code"/>
    <s v="below 0"/>
    <s v="between 100 - 150 percentage"/>
    <s v="between 10 - 15 percentage"/>
    <s v="between 2- 5 percentage"/>
    <s v="Red"/>
    <x v="1"/>
    <n v="185442"/>
    <n v="253123"/>
    <n v="496750"/>
    <n v="496750"/>
    <x v="2"/>
    <x v="1"/>
    <x v="2"/>
    <x v="2"/>
  </r>
  <r>
    <s v="'020900631587050801"/>
    <s v="CASH IN HAND"/>
    <n v="49"/>
    <s v="80000-100000"/>
    <n v="2009"/>
    <n v="52"/>
    <n v="0.83117664199999997"/>
    <s v="Medium_risk_sub_purpose_code"/>
    <s v="Missing"/>
    <s v="Missing"/>
    <s v="Missing"/>
    <s v="Missing"/>
    <s v="Green"/>
    <x v="1"/>
    <n v="473456"/>
    <n v="495684"/>
    <n v="606758"/>
    <n v="0"/>
    <x v="0"/>
    <x v="1"/>
    <x v="2"/>
    <x v="2"/>
  </r>
  <r>
    <s v="'006200740586050801"/>
    <s v="CASH IN HAND"/>
    <n v="61"/>
    <s v="100000-120000"/>
    <n v="2009"/>
    <n v="36"/>
    <n v="0.72600358200000004"/>
    <s v="Low_risk_sub_purpose_code"/>
    <s v="20-40"/>
    <s v="between 50 - 100 percentage"/>
    <s v="between 1 - 5 percentage"/>
    <s v="between 2- 5 percentage"/>
    <s v="Red"/>
    <x v="1"/>
    <n v="194576.52"/>
    <n v="302526"/>
    <n v="636218"/>
    <n v="636218"/>
    <x v="2"/>
    <x v="1"/>
    <x v="2"/>
    <x v="2"/>
  </r>
  <r>
    <s v="'002300816561050201"/>
    <s v="Three Wheeler-Lease-Registered"/>
    <n v="37"/>
    <s v="100000-120000"/>
    <n v="2009"/>
    <n v="36"/>
    <n v="0.83573731299999998"/>
    <s v="Medium_risk_sub_purpose_code"/>
    <s v="60-80"/>
    <s v="between 50 - 100 percentage"/>
    <s v="between 1 - 5 percentage"/>
    <s v="between 2- 5 percentage"/>
    <s v="Red"/>
    <x v="1"/>
    <n v="487467.79"/>
    <n v="593693"/>
    <n v="567140"/>
    <n v="567140"/>
    <x v="0"/>
    <x v="1"/>
    <x v="2"/>
    <x v="2"/>
  </r>
  <r>
    <s v="'005700513113050802"/>
    <s v="CASH IN HAND"/>
    <n v="61"/>
    <s v="80000-100000"/>
    <n v="2006"/>
    <n v="44"/>
    <n v="0.72914710699999996"/>
    <s v="Low_risk_sub_purpose_code"/>
    <s v="Missing"/>
    <s v="between 100 - 150 percentage"/>
    <s v="between 1 - 5 percentage"/>
    <s v="between 2- 5 percentage"/>
    <s v="Green"/>
    <x v="1"/>
    <n v="137320"/>
    <n v="159150"/>
    <n v="419969"/>
    <n v="0"/>
    <x v="1"/>
    <x v="1"/>
    <x v="2"/>
    <x v="2"/>
  </r>
  <r>
    <s v="'010600818550050201"/>
    <s v="Three Wheeler-Lease-Registered"/>
    <n v="49"/>
    <s v="120000+"/>
    <n v="2013"/>
    <n v="39"/>
    <n v="0.79068285699999996"/>
    <s v="Medium_risk_sub_purpose_code"/>
    <s v="60-80"/>
    <s v="less than 50 percentage"/>
    <s v="between 5 - 10 percentage"/>
    <s v="between 2- 5 percentage"/>
    <s v="Red"/>
    <x v="1"/>
    <n v="252449.55"/>
    <n v="621764"/>
    <n v="0"/>
    <n v="0"/>
    <x v="0"/>
    <x v="1"/>
    <x v="2"/>
    <x v="2"/>
  </r>
  <r>
    <s v="'005800819036050202"/>
    <s v="Three Wheeler-Lease-Registered"/>
    <n v="61"/>
    <s v="80000-100000"/>
    <n v="2015"/>
    <n v="22"/>
    <n v="0.76489130400000005"/>
    <s v="Low_risk_sub_purpose_code"/>
    <s v="Missing"/>
    <s v="Missing"/>
    <s v="Missing"/>
    <s v="Missing"/>
    <s v="Red"/>
    <x v="1"/>
    <n v="60851"/>
    <n v="546318"/>
    <n v="878714"/>
    <n v="878714"/>
    <x v="0"/>
    <x v="1"/>
    <x v="2"/>
    <x v="2"/>
  </r>
  <r>
    <s v="'001900817803050801"/>
    <s v="CASH IN HAND"/>
    <n v="49"/>
    <s v="60000-80000"/>
    <n v="2013"/>
    <n v="41"/>
    <n v="0.50435534000000004"/>
    <s v="Medium_risk_sub_purpose_code"/>
    <s v="below 0"/>
    <s v="less than 50 percentage"/>
    <s v="between 10 - 15 percentage"/>
    <s v="Missing"/>
    <s v="Red"/>
    <x v="1"/>
    <n v="212782"/>
    <n v="388094"/>
    <n v="0"/>
    <n v="0"/>
    <x v="2"/>
    <x v="1"/>
    <x v="2"/>
    <x v="2"/>
  </r>
  <r>
    <s v="'017200808831050201"/>
    <s v="Three Wheeler-Lease-Registered"/>
    <n v="61"/>
    <s v="120000+"/>
    <n v="2009"/>
    <n v="32"/>
    <n v="0.74093373100000004"/>
    <s v="Low_risk_sub_purpose_code"/>
    <s v="60-80"/>
    <s v="between 50 - 100 percentage"/>
    <s v="between 1 - 5 percentage"/>
    <s v="between 2- 5 percentage"/>
    <s v="Green"/>
    <x v="1"/>
    <n v="405320.1"/>
    <n v="447888"/>
    <n v="532765"/>
    <n v="0"/>
    <x v="0"/>
    <x v="1"/>
    <x v="2"/>
    <x v="2"/>
  </r>
  <r>
    <s v="'020400814124050201"/>
    <s v="Three Wheeler-Lease-Registered"/>
    <n v="61"/>
    <s v="80000-100000"/>
    <n v="2010"/>
    <n v="37"/>
    <n v="0.82839194599999999"/>
    <s v="Medium_risk_sub_purpose_code"/>
    <s v="60-80"/>
    <s v="between 50 - 100 percentage"/>
    <s v="less than 1 percentage"/>
    <s v="between 2- 5 percentage"/>
    <s v="Green"/>
    <x v="1"/>
    <n v="464675.95"/>
    <n v="545720"/>
    <n v="713496"/>
    <n v="0"/>
    <x v="0"/>
    <x v="1"/>
    <x v="2"/>
    <x v="2"/>
  </r>
  <r>
    <s v="'041600845354050201"/>
    <s v="Three Wheeler-Lease-Registered"/>
    <n v="49"/>
    <s v="60000-80000"/>
    <n v="2013"/>
    <n v="21"/>
    <n v="0.60363316099999997"/>
    <s v="Low_risk_sub_purpose_code"/>
    <s v="Missing"/>
    <s v="Missing"/>
    <s v="Missing"/>
    <s v="Missing"/>
    <s v="Green"/>
    <x v="0"/>
    <n v="237110"/>
    <n v="237110"/>
    <n v="526913"/>
    <n v="0"/>
    <x v="1"/>
    <x v="1"/>
    <x v="2"/>
    <x v="2"/>
  </r>
  <r>
    <s v="'000600823453050202"/>
    <s v="Three Wheeler-Lease-Registered"/>
    <n v="61"/>
    <s v="100000-120000"/>
    <n v="2012"/>
    <n v="20"/>
    <n v="0.62141584900000002"/>
    <s v="Low_risk_sub_purpose_code"/>
    <s v="Missing"/>
    <s v="Missing"/>
    <s v="Missing"/>
    <s v="Missing"/>
    <s v="Green"/>
    <x v="0"/>
    <n v="232657"/>
    <n v="318199"/>
    <n v="644704"/>
    <n v="0"/>
    <x v="2"/>
    <x v="1"/>
    <x v="2"/>
    <x v="2"/>
  </r>
  <r>
    <s v="'006100786663050202"/>
    <s v="Three Wheeler-Lease-Registered"/>
    <n v="37"/>
    <s v="60000-80000"/>
    <n v="2005"/>
    <n v="20"/>
    <n v="0.52095850499999996"/>
    <s v="High_risk_sub_purpose_code"/>
    <s v="Missing"/>
    <s v="Missing"/>
    <s v="Missing"/>
    <s v="Missing"/>
    <s v="Red"/>
    <x v="1"/>
    <n v="152004"/>
    <n v="208264"/>
    <n v="301193"/>
    <n v="301193"/>
    <x v="0"/>
    <x v="1"/>
    <x v="2"/>
    <x v="2"/>
  </r>
  <r>
    <s v="'003400805862050802"/>
    <s v="CASH IN HAND"/>
    <n v="49"/>
    <s v="60000-80000"/>
    <n v="2010"/>
    <n v="50"/>
    <n v="0.66530040300000004"/>
    <s v="Medium_risk_sub_purpose_code"/>
    <s v="0-20"/>
    <s v="between 50 - 100 percentage"/>
    <s v="less than 1 percentage"/>
    <s v="between 2- 5 percentage"/>
    <s v="Green"/>
    <x v="1"/>
    <n v="433545"/>
    <n v="433545"/>
    <n v="432787"/>
    <n v="0"/>
    <x v="0"/>
    <x v="1"/>
    <x v="2"/>
    <x v="2"/>
  </r>
  <r>
    <s v="'007900814017050201"/>
    <s v="Three Wheeler-Lease-Registered"/>
    <n v="61"/>
    <s v="100000-120000"/>
    <n v="2010"/>
    <n v="29"/>
    <n v="0.82762813800000001"/>
    <s v="Medium_risk_sub_purpose_code"/>
    <s v="40-60"/>
    <s v="between 100 - 150 percentage"/>
    <s v="less than 1 percentage"/>
    <s v="between 2- 5 percentage"/>
    <s v="Green"/>
    <x v="1"/>
    <n v="518460"/>
    <n v="518460"/>
    <n v="627831"/>
    <n v="0"/>
    <x v="0"/>
    <x v="1"/>
    <x v="2"/>
    <x v="2"/>
  </r>
  <r>
    <s v="'019200828975050201"/>
    <s v="Three Wheeler-Lease-Registered"/>
    <n v="61"/>
    <s v="40000-60000"/>
    <n v="2017"/>
    <n v="46"/>
    <n v="0.51871666699999996"/>
    <s v="High_risk_sub_purpose_code"/>
    <s v="40-60"/>
    <s v="between 150 - 200 percentage"/>
    <s v="less than 1 percentage"/>
    <s v="between 2- 5 percentage"/>
    <s v="Red"/>
    <x v="0"/>
    <n v="218116"/>
    <n v="349395"/>
    <n v="587415"/>
    <n v="587415"/>
    <x v="0"/>
    <x v="1"/>
    <x v="2"/>
    <x v="2"/>
  </r>
  <r>
    <s v="'005000791575050202"/>
    <s v="Three Wheeler-Lease-Registered"/>
    <n v="43"/>
    <s v="&lt; 40000"/>
    <n v="2012"/>
    <n v="49"/>
    <n v="0.48896390200000001"/>
    <s v="Medium_risk_sub_purpose_code"/>
    <s v="Missing"/>
    <s v="Missing"/>
    <s v="Missing"/>
    <s v="Missing"/>
    <s v="Red"/>
    <x v="0"/>
    <n v="116758"/>
    <n v="292306"/>
    <n v="469552"/>
    <n v="469552"/>
    <x v="2"/>
    <x v="1"/>
    <x v="2"/>
    <x v="2"/>
  </r>
  <r>
    <s v="'001600815174050202"/>
    <s v="Three Wheeler-Lease-Registered"/>
    <n v="49"/>
    <s v="100000-120000"/>
    <n v="2009"/>
    <n v="33"/>
    <n v="0.82497432800000003"/>
    <s v="Medium_risk_sub_purpose_code"/>
    <s v="20-40"/>
    <s v="Missing"/>
    <s v="Missing"/>
    <s v="Missing"/>
    <s v="Red"/>
    <x v="1"/>
    <n v="108596.67"/>
    <n v="515527"/>
    <n v="0"/>
    <n v="0"/>
    <x v="1"/>
    <x v="1"/>
    <x v="2"/>
    <x v="2"/>
  </r>
  <r>
    <s v="'008400746550050202"/>
    <s v="Three Wheeler-Lease-Registered"/>
    <n v="36"/>
    <s v="&lt; 40000"/>
    <n v="2006"/>
    <n v="36"/>
    <n v="0.45246376799999999"/>
    <s v="Low_risk_sub_purpose_code"/>
    <s v="Missing"/>
    <s v="Missing"/>
    <s v="Missing"/>
    <s v="Missing"/>
    <s v="Green"/>
    <x v="0"/>
    <n v="179972"/>
    <n v="207660"/>
    <n v="237968"/>
    <n v="0"/>
    <x v="1"/>
    <x v="1"/>
    <x v="2"/>
    <x v="2"/>
  </r>
  <r>
    <s v="'004100843228050201"/>
    <s v="Three Wheeler-Lease-Registered"/>
    <n v="49"/>
    <s v="100000-120000"/>
    <n v="2007"/>
    <n v="18"/>
    <n v="0.62448273200000004"/>
    <s v="Low_risk_sub_purpose_code"/>
    <s v="Missing"/>
    <s v="Missing"/>
    <s v="Missing"/>
    <s v="Missing"/>
    <s v="Green"/>
    <x v="1"/>
    <n v="139160"/>
    <n v="173950"/>
    <n v="390258"/>
    <n v="0"/>
    <x v="1"/>
    <x v="1"/>
    <x v="2"/>
    <x v="2"/>
  </r>
  <r>
    <s v="'004200719430050202"/>
    <s v="Three Wheeler-Lease-Registered"/>
    <n v="48"/>
    <s v="&lt; 40000"/>
    <n v="2006"/>
    <n v="36"/>
    <n v="0.53851304300000002"/>
    <s v="Low_risk_sub_purpose_code"/>
    <s v="40-60"/>
    <s v="less than 50 percentage"/>
    <s v="between 1 - 5 percentage"/>
    <s v="between 5- 10 percentage"/>
    <s v="Red"/>
    <x v="0"/>
    <n v="210465"/>
    <n v="224496"/>
    <n v="349514"/>
    <n v="0"/>
    <x v="1"/>
    <x v="1"/>
    <x v="2"/>
    <x v="2"/>
  </r>
  <r>
    <s v="'007100840860050201"/>
    <s v="Three Wheeler-Lease-Registered"/>
    <n v="49"/>
    <s v="80000-100000"/>
    <n v="2007"/>
    <n v="47"/>
    <n v="0.62273344500000005"/>
    <s v="Low_risk_sub_purpose_code"/>
    <s v="Missing"/>
    <s v="Missing"/>
    <s v="Missing"/>
    <s v="Missing"/>
    <s v="Red"/>
    <x v="1"/>
    <n v="31355"/>
    <n v="212905"/>
    <n v="0"/>
    <n v="0"/>
    <x v="2"/>
    <x v="1"/>
    <x v="2"/>
    <x v="2"/>
  </r>
  <r>
    <s v="'001600287695050201"/>
    <s v="Three Wheeler-Lease-Registered"/>
    <n v="36"/>
    <s v="&lt; 40000"/>
    <n v="2007"/>
    <n v="36"/>
    <n v="0.44571428600000002"/>
    <s v="Low_risk_sub_purpose_code"/>
    <s v="Missing"/>
    <s v="Missing"/>
    <s v="Missing"/>
    <s v="Missing"/>
    <s v="Red"/>
    <x v="0"/>
    <n v="195000"/>
    <n v="212433"/>
    <n v="295005"/>
    <n v="0"/>
    <x v="1"/>
    <x v="1"/>
    <x v="2"/>
    <x v="2"/>
  </r>
  <r>
    <s v="'007000844530050201"/>
    <s v="Three Wheeler-Lease-Registered"/>
    <n v="49"/>
    <s v="100000-120000"/>
    <n v="2008"/>
    <n v="24"/>
    <n v="0.62374637700000002"/>
    <s v="Low_risk_sub_purpose_code"/>
    <s v="Missing"/>
    <s v="Missing"/>
    <s v="Missing"/>
    <s v="Missing"/>
    <s v="Green"/>
    <x v="0"/>
    <n v="163875.84"/>
    <n v="176940"/>
    <n v="401885"/>
    <n v="0"/>
    <x v="1"/>
    <x v="1"/>
    <x v="2"/>
    <x v="2"/>
  </r>
  <r>
    <s v="'011000703162050202"/>
    <s v="Three Wheeler-Lease-Registered"/>
    <n v="36"/>
    <s v="&lt; 40000"/>
    <n v="2007"/>
    <n v="36"/>
    <n v="0.47663865500000002"/>
    <s v="Low_risk_sub_purpose_code"/>
    <s v="Missing"/>
    <s v="Missing"/>
    <s v="Missing"/>
    <s v="Missing"/>
    <s v="Green"/>
    <x v="0"/>
    <n v="185290"/>
    <n v="221377"/>
    <n v="295936"/>
    <n v="0"/>
    <x v="1"/>
    <x v="1"/>
    <x v="2"/>
    <x v="2"/>
  </r>
  <r>
    <s v="'004700816740050201"/>
    <s v="Three Wheeler-Lease-Registered"/>
    <n v="49"/>
    <s v="100000-120000"/>
    <n v="2011"/>
    <n v="58"/>
    <n v="0.610611613"/>
    <s v="Medium_risk_sub_purpose_code"/>
    <s v="Missing"/>
    <s v="Missing"/>
    <s v="Missing"/>
    <s v="Missing"/>
    <s v="Green"/>
    <x v="1"/>
    <n v="392734"/>
    <n v="427842"/>
    <n v="466383"/>
    <n v="0"/>
    <x v="0"/>
    <x v="1"/>
    <x v="2"/>
    <x v="2"/>
  </r>
  <r>
    <s v="'006500750126050201"/>
    <s v="Three Wheeler-Lease-Registered"/>
    <n v="36"/>
    <s v="&lt; 40000"/>
    <n v="2005"/>
    <n v="36"/>
    <n v="0.43095327100000003"/>
    <s v="Low_risk_sub_purpose_code"/>
    <s v="Missing"/>
    <s v="between 50 - 100 percentage"/>
    <s v="between 1 - 5 percentage"/>
    <s v="between 5- 10 percentage"/>
    <s v="Green"/>
    <x v="0"/>
    <n v="138140"/>
    <n v="151954"/>
    <n v="249126"/>
    <n v="0"/>
    <x v="1"/>
    <x v="1"/>
    <x v="2"/>
    <x v="2"/>
  </r>
  <r>
    <s v="'015900833223050201"/>
    <s v="Three Wheeler-Lease-Registered"/>
    <n v="61"/>
    <s v="100000-120000"/>
    <n v="2011"/>
    <n v="46"/>
    <n v="0.72942164300000001"/>
    <s v="Low_risk_sub_purpose_code"/>
    <s v="Missing"/>
    <s v="Missing"/>
    <s v="Missing"/>
    <s v="Missing"/>
    <s v="Green"/>
    <x v="1"/>
    <n v="305210"/>
    <n v="336973"/>
    <n v="646818"/>
    <n v="0"/>
    <x v="2"/>
    <x v="1"/>
    <x v="2"/>
    <x v="2"/>
  </r>
  <r>
    <s v="'010600805698050801"/>
    <s v="CASH IN HAND"/>
    <n v="61"/>
    <s v="60000-80000"/>
    <n v="2009"/>
    <n v="50"/>
    <n v="0.76563104500000001"/>
    <s v="Medium_risk_sub_purpose_code"/>
    <s v="40-60"/>
    <s v="between 50 - 100 percentage"/>
    <s v="less than 1 percentage"/>
    <s v="less than 2 percentage"/>
    <s v="Red"/>
    <x v="1"/>
    <n v="242462"/>
    <n v="440840"/>
    <n v="593084"/>
    <n v="0"/>
    <x v="0"/>
    <x v="1"/>
    <x v="2"/>
    <x v="2"/>
  </r>
  <r>
    <s v="'000600820915050201"/>
    <s v="Three Wheeler-Lease-Registered"/>
    <n v="61"/>
    <s v="120000+"/>
    <n v="2009"/>
    <n v="39"/>
    <n v="0.81552597000000004"/>
    <s v="Medium_risk_sub_purpose_code"/>
    <s v="20-40"/>
    <s v="less than 50 percentage"/>
    <s v="less than 1 percentage"/>
    <s v="Missing"/>
    <s v="Red"/>
    <x v="1"/>
    <n v="131487"/>
    <n v="452751"/>
    <n v="0"/>
    <n v="0"/>
    <x v="0"/>
    <x v="1"/>
    <x v="2"/>
    <x v="2"/>
  </r>
  <r>
    <s v="'011000815992050201"/>
    <s v="Three Wheeler-Lease-Registered"/>
    <n v="61"/>
    <s v="60000-80000"/>
    <n v="2007"/>
    <n v="40"/>
    <n v="0.68220504199999998"/>
    <s v="Medium_risk_sub_purpose_code"/>
    <s v="60-80"/>
    <s v="between 50 - 100 percentage"/>
    <s v="less than 1 percentage"/>
    <s v="between 5- 10 percentage"/>
    <s v="Red"/>
    <x v="1"/>
    <n v="109432"/>
    <n v="347054"/>
    <n v="0"/>
    <n v="0"/>
    <x v="0"/>
    <x v="1"/>
    <x v="2"/>
    <x v="2"/>
  </r>
  <r>
    <s v="'002100808168050202"/>
    <s v="Three Wheeler-Lease-Registered"/>
    <n v="61"/>
    <s v="120000+"/>
    <n v="2015"/>
    <n v="40"/>
    <n v="0.64751130400000001"/>
    <s v="Medium_risk_sub_purpose_code"/>
    <s v="Missing"/>
    <s v="Missing"/>
    <s v="Missing"/>
    <s v="Missing"/>
    <s v="Green"/>
    <x v="1"/>
    <n v="559962"/>
    <n v="559962"/>
    <n v="676256"/>
    <n v="0"/>
    <x v="0"/>
    <x v="1"/>
    <x v="2"/>
    <x v="2"/>
  </r>
  <r>
    <s v="'007000814473050201"/>
    <s v="Three Wheeler-Lease-Registered"/>
    <n v="61"/>
    <s v="60000-80000"/>
    <n v="2011"/>
    <n v="39"/>
    <n v="0.82304825800000003"/>
    <s v="Medium_risk_sub_purpose_code"/>
    <s v="20-40"/>
    <s v="less than 50 percentage"/>
    <s v="less than 1 percentage"/>
    <s v="above 10 percentage"/>
    <s v="Red"/>
    <x v="1"/>
    <n v="287505.94"/>
    <n v="535686"/>
    <n v="0"/>
    <n v="0"/>
    <x v="3"/>
    <x v="1"/>
    <x v="2"/>
    <x v="2"/>
  </r>
  <r>
    <s v="'000600808125050201"/>
    <s v="Three Wheeler-Lease-Registered"/>
    <n v="37"/>
    <s v="100000-120000"/>
    <n v="2010"/>
    <n v="21"/>
    <n v="0.83484349000000002"/>
    <s v="Medium_risk_sub_purpose_code"/>
    <s v="Missing"/>
    <s v="Missing"/>
    <s v="Missing"/>
    <s v="Missing"/>
    <s v="Red"/>
    <x v="1"/>
    <n v="360781.61"/>
    <n v="708288"/>
    <n v="0"/>
    <n v="0"/>
    <x v="0"/>
    <x v="1"/>
    <x v="2"/>
    <x v="2"/>
  </r>
  <r>
    <s v="'005800828499050201"/>
    <s v="Three Wheeler-Lease-Registered"/>
    <n v="61"/>
    <s v="120000+"/>
    <n v="2009"/>
    <n v="25"/>
    <n v="0.68376250000000005"/>
    <s v="Medium_risk_sub_purpose_code"/>
    <s v="20-40"/>
    <s v="less than 50 percentage"/>
    <s v="less than 1 percentage"/>
    <s v="Missing"/>
    <s v="Green"/>
    <x v="1"/>
    <n v="317534"/>
    <n v="317534"/>
    <n v="546451"/>
    <n v="0"/>
    <x v="1"/>
    <x v="1"/>
    <x v="2"/>
    <x v="2"/>
  </r>
  <r>
    <s v="'000300781942050201"/>
    <s v="Three Wheeler-Lease-Registered"/>
    <n v="61"/>
    <s v="120000+"/>
    <n v="2014"/>
    <n v="47"/>
    <n v="0.82737572299999995"/>
    <s v="Medium_risk_sub_purpose_code"/>
    <s v="Missing"/>
    <s v="Missing"/>
    <s v="Missing"/>
    <s v="Missing"/>
    <s v="Green"/>
    <x v="1"/>
    <n v="577733"/>
    <n v="608140"/>
    <n v="777663"/>
    <n v="0"/>
    <x v="0"/>
    <x v="1"/>
    <x v="2"/>
    <x v="2"/>
  </r>
  <r>
    <s v="'005400815119050201"/>
    <s v="Three Wheeler-Lease-Registered"/>
    <n v="61"/>
    <s v="60000-80000"/>
    <n v="2011"/>
    <n v="28"/>
    <n v="0.82304825800000003"/>
    <s v="Medium_risk_sub_purpose_code"/>
    <s v="20-40"/>
    <s v="less than 50 percentage"/>
    <s v="less than 1 percentage"/>
    <s v="above 10 percentage"/>
    <s v="Green"/>
    <x v="1"/>
    <n v="515200"/>
    <n v="535800"/>
    <n v="705328"/>
    <n v="0"/>
    <x v="0"/>
    <x v="1"/>
    <x v="2"/>
    <x v="2"/>
  </r>
  <r>
    <s v="'011000762808050202"/>
    <s v="Three Wheeler-Lease-Registered"/>
    <n v="61"/>
    <s v="80000-100000"/>
    <n v="2013"/>
    <n v="31"/>
    <n v="0.77359378199999995"/>
    <s v="Low_risk_sub_purpose_code"/>
    <s v="Missing"/>
    <s v="Missing"/>
    <s v="Missing"/>
    <s v="Missing"/>
    <s v="Green"/>
    <x v="1"/>
    <n v="176173"/>
    <n v="249990"/>
    <n v="750818"/>
    <n v="0"/>
    <x v="1"/>
    <x v="1"/>
    <x v="2"/>
    <x v="2"/>
  </r>
  <r>
    <s v="'001900752585050804"/>
    <s v="CASH IN HAND"/>
    <n v="49"/>
    <s v="80000-100000"/>
    <n v="2010"/>
    <n v="23"/>
    <n v="0.82608107399999997"/>
    <s v="Medium_risk_sub_purpose_code"/>
    <s v="20-40"/>
    <s v="between 50 - 100 percentage"/>
    <s v="between 1 - 5 percentage"/>
    <s v="between 2- 5 percentage"/>
    <s v="Red"/>
    <x v="1"/>
    <n v="154468"/>
    <n v="551860"/>
    <n v="0"/>
    <n v="0"/>
    <x v="0"/>
    <x v="1"/>
    <x v="2"/>
    <x v="2"/>
  </r>
  <r>
    <s v="'002300810781050801"/>
    <s v="CASH IN HAND"/>
    <n v="37"/>
    <s v="100000-120000"/>
    <n v="2011"/>
    <n v="35"/>
    <n v="0.83573780600000003"/>
    <s v="High_risk_sub_purpose_code"/>
    <s v="Missing"/>
    <s v="Missing"/>
    <s v="Missing"/>
    <s v="Missing"/>
    <s v="Green"/>
    <x v="1"/>
    <n v="681328.98"/>
    <n v="717180"/>
    <n v="490410"/>
    <n v="0"/>
    <x v="0"/>
    <x v="1"/>
    <x v="2"/>
    <x v="2"/>
  </r>
  <r>
    <s v="'006500818507050201"/>
    <s v="Three Wheeler-Lease-Registered"/>
    <n v="49"/>
    <s v="80000-100000"/>
    <n v="2012"/>
    <n v="48"/>
    <n v="0.74126571399999996"/>
    <s v="Medium_risk_sub_purpose_code"/>
    <s v="Missing"/>
    <s v="Missing"/>
    <s v="Missing"/>
    <s v="Missing"/>
    <s v="Red"/>
    <x v="1"/>
    <n v="507415"/>
    <n v="556377"/>
    <n v="681775"/>
    <n v="0"/>
    <x v="1"/>
    <x v="1"/>
    <x v="2"/>
    <x v="2"/>
  </r>
  <r>
    <s v="'017900806631050202"/>
    <s v="Three Wheeler-Lease-Registered"/>
    <n v="61"/>
    <s v="60000-80000"/>
    <n v="2011"/>
    <n v="52"/>
    <n v="0.80020025800000005"/>
    <s v="Medium_risk_sub_purpose_code"/>
    <s v="20-40"/>
    <s v="less than 50 percentage"/>
    <s v="less than 1 percentage"/>
    <s v="Missing"/>
    <s v="Red"/>
    <x v="1"/>
    <n v="382007.12"/>
    <n v="520020"/>
    <n v="756788"/>
    <n v="756788"/>
    <x v="0"/>
    <x v="1"/>
    <x v="2"/>
    <x v="2"/>
  </r>
  <r>
    <s v="'009000820423050201"/>
    <s v="Three Wheeler-Lease-Registered"/>
    <n v="37"/>
    <s v="60000-80000"/>
    <n v="2015"/>
    <n v="22"/>
    <n v="0.72595130399999996"/>
    <s v="Medium_risk_sub_purpose_code"/>
    <s v="0-20"/>
    <s v="Missing"/>
    <s v="Missing"/>
    <s v="Missing"/>
    <s v="Green"/>
    <x v="1"/>
    <n v="682242.08"/>
    <n v="688769"/>
    <n v="529227"/>
    <n v="0"/>
    <x v="0"/>
    <x v="1"/>
    <x v="2"/>
    <x v="2"/>
  </r>
  <r>
    <s v="'002800156249050202"/>
    <s v="Three Wheeler-Lease-Registered"/>
    <n v="36"/>
    <s v="&lt; 40000"/>
    <n v="2012"/>
    <n v="36"/>
    <n v="0.59014778300000004"/>
    <s v="Low_risk_sub_purpose_code"/>
    <s v="below 0"/>
    <s v="less than 50 percentage"/>
    <s v="between 1 - 5 percentage"/>
    <s v="above 10 percentage"/>
    <s v="Green"/>
    <x v="0"/>
    <n v="371616"/>
    <n v="398160"/>
    <n v="430010"/>
    <n v="0"/>
    <x v="1"/>
    <x v="1"/>
    <x v="2"/>
    <x v="2"/>
  </r>
  <r>
    <s v="'001700611326050801"/>
    <s v="CASH IN HAND"/>
    <n v="49"/>
    <s v="60000-80000"/>
    <n v="2014"/>
    <n v="31"/>
    <n v="0.51926381499999996"/>
    <s v="Medium_risk_sub_purpose_code"/>
    <s v="below 0"/>
    <s v="between 150 - 200 percentage"/>
    <s v="above 15 percentage"/>
    <s v="between 2- 5 percentage"/>
    <s v="Green"/>
    <x v="1"/>
    <n v="348361.39"/>
    <n v="348512"/>
    <n v="463202"/>
    <n v="0"/>
    <x v="2"/>
    <x v="1"/>
    <x v="2"/>
    <x v="2"/>
  </r>
  <r>
    <s v="'006800803597050202"/>
    <s v="Three Wheeler-Lease-Registered"/>
    <n v="37"/>
    <s v="100000-120000"/>
    <n v="2008"/>
    <n v="30"/>
    <n v="0.83096774200000001"/>
    <s v="Medium_risk_sub_purpose_code"/>
    <s v="40-60"/>
    <s v="between 100 - 150 percentage"/>
    <s v="between 1 - 5 percentage"/>
    <s v="between 2- 5 percentage"/>
    <s v="Red"/>
    <x v="1"/>
    <n v="416531.76"/>
    <n v="533673"/>
    <n v="440468"/>
    <n v="440468"/>
    <x v="0"/>
    <x v="1"/>
    <x v="2"/>
    <x v="2"/>
  </r>
  <r>
    <s v="'000900836529050201"/>
    <s v="Three Wheeler-Lease-Registered"/>
    <n v="61"/>
    <s v="80000-100000"/>
    <n v="2012"/>
    <n v="23"/>
    <n v="0.62859211800000003"/>
    <s v="Low_risk_sub_purpose_code"/>
    <s v="Missing"/>
    <s v="Missing"/>
    <s v="Missing"/>
    <s v="Missing"/>
    <s v="Red"/>
    <x v="1"/>
    <n v="197262"/>
    <n v="288144"/>
    <n v="656850"/>
    <n v="656850"/>
    <x v="0"/>
    <x v="1"/>
    <x v="2"/>
    <x v="2"/>
  </r>
  <r>
    <s v="'005800610072050202"/>
    <s v="Three Wheeler-Lease-Registered"/>
    <n v="61"/>
    <s v="100000-120000"/>
    <n v="2011"/>
    <n v="32"/>
    <n v="0.68432928999999998"/>
    <s v="Low_risk_sub_purpose_code"/>
    <s v="Missing"/>
    <s v="Missing"/>
    <s v="Missing"/>
    <s v="Missing"/>
    <s v="Green"/>
    <x v="1"/>
    <n v="259869.37"/>
    <n v="330722"/>
    <n v="647109"/>
    <n v="0"/>
    <x v="2"/>
    <x v="1"/>
    <x v="2"/>
    <x v="2"/>
  </r>
  <r>
    <s v="'008400841956050202"/>
    <s v="Three Wheeler-Lease-Registered"/>
    <n v="61"/>
    <s v="100000-120000"/>
    <n v="2010"/>
    <n v="26"/>
    <n v="0.75746484000000003"/>
    <s v="Low_risk_sub_purpose_code"/>
    <s v="Missing"/>
    <s v="between 150 - 200 percentage"/>
    <s v="less than 1 percentage"/>
    <s v="between 2- 5 percentage"/>
    <s v="Green"/>
    <x v="1"/>
    <n v="231460"/>
    <n v="231460"/>
    <n v="583939"/>
    <n v="0"/>
    <x v="1"/>
    <x v="1"/>
    <x v="2"/>
    <x v="2"/>
  </r>
  <r>
    <s v="'003100810702050201"/>
    <s v="Three Wheeler-Lease-Registered"/>
    <n v="61"/>
    <s v="120000+"/>
    <n v="2014"/>
    <n v="37"/>
    <n v="0.76520323700000004"/>
    <s v="Medium_risk_sub_purpose_code"/>
    <s v="Missing"/>
    <s v="Missing"/>
    <s v="Missing"/>
    <s v="Missing"/>
    <s v="Green"/>
    <x v="1"/>
    <n v="564560"/>
    <n v="564560"/>
    <n v="719019"/>
    <n v="0"/>
    <x v="0"/>
    <x v="1"/>
    <x v="2"/>
    <x v="2"/>
  </r>
  <r>
    <s v="'012700836905050201"/>
    <s v="Three Wheeler-Lease-Registered"/>
    <n v="49"/>
    <s v="60000-80000"/>
    <n v="2006"/>
    <n v="52"/>
    <n v="0.62448285699999995"/>
    <s v="Low_risk_sub_purpose_code"/>
    <s v="Missing"/>
    <s v="Missing"/>
    <s v="Missing"/>
    <s v="Missing"/>
    <s v="Green"/>
    <x v="1"/>
    <n v="167441"/>
    <n v="219660"/>
    <n v="419456"/>
    <n v="0"/>
    <x v="0"/>
    <x v="1"/>
    <x v="2"/>
    <x v="2"/>
  </r>
  <r>
    <s v="'006500816230050201"/>
    <s v="Three Wheeler-Lease-Registered"/>
    <n v="37"/>
    <s v="60000-80000"/>
    <n v="2009"/>
    <n v="38"/>
    <n v="0.83528875899999999"/>
    <s v="Medium_risk_sub_purpose_code"/>
    <s v="20-40"/>
    <s v="Missing"/>
    <s v="Missing"/>
    <s v="Missing"/>
    <s v="Green"/>
    <x v="1"/>
    <n v="595023"/>
    <n v="595023"/>
    <n v="449492"/>
    <n v="0"/>
    <x v="0"/>
    <x v="1"/>
    <x v="2"/>
    <x v="2"/>
  </r>
  <r>
    <s v="'006100731390050802"/>
    <s v="CASH IN HAND"/>
    <n v="61"/>
    <s v="&lt; 40000"/>
    <n v="2012"/>
    <n v="47"/>
    <n v="0.70967122000000005"/>
    <s v="Medium_risk_sub_purpose_code"/>
    <s v="Above 80"/>
    <s v="between 50 - 100 percentage"/>
    <s v="less than 1 percentage"/>
    <s v="between 2- 5 percentage"/>
    <s v="Green"/>
    <x v="0"/>
    <n v="322235.48"/>
    <n v="359436"/>
    <n v="734743"/>
    <n v="0"/>
    <x v="2"/>
    <x v="1"/>
    <x v="2"/>
    <x v="2"/>
  </r>
  <r>
    <s v="'001700449210050201"/>
    <s v="Three Wheeler-Lease-Registered"/>
    <n v="37"/>
    <s v="40000-60000"/>
    <n v="2010"/>
    <n v="51"/>
    <n v="0.73797712699999996"/>
    <s v="Low_risk_sub_purpose_code"/>
    <s v="Missing"/>
    <s v="Missing"/>
    <s v="Missing"/>
    <s v="Missing"/>
    <s v="Green"/>
    <x v="0"/>
    <n v="400498"/>
    <n v="400498"/>
    <n v="505724"/>
    <n v="0"/>
    <x v="2"/>
    <x v="1"/>
    <x v="2"/>
    <x v="2"/>
  </r>
  <r>
    <s v="'010400824120050201"/>
    <s v="Three Wheeler-Lease-Registered"/>
    <n v="61"/>
    <s v="100000-120000"/>
    <n v="2010"/>
    <n v="26"/>
    <n v="0.77279570500000005"/>
    <s v="Low_risk_sub_purpose_code"/>
    <s v="0-20"/>
    <s v="Missing"/>
    <s v="Missing"/>
    <s v="Missing"/>
    <s v="Green"/>
    <x v="1"/>
    <n v="427005"/>
    <n v="458406"/>
    <n v="646995"/>
    <n v="0"/>
    <x v="0"/>
    <x v="1"/>
    <x v="2"/>
    <x v="2"/>
  </r>
  <r>
    <s v="'000700837734050201"/>
    <s v="Three Wheeler-Lease-Registered"/>
    <n v="37"/>
    <s v="60000-80000"/>
    <n v="2008"/>
    <n v="27"/>
    <n v="0.60790580599999999"/>
    <s v="Low_risk_sub_purpose_code"/>
    <s v="20-40"/>
    <s v="between 100 - 150 percentage"/>
    <s v="between 1 - 5 percentage"/>
    <s v="between 2- 5 percentage"/>
    <s v="Green"/>
    <x v="0"/>
    <n v="271476"/>
    <n v="271476"/>
    <n v="379387"/>
    <n v="0"/>
    <x v="0"/>
    <x v="1"/>
    <x v="2"/>
    <x v="2"/>
  </r>
  <r>
    <s v="'005200804445050202"/>
    <s v="Three Wheeler-Lease-Registered"/>
    <n v="73"/>
    <s v="60000-80000"/>
    <n v="2015"/>
    <n v="29"/>
    <n v="0.86262720000000004"/>
    <s v="Medium_risk_sub_purpose_code"/>
    <s v="20-40"/>
    <s v="between 100 - 150 percentage"/>
    <s v="less than 1 percentage"/>
    <s v="between 2- 5 percentage"/>
    <s v="Green"/>
    <x v="1"/>
    <n v="610449"/>
    <n v="610449"/>
    <n v="917267"/>
    <n v="0"/>
    <x v="1"/>
    <x v="1"/>
    <x v="2"/>
    <x v="2"/>
  </r>
  <r>
    <s v="'002600710957050801"/>
    <s v="CASH IN HAND"/>
    <n v="61"/>
    <s v="60000-80000"/>
    <n v="2012"/>
    <n v="24"/>
    <n v="0.774547455"/>
    <s v="Low_risk_sub_purpose_code"/>
    <s v="40-60"/>
    <s v="between 100 - 150 percentage"/>
    <s v="between 5 - 10 percentage"/>
    <s v="between 2- 5 percentage"/>
    <s v="Green"/>
    <x v="1"/>
    <n v="201799"/>
    <n v="252570"/>
    <n v="686241"/>
    <n v="0"/>
    <x v="1"/>
    <x v="1"/>
    <x v="2"/>
    <x v="2"/>
  </r>
  <r>
    <s v="'008400843432050201"/>
    <s v="Three Wheeler-Lease-Registered"/>
    <n v="37"/>
    <s v="60000-80000"/>
    <n v="2005"/>
    <n v="24"/>
    <n v="0.62771835899999995"/>
    <s v="Low_risk_sub_purpose_code"/>
    <s v="Missing"/>
    <s v="between 50 - 100 percentage"/>
    <s v="between 10 - 15 percentage"/>
    <s v="between 5- 10 percentage"/>
    <s v="Red"/>
    <x v="1"/>
    <n v="54232"/>
    <n v="178660"/>
    <n v="413721"/>
    <n v="413721"/>
    <x v="1"/>
    <x v="1"/>
    <x v="2"/>
    <x v="2"/>
  </r>
  <r>
    <s v="'000600627137050204"/>
    <s v="Three Wheeler-Lease-Registered"/>
    <n v="49"/>
    <s v="80000-100000"/>
    <n v="2012"/>
    <n v="48"/>
    <n v="0.72487044"/>
    <s v="Low_risk_sub_purpose_code"/>
    <s v="0-20"/>
    <s v="between 50 - 100 percentage"/>
    <s v="between 1 - 5 percentage"/>
    <s v="between 2- 5 percentage"/>
    <s v="Red"/>
    <x v="1"/>
    <n v="337282"/>
    <n v="378222"/>
    <n v="667971"/>
    <n v="0"/>
    <x v="1"/>
    <x v="1"/>
    <x v="2"/>
    <x v="2"/>
  </r>
  <r>
    <s v="'006100791260050202"/>
    <s v="Three Wheeler-Lease-Registered"/>
    <n v="49"/>
    <s v="80000-100000"/>
    <n v="2010"/>
    <n v="38"/>
    <n v="0.68335227600000004"/>
    <s v="Low_risk_sub_purpose_code"/>
    <s v="40-60"/>
    <s v="between 50 - 100 percentage"/>
    <s v="between 5 - 10 percentage"/>
    <s v="between 2- 5 percentage"/>
    <s v="Red"/>
    <x v="1"/>
    <n v="119414"/>
    <n v="255277"/>
    <n v="661452"/>
    <n v="661452"/>
    <x v="2"/>
    <x v="1"/>
    <x v="2"/>
    <x v="2"/>
  </r>
  <r>
    <s v="'006700838892050201"/>
    <s v="Three Wheeler-Lease-Registered"/>
    <n v="49"/>
    <s v="80000-100000"/>
    <n v="2007"/>
    <n v="22"/>
    <n v="0.79765781499999999"/>
    <s v="Low_risk_sub_purpose_code"/>
    <s v="Missing"/>
    <s v="Missing"/>
    <s v="Missing"/>
    <s v="Missing"/>
    <s v="Green"/>
    <x v="1"/>
    <n v="240825"/>
    <n v="269115"/>
    <n v="559405"/>
    <n v="0"/>
    <x v="1"/>
    <x v="1"/>
    <x v="2"/>
    <x v="2"/>
  </r>
  <r>
    <s v="'009500827291050201"/>
    <s v="Three Wheeler-Lease-Registered"/>
    <n v="49"/>
    <s v="60000-80000"/>
    <n v="2012"/>
    <n v="25"/>
    <n v="0.68967122000000003"/>
    <s v="Medium_risk_sub_purpose_code"/>
    <s v="20-40"/>
    <s v="between 50 - 100 percentage"/>
    <s v="between 1 - 5 percentage"/>
    <s v="between 5- 10 percentage"/>
    <s v="Red"/>
    <x v="1"/>
    <n v="174297"/>
    <n v="449552"/>
    <n v="0"/>
    <n v="0"/>
    <x v="1"/>
    <x v="1"/>
    <x v="2"/>
    <x v="2"/>
  </r>
  <r>
    <s v="'041400806005050201"/>
    <s v="Three Wheeler-Lease-Registered"/>
    <n v="37"/>
    <s v="60000-80000"/>
    <n v="2011"/>
    <n v="48"/>
    <n v="0.60074322599999996"/>
    <s v="Medium_risk_sub_purpose_code"/>
    <s v="40-60"/>
    <s v="less than 50 percentage"/>
    <s v="between 5 - 10 percentage"/>
    <s v="between 5- 10 percentage"/>
    <s v="Green"/>
    <x v="1"/>
    <n v="457969.19"/>
    <n v="491715"/>
    <n v="327497"/>
    <n v="0"/>
    <x v="0"/>
    <x v="1"/>
    <x v="2"/>
    <x v="2"/>
  </r>
  <r>
    <s v="'014800845480050201"/>
    <s v="Three Wheeler-Lease-Registered"/>
    <n v="49"/>
    <s v="80000-100000"/>
    <n v="2006"/>
    <n v="22"/>
    <n v="0.634804959"/>
    <s v="Low_risk_sub_purpose_code"/>
    <s v="Missing"/>
    <s v="Missing"/>
    <s v="Missing"/>
    <s v="Missing"/>
    <s v="Green"/>
    <x v="1"/>
    <n v="163060"/>
    <n v="163060"/>
    <n v="348101"/>
    <n v="0"/>
    <x v="1"/>
    <x v="1"/>
    <x v="2"/>
    <x v="2"/>
  </r>
  <r>
    <s v="'004200836938050201"/>
    <s v="Three Wheeler-Lease-Registered"/>
    <n v="49"/>
    <s v="60000-80000"/>
    <n v="2011"/>
    <n v="19"/>
    <n v="0.65696105299999996"/>
    <s v="Low_risk_sub_purpose_code"/>
    <s v="Missing"/>
    <s v="Missing"/>
    <s v="Missing"/>
    <s v="Missing"/>
    <s v="Green"/>
    <x v="1"/>
    <n v="303492"/>
    <n v="303492"/>
    <n v="549080"/>
    <n v="0"/>
    <x v="1"/>
    <x v="1"/>
    <x v="2"/>
    <x v="2"/>
  </r>
  <r>
    <s v="'019600815118050202"/>
    <s v="Three Wheeler-Lease-Registered"/>
    <n v="61"/>
    <s v="60000-80000"/>
    <n v="2014"/>
    <n v="24"/>
    <n v="0.62422566499999999"/>
    <s v="Low_risk_sub_purpose_code"/>
    <s v="Missing"/>
    <s v="Missing"/>
    <s v="Missing"/>
    <s v="Missing"/>
    <s v="Green"/>
    <x v="0"/>
    <n v="308571"/>
    <n v="342440"/>
    <n v="660013"/>
    <n v="0"/>
    <x v="2"/>
    <x v="1"/>
    <x v="2"/>
    <x v="2"/>
  </r>
  <r>
    <s v="'021300761728050801"/>
    <s v="CASH IN HAND"/>
    <n v="61"/>
    <s v="80000-100000"/>
    <n v="2008"/>
    <n v="28"/>
    <n v="0.524674839"/>
    <s v="Medium_risk_sub_purpose_code"/>
    <s v="20-40"/>
    <s v="between 50 - 100 percentage"/>
    <s v="between 10 - 15 percentage"/>
    <s v="between 2- 5 percentage"/>
    <s v="Green"/>
    <x v="1"/>
    <n v="226239"/>
    <n v="230448"/>
    <n v="369541"/>
    <n v="0"/>
    <x v="0"/>
    <x v="1"/>
    <x v="2"/>
    <x v="2"/>
  </r>
  <r>
    <s v="'005000630932050201"/>
    <s v="Three Wheeler-Lease-Registered"/>
    <n v="61"/>
    <s v="60000-80000"/>
    <n v="2015"/>
    <n v="24"/>
    <n v="0.69002782600000001"/>
    <s v="Low_risk_sub_purpose_code"/>
    <s v="Missing"/>
    <s v="Missing"/>
    <s v="Missing"/>
    <s v="Missing"/>
    <s v="Red"/>
    <x v="1"/>
    <n v="132548"/>
    <n v="382031"/>
    <n v="777004"/>
    <n v="777004"/>
    <x v="2"/>
    <x v="1"/>
    <x v="2"/>
    <x v="2"/>
  </r>
  <r>
    <s v="'004100750152050801"/>
    <s v="CASH IN HAND"/>
    <n v="49"/>
    <s v="40000-60000"/>
    <n v="2006"/>
    <n v="38"/>
    <n v="0.82927142899999995"/>
    <s v="Medium_risk_sub_purpose_code"/>
    <s v="20-40"/>
    <s v="less than 50 percentage"/>
    <s v="less than 1 percentage"/>
    <s v="Missing"/>
    <s v="Red"/>
    <x v="1"/>
    <n v="175861"/>
    <n v="447783"/>
    <n v="533910"/>
    <n v="533910"/>
    <x v="0"/>
    <x v="2"/>
    <x v="2"/>
    <x v="2"/>
  </r>
  <r>
    <s v="'004400804431050202"/>
    <s v="Three Wheeler-Lease-Registered"/>
    <n v="37"/>
    <s v="40000-60000"/>
    <n v="2013"/>
    <n v="30"/>
    <n v="0.69282190499999996"/>
    <s v="Low_risk_sub_purpose_code"/>
    <s v="20-40"/>
    <s v="between 50 - 100 percentage"/>
    <s v="between 5 - 10 percentage"/>
    <s v="above 10 percentage"/>
    <s v="Green"/>
    <x v="0"/>
    <n v="551589.72"/>
    <n v="578160"/>
    <n v="443764"/>
    <n v="0"/>
    <x v="0"/>
    <x v="2"/>
    <x v="2"/>
    <x v="2"/>
  </r>
  <r>
    <s v="'008400821447050201"/>
    <s v="Three Wheeler-Lease-Registered"/>
    <n v="61"/>
    <s v="120000+"/>
    <n v="2015"/>
    <n v="19"/>
    <n v="0.81911940299999997"/>
    <s v="Medium_risk_sub_purpose_code"/>
    <s v="Missing"/>
    <s v="Missing"/>
    <s v="Missing"/>
    <s v="Missing"/>
    <s v="Red"/>
    <x v="1"/>
    <n v="183900"/>
    <n v="731500"/>
    <n v="0"/>
    <n v="0"/>
    <x v="1"/>
    <x v="2"/>
    <x v="2"/>
    <x v="2"/>
  </r>
  <r>
    <s v="'000300805173050201"/>
    <s v="Three Wheeler-Lease-Registered"/>
    <n v="61"/>
    <s v="120000+"/>
    <n v="2014"/>
    <n v="20"/>
    <n v="0.85730634900000002"/>
    <s v="Medium_risk_sub_purpose_code"/>
    <s v="Missing"/>
    <s v="Missing"/>
    <s v="Missing"/>
    <s v="Missing"/>
    <s v="Red"/>
    <x v="1"/>
    <n v="354038"/>
    <n v="654633"/>
    <n v="0"/>
    <n v="0"/>
    <x v="4"/>
    <x v="2"/>
    <x v="2"/>
    <x v="2"/>
  </r>
  <r>
    <s v="'001600661707050202"/>
    <s v="Three Wheeler-Lease-Registered"/>
    <n v="61"/>
    <s v="100000-120000"/>
    <n v="2009"/>
    <n v="39"/>
    <n v="0.72416955199999999"/>
    <s v="Low_risk_sub_purpose_code"/>
    <s v="Above 80"/>
    <s v="between 50 - 100 percentage"/>
    <s v="between 10 - 15 percentage"/>
    <s v="between 2- 5 percentage"/>
    <s v="Green"/>
    <x v="1"/>
    <n v="270529.69"/>
    <n v="291326"/>
    <n v="544556"/>
    <n v="0"/>
    <x v="2"/>
    <x v="2"/>
    <x v="2"/>
    <x v="2"/>
  </r>
  <r>
    <s v="'005300659618050201"/>
    <s v="Three Wheeler-Lease-Registered"/>
    <n v="49"/>
    <s v="40000-60000"/>
    <n v="2011"/>
    <n v="23"/>
    <n v="0.77789006500000002"/>
    <s v="Medium_risk_sub_purpose_code"/>
    <s v="Above 80"/>
    <s v="between 100 - 150 percentage"/>
    <s v="between 1 - 5 percentage"/>
    <s v="between 2- 5 percentage"/>
    <s v="Green"/>
    <x v="1"/>
    <n v="440895"/>
    <n v="440895"/>
    <n v="631239"/>
    <n v="0"/>
    <x v="2"/>
    <x v="2"/>
    <x v="2"/>
    <x v="2"/>
  </r>
  <r>
    <s v="'012500841688050201"/>
    <s v="Three Wheeler-Lease-Registered"/>
    <n v="61"/>
    <s v="60000-80000"/>
    <n v="2012"/>
    <n v="45"/>
    <n v="0.62217441500000004"/>
    <s v="Low_risk_sub_purpose_code"/>
    <s v="Missing"/>
    <s v="Missing"/>
    <s v="Missing"/>
    <s v="Missing"/>
    <s v="Green"/>
    <x v="1"/>
    <n v="202026.6"/>
    <n v="213900"/>
    <n v="572124"/>
    <n v="0"/>
    <x v="1"/>
    <x v="2"/>
    <x v="2"/>
    <x v="2"/>
  </r>
  <r>
    <s v="'007000701412050801"/>
    <s v="CASH IN HAND"/>
    <n v="61"/>
    <s v="80000-100000"/>
    <n v="2014"/>
    <n v="31"/>
    <n v="0.71076254299999997"/>
    <s v="Medium_risk_sub_purpose_code"/>
    <s v="40-60"/>
    <s v="between 50 - 100 percentage"/>
    <s v="between 5 - 10 percentage"/>
    <s v="between 2- 5 percentage"/>
    <s v="Green"/>
    <x v="1"/>
    <n v="423276"/>
    <n v="437664"/>
    <n v="707351"/>
    <n v="0"/>
    <x v="2"/>
    <x v="2"/>
    <x v="2"/>
    <x v="2"/>
  </r>
  <r>
    <s v="'008200823813050201"/>
    <s v="Three Wheeler-Lease-Registered"/>
    <n v="73"/>
    <s v="80000-100000"/>
    <n v="2009"/>
    <n v="37"/>
    <n v="0.82563582099999999"/>
    <s v="Low_risk_sub_purpose_code"/>
    <s v="60-80"/>
    <s v="between 50 - 100 percentage"/>
    <s v="between 1 - 5 percentage"/>
    <s v="between 2- 5 percentage"/>
    <s v="Red"/>
    <x v="1"/>
    <n v="54161"/>
    <n v="398898"/>
    <n v="0"/>
    <n v="0"/>
    <x v="0"/>
    <x v="2"/>
    <x v="2"/>
    <x v="2"/>
  </r>
  <r>
    <s v="'018000314762050201"/>
    <s v="Three Wheeler-Lease-Registered"/>
    <n v="61"/>
    <s v="80000-100000"/>
    <n v="2015"/>
    <n v="40"/>
    <n v="0.72583652200000004"/>
    <s v="Low_risk_sub_purpose_code"/>
    <s v="20-40"/>
    <s v="between 50 - 100 percentage"/>
    <s v="between 5 - 10 percentage"/>
    <s v="between 2- 5 percentage"/>
    <s v="Red"/>
    <x v="1"/>
    <n v="225229"/>
    <n v="332519"/>
    <n v="854353"/>
    <n v="854353"/>
    <x v="2"/>
    <x v="2"/>
    <x v="2"/>
    <x v="2"/>
  </r>
  <r>
    <s v="'012800818965050202"/>
    <s v="Three Wheeler-Lease-Registered"/>
    <n v="49"/>
    <s v="80000-100000"/>
    <n v="2012"/>
    <n v="20"/>
    <n v="0.83021685499999998"/>
    <s v="Medium_risk_sub_purpose_code"/>
    <s v="Missing"/>
    <s v="Missing"/>
    <s v="Missing"/>
    <s v="Missing"/>
    <s v="Green"/>
    <x v="1"/>
    <n v="590235"/>
    <n v="590235"/>
    <n v="632917"/>
    <n v="0"/>
    <x v="0"/>
    <x v="2"/>
    <x v="2"/>
    <x v="2"/>
  </r>
  <r>
    <s v="'014100839287050202"/>
    <s v="Three Wheeler-Lease-Registered"/>
    <n v="49"/>
    <s v="100000-120000"/>
    <n v="2010"/>
    <n v="25"/>
    <n v="0.62448220700000001"/>
    <s v="Low_risk_sub_purpose_code"/>
    <s v="20-40"/>
    <s v="between 100 - 150 percentage"/>
    <s v="above 15 percentage"/>
    <s v="between 2- 5 percentage"/>
    <s v="Green"/>
    <x v="1"/>
    <n v="220211"/>
    <n v="257345"/>
    <n v="534885"/>
    <n v="0"/>
    <x v="2"/>
    <x v="2"/>
    <x v="2"/>
    <x v="2"/>
  </r>
  <r>
    <s v="'008400498904050202"/>
    <s v="Three Wheeler-Lease-Registered"/>
    <n v="48"/>
    <s v="&lt; 40000"/>
    <n v="2016"/>
    <n v="36"/>
    <n v="0.29250800399999999"/>
    <s v="Low_risk_sub_purpose_code"/>
    <s v="below 0"/>
    <s v="between 50 - 100 percentage"/>
    <s v="above 15 percentage"/>
    <s v="between 5- 10 percentage"/>
    <s v="Green"/>
    <x v="0"/>
    <n v="183386"/>
    <n v="183386"/>
    <n v="287506"/>
    <n v="0"/>
    <x v="1"/>
    <x v="2"/>
    <x v="2"/>
    <x v="2"/>
  </r>
  <r>
    <s v="'009400640739050801"/>
    <s v="CASH IN HAND"/>
    <n v="61"/>
    <s v="60000-80000"/>
    <n v="2011"/>
    <n v="25"/>
    <n v="0.74463102999999997"/>
    <s v="Medium_risk_sub_purpose_code"/>
    <s v="60-80"/>
    <s v="between 50 - 100 percentage"/>
    <s v="between 1 - 5 percentage"/>
    <s v="between 2- 5 percentage"/>
    <s v="Red"/>
    <x v="1"/>
    <n v="245476.61"/>
    <n v="338287"/>
    <n v="777702"/>
    <n v="777702"/>
    <x v="2"/>
    <x v="2"/>
    <x v="2"/>
    <x v="2"/>
  </r>
  <r>
    <s v="'012500807287050201"/>
    <s v="Three Wheeler-Lease-Registered"/>
    <n v="25"/>
    <s v="&lt; 40000"/>
    <n v="2015"/>
    <n v="31"/>
    <n v="0.67027478299999999"/>
    <s v="Medium_risk_sub_purpose_code"/>
    <s v="20-40"/>
    <s v="less than 50 percentage"/>
    <s v="less than 1 percentage"/>
    <s v="Missing"/>
    <s v="Green"/>
    <x v="0"/>
    <n v="895566"/>
    <n v="895566"/>
    <n v="190802"/>
    <n v="0"/>
    <x v="3"/>
    <x v="2"/>
    <x v="2"/>
    <x v="2"/>
  </r>
  <r>
    <s v="'000600809806050201"/>
    <s v="Three Wheeler-Lease-Registered"/>
    <n v="61"/>
    <s v="100000-120000"/>
    <n v="2014"/>
    <n v="31"/>
    <n v="0.755638382"/>
    <s v="Medium_risk_sub_purpose_code"/>
    <s v="20-40"/>
    <s v="less than 50 percentage"/>
    <s v="above 15 percentage"/>
    <s v="above 10 percentage"/>
    <s v="Red"/>
    <x v="1"/>
    <n v="172551"/>
    <n v="579448"/>
    <n v="0"/>
    <n v="0"/>
    <x v="0"/>
    <x v="2"/>
    <x v="2"/>
    <x v="2"/>
  </r>
  <r>
    <s v="'015700500583050201"/>
    <s v="Three Wheeler-Lease-Registered"/>
    <n v="49"/>
    <s v="120000+"/>
    <n v="2007"/>
    <n v="49"/>
    <n v="0.83069579800000004"/>
    <s v="Medium_risk_sub_purpose_code"/>
    <s v="Missing"/>
    <s v="Missing"/>
    <s v="Missing"/>
    <s v="Missing"/>
    <s v="Red"/>
    <x v="1"/>
    <n v="294742"/>
    <n v="451744"/>
    <n v="0"/>
    <n v="0"/>
    <x v="0"/>
    <x v="2"/>
    <x v="2"/>
    <x v="2"/>
  </r>
  <r>
    <s v="'015900810703050201"/>
    <s v="Three Wheeler-Lease-Registered"/>
    <n v="61"/>
    <s v="120000+"/>
    <n v="2007"/>
    <n v="36"/>
    <n v="0.82092504200000005"/>
    <s v="Medium_risk_sub_purpose_code"/>
    <s v="20-40"/>
    <s v="Missing"/>
    <s v="Missing"/>
    <s v="Missing"/>
    <s v="Red"/>
    <x v="1"/>
    <n v="350074"/>
    <n v="428580"/>
    <n v="590721"/>
    <n v="590721"/>
    <x v="0"/>
    <x v="2"/>
    <x v="2"/>
    <x v="2"/>
  </r>
  <r>
    <s v="'002300598032050202"/>
    <s v="Three Wheeler-Lease-Registered"/>
    <n v="61"/>
    <s v="80000-100000"/>
    <n v="2015"/>
    <n v="35"/>
    <n v="0.726202609"/>
    <s v="Medium_risk_sub_purpose_code"/>
    <s v="40-60"/>
    <s v="between 50 - 100 percentage"/>
    <s v="between 1 - 5 percentage"/>
    <s v="between 2- 5 percentage"/>
    <s v="Red"/>
    <x v="1"/>
    <n v="308147"/>
    <n v="428736"/>
    <n v="848400"/>
    <n v="848400"/>
    <x v="2"/>
    <x v="2"/>
    <x v="2"/>
    <x v="2"/>
  </r>
  <r>
    <s v="'005900591213050801"/>
    <s v="CASH IN HAND"/>
    <n v="61"/>
    <s v="120000+"/>
    <n v="2007"/>
    <n v="36"/>
    <n v="0.622808739"/>
    <s v="Medium_risk_sub_purpose_code"/>
    <s v="Missing"/>
    <s v="Missing"/>
    <s v="Missing"/>
    <s v="Missing"/>
    <s v="Green"/>
    <x v="1"/>
    <n v="211610"/>
    <n v="241220"/>
    <n v="433055"/>
    <n v="0"/>
    <x v="2"/>
    <x v="2"/>
    <x v="2"/>
    <x v="2"/>
  </r>
  <r>
    <s v="'006900595338050201"/>
    <s v="Three Wheeler-Lease-Registered"/>
    <n v="60"/>
    <s v="&lt; 40000"/>
    <n v="2015"/>
    <n v="36"/>
    <n v="0.52824561400000003"/>
    <s v="Low_risk_sub_purpose_code"/>
    <s v="Missing"/>
    <s v="Missing"/>
    <s v="Missing"/>
    <s v="Missing"/>
    <s v="Red"/>
    <x v="0"/>
    <n v="220050"/>
    <n v="307650"/>
    <n v="599613"/>
    <n v="599613"/>
    <x v="1"/>
    <x v="2"/>
    <x v="2"/>
    <x v="2"/>
  </r>
  <r>
    <s v="'041000783071050201"/>
    <s v="Three Wheeler-Lease-Registered"/>
    <n v="37"/>
    <s v="60000-80000"/>
    <n v="2016"/>
    <n v="31"/>
    <n v="0.62745359199999995"/>
    <s v="Low_risk_sub_purpose_code"/>
    <s v="20-40"/>
    <s v="between 50 - 100 percentage"/>
    <s v="between 10 - 15 percentage"/>
    <s v="between 2- 5 percentage"/>
    <s v="Green"/>
    <x v="0"/>
    <n v="326100"/>
    <n v="326100"/>
    <n v="581563"/>
    <n v="0"/>
    <x v="0"/>
    <x v="2"/>
    <x v="2"/>
    <x v="2"/>
  </r>
  <r>
    <s v="'004000840922050201"/>
    <s v="Three Wheeler-Lease-Registered"/>
    <n v="61"/>
    <s v="100000-120000"/>
    <n v="2008"/>
    <n v="33"/>
    <n v="0.62245935500000005"/>
    <s v="Low_risk_sub_purpose_code"/>
    <s v="20-40"/>
    <s v="between 150 - 200 percentage"/>
    <s v="less than 1 percentage"/>
    <s v="between 2- 5 percentage"/>
    <s v="Green"/>
    <x v="0"/>
    <n v="203324"/>
    <n v="203324"/>
    <n v="449897"/>
    <n v="0"/>
    <x v="2"/>
    <x v="2"/>
    <x v="2"/>
    <x v="2"/>
  </r>
  <r>
    <s v="'005900832192050201"/>
    <s v="Three Wheeler-Lease-Registered"/>
    <n v="55"/>
    <s v="100000-120000"/>
    <n v="2010"/>
    <n v="20"/>
    <n v="0.62820744799999995"/>
    <s v="Medium_risk_sub_purpose_code"/>
    <s v="Missing"/>
    <s v="Missing"/>
    <s v="Missing"/>
    <s v="Missing"/>
    <s v="Green"/>
    <x v="1"/>
    <n v="274664"/>
    <n v="295792"/>
    <n v="529717"/>
    <n v="0"/>
    <x v="2"/>
    <x v="2"/>
    <x v="2"/>
    <x v="2"/>
  </r>
  <r>
    <s v="'002500820326050801"/>
    <s v="CASH IN HAND"/>
    <n v="61"/>
    <s v="80000-100000"/>
    <n v="2010"/>
    <n v="32"/>
    <n v="0.77031613799999998"/>
    <s v="Medium_risk_sub_purpose_code"/>
    <s v="Missing"/>
    <s v="Missing"/>
    <s v="Missing"/>
    <s v="Missing"/>
    <s v="Green"/>
    <x v="1"/>
    <n v="430326"/>
    <n v="454233"/>
    <n v="614608"/>
    <n v="0"/>
    <x v="1"/>
    <x v="2"/>
    <x v="2"/>
    <x v="2"/>
  </r>
  <r>
    <s v="'006500810579050801"/>
    <s v="CASH IN HAND"/>
    <n v="61"/>
    <s v="&lt; 40000"/>
    <n v="2015"/>
    <n v="33"/>
    <n v="0.82737565199999996"/>
    <s v="Medium_risk_sub_purpose_code"/>
    <s v="60-80"/>
    <s v="less than 50 percentage"/>
    <s v="less than 1 percentage"/>
    <s v="above 10 percentage"/>
    <s v="Green"/>
    <x v="0"/>
    <n v="626425.72"/>
    <n v="643360"/>
    <n v="826952"/>
    <n v="0"/>
    <x v="0"/>
    <x v="2"/>
    <x v="2"/>
    <x v="2"/>
  </r>
  <r>
    <s v="'001900802103050801"/>
    <s v="CASH IN HAND"/>
    <n v="37"/>
    <s v="40000-60000"/>
    <n v="2012"/>
    <n v="27"/>
    <n v="0.688406607"/>
    <s v="Medium_risk_sub_purpose_code"/>
    <s v="60-80"/>
    <s v="between 100 - 150 percentage"/>
    <s v="between 5 - 10 percentage"/>
    <s v="between 2- 5 percentage"/>
    <s v="Red"/>
    <x v="1"/>
    <n v="302387"/>
    <n v="417872"/>
    <n v="647302"/>
    <n v="647302"/>
    <x v="2"/>
    <x v="2"/>
    <x v="2"/>
    <x v="2"/>
  </r>
  <r>
    <s v="'003600805297050203"/>
    <s v="Three Wheeler-Lease-Registered"/>
    <n v="49"/>
    <s v="60000-80000"/>
    <n v="2014"/>
    <n v="22"/>
    <n v="0.82564081600000006"/>
    <s v="Medium_risk_sub_purpose_code"/>
    <s v="Missing"/>
    <s v="Missing"/>
    <s v="Missing"/>
    <s v="Missing"/>
    <s v="Red"/>
    <x v="1"/>
    <n v="616531"/>
    <n v="683319"/>
    <n v="766598"/>
    <n v="0"/>
    <x v="1"/>
    <x v="2"/>
    <x v="2"/>
    <x v="2"/>
  </r>
  <r>
    <s v="'040200534597050201"/>
    <s v="Three Wheeler-Lease-Registered"/>
    <n v="49"/>
    <s v="40000-60000"/>
    <n v="2012"/>
    <n v="38"/>
    <n v="0.83117685500000005"/>
    <s v="Low_risk_sub_purpose_code"/>
    <s v="40-60"/>
    <s v="between 50 - 100 percentage"/>
    <s v="between 1 - 5 percentage"/>
    <s v="between 2- 5 percentage"/>
    <s v="Red"/>
    <x v="1"/>
    <n v="236143.76"/>
    <n v="640920"/>
    <n v="772797"/>
    <n v="772797"/>
    <x v="0"/>
    <x v="2"/>
    <x v="2"/>
    <x v="2"/>
  </r>
  <r>
    <s v="'007000838393050201"/>
    <s v="Three Wheeler-Lease-Registered"/>
    <n v="61"/>
    <s v="120000+"/>
    <n v="2009"/>
    <n v="22"/>
    <n v="0.62155094899999996"/>
    <s v="Low_risk_sub_purpose_code"/>
    <s v="Missing"/>
    <s v="Missing"/>
    <s v="Missing"/>
    <s v="Missing"/>
    <s v="Green"/>
    <x v="1"/>
    <n v="222013"/>
    <n v="242196"/>
    <n v="492130"/>
    <n v="0"/>
    <x v="0"/>
    <x v="2"/>
    <x v="2"/>
    <x v="2"/>
  </r>
  <r>
    <s v="'002700702124050801"/>
    <s v="CASH IN HAND"/>
    <n v="61"/>
    <s v="80000-100000"/>
    <n v="2009"/>
    <n v="39"/>
    <n v="0.76657193999999995"/>
    <s v="Medium_risk_sub_purpose_code"/>
    <s v="40-60"/>
    <s v="less than 50 percentage"/>
    <s v="between 5 - 10 percentage"/>
    <s v="above 10 percentage"/>
    <s v="Red"/>
    <x v="1"/>
    <n v="324838.90999999997"/>
    <n v="477162"/>
    <n v="663386"/>
    <n v="0"/>
    <x v="0"/>
    <x v="2"/>
    <x v="2"/>
    <x v="2"/>
  </r>
  <r>
    <s v="'006100842772050201"/>
    <s v="Three Wheeler-Lease-Registered"/>
    <n v="61"/>
    <s v="80000-100000"/>
    <n v="2011"/>
    <n v="18"/>
    <n v="0.62216577100000003"/>
    <s v="Low_risk_sub_purpose_code"/>
    <s v="Missing"/>
    <s v="Missing"/>
    <s v="Missing"/>
    <s v="Missing"/>
    <s v="Red"/>
    <x v="1"/>
    <n v="127169"/>
    <n v="208190"/>
    <n v="577208"/>
    <n v="577208"/>
    <x v="1"/>
    <x v="2"/>
    <x v="2"/>
    <x v="2"/>
  </r>
  <r>
    <s v="'041500234573050801"/>
    <s v="CASH IN HAND"/>
    <n v="61"/>
    <s v="60000-80000"/>
    <n v="2013"/>
    <n v="39"/>
    <n v="0.77908285700000002"/>
    <s v="Medium_risk_sub_purpose_code"/>
    <s v="Missing"/>
    <s v="Missing"/>
    <s v="Missing"/>
    <s v="Missing"/>
    <s v="Green"/>
    <x v="1"/>
    <n v="518652"/>
    <n v="547466"/>
    <n v="726398"/>
    <n v="0"/>
    <x v="1"/>
    <x v="2"/>
    <x v="2"/>
    <x v="2"/>
  </r>
  <r>
    <s v="'018000129673050202"/>
    <s v="Three Wheeler-Lease-Registered"/>
    <n v="61"/>
    <s v="80000-100000"/>
    <n v="2012"/>
    <n v="66"/>
    <n v="0.658889057"/>
    <s v="Medium_risk_sub_purpose_code"/>
    <s v="Missing"/>
    <s v="Missing"/>
    <s v="Missing"/>
    <s v="Missing"/>
    <s v="Green"/>
    <x v="1"/>
    <n v="433839"/>
    <n v="433839"/>
    <n v="527121"/>
    <n v="0"/>
    <x v="0"/>
    <x v="2"/>
    <x v="2"/>
    <x v="2"/>
  </r>
  <r>
    <s v="'006100703444050801"/>
    <s v="CASH IN HAND"/>
    <n v="61"/>
    <s v="40000-60000"/>
    <n v="2008"/>
    <n v="22"/>
    <n v="0.62720387099999997"/>
    <s v="Low_risk_sub_purpose_code"/>
    <s v="40-60"/>
    <s v="less than 50 percentage"/>
    <s v="between 1 - 5 percentage"/>
    <s v="between 5- 10 percentage"/>
    <s v="Green"/>
    <x v="1"/>
    <n v="287719.06"/>
    <n v="337040"/>
    <n v="456579"/>
    <n v="0"/>
    <x v="0"/>
    <x v="2"/>
    <x v="2"/>
    <x v="2"/>
  </r>
  <r>
    <s v="'004100814661050801"/>
    <s v="CASH IN HAND"/>
    <n v="61"/>
    <s v="40000-60000"/>
    <n v="2011"/>
    <n v="27"/>
    <n v="0.64054916100000003"/>
    <s v="Medium_risk_sub_purpose_code"/>
    <s v="20-40"/>
    <s v="less than 50 percentage"/>
    <s v="less than 1 percentage"/>
    <s v="Missing"/>
    <s v="Green"/>
    <x v="0"/>
    <n v="403351"/>
    <n v="424580"/>
    <n v="560797"/>
    <n v="0"/>
    <x v="0"/>
    <x v="2"/>
    <x v="2"/>
    <x v="2"/>
  </r>
  <r>
    <s v="'013500839676050201"/>
    <s v="Three Wheeler-Lease-Registered"/>
    <n v="61"/>
    <s v="60000-80000"/>
    <n v="2013"/>
    <n v="19"/>
    <n v="0.62246000000000001"/>
    <s v="Low_risk_sub_purpose_code"/>
    <s v="Missing"/>
    <s v="Missing"/>
    <s v="Missing"/>
    <s v="Missing"/>
    <s v="Green"/>
    <x v="1"/>
    <n v="245958"/>
    <n v="270358"/>
    <n v="609540"/>
    <n v="0"/>
    <x v="0"/>
    <x v="2"/>
    <x v="2"/>
    <x v="2"/>
  </r>
  <r>
    <s v="'001600819232050201"/>
    <s v="Three Wheeler-Lease-Registered"/>
    <n v="61"/>
    <s v="80000-100000"/>
    <n v="2014"/>
    <n v="48"/>
    <n v="0.82788254299999997"/>
    <s v="Medium_risk_sub_purpose_code"/>
    <s v="0-20"/>
    <s v="Missing"/>
    <s v="Missing"/>
    <s v="Missing"/>
    <s v="Green"/>
    <x v="1"/>
    <n v="566263.31999999995"/>
    <n v="589722"/>
    <n v="791284"/>
    <n v="0"/>
    <x v="0"/>
    <x v="2"/>
    <x v="2"/>
    <x v="2"/>
  </r>
  <r>
    <s v="'005600817683050201"/>
    <s v="Three Wheeler-Lease-Registered"/>
    <n v="49"/>
    <s v="60000-80000"/>
    <n v="2014"/>
    <n v="24"/>
    <n v="0.78793618499999996"/>
    <s v="Medium_risk_sub_purpose_code"/>
    <s v="0-20"/>
    <s v="Missing"/>
    <s v="Missing"/>
    <s v="Missing"/>
    <s v="Red"/>
    <x v="1"/>
    <n v="394641"/>
    <n v="624116"/>
    <n v="1016539"/>
    <n v="1016539"/>
    <x v="0"/>
    <x v="2"/>
    <x v="2"/>
    <x v="2"/>
  </r>
  <r>
    <s v="'010100810056050201"/>
    <s v="Three Wheeler-Lease-Registered"/>
    <n v="49"/>
    <s v="40000-60000"/>
    <n v="2008"/>
    <n v="30"/>
    <n v="0.44189032299999997"/>
    <s v="Medium_risk_sub_purpose_code"/>
    <s v="20-40"/>
    <s v="between 100 - 150 percentage"/>
    <s v="above 15 percentage"/>
    <s v="between 2- 5 percentage"/>
    <s v="Green"/>
    <x v="1"/>
    <n v="268860"/>
    <n v="268860"/>
    <n v="257116"/>
    <n v="0"/>
    <x v="0"/>
    <x v="2"/>
    <x v="2"/>
    <x v="2"/>
  </r>
  <r>
    <s v="'003300804644050201"/>
    <s v="Three Wheeler-Lease-Registered"/>
    <n v="61"/>
    <s v="100000-120000"/>
    <n v="2014"/>
    <n v="23"/>
    <n v="0.78304214299999997"/>
    <s v="Medium_risk_sub_purpose_code"/>
    <s v="20-40"/>
    <s v="between 100 - 150 percentage"/>
    <s v="between 1 - 5 percentage"/>
    <s v="between 2- 5 percentage"/>
    <s v="Green"/>
    <x v="1"/>
    <n v="627487.47"/>
    <n v="680253"/>
    <n v="922547"/>
    <n v="0"/>
    <x v="1"/>
    <x v="2"/>
    <x v="2"/>
    <x v="2"/>
  </r>
  <r>
    <s v="'003000746989050202"/>
    <s v="Three Wheeler-Lease-Registered"/>
    <n v="61"/>
    <s v="120000+"/>
    <n v="2016"/>
    <n v="40"/>
    <n v="0.73180533599999997"/>
    <s v="Low_risk_sub_purpose_code"/>
    <s v="0-20"/>
    <s v="between 100 - 150 percentage"/>
    <s v="between 5 - 10 percentage"/>
    <s v="between 2- 5 percentage"/>
    <s v="Red"/>
    <x v="1"/>
    <n v="220768"/>
    <n v="343816"/>
    <n v="946159"/>
    <n v="946159"/>
    <x v="2"/>
    <x v="2"/>
    <x v="2"/>
    <x v="2"/>
  </r>
  <r>
    <s v="'002000155659050201"/>
    <s v="Three Wheeler-Lease-Registered"/>
    <n v="49"/>
    <s v="60000-80000"/>
    <n v="2011"/>
    <n v="32"/>
    <n v="0.62313909700000003"/>
    <s v="Low_risk_sub_purpose_code"/>
    <s v="40-60"/>
    <s v="between 50 - 100 percentage"/>
    <s v="between 5 - 10 percentage"/>
    <s v="between 2- 5 percentage"/>
    <s v="Green"/>
    <x v="1"/>
    <n v="224950"/>
    <n v="273075"/>
    <n v="583188"/>
    <n v="0"/>
    <x v="0"/>
    <x v="2"/>
    <x v="2"/>
    <x v="2"/>
  </r>
  <r>
    <s v="'006700804732050802"/>
    <s v="CASH IN HAND"/>
    <n v="49"/>
    <s v="40000-60000"/>
    <n v="2005"/>
    <n v="32"/>
    <n v="0.82608149500000005"/>
    <s v="Low_risk_sub_purpose_code"/>
    <s v="Missing"/>
    <s v="Missing"/>
    <s v="Missing"/>
    <s v="Missing"/>
    <s v="Green"/>
    <x v="1"/>
    <n v="349315"/>
    <n v="391041"/>
    <n v="409007"/>
    <n v="0"/>
    <x v="0"/>
    <x v="2"/>
    <x v="2"/>
    <x v="2"/>
  </r>
  <r>
    <s v="'006800078590050201"/>
    <s v="Three Wheeler-Lease-Registered"/>
    <n v="61"/>
    <s v="100000-120000"/>
    <n v="2007"/>
    <n v="39"/>
    <n v="0.76574117600000002"/>
    <s v="Medium_risk_sub_purpose_code"/>
    <s v="20-40"/>
    <s v="Missing"/>
    <s v="Missing"/>
    <s v="Missing"/>
    <s v="Green"/>
    <x v="1"/>
    <n v="406160"/>
    <n v="406160"/>
    <n v="479676"/>
    <n v="0"/>
    <x v="0"/>
    <x v="2"/>
    <x v="2"/>
    <x v="2"/>
  </r>
  <r>
    <s v="'006900817074050203"/>
    <s v="Three Wheeler-Lease-Registered"/>
    <n v="61"/>
    <s v="40000-60000"/>
    <n v="2013"/>
    <n v="52"/>
    <n v="0.758892381"/>
    <s v="Medium_risk_sub_purpose_code"/>
    <s v="20-40"/>
    <s v="less than 50 percentage"/>
    <s v="less than 1 percentage"/>
    <s v="Missing"/>
    <s v="Red"/>
    <x v="1"/>
    <n v="422851.48"/>
    <n v="525559"/>
    <n v="751948"/>
    <n v="751948"/>
    <x v="0"/>
    <x v="2"/>
    <x v="2"/>
    <x v="2"/>
  </r>
  <r>
    <s v="'007600804506050201"/>
    <s v="Three Wheeler-Lease-Registered"/>
    <n v="49"/>
    <s v="100000-120000"/>
    <n v="2014"/>
    <n v="59"/>
    <n v="0.62042358399999997"/>
    <s v="Medium_risk_sub_purpose_code"/>
    <s v="below 0"/>
    <s v="between 50 - 100 percentage"/>
    <s v="between 5 - 10 percentage"/>
    <s v="above 10 percentage"/>
    <s v="Green"/>
    <x v="1"/>
    <n v="408412"/>
    <n v="460971"/>
    <n v="496450"/>
    <n v="0"/>
    <x v="4"/>
    <x v="2"/>
    <x v="2"/>
    <x v="2"/>
  </r>
  <r>
    <s v="'000600842016050201"/>
    <s v="Three Wheeler-Lease-Registered"/>
    <n v="61"/>
    <s v="100000-120000"/>
    <n v="2008"/>
    <n v="20"/>
    <n v="0.62245941999999999"/>
    <s v="Low_risk_sub_purpose_code"/>
    <s v="Missing"/>
    <s v="Missing"/>
    <s v="Missing"/>
    <s v="Missing"/>
    <s v="Green"/>
    <x v="1"/>
    <n v="165992.88"/>
    <n v="181742"/>
    <n v="417075"/>
    <n v="0"/>
    <x v="1"/>
    <x v="2"/>
    <x v="2"/>
    <x v="2"/>
  </r>
  <r>
    <s v="'005300575370050202"/>
    <s v="Three Wheeler-Lease-Registered"/>
    <n v="36"/>
    <s v="80000-100000"/>
    <n v="2008"/>
    <n v="32"/>
    <n v="0.55251612900000002"/>
    <s v="Medium_risk_sub_purpose_code"/>
    <s v="below 0"/>
    <s v="between 50 - 100 percentage"/>
    <s v="between 10 - 15 percentage"/>
    <s v="between 5- 10 percentage"/>
    <s v="Red"/>
    <x v="1"/>
    <n v="119633"/>
    <n v="235596"/>
    <n v="384311"/>
    <n v="384311"/>
    <x v="1"/>
    <x v="2"/>
    <x v="2"/>
    <x v="2"/>
  </r>
  <r>
    <s v="'001600837740050201"/>
    <s v="Three Wheeler-Lease-Registered"/>
    <n v="49"/>
    <s v="60000-80000"/>
    <n v="2008"/>
    <n v="19"/>
    <n v="0.62448258099999998"/>
    <s v="Low_risk_sub_purpose_code"/>
    <s v="Missing"/>
    <s v="Missing"/>
    <s v="Missing"/>
    <s v="Missing"/>
    <s v="Green"/>
    <x v="1"/>
    <n v="198827"/>
    <n v="243312"/>
    <n v="451058"/>
    <n v="0"/>
    <x v="0"/>
    <x v="2"/>
    <x v="2"/>
    <x v="2"/>
  </r>
  <r>
    <s v="'006100844546050201"/>
    <s v="Three Wheeler-Lease-Registered"/>
    <n v="49"/>
    <s v="60000-80000"/>
    <n v="2008"/>
    <n v="20"/>
    <n v="0.71845652199999999"/>
    <s v="Low_risk_sub_purpose_code"/>
    <s v="Missing"/>
    <s v="Missing"/>
    <s v="Missing"/>
    <s v="Missing"/>
    <s v="Red"/>
    <x v="1"/>
    <n v="120702"/>
    <n v="203630"/>
    <n v="526887"/>
    <n v="526887"/>
    <x v="1"/>
    <x v="2"/>
    <x v="2"/>
    <x v="2"/>
  </r>
  <r>
    <s v="'008200841061050201"/>
    <s v="Three Wheeler-Lease-Registered"/>
    <n v="49"/>
    <s v="60000-80000"/>
    <n v="2006"/>
    <n v="18"/>
    <n v="0.62448292699999997"/>
    <s v="Low_risk_sub_purpose_code"/>
    <s v="Missing"/>
    <s v="Missing"/>
    <s v="Missing"/>
    <s v="Missing"/>
    <s v="Green"/>
    <x v="1"/>
    <n v="146330"/>
    <n v="178794"/>
    <n v="359693"/>
    <n v="0"/>
    <x v="0"/>
    <x v="2"/>
    <x v="2"/>
    <x v="2"/>
  </r>
  <r>
    <s v="'000700841586050201"/>
    <s v="Three Wheeler-Lease-Registered"/>
    <n v="49"/>
    <s v="60000-80000"/>
    <n v="2006"/>
    <n v="23"/>
    <n v="0.62448292699999997"/>
    <s v="Low_risk_sub_purpose_code"/>
    <s v="Missing"/>
    <s v="Missing"/>
    <s v="Missing"/>
    <s v="Missing"/>
    <s v="Red"/>
    <x v="1"/>
    <n v="48783"/>
    <n v="178849"/>
    <n v="0"/>
    <n v="0"/>
    <x v="1"/>
    <x v="2"/>
    <x v="2"/>
    <x v="2"/>
  </r>
  <r>
    <s v="'002300701339050802"/>
    <s v="CASH IN HAND"/>
    <n v="49"/>
    <s v="80000-100000"/>
    <n v="2006"/>
    <n v="42"/>
    <n v="0.83117714300000001"/>
    <s v="Medium_risk_sub_purpose_code"/>
    <s v="40-60"/>
    <s v="between 50 - 100 percentage"/>
    <s v="above 15 percentage"/>
    <s v="between 2- 5 percentage"/>
    <s v="Red"/>
    <x v="1"/>
    <n v="75360"/>
    <n v="430920"/>
    <n v="0"/>
    <n v="0"/>
    <x v="0"/>
    <x v="2"/>
    <x v="2"/>
    <x v="2"/>
  </r>
  <r>
    <s v="'008200845094050201"/>
    <s v="Three Wheeler-Lease-Registered"/>
    <n v="49"/>
    <s v="60000-80000"/>
    <n v="2008"/>
    <n v="20"/>
    <n v="0.62448260899999997"/>
    <s v="Low_risk_sub_purpose_code"/>
    <s v="Missing"/>
    <s v="Missing"/>
    <s v="Missing"/>
    <s v="Missing"/>
    <s v="Green"/>
    <x v="1"/>
    <n v="180900"/>
    <n v="180900"/>
    <n v="390551"/>
    <n v="0"/>
    <x v="1"/>
    <x v="2"/>
    <x v="2"/>
    <x v="2"/>
  </r>
  <r>
    <s v="'004800836608050201"/>
    <s v="Three Wheeler-Lease-Registered"/>
    <n v="61"/>
    <s v="100000-120000"/>
    <n v="2009"/>
    <n v="21"/>
    <n v="0.62183999999999995"/>
    <s v="Low_risk_sub_purpose_code"/>
    <s v="Missing"/>
    <s v="Missing"/>
    <s v="Missing"/>
    <s v="Missing"/>
    <s v="Green"/>
    <x v="1"/>
    <n v="220240"/>
    <n v="237360"/>
    <n v="498916"/>
    <n v="0"/>
    <x v="2"/>
    <x v="2"/>
    <x v="2"/>
    <x v="2"/>
  </r>
  <r>
    <s v="'009900838707050201"/>
    <s v="Three Wheeler-Lease-Registered"/>
    <n v="61"/>
    <s v="80000-100000"/>
    <n v="2006"/>
    <n v="40"/>
    <n v="0.62246000000000001"/>
    <s v="Low_risk_sub_purpose_code"/>
    <s v="Missing"/>
    <s v="Missing"/>
    <s v="Missing"/>
    <s v="Missing"/>
    <s v="Green"/>
    <x v="1"/>
    <n v="158493"/>
    <n v="184217"/>
    <n v="438337"/>
    <n v="0"/>
    <x v="0"/>
    <x v="2"/>
    <x v="2"/>
    <x v="2"/>
  </r>
  <r>
    <s v="'000600839137050201"/>
    <s v="Three Wheeler-Lease-Registered"/>
    <n v="61"/>
    <s v="100000-120000"/>
    <n v="2008"/>
    <n v="22"/>
    <n v="0.62245935500000005"/>
    <s v="Low_risk_sub_purpose_code"/>
    <s v="Missing"/>
    <s v="Missing"/>
    <s v="Missing"/>
    <s v="Missing"/>
    <s v="Red"/>
    <x v="1"/>
    <n v="93321.76"/>
    <n v="202741"/>
    <n v="540885"/>
    <n v="540885"/>
    <x v="0"/>
    <x v="2"/>
    <x v="2"/>
    <x v="2"/>
  </r>
  <r>
    <s v="'041500728293050203"/>
    <s v="Three Wheeler-Lease-Registered"/>
    <n v="61"/>
    <s v="60000-80000"/>
    <n v="2015"/>
    <n v="24"/>
    <n v="0.82737565199999996"/>
    <s v="Medium_risk_sub_purpose_code"/>
    <s v="60-80"/>
    <s v="between 100 - 150 percentage"/>
    <s v="between 1 - 5 percentage"/>
    <s v="between 2- 5 percentage"/>
    <s v="Green"/>
    <x v="1"/>
    <n v="550188"/>
    <n v="550188"/>
    <n v="869617"/>
    <n v="0"/>
    <x v="2"/>
    <x v="2"/>
    <x v="2"/>
    <x v="2"/>
  </r>
  <r>
    <s v="'016400804438050201"/>
    <s v="Three Wheeler-Lease-Registered"/>
    <n v="61"/>
    <s v="120000+"/>
    <n v="2011"/>
    <n v="41"/>
    <n v="0.82064317200000003"/>
    <s v="Medium_risk_sub_purpose_code"/>
    <s v="Missing"/>
    <s v="Missing"/>
    <s v="Missing"/>
    <s v="Missing"/>
    <s v="Red"/>
    <x v="1"/>
    <n v="109807.79"/>
    <n v="577101"/>
    <n v="0"/>
    <n v="0"/>
    <x v="1"/>
    <x v="2"/>
    <x v="2"/>
    <x v="2"/>
  </r>
  <r>
    <s v="'010600805946050201"/>
    <s v="Three Wheeler-Lease-Registered"/>
    <n v="61"/>
    <s v="120000+"/>
    <n v="2010"/>
    <n v="46"/>
    <n v="0.78417544800000005"/>
    <s v="Medium_risk_sub_purpose_code"/>
    <s v="Missing"/>
    <s v="Missing"/>
    <s v="Missing"/>
    <s v="Missing"/>
    <s v="Green"/>
    <x v="1"/>
    <n v="431900"/>
    <n v="431900"/>
    <n v="575090"/>
    <n v="0"/>
    <x v="0"/>
    <x v="2"/>
    <x v="2"/>
    <x v="2"/>
  </r>
  <r>
    <s v="'005000810121050201"/>
    <s v="Three Wheeler-Lease-Registered"/>
    <n v="61"/>
    <s v="120000+"/>
    <n v="2011"/>
    <n v="40"/>
    <n v="0.82839225800000005"/>
    <s v="Medium_risk_sub_purpose_code"/>
    <s v="Missing"/>
    <s v="Missing"/>
    <s v="Missing"/>
    <s v="Missing"/>
    <s v="Red"/>
    <x v="1"/>
    <n v="454064"/>
    <n v="567580"/>
    <n v="761041"/>
    <n v="761041"/>
    <x v="1"/>
    <x v="2"/>
    <x v="2"/>
    <x v="2"/>
  </r>
  <r>
    <s v="'041800839228050201"/>
    <s v="Three Wheeler-Lease-Registered"/>
    <n v="61"/>
    <s v="80000-100000"/>
    <n v="2014"/>
    <n v="25"/>
    <n v="0.62206797700000005"/>
    <s v="Low_risk_sub_purpose_code"/>
    <s v="20-40"/>
    <s v="between 100 - 150 percentage"/>
    <s v="between 5 - 10 percentage"/>
    <s v="less than 2 percentage"/>
    <s v="Red"/>
    <x v="1"/>
    <n v="175873"/>
    <n v="273251"/>
    <n v="698640"/>
    <n v="698640"/>
    <x v="0"/>
    <x v="2"/>
    <x v="2"/>
    <x v="2"/>
  </r>
  <r>
    <s v="'013000823814050201"/>
    <s v="Three Wheeler-Lease-Registered"/>
    <n v="61"/>
    <s v="80000-100000"/>
    <n v="2007"/>
    <n v="43"/>
    <n v="0.63926453800000005"/>
    <s v="Medium_risk_sub_purpose_code"/>
    <s v="20-40"/>
    <s v="Missing"/>
    <s v="Missing"/>
    <s v="Missing"/>
    <s v="Green"/>
    <x v="1"/>
    <n v="275235"/>
    <n v="292482"/>
    <n v="406797"/>
    <n v="0"/>
    <x v="0"/>
    <x v="2"/>
    <x v="2"/>
    <x v="2"/>
  </r>
  <r>
    <s v="'006800677943050205"/>
    <s v="Three Wheeler-Lease-Registered"/>
    <n v="49"/>
    <s v="60000-80000"/>
    <n v="2012"/>
    <n v="37"/>
    <n v="0.69224571400000001"/>
    <s v="Medium_risk_sub_purpose_code"/>
    <s v="20-40"/>
    <s v="less than 50 percentage"/>
    <s v="between 5 - 10 percentage"/>
    <s v="between 5- 10 percentage"/>
    <s v="Green"/>
    <x v="1"/>
    <n v="447987.85"/>
    <n v="482173"/>
    <n v="712687"/>
    <n v="0"/>
    <x v="1"/>
    <x v="2"/>
    <x v="2"/>
    <x v="2"/>
  </r>
  <r>
    <s v="'013300720527050209"/>
    <s v="Three Wheeler-Lease-Registered"/>
    <n v="49"/>
    <s v="60000-80000"/>
    <n v="2012"/>
    <n v="21"/>
    <n v="0.83117658500000002"/>
    <s v="Medium_risk_sub_purpose_code"/>
    <s v="Missing"/>
    <s v="Missing"/>
    <s v="Missing"/>
    <s v="Missing"/>
    <s v="Red"/>
    <x v="1"/>
    <n v="201347.94"/>
    <n v="660820"/>
    <n v="0"/>
    <n v="0"/>
    <x v="0"/>
    <x v="2"/>
    <x v="2"/>
    <x v="2"/>
  </r>
  <r>
    <s v="'010800809964050201"/>
    <s v="Three Wheeler-Lease-Registered"/>
    <n v="61"/>
    <s v="60000-80000"/>
    <n v="2009"/>
    <n v="25"/>
    <n v="0.81552597000000004"/>
    <s v="Medium_risk_sub_purpose_code"/>
    <s v="20-40"/>
    <s v="between 100 - 150 percentage"/>
    <s v="less than 1 percentage"/>
    <s v="between 5- 10 percentage"/>
    <s v="Red"/>
    <x v="1"/>
    <n v="132869"/>
    <n v="477380"/>
    <n v="0"/>
    <n v="0"/>
    <x v="0"/>
    <x v="2"/>
    <x v="2"/>
    <x v="2"/>
  </r>
  <r>
    <s v="'011900700660050801"/>
    <s v="CASH IN HAND"/>
    <n v="61"/>
    <s v="60000-80000"/>
    <n v="2006"/>
    <n v="28"/>
    <n v="0.82687428600000001"/>
    <s v="Low_risk_sub_purpose_code"/>
    <s v="20-40"/>
    <s v="between 50 - 100 percentage"/>
    <s v="above 15 percentage"/>
    <s v="between 5- 10 percentage"/>
    <s v="Red"/>
    <x v="1"/>
    <n v="39226"/>
    <n v="353034"/>
    <n v="0"/>
    <n v="0"/>
    <x v="0"/>
    <x v="2"/>
    <x v="2"/>
    <x v="2"/>
  </r>
  <r>
    <s v="'007100845112050201"/>
    <s v="Three Wheeler-Lease-Registered"/>
    <n v="61"/>
    <s v="60000-80000"/>
    <n v="2010"/>
    <n v="30"/>
    <n v="0.62151232899999997"/>
    <s v="Low_risk_sub_purpose_code"/>
    <s v="Missing"/>
    <s v="Missing"/>
    <s v="Missing"/>
    <s v="Missing"/>
    <s v="Red"/>
    <x v="1"/>
    <n v="19400"/>
    <n v="194000"/>
    <n v="0"/>
    <n v="0"/>
    <x v="1"/>
    <x v="2"/>
    <x v="2"/>
    <x v="2"/>
  </r>
  <r>
    <s v="'041500820649050201"/>
    <s v="Three Wheeler-Lease-Registered"/>
    <n v="61"/>
    <s v="60000-80000"/>
    <n v="2009"/>
    <n v="42"/>
    <n v="0.82839283600000002"/>
    <s v="Medium_risk_sub_purpose_code"/>
    <s v="60-80"/>
    <s v="less than 50 percentage"/>
    <s v="between 1 - 5 percentage"/>
    <s v="between 5- 10 percentage"/>
    <s v="Red"/>
    <x v="1"/>
    <n v="99214.89"/>
    <n v="467457"/>
    <n v="0"/>
    <n v="0"/>
    <x v="0"/>
    <x v="2"/>
    <x v="2"/>
    <x v="2"/>
  </r>
  <r>
    <s v="'006900830648050201"/>
    <s v="Three Wheeler-Lease-Registered"/>
    <n v="60"/>
    <s v="80000-100000"/>
    <n v="2009"/>
    <n v="28"/>
    <n v="0.72809667700000003"/>
    <s v="Low_risk_sub_purpose_code"/>
    <s v="Missing"/>
    <s v="Missing"/>
    <s v="Missing"/>
    <s v="Missing"/>
    <s v="Red"/>
    <x v="1"/>
    <n v="71701"/>
    <n v="301262"/>
    <n v="0"/>
    <n v="0"/>
    <x v="1"/>
    <x v="2"/>
    <x v="2"/>
    <x v="2"/>
  </r>
  <r>
    <s v="'019000823220050201"/>
    <s v="Three Wheeler-Lease-Registered"/>
    <n v="61"/>
    <s v="40000-60000"/>
    <n v="2014"/>
    <n v="24"/>
    <n v="0.82687445100000001"/>
    <s v="Medium_risk_sub_purpose_code"/>
    <s v="20-40"/>
    <s v="less than 50 percentage"/>
    <s v="less than 1 percentage"/>
    <s v="Missing"/>
    <s v="Red"/>
    <x v="1"/>
    <n v="89564"/>
    <n v="506294"/>
    <n v="884180"/>
    <n v="884180"/>
    <x v="3"/>
    <x v="2"/>
    <x v="2"/>
    <x v="2"/>
  </r>
  <r>
    <s v="'002100809167050201"/>
    <s v="Three Wheeler-Lease-Registered"/>
    <n v="49"/>
    <s v="60000-80000"/>
    <n v="2012"/>
    <n v="24"/>
    <n v="0.75934536600000002"/>
    <s v="Medium_risk_sub_purpose_code"/>
    <s v="0-20"/>
    <s v="Missing"/>
    <s v="Missing"/>
    <s v="Missing"/>
    <s v="Green"/>
    <x v="1"/>
    <n v="560080"/>
    <n v="587600"/>
    <n v="642490"/>
    <n v="0"/>
    <x v="0"/>
    <x v="2"/>
    <x v="2"/>
    <x v="2"/>
  </r>
  <r>
    <s v="'001700836534050201"/>
    <s v="Three Wheeler-Lease-Registered"/>
    <n v="60"/>
    <s v="40000-60000"/>
    <n v="2015"/>
    <n v="28"/>
    <n v="0.74956521700000001"/>
    <s v="Low_risk_sub_purpose_code"/>
    <s v="40-60"/>
    <s v="between 50 - 100 percentage"/>
    <s v="between 1 - 5 percentage"/>
    <s v="between 2- 5 percentage"/>
    <s v="Green"/>
    <x v="1"/>
    <n v="206189"/>
    <n v="283470"/>
    <n v="669415"/>
    <n v="0"/>
    <x v="1"/>
    <x v="2"/>
    <x v="2"/>
    <x v="2"/>
  </r>
  <r>
    <s v="'006100817276050801"/>
    <s v="CASH IN HAND"/>
    <n v="37"/>
    <s v="40000-60000"/>
    <n v="2009"/>
    <n v="49"/>
    <n v="0.67066978099999996"/>
    <s v="Medium_risk_sub_purpose_code"/>
    <s v="20-40"/>
    <s v="less than 50 percentage"/>
    <s v="between 5 - 10 percentage"/>
    <s v="above 10 percentage"/>
    <s v="Green"/>
    <x v="1"/>
    <n v="457344"/>
    <n v="483721"/>
    <n v="381824"/>
    <n v="0"/>
    <x v="0"/>
    <x v="2"/>
    <x v="2"/>
    <x v="2"/>
  </r>
  <r>
    <s v="'000500683403050803"/>
    <s v="CASH IN HAND"/>
    <n v="61"/>
    <s v="60000-80000"/>
    <n v="2011"/>
    <n v="35"/>
    <n v="0.77259974200000003"/>
    <s v="Medium_risk_sub_purpose_code"/>
    <s v="Missing"/>
    <s v="Missing"/>
    <s v="Missing"/>
    <s v="Missing"/>
    <s v="Red"/>
    <x v="1"/>
    <n v="376330.42"/>
    <n v="507129"/>
    <n v="648300"/>
    <n v="648300"/>
    <x v="0"/>
    <x v="2"/>
    <x v="2"/>
    <x v="2"/>
  </r>
  <r>
    <s v="'002500807581050201"/>
    <s v="Three Wheeler-Lease-Registered"/>
    <n v="61"/>
    <s v="80000-100000"/>
    <n v="2009"/>
    <n v="28"/>
    <n v="0.67756179100000002"/>
    <s v="Medium_risk_sub_purpose_code"/>
    <s v="20-40"/>
    <s v="Missing"/>
    <s v="Missing"/>
    <s v="Missing"/>
    <s v="Green"/>
    <x v="1"/>
    <n v="384804"/>
    <n v="384804"/>
    <n v="459071"/>
    <n v="0"/>
    <x v="3"/>
    <x v="2"/>
    <x v="2"/>
    <x v="2"/>
  </r>
  <r>
    <s v="'005300805243050201"/>
    <s v="Three Wheeler-Lease-Registered"/>
    <n v="49"/>
    <s v="60000-80000"/>
    <n v="2011"/>
    <n v="45"/>
    <n v="0.74882993499999995"/>
    <s v="Medium_risk_sub_purpose_code"/>
    <s v="Missing"/>
    <s v="Missing"/>
    <s v="Missing"/>
    <s v="Missing"/>
    <s v="Green"/>
    <x v="1"/>
    <n v="473980"/>
    <n v="497679"/>
    <n v="527458"/>
    <n v="0"/>
    <x v="1"/>
    <x v="2"/>
    <x v="2"/>
    <x v="2"/>
  </r>
  <r>
    <s v="'000600710024050801"/>
    <s v="CASH IN HAND"/>
    <n v="43"/>
    <s v="&lt; 40000"/>
    <n v="2008"/>
    <n v="50"/>
    <n v="0.54284387099999998"/>
    <s v="Medium_risk_sub_purpose_code"/>
    <s v="20-40"/>
    <s v="between 100 - 150 percentage"/>
    <s v="between 5 - 10 percentage"/>
    <s v="between 2- 5 percentage"/>
    <s v="Red"/>
    <x v="1"/>
    <n v="209711"/>
    <n v="257280"/>
    <n v="423216"/>
    <n v="0"/>
    <x v="2"/>
    <x v="2"/>
    <x v="2"/>
    <x v="2"/>
  </r>
  <r>
    <s v="'002500833745050201"/>
    <s v="Three Wheeler-Lease-Registered"/>
    <n v="60"/>
    <s v="60000-80000"/>
    <n v="2014"/>
    <n v="41"/>
    <n v="0.66265896000000002"/>
    <s v="Medium_risk_sub_purpose_code"/>
    <s v="Missing"/>
    <s v="Missing"/>
    <s v="Missing"/>
    <s v="Missing"/>
    <s v="Red"/>
    <x v="1"/>
    <n v="225273"/>
    <n v="325296"/>
    <n v="752104"/>
    <n v="752104"/>
    <x v="1"/>
    <x v="2"/>
    <x v="2"/>
    <x v="2"/>
  </r>
  <r>
    <s v="'002600805754050201"/>
    <s v="Three Wheeler-Lease-Registered"/>
    <n v="55"/>
    <s v="60000-80000"/>
    <n v="2010"/>
    <n v="43"/>
    <n v="0.73949131000000001"/>
    <s v="Medium_risk_sub_purpose_code"/>
    <s v="Missing"/>
    <s v="Missing"/>
    <s v="Missing"/>
    <s v="Missing"/>
    <s v="Green"/>
    <x v="1"/>
    <n v="413686"/>
    <n v="442029"/>
    <n v="533006"/>
    <n v="0"/>
    <x v="3"/>
    <x v="2"/>
    <x v="2"/>
    <x v="2"/>
  </r>
  <r>
    <s v="'001600730015050202"/>
    <s v="Three Wheeler-Lease-Registered"/>
    <n v="37"/>
    <s v="80000-100000"/>
    <n v="2010"/>
    <n v="32"/>
    <n v="0.65638951700000003"/>
    <s v="Low_risk_sub_purpose_code"/>
    <s v="20-40"/>
    <s v="between 50 - 100 percentage"/>
    <s v="between 10 - 15 percentage"/>
    <s v="between 2- 5 percentage"/>
    <s v="Green"/>
    <x v="1"/>
    <n v="370728"/>
    <n v="399435"/>
    <n v="468102"/>
    <n v="0"/>
    <x v="2"/>
    <x v="2"/>
    <x v="2"/>
    <x v="2"/>
  </r>
  <r>
    <s v="'006300759989050204"/>
    <s v="Three Wheeler-Lease-Registered"/>
    <n v="60"/>
    <s v="80000-100000"/>
    <n v="2005"/>
    <n v="21"/>
    <n v="0.75187855800000003"/>
    <s v="Low_risk_sub_purpose_code"/>
    <s v="Missing"/>
    <s v="Missing"/>
    <s v="Missing"/>
    <s v="Missing"/>
    <s v="Red"/>
    <x v="1"/>
    <n v="105992"/>
    <n v="212352"/>
    <n v="542962"/>
    <n v="542962"/>
    <x v="1"/>
    <x v="2"/>
    <x v="2"/>
    <x v="2"/>
  </r>
  <r>
    <s v="'002100712763050202"/>
    <s v="Three Wheeler-Lease-Registered"/>
    <n v="60"/>
    <s v="80000-100000"/>
    <n v="2007"/>
    <n v="21"/>
    <n v="0.65526405499999996"/>
    <s v="Low_risk_sub_purpose_code"/>
    <s v="Missing"/>
    <s v="Missing"/>
    <s v="Missing"/>
    <s v="Missing"/>
    <s v="Red"/>
    <x v="1"/>
    <n v="81608"/>
    <n v="237952"/>
    <n v="470041"/>
    <n v="0"/>
    <x v="1"/>
    <x v="2"/>
    <x v="2"/>
    <x v="2"/>
  </r>
  <r>
    <s v="'021100833113050201"/>
    <s v="Three Wheeler-Lease-Registered"/>
    <n v="61"/>
    <s v="80000-100000"/>
    <n v="2008"/>
    <n v="22"/>
    <n v="0.71115032700000003"/>
    <s v="Low_risk_sub_purpose_code"/>
    <s v="Missing"/>
    <s v="Missing"/>
    <s v="Missing"/>
    <s v="Missing"/>
    <s v="Green"/>
    <x v="1"/>
    <n v="264652.65999999997"/>
    <n v="265837"/>
    <n v="518574"/>
    <n v="0"/>
    <x v="3"/>
    <x v="2"/>
    <x v="2"/>
    <x v="2"/>
  </r>
  <r>
    <s v="'002100816568050201"/>
    <s v="Three Wheeler-Lease-Registered"/>
    <n v="49"/>
    <s v="40000-60000"/>
    <n v="2010"/>
    <n v="40"/>
    <n v="0.83117744999999998"/>
    <s v="Medium_risk_sub_purpose_code"/>
    <s v="20-40"/>
    <s v="Missing"/>
    <s v="Missing"/>
    <s v="Missing"/>
    <s v="Green"/>
    <x v="1"/>
    <n v="571805"/>
    <n v="571805"/>
    <n v="599177"/>
    <n v="0"/>
    <x v="0"/>
    <x v="2"/>
    <x v="2"/>
    <x v="2"/>
  </r>
  <r>
    <s v="'020900817254050201"/>
    <s v="Three Wheeler-Lease-Registered"/>
    <n v="61"/>
    <s v="100000-120000"/>
    <n v="2011"/>
    <n v="44"/>
    <n v="0.828906323"/>
    <s v="Medium_risk_sub_purpose_code"/>
    <s v="0-20"/>
    <s v="Missing"/>
    <s v="Missing"/>
    <s v="Missing"/>
    <s v="Green"/>
    <x v="1"/>
    <n v="547656"/>
    <n v="547656"/>
    <n v="689163"/>
    <n v="0"/>
    <x v="0"/>
    <x v="2"/>
    <x v="2"/>
    <x v="2"/>
  </r>
  <r>
    <s v="'001500711998050202"/>
    <s v="Three Wheeler-Lease-Registered"/>
    <n v="61"/>
    <s v="60000-80000"/>
    <n v="2015"/>
    <n v="31"/>
    <n v="0.80988434799999998"/>
    <s v="Medium_risk_sub_purpose_code"/>
    <s v="20-40"/>
    <s v="less than 50 percentage"/>
    <s v="between 5 - 10 percentage"/>
    <s v="above 10 percentage"/>
    <s v="Red"/>
    <x v="1"/>
    <n v="184774.56"/>
    <n v="668978"/>
    <n v="0"/>
    <n v="0"/>
    <x v="0"/>
    <x v="2"/>
    <x v="2"/>
    <x v="2"/>
  </r>
  <r>
    <s v="'002500705212050801"/>
    <s v="CASH IN HAND"/>
    <n v="61"/>
    <s v="60000-80000"/>
    <n v="2006"/>
    <n v="48"/>
    <n v="0.61228714299999998"/>
    <s v="Medium_risk_sub_purpose_code"/>
    <s v="40-60"/>
    <s v="between 100 - 150 percentage"/>
    <s v="between 1 - 5 percentage"/>
    <s v="between 2- 5 percentage"/>
    <s v="Red"/>
    <x v="1"/>
    <n v="59881"/>
    <n v="226215"/>
    <n v="0"/>
    <n v="0"/>
    <x v="2"/>
    <x v="2"/>
    <x v="2"/>
    <x v="2"/>
  </r>
  <r>
    <s v="'008400583889050801"/>
    <s v="CASH IN HAND"/>
    <n v="61"/>
    <s v="60000-80000"/>
    <n v="2014"/>
    <n v="32"/>
    <n v="0.82687445100000001"/>
    <s v="Medium_risk_sub_purpose_code"/>
    <s v="20-40"/>
    <s v="between 100 - 150 percentage"/>
    <s v="between 5 - 10 percentage"/>
    <s v="between 2- 5 percentage"/>
    <s v="Red"/>
    <x v="1"/>
    <n v="44437"/>
    <n v="588740"/>
    <n v="0"/>
    <n v="0"/>
    <x v="0"/>
    <x v="2"/>
    <x v="2"/>
    <x v="2"/>
  </r>
  <r>
    <s v="'001600334201050201"/>
    <s v="Three Wheeler-Lease-Registered"/>
    <n v="37"/>
    <s v="60000-80000"/>
    <n v="2015"/>
    <n v="25"/>
    <n v="0.62393565200000001"/>
    <s v="Low_risk_sub_purpose_code"/>
    <s v="0-20"/>
    <s v="between 50 - 100 percentage"/>
    <s v="between 10 - 15 percentage"/>
    <s v="between 5- 10 percentage"/>
    <s v="Red"/>
    <x v="0"/>
    <n v="254406"/>
    <n v="418639"/>
    <n v="691184"/>
    <n v="691184"/>
    <x v="2"/>
    <x v="2"/>
    <x v="2"/>
    <x v="2"/>
  </r>
  <r>
    <s v="'006100830888050201"/>
    <s v="Three Wheeler-Lease-Registered"/>
    <n v="61"/>
    <s v="60000-80000"/>
    <n v="2008"/>
    <n v="23"/>
    <n v="0.55093333300000003"/>
    <s v="High_risk_sub_purpose_code"/>
    <s v="Missing"/>
    <s v="Missing"/>
    <s v="Missing"/>
    <s v="Missing"/>
    <s v="Red"/>
    <x v="1"/>
    <n v="101531"/>
    <n v="217434"/>
    <n v="415447"/>
    <n v="415447"/>
    <x v="1"/>
    <x v="2"/>
    <x v="2"/>
    <x v="2"/>
  </r>
  <r>
    <s v="'003300806480050201"/>
    <s v="Three Wheeler-Lease-Registered"/>
    <n v="73"/>
    <s v="100000-120000"/>
    <n v="2012"/>
    <n v="25"/>
    <n v="0.80575076899999998"/>
    <s v="Medium_risk_sub_purpose_code"/>
    <s v="20-40"/>
    <s v="between 50 - 100 percentage"/>
    <s v="above 15 percentage"/>
    <s v="between 5- 10 percentage"/>
    <s v="Green"/>
    <x v="1"/>
    <n v="595350"/>
    <n v="595350"/>
    <n v="947751"/>
    <n v="0"/>
    <x v="1"/>
    <x v="2"/>
    <x v="2"/>
    <x v="2"/>
  </r>
  <r>
    <s v="'040800806904050201"/>
    <s v="Three Wheeler-Lease-Registered"/>
    <n v="61"/>
    <s v="100000-120000"/>
    <n v="2010"/>
    <n v="39"/>
    <n v="0.82490813799999996"/>
    <s v="Medium_risk_sub_purpose_code"/>
    <s v="Missing"/>
    <s v="Missing"/>
    <s v="Missing"/>
    <s v="Missing"/>
    <s v="Red"/>
    <x v="1"/>
    <n v="189271.67999999999"/>
    <n v="492219"/>
    <n v="0"/>
    <n v="0"/>
    <x v="0"/>
    <x v="2"/>
    <x v="2"/>
    <x v="2"/>
  </r>
  <r>
    <s v="'010200810249050201"/>
    <s v="Three Wheeler-Lease-Registered"/>
    <n v="61"/>
    <s v="40000-60000"/>
    <n v="2012"/>
    <n v="57"/>
    <n v="0.82737610100000003"/>
    <s v="Medium_risk_sub_purpose_code"/>
    <s v="20-40"/>
    <s v="Missing"/>
    <s v="Missing"/>
    <s v="Missing"/>
    <s v="Red"/>
    <x v="1"/>
    <n v="56071"/>
    <n v="532399"/>
    <n v="0"/>
    <n v="0"/>
    <x v="0"/>
    <x v="2"/>
    <x v="2"/>
    <x v="2"/>
  </r>
  <r>
    <s v="'001900841546050201"/>
    <s v="Three Wheeler-Lease-Registered"/>
    <n v="37"/>
    <s v="100000-120000"/>
    <n v="2008"/>
    <n v="28"/>
    <n v="0.62175941999999995"/>
    <s v="Low_risk_sub_purpose_code"/>
    <s v="20-40"/>
    <s v="between 100 - 150 percentage"/>
    <s v="between 10 - 15 percentage"/>
    <s v="between 2- 5 percentage"/>
    <s v="Red"/>
    <x v="1"/>
    <n v="179551"/>
    <n v="225511"/>
    <n v="419761"/>
    <n v="0"/>
    <x v="0"/>
    <x v="2"/>
    <x v="2"/>
    <x v="2"/>
  </r>
  <r>
    <s v="'003600839392050201"/>
    <s v="Three Wheeler-Lease-Registered"/>
    <n v="49"/>
    <s v="80000-100000"/>
    <n v="2008"/>
    <n v="37"/>
    <n v="0.61776774199999995"/>
    <s v="Low_risk_sub_purpose_code"/>
    <s v="20-40"/>
    <s v="between 50 - 100 percentage"/>
    <s v="above 15 percentage"/>
    <s v="between 2- 5 percentage"/>
    <s v="Red"/>
    <x v="1"/>
    <n v="59916"/>
    <n v="219076"/>
    <n v="473103"/>
    <n v="473103"/>
    <x v="0"/>
    <x v="2"/>
    <x v="2"/>
    <x v="2"/>
  </r>
  <r>
    <s v="'002600806323050201"/>
    <s v="Three Wheeler-Lease-Registered"/>
    <n v="49"/>
    <s v="80000-100000"/>
    <n v="2008"/>
    <n v="33"/>
    <n v="0.79943354799999999"/>
    <s v="Medium_risk_sub_purpose_code"/>
    <s v="Missing"/>
    <s v="Missing"/>
    <s v="Missing"/>
    <s v="Missing"/>
    <s v="Red"/>
    <x v="1"/>
    <n v="356349"/>
    <n v="435939"/>
    <n v="491618"/>
    <n v="491618"/>
    <x v="3"/>
    <x v="2"/>
    <x v="2"/>
    <x v="2"/>
  </r>
  <r>
    <s v="'002800583446050803"/>
    <s v="CASH IN HAND"/>
    <n v="61"/>
    <s v="80000-100000"/>
    <n v="2014"/>
    <n v="27"/>
    <n v="0.60476266000000001"/>
    <s v="Low_risk_sub_purpose_code"/>
    <s v="below 0"/>
    <s v="between 100 - 150 percentage"/>
    <s v="above 15 percentage"/>
    <s v="between 2- 5 percentage"/>
    <s v="Red"/>
    <x v="1"/>
    <n v="23278.55"/>
    <n v="278796"/>
    <n v="0"/>
    <n v="0"/>
    <x v="2"/>
    <x v="2"/>
    <x v="2"/>
    <x v="2"/>
  </r>
  <r>
    <s v="'041200785065050201"/>
    <s v="Three Wheeler-Lease-Registered"/>
    <n v="61"/>
    <s v="60000-80000"/>
    <n v="2015"/>
    <n v="31"/>
    <n v="0.80938956500000003"/>
    <s v="Medium_risk_sub_purpose_code"/>
    <s v="Missing"/>
    <s v="Missing"/>
    <s v="Missing"/>
    <s v="Missing"/>
    <s v="Red"/>
    <x v="1"/>
    <n v="507796"/>
    <n v="601768"/>
    <n v="882394"/>
    <n v="0"/>
    <x v="1"/>
    <x v="2"/>
    <x v="2"/>
    <x v="2"/>
  </r>
  <r>
    <s v="'006100840999050201"/>
    <s v="Three Wheeler-Lease-Registered"/>
    <n v="61"/>
    <s v="60000-80000"/>
    <n v="2013"/>
    <n v="49"/>
    <n v="0.62206839400000002"/>
    <s v="Low_risk_sub_purpose_code"/>
    <s v="0-20"/>
    <s v="between 150 - 200 percentage"/>
    <s v="less than 1 percentage"/>
    <s v="between 2- 5 percentage"/>
    <s v="Green"/>
    <x v="0"/>
    <n v="244585"/>
    <n v="244585"/>
    <n v="558789"/>
    <n v="0"/>
    <x v="0"/>
    <x v="2"/>
    <x v="2"/>
    <x v="2"/>
  </r>
  <r>
    <s v="'021200820501050201"/>
    <s v="Three Wheeler-Lease-Registered"/>
    <n v="61"/>
    <s v="40000-60000"/>
    <n v="2012"/>
    <n v="23"/>
    <n v="0.70641509400000002"/>
    <s v="Medium_risk_sub_purpose_code"/>
    <s v="20-40"/>
    <s v="less than 50 percentage"/>
    <s v="less than 1 percentage"/>
    <s v="Missing"/>
    <s v="Green"/>
    <x v="1"/>
    <n v="414568.34"/>
    <n v="433694"/>
    <n v="586745"/>
    <n v="0"/>
    <x v="0"/>
    <x v="2"/>
    <x v="2"/>
    <x v="2"/>
  </r>
  <r>
    <s v="'009300808864050201"/>
    <s v="Three Wheeler-Lease-Registered"/>
    <n v="49"/>
    <s v="40000-60000"/>
    <n v="2006"/>
    <n v="29"/>
    <n v="0.74126571399999996"/>
    <s v="Medium_risk_sub_purpose_code"/>
    <s v="20-40"/>
    <s v="less than 50 percentage"/>
    <s v="less than 1 percentage"/>
    <s v="Missing"/>
    <s v="Red"/>
    <x v="1"/>
    <n v="218724"/>
    <n v="298260"/>
    <n v="489599"/>
    <n v="489599"/>
    <x v="3"/>
    <x v="2"/>
    <x v="2"/>
    <x v="2"/>
  </r>
  <r>
    <s v="'016400814311050201"/>
    <s v="Three Wheeler-Lease-Registered"/>
    <n v="61"/>
    <s v="60000-80000"/>
    <n v="2015"/>
    <n v="33"/>
    <n v="0.82737565199999996"/>
    <s v="Medium_risk_sub_purpose_code"/>
    <s v="0-20"/>
    <s v="Missing"/>
    <s v="Missing"/>
    <s v="Missing"/>
    <s v="Red"/>
    <x v="1"/>
    <n v="421744"/>
    <n v="648740"/>
    <n v="989343"/>
    <n v="989343"/>
    <x v="0"/>
    <x v="2"/>
    <x v="2"/>
    <x v="2"/>
  </r>
  <r>
    <s v="'002900810803050203"/>
    <s v="Three Wheeler-Lease-Registered"/>
    <n v="61"/>
    <s v="60000-80000"/>
    <n v="2015"/>
    <n v="29"/>
    <n v="0.82788173899999995"/>
    <s v="Medium_risk_sub_purpose_code"/>
    <s v="0-20"/>
    <s v="Missing"/>
    <s v="Missing"/>
    <s v="Missing"/>
    <s v="Green"/>
    <x v="1"/>
    <n v="658200"/>
    <n v="658200"/>
    <n v="798596"/>
    <n v="0"/>
    <x v="0"/>
    <x v="2"/>
    <x v="2"/>
    <x v="2"/>
  </r>
  <r>
    <s v="'008200521280050202"/>
    <s v="Three Wheeler-Lease-Registered"/>
    <n v="37"/>
    <s v="60000-80000"/>
    <n v="2005"/>
    <n v="22"/>
    <n v="0.83528972000000001"/>
    <s v="Medium_risk_sub_purpose_code"/>
    <s v="Missing"/>
    <s v="Missing"/>
    <s v="Missing"/>
    <s v="Missing"/>
    <s v="Green"/>
    <x v="1"/>
    <n v="469526.5"/>
    <n v="472891"/>
    <n v="353735"/>
    <n v="0"/>
    <x v="1"/>
    <x v="2"/>
    <x v="2"/>
    <x v="2"/>
  </r>
  <r>
    <s v="'001800810737050201"/>
    <s v="Three Wheeler-Lease-Registered"/>
    <n v="61"/>
    <s v="100000-120000"/>
    <n v="2010"/>
    <n v="22"/>
    <n v="0.82737610699999997"/>
    <s v="Medium_risk_sub_purpose_code"/>
    <s v="Missing"/>
    <s v="Missing"/>
    <s v="Missing"/>
    <s v="Missing"/>
    <s v="Red"/>
    <x v="1"/>
    <n v="166310"/>
    <n v="526200"/>
    <n v="745333"/>
    <n v="745333"/>
    <x v="3"/>
    <x v="2"/>
    <x v="2"/>
    <x v="2"/>
  </r>
  <r>
    <s v="'018800804808050201"/>
    <s v="Three Wheeler-Lease-Registered"/>
    <n v="73"/>
    <s v="60000-80000"/>
    <n v="2015"/>
    <n v="23"/>
    <n v="0.8780192"/>
    <s v="Medium_risk_sub_purpose_code"/>
    <s v="Missing"/>
    <s v="Missing"/>
    <s v="Missing"/>
    <s v="Missing"/>
    <s v="Red"/>
    <x v="1"/>
    <n v="186712"/>
    <n v="595476"/>
    <n v="0"/>
    <n v="0"/>
    <x v="4"/>
    <x v="2"/>
    <x v="2"/>
    <x v="2"/>
  </r>
  <r>
    <s v="'003000640582050802"/>
    <s v="CASH IN HAND"/>
    <n v="61"/>
    <s v="60000-80000"/>
    <n v="2005"/>
    <n v="41"/>
    <n v="0.82115887899999995"/>
    <s v="Medium_risk_sub_purpose_code"/>
    <s v="Missing"/>
    <s v="Missing"/>
    <s v="Missing"/>
    <s v="Missing"/>
    <s v="Red"/>
    <x v="1"/>
    <n v="59742.22"/>
    <n v="377454"/>
    <n v="0"/>
    <n v="0"/>
    <x v="3"/>
    <x v="2"/>
    <x v="2"/>
    <x v="2"/>
  </r>
  <r>
    <s v="'001600815690050201"/>
    <s v="Three Wheeler-Lease-Registered"/>
    <n v="49"/>
    <s v="60000-80000"/>
    <n v="2007"/>
    <n v="55"/>
    <n v="0.83117714300000001"/>
    <s v="Medium_risk_sub_purpose_code"/>
    <s v="20-40"/>
    <s v="between 100 - 150 percentage"/>
    <s v="between 1 - 5 percentage"/>
    <s v="between 2- 5 percentage"/>
    <s v="Red"/>
    <x v="1"/>
    <n v="206580"/>
    <n v="485600"/>
    <n v="0"/>
    <n v="0"/>
    <x v="0"/>
    <x v="2"/>
    <x v="2"/>
    <x v="2"/>
  </r>
  <r>
    <s v="'002600471553050201"/>
    <s v="Three Wheeler-Lease-Registered"/>
    <n v="24"/>
    <s v="&lt; 40000"/>
    <n v="2006"/>
    <n v="36"/>
    <n v="0.51108695699999995"/>
    <s v="Low_risk_sub_purpose_code"/>
    <s v="below 0"/>
    <s v="between 50 - 100 percentage"/>
    <s v="above 15 percentage"/>
    <s v="between 5- 10 percentage"/>
    <s v="Green"/>
    <x v="1"/>
    <n v="320860.99"/>
    <n v="326240"/>
    <n v="158826"/>
    <n v="0"/>
    <x v="1"/>
    <x v="2"/>
    <x v="2"/>
    <x v="2"/>
  </r>
  <r>
    <s v="'009700640221050202"/>
    <s v="Three Wheeler-Lease-Registered"/>
    <n v="30"/>
    <s v="&lt; 40000"/>
    <n v="2007"/>
    <n v="36"/>
    <n v="0.53583781900000005"/>
    <s v="Low_risk_sub_purpose_code"/>
    <s v="below 0"/>
    <s v="between 50 - 100 percentage"/>
    <s v="above 15 percentage"/>
    <s v="between 5- 10 percentage"/>
    <s v="Green"/>
    <x v="1"/>
    <n v="268349"/>
    <n v="293588"/>
    <n v="350839"/>
    <n v="0"/>
    <x v="1"/>
    <x v="2"/>
    <x v="2"/>
    <x v="2"/>
  </r>
  <r>
    <s v="'003400799605050204"/>
    <s v="Three Wheeler-Lease-Registered"/>
    <n v="61"/>
    <s v="60000-80000"/>
    <n v="2012"/>
    <n v="40"/>
    <n v="0.82839245299999997"/>
    <s v="Medium_risk_sub_purpose_code"/>
    <s v="Missing"/>
    <s v="Missing"/>
    <s v="Missing"/>
    <s v="Missing"/>
    <s v="Red"/>
    <x v="1"/>
    <n v="138094"/>
    <n v="551893"/>
    <n v="0"/>
    <n v="0"/>
    <x v="1"/>
    <x v="2"/>
    <x v="2"/>
    <x v="2"/>
  </r>
  <r>
    <s v="'020300771926050201"/>
    <s v="Three Wheeler-Lease-Registered"/>
    <n v="61"/>
    <s v="80000-100000"/>
    <n v="2007"/>
    <n v="63"/>
    <n v="0.62211092400000001"/>
    <s v="Low_risk_sub_purpose_code"/>
    <s v="40-60"/>
    <s v="between 50 - 100 percentage"/>
    <s v="between 10 - 15 percentage"/>
    <s v="between 5- 10 percentage"/>
    <s v="Green"/>
    <x v="1"/>
    <n v="194612"/>
    <n v="194612"/>
    <n v="431515"/>
    <n v="0"/>
    <x v="2"/>
    <x v="2"/>
    <x v="2"/>
    <x v="2"/>
  </r>
  <r>
    <s v="'041800312164050201"/>
    <s v="Three Wheeler-Lease-Registered"/>
    <n v="36"/>
    <s v="&lt; 40000"/>
    <n v="2013"/>
    <n v="36"/>
    <n v="0.51176666699999995"/>
    <s v="Low_risk_sub_purpose_code"/>
    <s v="20-40"/>
    <s v="between 100 - 150 percentage"/>
    <s v="between 10 - 15 percentage"/>
    <s v="between 2- 5 percentage"/>
    <s v="Red"/>
    <x v="0"/>
    <n v="230673.39"/>
    <n v="378400"/>
    <n v="496715"/>
    <n v="496715"/>
    <x v="1"/>
    <x v="2"/>
    <x v="2"/>
    <x v="2"/>
  </r>
  <r>
    <s v="'001600750318050201"/>
    <s v="Three Wheeler-Lease-Registered"/>
    <n v="37"/>
    <s v="40000-60000"/>
    <n v="2007"/>
    <n v="37"/>
    <n v="0.66704537799999997"/>
    <s v="Low_risk_sub_purpose_code"/>
    <s v="20-40"/>
    <s v="between 50 - 100 percentage"/>
    <s v="between 5 - 10 percentage"/>
    <s v="between 5- 10 percentage"/>
    <s v="Red"/>
    <x v="1"/>
    <n v="153993"/>
    <n v="307888"/>
    <n v="504972"/>
    <n v="504972"/>
    <x v="1"/>
    <x v="2"/>
    <x v="2"/>
    <x v="2"/>
  </r>
  <r>
    <s v="'040700844014050201"/>
    <s v="Three Wheeler-Lease-Registered"/>
    <n v="49"/>
    <s v="40000-60000"/>
    <n v="2005"/>
    <n v="45"/>
    <n v="0.62403597399999999"/>
    <s v="Low_risk_sub_purpose_code"/>
    <s v="Missing"/>
    <s v="between 150 - 200 percentage"/>
    <s v="between 5 - 10 percentage"/>
    <s v="between 2- 5 percentage"/>
    <s v="Green"/>
    <x v="1"/>
    <n v="155200"/>
    <n v="155200"/>
    <n v="344872"/>
    <n v="0"/>
    <x v="1"/>
    <x v="2"/>
    <x v="2"/>
    <x v="2"/>
  </r>
  <r>
    <s v="'040200330932050802"/>
    <s v="CASH IN HAND"/>
    <n v="61"/>
    <s v="80000-100000"/>
    <n v="2011"/>
    <n v="27"/>
    <n v="0.76991690300000004"/>
    <s v="Medium_risk_sub_purpose_code"/>
    <s v="below 0"/>
    <s v="between 50 - 100 percentage"/>
    <s v="between 1 - 5 percentage"/>
    <s v="between 5- 10 percentage"/>
    <s v="Green"/>
    <x v="1"/>
    <n v="424992.64"/>
    <n v="477072"/>
    <n v="780514"/>
    <n v="0"/>
    <x v="0"/>
    <x v="2"/>
    <x v="2"/>
    <x v="2"/>
  </r>
  <r>
    <s v="'002500817395050202"/>
    <s v="Three Wheeler-Lease-Registered"/>
    <n v="61"/>
    <s v="60000-80000"/>
    <n v="2006"/>
    <n v="33"/>
    <n v="0.82737571399999998"/>
    <s v="Medium_risk_sub_purpose_code"/>
    <s v="20-40"/>
    <s v="Missing"/>
    <s v="Missing"/>
    <s v="Missing"/>
    <s v="Red"/>
    <x v="1"/>
    <n v="273660.05"/>
    <n v="380703"/>
    <n v="0"/>
    <n v="0"/>
    <x v="0"/>
    <x v="2"/>
    <x v="2"/>
    <x v="2"/>
  </r>
  <r>
    <s v="'009900576363050201"/>
    <s v="Three Wheeler-Lease-Registered"/>
    <n v="37"/>
    <s v="80000-100000"/>
    <n v="2015"/>
    <n v="42"/>
    <n v="0.67039122799999995"/>
    <s v="Low_risk_sub_purpose_code"/>
    <s v="below 0"/>
    <s v="between 50 - 100 percentage"/>
    <s v="between 10 - 15 percentage"/>
    <s v="between 2- 5 percentage"/>
    <s v="Red"/>
    <x v="1"/>
    <n v="163392"/>
    <n v="410352"/>
    <n v="707464"/>
    <n v="707464"/>
    <x v="2"/>
    <x v="2"/>
    <x v="2"/>
    <x v="2"/>
  </r>
  <r>
    <s v="'013100235971050201"/>
    <s v="Three Wheeler-Lease-Registered"/>
    <n v="36"/>
    <s v="&lt; 40000"/>
    <n v="2013"/>
    <n v="36"/>
    <n v="0.45692307700000001"/>
    <s v="Low_risk_sub_purpose_code"/>
    <s v="below 0"/>
    <s v="between 50 - 100 percentage"/>
    <s v="above 15 percentage"/>
    <s v="between 2- 5 percentage"/>
    <s v="Green"/>
    <x v="0"/>
    <n v="312018"/>
    <n v="334305"/>
    <n v="367746"/>
    <n v="0"/>
    <x v="1"/>
    <x v="2"/>
    <x v="2"/>
    <x v="2"/>
  </r>
  <r>
    <s v="'000600839135050201"/>
    <s v="Three Wheeler-Lease-Registered"/>
    <n v="61"/>
    <s v="100000-120000"/>
    <n v="2008"/>
    <n v="28"/>
    <n v="0.622068387"/>
    <s v="Low_risk_sub_purpose_code"/>
    <s v="0-20"/>
    <s v="between 150 - 200 percentage"/>
    <s v="less than 1 percentage"/>
    <s v="between 2- 5 percentage"/>
    <s v="Green"/>
    <x v="1"/>
    <n v="199034"/>
    <n v="199034"/>
    <n v="448768"/>
    <n v="0"/>
    <x v="0"/>
    <x v="2"/>
    <x v="2"/>
    <x v="2"/>
  </r>
  <r>
    <s v="'013100362841050201"/>
    <s v="Three Wheeler-Lease-Registered"/>
    <n v="48"/>
    <s v="&lt; 40000"/>
    <n v="2015"/>
    <n v="36"/>
    <n v="0.52719298199999998"/>
    <s v="Low_risk_sub_purpose_code"/>
    <s v="20-40"/>
    <s v="between 50 - 100 percentage"/>
    <s v="between 10 - 15 percentage"/>
    <s v="between 2- 5 percentage"/>
    <s v="Green"/>
    <x v="0"/>
    <n v="345185"/>
    <n v="377205"/>
    <n v="534978"/>
    <n v="0"/>
    <x v="1"/>
    <x v="2"/>
    <x v="2"/>
    <x v="2"/>
  </r>
  <r>
    <s v="'006100814566050201"/>
    <s v="Three Wheeler-Lease-Registered"/>
    <n v="49"/>
    <s v="40000-60000"/>
    <n v="2006"/>
    <n v="43"/>
    <n v="0.83021714300000005"/>
    <s v="Medium_risk_sub_purpose_code"/>
    <s v="20-40"/>
    <s v="Missing"/>
    <s v="Missing"/>
    <s v="Missing"/>
    <s v="Green"/>
    <x v="1"/>
    <n v="442600"/>
    <n v="442600"/>
    <n v="436312"/>
    <n v="0"/>
    <x v="0"/>
    <x v="2"/>
    <x v="2"/>
    <x v="2"/>
  </r>
  <r>
    <s v="'006100728587050203"/>
    <s v="Three Wheeler-Lease-Registered"/>
    <n v="61"/>
    <s v="80000-100000"/>
    <n v="2011"/>
    <n v="20"/>
    <n v="0.81215896799999998"/>
    <s v="Medium_risk_sub_purpose_code"/>
    <s v="Missing"/>
    <s v="Missing"/>
    <s v="Missing"/>
    <s v="Missing"/>
    <s v="Green"/>
    <x v="1"/>
    <n v="272754"/>
    <n v="343954"/>
    <n v="772808"/>
    <n v="0"/>
    <x v="2"/>
    <x v="2"/>
    <x v="2"/>
    <x v="2"/>
  </r>
  <r>
    <s v="'005600842140050201"/>
    <s v="Three Wheeler-Lease-Registered"/>
    <n v="61"/>
    <s v="80000-100000"/>
    <n v="2012"/>
    <n v="31"/>
    <n v="0.57080165100000002"/>
    <s v="Low_risk_sub_purpose_code"/>
    <s v="0-20"/>
    <s v="above 200 percentage"/>
    <s v="between 10 - 15 percentage"/>
    <s v="less than 2 percentage"/>
    <s v="Red"/>
    <x v="1"/>
    <n v="124746"/>
    <n v="197460"/>
    <n v="590710"/>
    <n v="590710"/>
    <x v="0"/>
    <x v="2"/>
    <x v="2"/>
    <x v="2"/>
  </r>
  <r>
    <s v="'013100809678050801"/>
    <s v="CASH IN HAND"/>
    <n v="61"/>
    <s v="60000-80000"/>
    <n v="2008"/>
    <n v="35"/>
    <n v="0.82788258100000001"/>
    <s v="Medium_risk_sub_purpose_code"/>
    <s v="20-40"/>
    <s v="between 50 - 100 percentage"/>
    <s v="between 1 - 5 percentage"/>
    <s v="between 2- 5 percentage"/>
    <s v="Red"/>
    <x v="1"/>
    <n v="381875"/>
    <n v="447900"/>
    <n v="587298"/>
    <n v="0"/>
    <x v="0"/>
    <x v="2"/>
    <x v="2"/>
    <x v="2"/>
  </r>
  <r>
    <s v="'003100807973050201"/>
    <s v="Three Wheeler-Lease-Registered"/>
    <n v="49"/>
    <s v="60000-80000"/>
    <n v="2006"/>
    <n v="29"/>
    <n v="0.74084142900000005"/>
    <s v="Medium_risk_sub_purpose_code"/>
    <s v="Missing"/>
    <s v="Missing"/>
    <s v="Missing"/>
    <s v="Missing"/>
    <s v="Green"/>
    <x v="1"/>
    <n v="410592"/>
    <n v="410592"/>
    <n v="378659"/>
    <n v="0"/>
    <x v="0"/>
    <x v="2"/>
    <x v="2"/>
    <x v="2"/>
  </r>
  <r>
    <s v="'000600713046050202"/>
    <s v="Three Wheeler-Lease-Registered"/>
    <n v="49"/>
    <s v="60000-80000"/>
    <n v="2010"/>
    <n v="53"/>
    <n v="0.83069572400000002"/>
    <s v="Medium_risk_sub_purpose_code"/>
    <s v="20-40"/>
    <s v="between 50 - 100 percentage"/>
    <s v="between 5 - 10 percentage"/>
    <s v="between 2- 5 percentage"/>
    <s v="Green"/>
    <x v="1"/>
    <n v="547371"/>
    <n v="547371"/>
    <n v="580154"/>
    <n v="0"/>
    <x v="3"/>
    <x v="2"/>
    <x v="2"/>
    <x v="2"/>
  </r>
  <r>
    <s v="'006100818718050201"/>
    <s v="Three Wheeler-Lease-Registered"/>
    <n v="49"/>
    <s v="40000-60000"/>
    <n v="2011"/>
    <n v="34"/>
    <n v="0.79272361300000005"/>
    <s v="Medium_risk_sub_purpose_code"/>
    <s v="60-80"/>
    <s v="between 50 - 100 percentage"/>
    <s v="between 1 - 5 percentage"/>
    <s v="between 2- 5 percentage"/>
    <s v="Red"/>
    <x v="1"/>
    <n v="28939"/>
    <n v="549841"/>
    <n v="0"/>
    <n v="0"/>
    <x v="0"/>
    <x v="2"/>
    <x v="2"/>
    <x v="2"/>
  </r>
  <r>
    <s v="'006700247754050201"/>
    <s v="Three Wheeler-Lease-Registered"/>
    <n v="49"/>
    <s v="40000-60000"/>
    <n v="2008"/>
    <n v="39"/>
    <n v="0.80413161300000002"/>
    <s v="Low_risk_sub_purpose_code"/>
    <s v="Missing"/>
    <s v="Missing"/>
    <s v="Missing"/>
    <s v="Missing"/>
    <s v="Green"/>
    <x v="1"/>
    <n v="458050.89"/>
    <n v="483740"/>
    <n v="497769"/>
    <n v="0"/>
    <x v="0"/>
    <x v="2"/>
    <x v="2"/>
    <x v="2"/>
  </r>
  <r>
    <s v="'006500816135050201"/>
    <s v="Three Wheeler-Lease-Registered"/>
    <n v="49"/>
    <s v="60000-80000"/>
    <n v="2005"/>
    <n v="27"/>
    <n v="0.83021756999999996"/>
    <s v="Medium_risk_sub_purpose_code"/>
    <s v="Missing"/>
    <s v="Missing"/>
    <s v="Missing"/>
    <s v="Missing"/>
    <s v="Red"/>
    <x v="1"/>
    <n v="106455.69"/>
    <n v="425180"/>
    <n v="539741"/>
    <n v="539741"/>
    <x v="0"/>
    <x v="2"/>
    <x v="2"/>
    <x v="2"/>
  </r>
  <r>
    <s v="'005000721882050201"/>
    <s v="Three Wheeler-Lease-Registered"/>
    <n v="49"/>
    <s v="60000-80000"/>
    <n v="2008"/>
    <n v="36"/>
    <n v="0.73020774200000005"/>
    <s v="Medium_risk_sub_purpose_code"/>
    <s v="Missing"/>
    <s v="Missing"/>
    <s v="Missing"/>
    <s v="Missing"/>
    <s v="Red"/>
    <x v="1"/>
    <n v="395446.46"/>
    <n v="416081"/>
    <n v="532405"/>
    <n v="0"/>
    <x v="0"/>
    <x v="2"/>
    <x v="2"/>
    <x v="2"/>
  </r>
  <r>
    <s v="'000400805274050201"/>
    <s v="Three Wheeler-Lease-Registered"/>
    <n v="61"/>
    <s v="60000-80000"/>
    <n v="2013"/>
    <n v="30"/>
    <n v="0.74421428599999995"/>
    <s v="Medium_risk_sub_purpose_code"/>
    <s v="20-40"/>
    <s v="between 100 - 150 percentage"/>
    <s v="between 1 - 5 percentage"/>
    <s v="between 2- 5 percentage"/>
    <s v="Green"/>
    <x v="1"/>
    <n v="462550.25"/>
    <n v="469182"/>
    <n v="617068"/>
    <n v="0"/>
    <x v="3"/>
    <x v="2"/>
    <x v="2"/>
    <x v="2"/>
  </r>
  <r>
    <s v="'001600491011050204"/>
    <s v="Three Wheeler-Lease-Registered"/>
    <n v="49"/>
    <s v="60000-80000"/>
    <n v="2012"/>
    <n v="55"/>
    <n v="0.69949756100000005"/>
    <s v="Medium_risk_sub_purpose_code"/>
    <s v="0-20"/>
    <s v="between 50 - 100 percentage"/>
    <s v="between 5 - 10 percentage"/>
    <s v="between 5- 10 percentage"/>
    <s v="Red"/>
    <x v="1"/>
    <n v="156998"/>
    <n v="398972"/>
    <n v="0"/>
    <n v="0"/>
    <x v="2"/>
    <x v="2"/>
    <x v="2"/>
    <x v="2"/>
  </r>
  <r>
    <s v="'009500804379050204"/>
    <s v="Three Wheeler-Lease-Registered"/>
    <n v="61"/>
    <s v="60000-80000"/>
    <n v="2012"/>
    <n v="24"/>
    <n v="0.82301427100000002"/>
    <s v="Medium_risk_sub_purpose_code"/>
    <s v="Missing"/>
    <s v="Missing"/>
    <s v="Missing"/>
    <s v="Missing"/>
    <s v="Red"/>
    <x v="1"/>
    <n v="250541.75"/>
    <n v="593880"/>
    <n v="953546"/>
    <n v="953546"/>
    <x v="1"/>
    <x v="2"/>
    <x v="2"/>
    <x v="2"/>
  </r>
  <r>
    <s v="'004200842113050201"/>
    <s v="Three Wheeler-Lease-Registered"/>
    <n v="61"/>
    <s v="40000-60000"/>
    <n v="2013"/>
    <n v="21"/>
    <n v="0.62246010399999996"/>
    <s v="Low_risk_sub_purpose_code"/>
    <s v="Missing"/>
    <s v="Missing"/>
    <s v="Missing"/>
    <s v="Missing"/>
    <s v="Green"/>
    <x v="0"/>
    <n v="181232"/>
    <n v="226540"/>
    <n v="587462"/>
    <n v="0"/>
    <x v="1"/>
    <x v="2"/>
    <x v="2"/>
    <x v="2"/>
  </r>
  <r>
    <s v="'008700837089050201"/>
    <s v="Three Wheeler-Lease-Registered"/>
    <n v="61"/>
    <s v="100000-120000"/>
    <n v="2012"/>
    <n v="25"/>
    <n v="0.62859211800000003"/>
    <s v="Low_risk_sub_purpose_code"/>
    <s v="0-20"/>
    <s v="between 150 - 200 percentage"/>
    <s v="between 1 - 5 percentage"/>
    <s v="between 2- 5 percentage"/>
    <s v="Green"/>
    <x v="1"/>
    <n v="258314"/>
    <n v="287448"/>
    <n v="620160"/>
    <n v="0"/>
    <x v="0"/>
    <x v="2"/>
    <x v="2"/>
    <x v="2"/>
  </r>
  <r>
    <s v="'005300632029050201"/>
    <s v="Three Wheeler-Lease-Registered"/>
    <n v="49"/>
    <s v="80000-100000"/>
    <n v="2013"/>
    <n v="50"/>
    <n v="0.71171142899999995"/>
    <s v="Medium_risk_sub_purpose_code"/>
    <s v="20-40"/>
    <s v="between 50 - 100 percentage"/>
    <s v="between 10 - 15 percentage"/>
    <s v="between 2- 5 percentage"/>
    <s v="Green"/>
    <x v="1"/>
    <n v="388843"/>
    <n v="388843"/>
    <n v="679468"/>
    <n v="0"/>
    <x v="2"/>
    <x v="2"/>
    <x v="2"/>
    <x v="2"/>
  </r>
  <r>
    <s v="'002300736637050203"/>
    <s v="Three Wheeler-Lease-Registered"/>
    <n v="61"/>
    <s v="100000-120000"/>
    <n v="2014"/>
    <n v="21"/>
    <n v="0.71565965300000001"/>
    <s v="High_risk_sub_purpose_code"/>
    <s v="Missing"/>
    <s v="Missing"/>
    <s v="Missing"/>
    <s v="Missing"/>
    <s v="Green"/>
    <x v="1"/>
    <n v="405561.01"/>
    <n v="429200"/>
    <n v="698808"/>
    <n v="0"/>
    <x v="2"/>
    <x v="2"/>
    <x v="2"/>
    <x v="2"/>
  </r>
  <r>
    <s v="'004500150322050201"/>
    <s v="Three Wheeler-Lease-Registered"/>
    <n v="60"/>
    <s v="80000-100000"/>
    <n v="2014"/>
    <n v="35"/>
    <n v="0.69223089400000004"/>
    <s v="Low_risk_sub_purpose_code"/>
    <s v="0-20"/>
    <s v="between 50 - 100 percentage"/>
    <s v="above 15 percentage"/>
    <s v="between 2- 5 percentage"/>
    <s v="Red"/>
    <x v="1"/>
    <n v="1501"/>
    <n v="359205"/>
    <n v="0"/>
    <n v="0"/>
    <x v="1"/>
    <x v="2"/>
    <x v="2"/>
    <x v="2"/>
  </r>
  <r>
    <s v="'004300818260050201"/>
    <s v="Three Wheeler-Lease-Registered"/>
    <n v="61"/>
    <s v="60000-80000"/>
    <n v="2010"/>
    <n v="48"/>
    <n v="0.74269682800000003"/>
    <s v="Medium_risk_sub_purpose_code"/>
    <s v="Missing"/>
    <s v="Missing"/>
    <s v="Missing"/>
    <s v="Missing"/>
    <s v="Green"/>
    <x v="1"/>
    <n v="405320"/>
    <n v="454005"/>
    <n v="621755"/>
    <n v="0"/>
    <x v="3"/>
    <x v="2"/>
    <x v="2"/>
    <x v="2"/>
  </r>
  <r>
    <s v="'004000220361050201"/>
    <s v="Three Wheeler-Lease-Registered"/>
    <n v="48"/>
    <s v="100000-120000"/>
    <n v="2013"/>
    <n v="71"/>
    <n v="0.63875000000000004"/>
    <s v="Low_risk_sub_purpose_code"/>
    <s v="below 0"/>
    <s v="between 50 - 100 percentage"/>
    <s v="between 10 - 15 percentage"/>
    <s v="between 2- 5 percentage"/>
    <s v="Red"/>
    <x v="1"/>
    <n v="383801"/>
    <n v="383241"/>
    <n v="679732"/>
    <n v="0"/>
    <x v="1"/>
    <x v="2"/>
    <x v="2"/>
    <x v="2"/>
  </r>
  <r>
    <s v="'009500751209050202"/>
    <s v="Three Wheeler-Lease-Registered"/>
    <n v="49"/>
    <s v="60000-80000"/>
    <n v="2008"/>
    <n v="21"/>
    <n v="0.80361290299999999"/>
    <s v="Medium_risk_sub_purpose_code"/>
    <s v="Missing"/>
    <s v="Missing"/>
    <s v="Missing"/>
    <s v="Missing"/>
    <s v="Red"/>
    <x v="1"/>
    <n v="24591"/>
    <n v="295092"/>
    <n v="0"/>
    <n v="0"/>
    <x v="1"/>
    <x v="2"/>
    <x v="2"/>
    <x v="2"/>
  </r>
  <r>
    <s v="'006100036600050202"/>
    <s v="Three Wheeler-Lease-Registered"/>
    <n v="61"/>
    <s v="80000-100000"/>
    <n v="2012"/>
    <n v="50"/>
    <n v="0.69589031400000001"/>
    <s v="High_risk_sub_purpose_code"/>
    <s v="Missing"/>
    <s v="Missing"/>
    <s v="Missing"/>
    <s v="Missing"/>
    <s v="Green"/>
    <x v="1"/>
    <n v="321347"/>
    <n v="354315"/>
    <n v="624653"/>
    <n v="0"/>
    <x v="2"/>
    <x v="2"/>
    <x v="2"/>
    <x v="2"/>
  </r>
  <r>
    <s v="'010100839627050201"/>
    <s v="Three Wheeler-Lease-Registered"/>
    <n v="49"/>
    <s v="40000-60000"/>
    <n v="2005"/>
    <n v="19"/>
    <n v="0.62216822400000005"/>
    <s v="Low_risk_sub_purpose_code"/>
    <s v="Missing"/>
    <s v="Missing"/>
    <s v="Missing"/>
    <s v="Missing"/>
    <s v="Green"/>
    <x v="1"/>
    <n v="189508"/>
    <n v="189508"/>
    <n v="371282"/>
    <n v="0"/>
    <x v="0"/>
    <x v="2"/>
    <x v="2"/>
    <x v="2"/>
  </r>
  <r>
    <s v="'014000823723050201"/>
    <s v="Three Wheeler-Lease-Registered"/>
    <n v="73"/>
    <s v="100000-120000"/>
    <n v="2009"/>
    <n v="20"/>
    <n v="0.82670328400000004"/>
    <s v="Medium_risk_sub_purpose_code"/>
    <s v="Missing"/>
    <s v="Missing"/>
    <s v="Missing"/>
    <s v="Missing"/>
    <s v="Red"/>
    <x v="1"/>
    <n v="23113"/>
    <n v="416034"/>
    <n v="0"/>
    <n v="0"/>
    <x v="1"/>
    <x v="2"/>
    <x v="2"/>
    <x v="2"/>
  </r>
  <r>
    <s v="'003500778128050801"/>
    <s v="CASH IN HAND"/>
    <n v="61"/>
    <s v="80000-100000"/>
    <n v="2010"/>
    <n v="22"/>
    <n v="0.827391141"/>
    <s v="High_risk_sub_purpose_code"/>
    <s v="Missing"/>
    <s v="Missing"/>
    <s v="Missing"/>
    <s v="Missing"/>
    <s v="Red"/>
    <x v="1"/>
    <n v="265622.39"/>
    <n v="368312"/>
    <n v="789145"/>
    <n v="789145"/>
    <x v="2"/>
    <x v="2"/>
    <x v="2"/>
    <x v="2"/>
  </r>
  <r>
    <s v="'009700770942050801"/>
    <s v="CASH IN HAND"/>
    <n v="49"/>
    <s v="60000-80000"/>
    <n v="2006"/>
    <n v="36"/>
    <n v="0.69639142899999995"/>
    <s v="Medium_risk_sub_purpose_code"/>
    <s v="60-80"/>
    <s v="between 100 - 150 percentage"/>
    <s v="between 10 - 15 percentage"/>
    <s v="between 2- 5 percentage"/>
    <s v="Red"/>
    <x v="1"/>
    <n v="297399.59000000003"/>
    <n v="376299"/>
    <n v="431922"/>
    <n v="431922"/>
    <x v="0"/>
    <x v="2"/>
    <x v="2"/>
    <x v="2"/>
  </r>
  <r>
    <s v="'013100244757050201"/>
    <s v="Three Wheeler-Lease-Registered"/>
    <n v="36"/>
    <s v="&lt; 40000"/>
    <n v="2013"/>
    <n v="36"/>
    <n v="0.22038461500000001"/>
    <s v="Low_risk_sub_purpose_code"/>
    <s v="below 0"/>
    <s v="between 50 - 100 percentage"/>
    <s v="between 10 - 15 percentage"/>
    <s v="between 2- 5 percentage"/>
    <s v="Red"/>
    <x v="0"/>
    <n v="132184"/>
    <n v="171195"/>
    <n v="208266"/>
    <n v="208266"/>
    <x v="1"/>
    <x v="2"/>
    <x v="2"/>
    <x v="2"/>
  </r>
  <r>
    <s v="'004200706095050202"/>
    <s v="Three Wheeler-Lease-Registered"/>
    <n v="48"/>
    <s v="&lt; 40000"/>
    <n v="2014"/>
    <n v="36"/>
    <n v="0.74259043199999997"/>
    <s v="Low_risk_sub_purpose_code"/>
    <s v="40-60"/>
    <s v="less than 50 percentage"/>
    <s v="between 1 - 5 percentage"/>
    <s v="between 2- 5 percentage"/>
    <s v="Red"/>
    <x v="1"/>
    <n v="336000"/>
    <n v="418530"/>
    <n v="750212"/>
    <n v="0"/>
    <x v="1"/>
    <x v="2"/>
    <x v="2"/>
    <x v="2"/>
  </r>
  <r>
    <s v="'005000830613050201"/>
    <s v="Three Wheeler-Lease-Registered"/>
    <n v="61"/>
    <s v="80000-100000"/>
    <n v="2009"/>
    <n v="29"/>
    <n v="0.80689222199999999"/>
    <s v="Medium_risk_sub_purpose_code"/>
    <s v="Missing"/>
    <s v="Missing"/>
    <s v="Missing"/>
    <s v="Missing"/>
    <s v="Red"/>
    <x v="1"/>
    <n v="49754"/>
    <n v="348278"/>
    <n v="666161"/>
    <n v="666161"/>
    <x v="1"/>
    <x v="2"/>
    <x v="2"/>
    <x v="2"/>
  </r>
  <r>
    <s v="'019600810291050201"/>
    <s v="Three Wheeler-Lease-Registered"/>
    <n v="61"/>
    <s v="80000-100000"/>
    <n v="2007"/>
    <n v="34"/>
    <n v="0.69527395000000003"/>
    <s v="Medium_risk_sub_purpose_code"/>
    <s v="Missing"/>
    <s v="Missing"/>
    <s v="Missing"/>
    <s v="Missing"/>
    <s v="Red"/>
    <x v="1"/>
    <n v="357648"/>
    <n v="359560"/>
    <n v="485884"/>
    <n v="0"/>
    <x v="0"/>
    <x v="2"/>
    <x v="2"/>
    <x v="2"/>
  </r>
  <r>
    <s v="'005200733431050202"/>
    <s v="Three Wheeler-Lease-Registered"/>
    <n v="36"/>
    <s v="&lt; 40000"/>
    <n v="2008"/>
    <n v="36"/>
    <n v="0.32901960800000002"/>
    <s v="Low_risk_sub_purpose_code"/>
    <s v="below 0"/>
    <s v="between 50 - 100 percentage"/>
    <s v="above 15 percentage"/>
    <s v="between 2- 5 percentage"/>
    <s v="Green"/>
    <x v="0"/>
    <n v="163343"/>
    <n v="168195"/>
    <n v="194332"/>
    <n v="0"/>
    <x v="1"/>
    <x v="2"/>
    <x v="2"/>
    <x v="2"/>
  </r>
  <r>
    <s v="'011500808423050201"/>
    <s v="Three Wheeler-Lease-Registered"/>
    <n v="73"/>
    <s v="60000-80000"/>
    <n v="2011"/>
    <n v="38"/>
    <n v="0.87206555600000002"/>
    <s v="Medium_risk_sub_purpose_code"/>
    <s v="Missing"/>
    <s v="Missing"/>
    <s v="Missing"/>
    <s v="Missing"/>
    <s v="Red"/>
    <x v="1"/>
    <n v="25601"/>
    <n v="460818"/>
    <n v="793229"/>
    <n v="793229"/>
    <x v="1"/>
    <x v="2"/>
    <x v="2"/>
    <x v="2"/>
  </r>
  <r>
    <s v="'003600823107050201"/>
    <s v="Three Wheeler-Lease-Registered"/>
    <n v="61"/>
    <s v="60000-80000"/>
    <n v="2010"/>
    <n v="26"/>
    <n v="0.82788187899999999"/>
    <s v="Medium_risk_sub_purpose_code"/>
    <s v="Missing"/>
    <s v="Missing"/>
    <s v="Missing"/>
    <s v="Missing"/>
    <s v="Red"/>
    <x v="1"/>
    <n v="420704.57"/>
    <n v="508573"/>
    <n v="743022"/>
    <n v="743022"/>
    <x v="2"/>
    <x v="2"/>
    <x v="2"/>
    <x v="2"/>
  </r>
  <r>
    <s v="'001100807496050201"/>
    <s v="Three Wheeler-Lease-Registered"/>
    <n v="61"/>
    <s v="80000-100000"/>
    <n v="2005"/>
    <n v="30"/>
    <n v="0.82490915899999995"/>
    <s v="Medium_risk_sub_purpose_code"/>
    <s v="Missing"/>
    <s v="Missing"/>
    <s v="Missing"/>
    <s v="Missing"/>
    <s v="Red"/>
    <x v="1"/>
    <n v="177624"/>
    <n v="332956"/>
    <n v="509884"/>
    <n v="509884"/>
    <x v="1"/>
    <x v="2"/>
    <x v="2"/>
    <x v="2"/>
  </r>
  <r>
    <s v="'019100841290050201"/>
    <s v="Three Wheeler-Lease-Registered"/>
    <n v="49"/>
    <s v="80000-100000"/>
    <n v="2010"/>
    <n v="30"/>
    <n v="0.62448219199999999"/>
    <s v="Low_risk_sub_purpose_code"/>
    <s v="20-40"/>
    <s v="above 200 percentage"/>
    <s v="above 15 percentage"/>
    <s v="less than 2 percentage"/>
    <s v="Red"/>
    <x v="1"/>
    <n v="21355"/>
    <n v="234905"/>
    <n v="0"/>
    <n v="0"/>
    <x v="0"/>
    <x v="2"/>
    <x v="2"/>
    <x v="2"/>
  </r>
  <r>
    <s v="'021200817590050201"/>
    <s v="Three Wheeler-Lease-Registered"/>
    <n v="61"/>
    <s v="80000-100000"/>
    <n v="2009"/>
    <n v="24"/>
    <n v="0.53068059700000003"/>
    <s v="Medium_risk_sub_purpose_code"/>
    <s v="below 0"/>
    <s v="less than 50 percentage"/>
    <s v="between 10 - 15 percentage"/>
    <s v="between 5- 10 percentage"/>
    <s v="Red"/>
    <x v="1"/>
    <n v="213523"/>
    <n v="290149"/>
    <n v="435920"/>
    <n v="435920"/>
    <x v="2"/>
    <x v="2"/>
    <x v="2"/>
    <x v="2"/>
  </r>
  <r>
    <s v="'014000823001050201"/>
    <s v="Three Wheeler-Lease-Registered"/>
    <n v="61"/>
    <s v="40000-60000"/>
    <n v="2007"/>
    <n v="55"/>
    <n v="0.828392605"/>
    <s v="Low_risk_sub_purpose_code"/>
    <s v="Missing"/>
    <s v="Missing"/>
    <s v="Missing"/>
    <s v="Missing"/>
    <s v="Red"/>
    <x v="1"/>
    <n v="21991"/>
    <n v="395838"/>
    <n v="0"/>
    <n v="0"/>
    <x v="1"/>
    <x v="2"/>
    <x v="2"/>
    <x v="2"/>
  </r>
  <r>
    <s v="'003400816632050801"/>
    <s v="CASH IN HAND"/>
    <n v="61"/>
    <s v="&lt; 40000"/>
    <n v="2018"/>
    <n v="30"/>
    <n v="0.80616123100000003"/>
    <s v="Medium_risk_sub_purpose_code"/>
    <s v="20-40"/>
    <s v="Missing"/>
    <s v="Missing"/>
    <s v="Missing"/>
    <s v="Green"/>
    <x v="1"/>
    <n v="587201"/>
    <n v="632529"/>
    <n v="888390"/>
    <n v="0"/>
    <x v="0"/>
    <x v="2"/>
    <x v="2"/>
    <x v="2"/>
  </r>
  <r>
    <s v="'011000806938050201"/>
    <s v="Three Wheeler-Lease-Registered"/>
    <n v="61"/>
    <s v="40000-60000"/>
    <n v="2011"/>
    <n v="27"/>
    <n v="0.80729375299999995"/>
    <s v="Medium_risk_sub_purpose_code"/>
    <s v="20-40"/>
    <s v="Missing"/>
    <s v="Missing"/>
    <s v="Missing"/>
    <s v="Red"/>
    <x v="1"/>
    <n v="396100"/>
    <n v="454800"/>
    <n v="662436"/>
    <n v="0"/>
    <x v="0"/>
    <x v="2"/>
    <x v="2"/>
    <x v="2"/>
  </r>
  <r>
    <s v="'004800804194050202"/>
    <s v="Three Wheeler-Lease-Registered"/>
    <n v="61"/>
    <s v="40000-60000"/>
    <n v="2006"/>
    <n v="25"/>
    <n v="0.76689142899999996"/>
    <s v="Medium_risk_sub_purpose_code"/>
    <s v="20-40"/>
    <s v="less than 50 percentage"/>
    <s v="less than 1 percentage"/>
    <s v="Missing"/>
    <s v="Red"/>
    <x v="1"/>
    <n v="272732"/>
    <n v="371196"/>
    <n v="517164"/>
    <n v="517164"/>
    <x v="0"/>
    <x v="2"/>
    <x v="2"/>
    <x v="2"/>
  </r>
  <r>
    <s v="'001500163120050802"/>
    <s v="CASH IN HAND"/>
    <n v="61"/>
    <s v="40000-60000"/>
    <n v="2011"/>
    <n v="38"/>
    <n v="0.79924128999999999"/>
    <s v="Medium_risk_sub_purpose_code"/>
    <s v="Missing"/>
    <s v="Missing"/>
    <s v="Missing"/>
    <s v="Missing"/>
    <s v="Red"/>
    <x v="1"/>
    <n v="159780"/>
    <n v="520380"/>
    <n v="741764"/>
    <n v="741764"/>
    <x v="0"/>
    <x v="2"/>
    <x v="2"/>
    <x v="2"/>
  </r>
  <r>
    <s v="'009300751238050202"/>
    <s v="Three Wheeler-Lease-Registered"/>
    <n v="30"/>
    <s v="&lt; 40000"/>
    <n v="2006"/>
    <n v="36"/>
    <n v="0.69492753600000001"/>
    <s v="Low_risk_sub_purpose_code"/>
    <s v="Missing"/>
    <s v="Missing"/>
    <s v="Missing"/>
    <s v="Missing"/>
    <s v="Red"/>
    <x v="0"/>
    <n v="283890"/>
    <n v="334446"/>
    <n v="343482"/>
    <n v="0"/>
    <x v="1"/>
    <x v="2"/>
    <x v="2"/>
    <x v="2"/>
  </r>
  <r>
    <s v="'003500818434050201"/>
    <s v="Three Wheeler-Lease-Registered"/>
    <n v="61"/>
    <s v="60000-80000"/>
    <n v="2011"/>
    <n v="24"/>
    <n v="0.77981109699999995"/>
    <s v="Medium_risk_sub_purpose_code"/>
    <s v="Missing"/>
    <s v="Missing"/>
    <s v="Missing"/>
    <s v="Missing"/>
    <s v="Green"/>
    <x v="1"/>
    <n v="499529"/>
    <n v="499529"/>
    <n v="641733"/>
    <n v="0"/>
    <x v="0"/>
    <x v="2"/>
    <x v="2"/>
    <x v="2"/>
  </r>
  <r>
    <s v="'000600816827050201"/>
    <s v="Three Wheeler-Lease-Registered"/>
    <n v="61"/>
    <s v="120000+"/>
    <n v="2006"/>
    <n v="56"/>
    <n v="0.82788142899999995"/>
    <s v="Medium_risk_sub_purpose_code"/>
    <s v="0-20"/>
    <s v="less than 50 percentage"/>
    <s v="above 15 percentage"/>
    <s v="above 10 percentage"/>
    <s v="Red"/>
    <x v="1"/>
    <n v="85335"/>
    <n v="386365"/>
    <n v="0"/>
    <n v="0"/>
    <x v="0"/>
    <x v="2"/>
    <x v="2"/>
    <x v="2"/>
  </r>
  <r>
    <s v="'000600823944050801"/>
    <s v="CASH IN HAND"/>
    <n v="61"/>
    <s v="120000+"/>
    <n v="2008"/>
    <n v="27"/>
    <n v="0.80020128999999995"/>
    <s v="Medium_risk_sub_purpose_code"/>
    <s v="40-60"/>
    <s v="between 150 - 200 percentage"/>
    <s v="between 5 - 10 percentage"/>
    <s v="less than 2 percentage"/>
    <s v="Red"/>
    <x v="1"/>
    <n v="152568"/>
    <n v="441978"/>
    <n v="0"/>
    <n v="0"/>
    <x v="0"/>
    <x v="2"/>
    <x v="2"/>
    <x v="2"/>
  </r>
  <r>
    <s v="'007500468243050202"/>
    <s v="Three Wheeler-Lease-Registered"/>
    <n v="48"/>
    <s v="&lt; 40000"/>
    <n v="2013"/>
    <n v="36"/>
    <n v="0.55394230799999999"/>
    <s v="Low_risk_sub_purpose_code"/>
    <s v="0-20"/>
    <s v="between 50 - 100 percentage"/>
    <s v="above 15 percentage"/>
    <s v="between 2- 5 percentage"/>
    <s v="Red"/>
    <x v="1"/>
    <n v="206418"/>
    <n v="286656"/>
    <n v="564450"/>
    <n v="564450"/>
    <x v="1"/>
    <x v="2"/>
    <x v="2"/>
    <x v="2"/>
  </r>
  <r>
    <s v="'000600813389050201"/>
    <s v="Three Wheeler-Lease-Registered"/>
    <n v="61"/>
    <s v="40000-60000"/>
    <n v="2015"/>
    <n v="47"/>
    <n v="0.67449130400000001"/>
    <s v="Medium_risk_sub_purpose_code"/>
    <s v="0-20"/>
    <s v="Missing"/>
    <s v="Missing"/>
    <s v="Missing"/>
    <s v="Green"/>
    <x v="1"/>
    <n v="529660"/>
    <n v="529660"/>
    <n v="647924"/>
    <n v="0"/>
    <x v="0"/>
    <x v="2"/>
    <x v="2"/>
    <x v="2"/>
  </r>
  <r>
    <s v="'040200068974050801"/>
    <s v="CASH IN HAND"/>
    <n v="49"/>
    <s v="&lt; 40000"/>
    <n v="2008"/>
    <n v="44"/>
    <n v="0.63264575199999995"/>
    <s v="Low_risk_sub_purpose_code"/>
    <s v="60-80"/>
    <s v="between 50 - 100 percentage"/>
    <s v="between 1 - 5 percentage"/>
    <s v="less than 2 percentage"/>
    <s v="Red"/>
    <x v="0"/>
    <n v="175768"/>
    <n v="303121"/>
    <n v="485850"/>
    <n v="485850"/>
    <x v="2"/>
    <x v="2"/>
    <x v="2"/>
    <x v="2"/>
  </r>
  <r>
    <s v="'002300625110050202"/>
    <s v="Three Wheeler-Lease-Registered"/>
    <n v="36"/>
    <s v="&lt; 40000"/>
    <n v="2013"/>
    <n v="36"/>
    <n v="0.67432692299999997"/>
    <s v="Low_risk_sub_purpose_code"/>
    <s v="Missing"/>
    <s v="Missing"/>
    <s v="Missing"/>
    <s v="Missing"/>
    <s v="Red"/>
    <x v="0"/>
    <n v="303792.33"/>
    <n v="444560.5"/>
    <n v="608449"/>
    <n v="0"/>
    <x v="1"/>
    <x v="2"/>
    <x v="2"/>
    <x v="2"/>
  </r>
  <r>
    <s v="'006100728402050801"/>
    <s v="CASH IN HAND"/>
    <n v="61"/>
    <s v="40000-60000"/>
    <n v="2011"/>
    <n v="19"/>
    <n v="0.82737651599999995"/>
    <s v="Medium_risk_sub_purpose_code"/>
    <s v="Missing"/>
    <s v="Missing"/>
    <s v="Missing"/>
    <s v="Missing"/>
    <s v="Red"/>
    <x v="1"/>
    <n v="360921.95"/>
    <n v="569631"/>
    <n v="0"/>
    <n v="0"/>
    <x v="0"/>
    <x v="2"/>
    <x v="2"/>
    <x v="2"/>
  </r>
  <r>
    <s v="'006900819105050201"/>
    <s v="Three Wheeler-Lease-Registered"/>
    <n v="49"/>
    <s v="40000-60000"/>
    <n v="2011"/>
    <n v="37"/>
    <n v="0.82533574200000004"/>
    <s v="Medium_risk_sub_purpose_code"/>
    <s v="Missing"/>
    <s v="Missing"/>
    <s v="Missing"/>
    <s v="Missing"/>
    <s v="Red"/>
    <x v="1"/>
    <n v="337760"/>
    <n v="580298"/>
    <n v="704307"/>
    <n v="704307"/>
    <x v="0"/>
    <x v="2"/>
    <x v="2"/>
    <x v="2"/>
  </r>
  <r>
    <s v="'005300810472050201"/>
    <s v="Three Wheeler-Lease-Registered"/>
    <n v="49"/>
    <s v="&lt; 40000"/>
    <n v="2011"/>
    <n v="54"/>
    <n v="0.69631174200000001"/>
    <s v="Medium_risk_sub_purpose_code"/>
    <s v="20-40"/>
    <s v="less than 50 percentage"/>
    <s v="less than 1 percentage"/>
    <s v="Missing"/>
    <s v="Red"/>
    <x v="0"/>
    <n v="293864"/>
    <n v="511280"/>
    <n v="590360"/>
    <n v="590360"/>
    <x v="0"/>
    <x v="2"/>
    <x v="2"/>
    <x v="2"/>
  </r>
  <r>
    <s v="'009300815558050201"/>
    <s v="Three Wheeler-Lease-Registered"/>
    <n v="61"/>
    <s v="60000-80000"/>
    <n v="2011"/>
    <n v="36"/>
    <n v="0.77399741899999996"/>
    <s v="Medium_risk_sub_purpose_code"/>
    <s v="20-40"/>
    <s v="between 50 - 100 percentage"/>
    <s v="between 5 - 10 percentage"/>
    <s v="between 5- 10 percentage"/>
    <s v="Green"/>
    <x v="1"/>
    <n v="453930"/>
    <n v="508904"/>
    <n v="755421"/>
    <n v="0"/>
    <x v="0"/>
    <x v="2"/>
    <x v="2"/>
    <x v="2"/>
  </r>
  <r>
    <s v="'013400817149050201"/>
    <s v="Three Wheeler-Lease-Registered"/>
    <n v="61"/>
    <s v="40000-60000"/>
    <n v="2009"/>
    <n v="41"/>
    <n v="0.82737552199999997"/>
    <s v="Low_risk_sub_purpose_code"/>
    <s v="Missing"/>
    <s v="Missing"/>
    <s v="Missing"/>
    <s v="Missing"/>
    <s v="Green"/>
    <x v="1"/>
    <n v="382313"/>
    <n v="452219"/>
    <n v="657425"/>
    <n v="0"/>
    <x v="0"/>
    <x v="2"/>
    <x v="2"/>
    <x v="2"/>
  </r>
  <r>
    <s v="'002900806932050202"/>
    <s v="Three Wheeler-Lease-Registered"/>
    <n v="61"/>
    <s v="40000-60000"/>
    <n v="2014"/>
    <n v="39"/>
    <n v="0.64223630099999995"/>
    <s v="Medium_risk_sub_purpose_code"/>
    <s v="0-20"/>
    <s v="Missing"/>
    <s v="Missing"/>
    <s v="Missing"/>
    <s v="Green"/>
    <x v="1"/>
    <n v="383558.40000000002"/>
    <n v="422982"/>
    <n v="587948"/>
    <n v="0"/>
    <x v="0"/>
    <x v="2"/>
    <x v="2"/>
    <x v="2"/>
  </r>
  <r>
    <s v="'003400784032050201"/>
    <s v="Three Wheeler-Lease-Registered"/>
    <n v="36"/>
    <s v="40000-60000"/>
    <n v="2010"/>
    <n v="55"/>
    <n v="0.68918120800000005"/>
    <s v="Medium_risk_sub_purpose_code"/>
    <s v="20-40"/>
    <s v="between 50 - 100 percentage"/>
    <s v="above 15 percentage"/>
    <s v="between 2- 5 percentage"/>
    <s v="Green"/>
    <x v="1"/>
    <n v="419535.85"/>
    <n v="431116"/>
    <n v="507792"/>
    <n v="0"/>
    <x v="1"/>
    <x v="2"/>
    <x v="2"/>
    <x v="2"/>
  </r>
  <r>
    <s v="'001100531244050803"/>
    <s v="CASH IN HAND"/>
    <n v="49"/>
    <s v="&lt; 40000"/>
    <n v="2013"/>
    <n v="50"/>
    <n v="0.67214857100000003"/>
    <s v="Medium_risk_sub_purpose_code"/>
    <s v="Missing"/>
    <s v="Missing"/>
    <s v="Missing"/>
    <s v="Missing"/>
    <s v="Green"/>
    <x v="0"/>
    <n v="474831"/>
    <n v="474831"/>
    <n v="487169"/>
    <n v="0"/>
    <x v="1"/>
    <x v="2"/>
    <x v="2"/>
    <x v="2"/>
  </r>
  <r>
    <s v="'001700814134050201"/>
    <s v="Three Wheeler-Lease-Registered"/>
    <n v="61"/>
    <s v="40000-60000"/>
    <n v="2014"/>
    <n v="32"/>
    <n v="0.62249156100000003"/>
    <s v="Medium_risk_sub_purpose_code"/>
    <s v="0-20"/>
    <s v="Missing"/>
    <s v="Missing"/>
    <s v="Missing"/>
    <s v="Red"/>
    <x v="1"/>
    <n v="262765"/>
    <n v="477300"/>
    <n v="624707"/>
    <n v="624707"/>
    <x v="0"/>
    <x v="2"/>
    <x v="2"/>
    <x v="2"/>
  </r>
  <r>
    <s v="'006300698786050801"/>
    <s v="CASH IN HAND"/>
    <n v="37"/>
    <s v="&lt; 40000"/>
    <n v="2006"/>
    <n v="30"/>
    <n v="0.83528857099999998"/>
    <s v="Medium_risk_sub_purpose_code"/>
    <s v="60-80"/>
    <s v="less than 50 percentage"/>
    <s v="between 5 - 10 percentage"/>
    <s v="above 10 percentage"/>
    <s v="Green"/>
    <x v="1"/>
    <n v="430229.47"/>
    <n v="489991"/>
    <n v="401440"/>
    <n v="0"/>
    <x v="0"/>
    <x v="2"/>
    <x v="2"/>
    <x v="2"/>
  </r>
  <r>
    <s v="'004000839377050201"/>
    <s v="Three Wheeler-Lease-Registered"/>
    <n v="49"/>
    <s v="60000-80000"/>
    <n v="2011"/>
    <n v="49"/>
    <n v="0.62313909700000003"/>
    <s v="Low_risk_sub_purpose_code"/>
    <s v="below 0"/>
    <s v="between 50 - 100 percentage"/>
    <s v="above 15 percentage"/>
    <s v="between 2- 5 percentage"/>
    <s v="Green"/>
    <x v="1"/>
    <n v="229418"/>
    <n v="273933"/>
    <n v="584500"/>
    <n v="0"/>
    <x v="2"/>
    <x v="2"/>
    <x v="2"/>
    <x v="2"/>
  </r>
  <r>
    <s v="'001600804979050201"/>
    <s v="Three Wheeler-Lease-Registered"/>
    <n v="61"/>
    <s v="60000-80000"/>
    <n v="2007"/>
    <n v="31"/>
    <n v="0.69160873899999997"/>
    <s v="Medium_risk_sub_purpose_code"/>
    <s v="Missing"/>
    <s v="Missing"/>
    <s v="Missing"/>
    <s v="Missing"/>
    <s v="Green"/>
    <x v="1"/>
    <n v="313199.89"/>
    <n v="322770"/>
    <n v="411563"/>
    <n v="0"/>
    <x v="3"/>
    <x v="2"/>
    <x v="2"/>
    <x v="2"/>
  </r>
  <r>
    <s v="'010600807443050202"/>
    <s v="Three Wheeler-Lease-Registered"/>
    <n v="61"/>
    <s v="40000-60000"/>
    <n v="2009"/>
    <n v="22"/>
    <n v="0.82737552199999997"/>
    <s v="Medium_risk_sub_purpose_code"/>
    <s v="60-80"/>
    <s v="between 50 - 100 percentage"/>
    <s v="between 1 - 5 percentage"/>
    <s v="between 5- 10 percentage"/>
    <s v="Green"/>
    <x v="1"/>
    <n v="477900"/>
    <n v="477900"/>
    <n v="578810"/>
    <n v="0"/>
    <x v="1"/>
    <x v="2"/>
    <x v="2"/>
    <x v="2"/>
  </r>
  <r>
    <s v="'010800807594050201"/>
    <s v="Three Wheeler-Lease-Registered"/>
    <n v="61"/>
    <s v="80000-100000"/>
    <n v="2011"/>
    <n v="41"/>
    <n v="0.82588283900000004"/>
    <s v="Medium_risk_sub_purpose_code"/>
    <s v="60-80"/>
    <s v="between 50 - 100 percentage"/>
    <s v="between 10 - 15 percentage"/>
    <s v="between 2- 5 percentage"/>
    <s v="Green"/>
    <x v="1"/>
    <n v="493316"/>
    <n v="545244"/>
    <n v="676331"/>
    <n v="0"/>
    <x v="0"/>
    <x v="2"/>
    <x v="2"/>
    <x v="2"/>
  </r>
  <r>
    <s v="'019600611570050201"/>
    <s v="Three Wheeler-Lease-Registered"/>
    <n v="48"/>
    <s v="80000-100000"/>
    <n v="2013"/>
    <n v="24"/>
    <n v="0.77485714299999997"/>
    <s v="Medium_risk_sub_purpose_code"/>
    <s v="0-20"/>
    <s v="between 50 - 100 percentage"/>
    <s v="above 15 percentage"/>
    <s v="between 2- 5 percentage"/>
    <s v="Red"/>
    <x v="1"/>
    <n v="272331"/>
    <n v="391980"/>
    <n v="801735"/>
    <n v="801735"/>
    <x v="1"/>
    <x v="2"/>
    <x v="2"/>
    <x v="2"/>
  </r>
  <r>
    <s v="'002200699121050201"/>
    <s v="Three Wheeler-Lease-Registered"/>
    <n v="48"/>
    <s v="&lt; 40000"/>
    <n v="2013"/>
    <n v="36"/>
    <n v="0.43"/>
    <s v="Low_risk_sub_purpose_code"/>
    <s v="0-20"/>
    <s v="between 100 - 150 percentage"/>
    <s v="between 10 - 15 percentage"/>
    <s v="between 2- 5 percentage"/>
    <s v="Red"/>
    <x v="0"/>
    <n v="190000"/>
    <n v="252630"/>
    <n v="414456"/>
    <n v="414456"/>
    <x v="1"/>
    <x v="2"/>
    <x v="2"/>
    <x v="2"/>
  </r>
  <r>
    <s v="'005000701388050801"/>
    <s v="CASH IN HAND"/>
    <n v="61"/>
    <s v="40000-60000"/>
    <n v="2005"/>
    <n v="30"/>
    <n v="0.60387439300000001"/>
    <s v="Medium_risk_sub_purpose_code"/>
    <s v="Missing"/>
    <s v="Missing"/>
    <s v="Missing"/>
    <s v="Missing"/>
    <s v="Green"/>
    <x v="1"/>
    <n v="274398"/>
    <n v="274398"/>
    <n v="344376"/>
    <n v="0"/>
    <x v="0"/>
    <x v="2"/>
    <x v="2"/>
    <x v="2"/>
  </r>
  <r>
    <s v="'001900484879050202"/>
    <s v="Three Wheeler-Lease-Registered"/>
    <n v="36"/>
    <s v="&lt; 40000"/>
    <n v="2011"/>
    <n v="36"/>
    <n v="0.61528031299999997"/>
    <s v="Low_risk_sub_purpose_code"/>
    <s v="Missing"/>
    <s v="Missing"/>
    <s v="Missing"/>
    <s v="Missing"/>
    <s v="Green"/>
    <x v="0"/>
    <n v="389085"/>
    <n v="389085"/>
    <n v="423480"/>
    <n v="0"/>
    <x v="1"/>
    <x v="2"/>
    <x v="2"/>
    <x v="2"/>
  </r>
  <r>
    <s v="'003600817077050201"/>
    <s v="Three Wheeler-Lease-Registered"/>
    <n v="61"/>
    <s v="60000-80000"/>
    <n v="2008"/>
    <n v="19"/>
    <n v="0.82788258100000001"/>
    <s v="Medium_risk_sub_purpose_code"/>
    <s v="Missing"/>
    <s v="Missing"/>
    <s v="Missing"/>
    <s v="Missing"/>
    <s v="Red"/>
    <x v="1"/>
    <n v="57416"/>
    <n v="403488"/>
    <n v="0"/>
    <n v="0"/>
    <x v="0"/>
    <x v="2"/>
    <x v="2"/>
    <x v="2"/>
  </r>
  <r>
    <s v="'006100814180050201"/>
    <s v="Three Wheeler-Lease-Registered"/>
    <n v="61"/>
    <s v="40000-60000"/>
    <n v="2007"/>
    <n v="22"/>
    <n v="0.76480134499999997"/>
    <s v="Low_risk_sub_purpose_code"/>
    <s v="Missing"/>
    <s v="Missing"/>
    <s v="Missing"/>
    <s v="Missing"/>
    <s v="Red"/>
    <x v="1"/>
    <n v="320887"/>
    <n v="393740"/>
    <n v="546811"/>
    <n v="546811"/>
    <x v="0"/>
    <x v="2"/>
    <x v="2"/>
    <x v="2"/>
  </r>
  <r>
    <s v="'009700720130050202"/>
    <s v="Three Wheeler-Lease-Registered"/>
    <n v="42"/>
    <s v="&lt; 40000"/>
    <n v="2011"/>
    <n v="36"/>
    <n v="0.6463103"/>
    <s v="Low_risk_sub_purpose_code"/>
    <s v="Missing"/>
    <s v="Missing"/>
    <s v="Missing"/>
    <s v="Missing"/>
    <s v="Green"/>
    <x v="0"/>
    <n v="342421"/>
    <n v="381255"/>
    <n v="508425"/>
    <n v="0"/>
    <x v="1"/>
    <x v="2"/>
    <x v="2"/>
    <x v="2"/>
  </r>
  <r>
    <s v="'041500810691050201"/>
    <s v="Three Wheeler-Lease-Registered"/>
    <n v="61"/>
    <s v="60000-80000"/>
    <n v="2008"/>
    <n v="20"/>
    <n v="0.82839225800000005"/>
    <s v="Medium_risk_sub_purpose_code"/>
    <s v="Missing"/>
    <s v="Missing"/>
    <s v="Missing"/>
    <s v="Missing"/>
    <s v="Red"/>
    <x v="1"/>
    <n v="180934.18"/>
    <n v="457560"/>
    <n v="0"/>
    <n v="0"/>
    <x v="3"/>
    <x v="2"/>
    <x v="2"/>
    <x v="2"/>
  </r>
  <r>
    <s v="'006500692397050202"/>
    <s v="Three Wheeler-Lease-Registered"/>
    <n v="54"/>
    <s v="&lt; 40000"/>
    <n v="2013"/>
    <n v="36"/>
    <n v="0.74819047599999999"/>
    <s v="Low_risk_sub_purpose_code"/>
    <s v="Missing"/>
    <s v="Missing"/>
    <s v="Missing"/>
    <s v="Missing"/>
    <s v="Red"/>
    <x v="1"/>
    <n v="253916"/>
    <n v="445392"/>
    <n v="828208"/>
    <n v="828208"/>
    <x v="1"/>
    <x v="2"/>
    <x v="2"/>
    <x v="2"/>
  </r>
  <r>
    <s v="'001300703116050202"/>
    <s v="Three Wheeler-Lease-Registered"/>
    <n v="48"/>
    <s v="&lt; 40000"/>
    <n v="2013"/>
    <n v="36"/>
    <n v="0.60913461499999999"/>
    <s v="Low_risk_sub_purpose_code"/>
    <s v="Missing"/>
    <s v="Missing"/>
    <s v="Missing"/>
    <s v="Missing"/>
    <s v="Red"/>
    <x v="0"/>
    <n v="13534.9"/>
    <n v="344019"/>
    <n v="0"/>
    <n v="0"/>
    <x v="1"/>
    <x v="2"/>
    <x v="2"/>
    <x v="2"/>
  </r>
  <r>
    <s v="'000800816635050801"/>
    <s v="CASH IN HAND"/>
    <n v="61"/>
    <s v="40000-60000"/>
    <n v="2009"/>
    <n v="20"/>
    <n v="0.61820298500000004"/>
    <s v="Medium_risk_sub_purpose_code"/>
    <s v="Missing"/>
    <s v="Missing"/>
    <s v="Missing"/>
    <s v="Missing"/>
    <s v="Red"/>
    <x v="1"/>
    <n v="237163.06"/>
    <n v="350189"/>
    <n v="536104"/>
    <n v="536104"/>
    <x v="0"/>
    <x v="2"/>
    <x v="2"/>
    <x v="2"/>
  </r>
  <r>
    <s v="'001500376451050803"/>
    <s v="CASH IN HAND"/>
    <n v="61"/>
    <s v="&lt; 40000"/>
    <n v="2011"/>
    <n v="50"/>
    <n v="0.79583483899999996"/>
    <s v="Medium_risk_sub_purpose_code"/>
    <s v="40-60"/>
    <s v="between 50 - 100 percentage"/>
    <s v="between 1 - 5 percentage"/>
    <s v="between 5- 10 percentage"/>
    <s v="Green"/>
    <x v="1"/>
    <n v="460365"/>
    <n v="507129"/>
    <n v="674993"/>
    <n v="0"/>
    <x v="0"/>
    <x v="2"/>
    <x v="2"/>
    <x v="2"/>
  </r>
  <r>
    <s v="'011300808652050801"/>
    <s v="CASH IN HAND"/>
    <n v="49"/>
    <s v="&lt; 40000"/>
    <n v="2012"/>
    <n v="28"/>
    <n v="0.83069561000000003"/>
    <s v="Medium_risk_sub_purpose_code"/>
    <s v="Missing"/>
    <s v="Missing"/>
    <s v="Missing"/>
    <s v="Missing"/>
    <s v="Green"/>
    <x v="1"/>
    <n v="648420"/>
    <n v="648420"/>
    <n v="642346"/>
    <n v="0"/>
    <x v="3"/>
    <x v="2"/>
    <x v="2"/>
    <x v="2"/>
  </r>
  <r>
    <s v="'005800073284050202"/>
    <s v="Three Wheeler-Lease-Registered"/>
    <n v="60"/>
    <s v="&lt; 40000"/>
    <n v="2018"/>
    <n v="36"/>
    <n v="0.56794208899999998"/>
    <s v="Low_risk_sub_purpose_code"/>
    <s v="below 0"/>
    <s v="between 50 - 100 percentage"/>
    <s v="above 15 percentage"/>
    <s v="between 2- 5 percentage"/>
    <s v="Green"/>
    <x v="1"/>
    <n v="222907"/>
    <n v="286155"/>
    <n v="762762"/>
    <n v="0"/>
    <x v="1"/>
    <x v="2"/>
    <x v="2"/>
    <x v="2"/>
  </r>
  <r>
    <s v="'004100294173050202"/>
    <s v="Three Wheeler-Lease-Registered"/>
    <n v="37"/>
    <s v="&lt; 40000"/>
    <n v="2015"/>
    <n v="36"/>
    <n v="0.61701130400000004"/>
    <s v="Low_risk_sub_purpose_code"/>
    <s v="20-40"/>
    <s v="between 100 - 150 percentage"/>
    <s v="above 15 percentage"/>
    <s v="between 2- 5 percentage"/>
    <s v="Red"/>
    <x v="0"/>
    <n v="403039.00099999999"/>
    <n v="485614"/>
    <n v="711023"/>
    <n v="0"/>
    <x v="2"/>
    <x v="2"/>
    <x v="2"/>
    <x v="2"/>
  </r>
  <r>
    <s v="'006100730421050203"/>
    <s v="Three Wheeler-Lease-Registered"/>
    <n v="61"/>
    <s v="40000-60000"/>
    <n v="2010"/>
    <n v="43"/>
    <n v="0.72124137899999996"/>
    <s v="Medium_risk_sub_purpose_code"/>
    <s v="Missing"/>
    <s v="Missing"/>
    <s v="Missing"/>
    <s v="Missing"/>
    <s v="Red"/>
    <x v="1"/>
    <n v="91918"/>
    <n v="356896"/>
    <n v="0"/>
    <n v="0"/>
    <x v="2"/>
    <x v="2"/>
    <x v="2"/>
    <x v="2"/>
  </r>
  <r>
    <s v="'006200038734050201"/>
    <s v="Three Wheeler-Lease-Registered"/>
    <n v="61"/>
    <s v="60000-80000"/>
    <n v="2009"/>
    <n v="46"/>
    <n v="0.73765611900000005"/>
    <s v="Medium_risk_sub_purpose_code"/>
    <s v="20-40"/>
    <s v="less than 50 percentage"/>
    <s v="above 15 percentage"/>
    <s v="Missing"/>
    <s v="Red"/>
    <x v="1"/>
    <n v="190635.55"/>
    <n v="373200"/>
    <n v="567103"/>
    <n v="567103"/>
    <x v="0"/>
    <x v="2"/>
    <x v="2"/>
    <x v="2"/>
  </r>
  <r>
    <s v="'006900804830050201"/>
    <s v="Three Wheeler-Lease-Registered"/>
    <n v="61"/>
    <s v="40000-60000"/>
    <n v="2011"/>
    <n v="43"/>
    <n v="0.81770425800000002"/>
    <s v="Medium_risk_sub_purpose_code"/>
    <s v="Missing"/>
    <s v="Missing"/>
    <s v="Missing"/>
    <s v="Missing"/>
    <s v="Red"/>
    <x v="1"/>
    <n v="76285"/>
    <n v="439565"/>
    <n v="0"/>
    <n v="0"/>
    <x v="3"/>
    <x v="2"/>
    <x v="2"/>
    <x v="2"/>
  </r>
  <r>
    <s v="'005000552969050202"/>
    <s v="Three Wheeler-Lease-Registered"/>
    <n v="61"/>
    <s v="&lt; 40000"/>
    <n v="2013"/>
    <n v="35"/>
    <n v="0.71355428600000004"/>
    <s v="Medium_risk_sub_purpose_code"/>
    <s v="60-80"/>
    <s v="between 50 - 100 percentage"/>
    <s v="less than 1 percentage"/>
    <s v="between 2- 5 percentage"/>
    <s v="Green"/>
    <x v="0"/>
    <n v="303736"/>
    <n v="372652"/>
    <n v="720067"/>
    <n v="0"/>
    <x v="2"/>
    <x v="2"/>
    <x v="2"/>
    <x v="2"/>
  </r>
  <r>
    <s v="'014200808524050201"/>
    <s v="Three Wheeler-Lease-Registered"/>
    <n v="49"/>
    <s v="40000-60000"/>
    <n v="2009"/>
    <n v="20"/>
    <n v="0.83117731299999997"/>
    <s v="Medium_risk_sub_purpose_code"/>
    <s v="Missing"/>
    <s v="Missing"/>
    <s v="Missing"/>
    <s v="Missing"/>
    <s v="Red"/>
    <x v="1"/>
    <n v="411755.82"/>
    <n v="570402"/>
    <n v="647614"/>
    <n v="647614"/>
    <x v="0"/>
    <x v="2"/>
    <x v="2"/>
    <x v="2"/>
  </r>
  <r>
    <s v="'004500719597050203"/>
    <s v="Three Wheeler-Lease-Registered"/>
    <n v="36"/>
    <s v="&lt; 40000"/>
    <n v="2010"/>
    <n v="36"/>
    <n v="0.62831241299999996"/>
    <s v="Low_risk_sub_purpose_code"/>
    <s v="20-40"/>
    <s v="between 50 - 100 percentage"/>
    <s v="between 5 - 10 percentage"/>
    <s v="between 5- 10 percentage"/>
    <s v="Red"/>
    <x v="0"/>
    <n v="150800"/>
    <n v="396432"/>
    <n v="0"/>
    <n v="0"/>
    <x v="1"/>
    <x v="2"/>
    <x v="2"/>
    <x v="2"/>
  </r>
  <r>
    <s v="'001900709753050801"/>
    <s v="CASH IN HAND"/>
    <n v="61"/>
    <s v="80000-100000"/>
    <n v="2011"/>
    <n v="39"/>
    <n v="0.72271290700000002"/>
    <s v="Medium_risk_sub_purpose_code"/>
    <s v="below 0"/>
    <s v="between 100 - 150 percentage"/>
    <s v="between 5 - 10 percentage"/>
    <s v="between 2- 5 percentage"/>
    <s v="Red"/>
    <x v="1"/>
    <n v="172259"/>
    <n v="322439"/>
    <n v="758416"/>
    <n v="758416"/>
    <x v="2"/>
    <x v="2"/>
    <x v="2"/>
    <x v="2"/>
  </r>
  <r>
    <s v="'004100491458050202"/>
    <s v="Three Wheeler-Lease-Registered"/>
    <n v="36"/>
    <s v="40000-60000"/>
    <n v="2010"/>
    <n v="41"/>
    <n v="0.60128312399999995"/>
    <s v="Low_risk_sub_purpose_code"/>
    <s v="below 0"/>
    <s v="between 100 - 150 percentage"/>
    <s v="above 15 percentage"/>
    <s v="between 2- 5 percentage"/>
    <s v="Red"/>
    <x v="1"/>
    <n v="151419"/>
    <n v="290323"/>
    <n v="586263"/>
    <n v="586263"/>
    <x v="1"/>
    <x v="2"/>
    <x v="2"/>
    <x v="2"/>
  </r>
  <r>
    <s v="'004300540520050801"/>
    <s v="CASH IN HAND"/>
    <n v="61"/>
    <s v="&lt; 40000"/>
    <n v="2014"/>
    <n v="34"/>
    <n v="0.67037502900000001"/>
    <s v="Medium_risk_sub_purpose_code"/>
    <s v="40-60"/>
    <s v="less than 50 percentage"/>
    <s v="between 5 - 10 percentage"/>
    <s v="between 5- 10 percentage"/>
    <s v="Green"/>
    <x v="1"/>
    <n v="506341.53"/>
    <n v="511560"/>
    <n v="616133"/>
    <n v="0"/>
    <x v="0"/>
    <x v="2"/>
    <x v="2"/>
    <x v="2"/>
  </r>
  <r>
    <s v="'009600805038050201"/>
    <s v="Three Wheeler-Lease-Registered"/>
    <n v="37"/>
    <s v="&lt; 40000"/>
    <n v="2013"/>
    <n v="47"/>
    <n v="0.69282190499999996"/>
    <s v="Medium_risk_sub_purpose_code"/>
    <s v="Missing"/>
    <s v="Missing"/>
    <s v="Missing"/>
    <s v="Missing"/>
    <s v="Green"/>
    <x v="0"/>
    <n v="578520"/>
    <n v="607446"/>
    <n v="425388"/>
    <n v="0"/>
    <x v="0"/>
    <x v="2"/>
    <x v="2"/>
    <x v="2"/>
  </r>
  <r>
    <s v="'007000809393050201"/>
    <s v="Three Wheeler-Lease-Registered"/>
    <n v="61"/>
    <s v="40000-60000"/>
    <n v="2011"/>
    <n v="36"/>
    <n v="0.82737651599999995"/>
    <s v="Medium_risk_sub_purpose_code"/>
    <s v="Missing"/>
    <s v="Missing"/>
    <s v="Missing"/>
    <s v="Missing"/>
    <s v="Red"/>
    <x v="1"/>
    <n v="158150.6"/>
    <n v="547740"/>
    <n v="0"/>
    <n v="0"/>
    <x v="0"/>
    <x v="2"/>
    <x v="2"/>
    <x v="2"/>
  </r>
  <r>
    <s v="'013000838181050201"/>
    <s v="Three Wheeler-Lease-Registered"/>
    <n v="61"/>
    <s v="80000-100000"/>
    <n v="2009"/>
    <n v="23"/>
    <n v="0.62684713000000003"/>
    <s v="Low_risk_sub_purpose_code"/>
    <s v="0-20"/>
    <s v="between 150 - 200 percentage"/>
    <s v="between 1 - 5 percentage"/>
    <s v="between 2- 5 percentage"/>
    <s v="Green"/>
    <x v="1"/>
    <n v="217010.89"/>
    <n v="236484"/>
    <n v="479657"/>
    <n v="0"/>
    <x v="0"/>
    <x v="2"/>
    <x v="2"/>
    <x v="2"/>
  </r>
  <r>
    <s v="'005800814689050201"/>
    <s v="Three Wheeler-Lease-Registered"/>
    <n v="61"/>
    <s v="40000-60000"/>
    <n v="2011"/>
    <n v="42"/>
    <n v="0.82839225800000005"/>
    <s v="High_risk_sub_purpose_code"/>
    <s v="20-40"/>
    <s v="Missing"/>
    <s v="Missing"/>
    <s v="Missing"/>
    <s v="Green"/>
    <x v="1"/>
    <n v="539187.36"/>
    <n v="579640"/>
    <n v="796185"/>
    <n v="0"/>
    <x v="0"/>
    <x v="2"/>
    <x v="2"/>
    <x v="2"/>
  </r>
  <r>
    <s v="'004500672475050203"/>
    <s v="Three Wheeler-Lease-Registered"/>
    <n v="36"/>
    <s v="&lt; 40000"/>
    <n v="2007"/>
    <n v="36"/>
    <n v="0.61292947200000003"/>
    <s v="Low_risk_sub_purpose_code"/>
    <s v="Missing"/>
    <s v="Missing"/>
    <s v="Missing"/>
    <s v="Missing"/>
    <s v="Red"/>
    <x v="0"/>
    <n v="256784"/>
    <n v="303568"/>
    <n v="345251"/>
    <n v="0"/>
    <x v="1"/>
    <x v="2"/>
    <x v="2"/>
    <x v="2"/>
  </r>
  <r>
    <s v="'001300621327050202"/>
    <s v="Three Wheeler-Lease-Registered"/>
    <n v="60"/>
    <s v="&lt; 40000"/>
    <n v="2014"/>
    <n v="36"/>
    <n v="0.76103638100000004"/>
    <s v="Low_risk_sub_purpose_code"/>
    <s v="Missing"/>
    <s v="Missing"/>
    <s v="Missing"/>
    <s v="Missing"/>
    <s v="Red"/>
    <x v="1"/>
    <n v="27500"/>
    <n v="415440"/>
    <n v="0"/>
    <n v="0"/>
    <x v="1"/>
    <x v="2"/>
    <x v="2"/>
    <x v="2"/>
  </r>
  <r>
    <s v="'001700815580050201"/>
    <s v="Three Wheeler-Lease-Registered"/>
    <n v="61"/>
    <s v="40000-60000"/>
    <n v="2010"/>
    <n v="26"/>
    <n v="0.81727248299999999"/>
    <s v="Medium_risk_sub_purpose_code"/>
    <s v="0-20"/>
    <s v="Missing"/>
    <s v="Missing"/>
    <s v="Missing"/>
    <s v="Green"/>
    <x v="1"/>
    <n v="437603.64"/>
    <n v="518254"/>
    <n v="856732"/>
    <n v="0"/>
    <x v="0"/>
    <x v="2"/>
    <x v="2"/>
    <x v="2"/>
  </r>
  <r>
    <s v="'002900817158050203"/>
    <s v="Three Wheeler-Lease-Registered"/>
    <n v="61"/>
    <s v="40000-60000"/>
    <n v="2007"/>
    <n v="25"/>
    <n v="0.82788168100000004"/>
    <s v="Medium_risk_sub_purpose_code"/>
    <s v="0-20"/>
    <s v="less than 50 percentage"/>
    <s v="less than 1 percentage"/>
    <s v="Missing"/>
    <s v="Red"/>
    <x v="1"/>
    <n v="43222"/>
    <n v="410609"/>
    <n v="0"/>
    <n v="0"/>
    <x v="0"/>
    <x v="2"/>
    <x v="2"/>
    <x v="2"/>
  </r>
  <r>
    <s v="'000200747597050202"/>
    <s v="Three Wheeler-Lease-Registered"/>
    <n v="60"/>
    <s v="&lt; 40000"/>
    <n v="2014"/>
    <n v="31"/>
    <n v="0.77311551899999997"/>
    <s v="Low_risk_sub_purpose_code"/>
    <s v="Missing"/>
    <s v="Missing"/>
    <s v="Missing"/>
    <s v="Missing"/>
    <s v="Red"/>
    <x v="1"/>
    <n v="41197.519999999997"/>
    <n v="347962.5"/>
    <n v="828971"/>
    <n v="828971"/>
    <x v="1"/>
    <x v="2"/>
    <x v="2"/>
    <x v="2"/>
  </r>
  <r>
    <s v="'001800339827050201"/>
    <s v="Three Wheeler-Lease-Registered"/>
    <n v="60"/>
    <s v="&lt; 40000"/>
    <n v="2015"/>
    <n v="36"/>
    <n v="0.65149122800000003"/>
    <s v="Low_risk_sub_purpose_code"/>
    <s v="Missing"/>
    <s v="Missing"/>
    <s v="Missing"/>
    <s v="Missing"/>
    <s v="Green"/>
    <x v="0"/>
    <n v="302870.42"/>
    <n v="377280"/>
    <n v="707631"/>
    <n v="0"/>
    <x v="1"/>
    <x v="2"/>
    <x v="2"/>
    <x v="2"/>
  </r>
  <r>
    <s v="'005900711808050203"/>
    <s v="Three Wheeler-Lease-Registered"/>
    <n v="60"/>
    <s v="&lt; 40000"/>
    <n v="2014"/>
    <n v="36"/>
    <n v="0.73801633600000005"/>
    <s v="Low_risk_sub_purpose_code"/>
    <s v="Missing"/>
    <s v="Missing"/>
    <s v="Missing"/>
    <s v="Missing"/>
    <s v="Green"/>
    <x v="1"/>
    <n v="294330"/>
    <n v="352440"/>
    <n v="788862"/>
    <n v="0"/>
    <x v="1"/>
    <x v="2"/>
    <x v="2"/>
    <x v="2"/>
  </r>
  <r>
    <s v="'001400269608050201"/>
    <s v="Three Wheeler-Lease-Registered"/>
    <n v="60"/>
    <s v="&lt; 40000"/>
    <n v="2014"/>
    <n v="36"/>
    <n v="0.701276079"/>
    <s v="Low_risk_sub_purpose_code"/>
    <s v="Missing"/>
    <s v="Missing"/>
    <s v="Missing"/>
    <s v="Missing"/>
    <s v="Green"/>
    <x v="0"/>
    <n v="362916.12"/>
    <n v="388830"/>
    <n v="666433"/>
    <n v="0"/>
    <x v="1"/>
    <x v="2"/>
    <x v="2"/>
    <x v="2"/>
  </r>
  <r>
    <s v="'000200735337050202"/>
    <s v="Three Wheeler-Lease-Registered"/>
    <n v="54"/>
    <s v="&lt; 40000"/>
    <n v="2010"/>
    <n v="36"/>
    <n v="0.61835425399999999"/>
    <s v="Low_risk_sub_purpose_code"/>
    <s v="Missing"/>
    <s v="Missing"/>
    <s v="Missing"/>
    <s v="Missing"/>
    <s v="Red"/>
    <x v="0"/>
    <n v="121220"/>
    <n v="295545"/>
    <n v="524915"/>
    <n v="524915"/>
    <x v="1"/>
    <x v="2"/>
    <x v="2"/>
    <x v="2"/>
  </r>
  <r>
    <s v="'006100807870050201"/>
    <s v="Three Wheeler-Lease-Registered"/>
    <n v="61"/>
    <s v="40000-60000"/>
    <n v="2010"/>
    <n v="21"/>
    <n v="0.82687448299999999"/>
    <s v="Medium_risk_sub_purpose_code"/>
    <s v="Missing"/>
    <s v="Missing"/>
    <s v="Missing"/>
    <s v="Missing"/>
    <s v="Green"/>
    <x v="1"/>
    <n v="529641"/>
    <n v="529641"/>
    <n v="614834"/>
    <n v="0"/>
    <x v="0"/>
    <x v="2"/>
    <x v="2"/>
    <x v="2"/>
  </r>
  <r>
    <s v="'001800735351050202"/>
    <s v="Three Wheeler-Lease-Registered"/>
    <n v="48"/>
    <s v="&lt; 40000"/>
    <n v="2016"/>
    <n v="36"/>
    <n v="0.79754098399999995"/>
    <s v="Low_risk_sub_purpose_code"/>
    <s v="20-40"/>
    <s v="between 100 - 150 percentage"/>
    <s v="above 15 percentage"/>
    <s v="between 2- 5 percentage"/>
    <s v="Red"/>
    <x v="1"/>
    <n v="150000"/>
    <n v="546180"/>
    <n v="0"/>
    <n v="0"/>
    <x v="1"/>
    <x v="2"/>
    <x v="2"/>
    <x v="2"/>
  </r>
  <r>
    <s v="'014200131360050201"/>
    <s v="Three Wheeler-Lease-Registered"/>
    <n v="48"/>
    <s v="&lt; 40000"/>
    <n v="2012"/>
    <n v="36"/>
    <n v="0.66043645299999998"/>
    <s v="Low_risk_sub_purpose_code"/>
    <s v="40-60"/>
    <s v="between 100 - 150 percentage"/>
    <s v="between 5 - 10 percentage"/>
    <s v="between 2- 5 percentage"/>
    <s v="Green"/>
    <x v="1"/>
    <n v="312138"/>
    <n v="377070"/>
    <n v="592419"/>
    <n v="0"/>
    <x v="1"/>
    <x v="2"/>
    <x v="2"/>
    <x v="2"/>
  </r>
  <r>
    <s v="'001600718550050202"/>
    <s v="Three Wheeler-Lease-Registered"/>
    <n v="49"/>
    <s v="60000-80000"/>
    <n v="2008"/>
    <n v="28"/>
    <n v="0.72840128999999998"/>
    <s v="Medium_risk_sub_purpose_code"/>
    <s v="below 0"/>
    <s v="between 50 - 100 percentage"/>
    <s v="between 1 - 5 percentage"/>
    <s v="between 2- 5 percentage"/>
    <s v="Red"/>
    <x v="1"/>
    <n v="179223"/>
    <n v="311122"/>
    <n v="590584"/>
    <n v="590584"/>
    <x v="2"/>
    <x v="2"/>
    <x v="2"/>
    <x v="2"/>
  </r>
  <r>
    <s v="'000600823704050202"/>
    <s v="Three Wheeler-Lease-Registered"/>
    <n v="61"/>
    <s v="40000-60000"/>
    <n v="2011"/>
    <n v="23"/>
    <n v="0.69309006500000003"/>
    <s v="Medium_risk_sub_purpose_code"/>
    <s v="0-20"/>
    <s v="Missing"/>
    <s v="Missing"/>
    <s v="Missing"/>
    <s v="Green"/>
    <x v="1"/>
    <n v="391163.54"/>
    <n v="400626"/>
    <n v="596072"/>
    <n v="0"/>
    <x v="0"/>
    <x v="2"/>
    <x v="2"/>
    <x v="2"/>
  </r>
  <r>
    <s v="'001700613367050801"/>
    <s v="CASH IN HAND"/>
    <n v="49"/>
    <s v="&lt; 40000"/>
    <n v="2010"/>
    <n v="23"/>
    <n v="0.64278120800000005"/>
    <s v="Medium_risk_sub_purpose_code"/>
    <s v="Missing"/>
    <s v="Missing"/>
    <s v="Missing"/>
    <s v="Missing"/>
    <s v="Red"/>
    <x v="1"/>
    <n v="328396.67"/>
    <n v="410760"/>
    <n v="503482"/>
    <n v="503482"/>
    <x v="0"/>
    <x v="2"/>
    <x v="2"/>
    <x v="2"/>
  </r>
  <r>
    <s v="'016400018857050801"/>
    <s v="CASH IN HAND"/>
    <n v="61"/>
    <s v="&lt; 40000"/>
    <n v="2013"/>
    <n v="43"/>
    <n v="8.2762857140000001"/>
    <s v="Medium_risk_sub_purpose_code"/>
    <s v="Missing"/>
    <s v="Missing"/>
    <s v="Missing"/>
    <s v="Missing"/>
    <s v="Red"/>
    <x v="1"/>
    <n v="377348"/>
    <n v="561602"/>
    <n v="891465"/>
    <n v="891465"/>
    <x v="0"/>
    <x v="2"/>
    <x v="2"/>
    <x v="2"/>
  </r>
  <r>
    <s v="'003500688614050801"/>
    <s v="CASH IN HAND"/>
    <n v="61"/>
    <s v="40000-60000"/>
    <n v="2011"/>
    <n v="20"/>
    <n v="0.64054916100000003"/>
    <s v="High_risk_sub_purpose_code"/>
    <s v="Missing"/>
    <s v="Missing"/>
    <s v="Missing"/>
    <s v="Missing"/>
    <s v="Red"/>
    <x v="1"/>
    <n v="322136"/>
    <n v="438336"/>
    <n v="622228"/>
    <n v="622228"/>
    <x v="2"/>
    <x v="2"/>
    <x v="2"/>
    <x v="2"/>
  </r>
  <r>
    <s v="'006100340304050202"/>
    <s v="Three Wheeler-Lease-Registered"/>
    <n v="61"/>
    <s v="40000-60000"/>
    <n v="2014"/>
    <n v="31"/>
    <n v="0.60895589299999997"/>
    <s v="High_risk_sub_purpose_code"/>
    <s v="Missing"/>
    <s v="Missing"/>
    <s v="Missing"/>
    <s v="Missing"/>
    <s v="Red"/>
    <x v="1"/>
    <n v="334875"/>
    <n v="357200"/>
    <n v="596935"/>
    <n v="0"/>
    <x v="2"/>
    <x v="2"/>
    <x v="2"/>
    <x v="2"/>
  </r>
  <r>
    <s v="'004700656210050202"/>
    <s v="Three Wheeler-Lease-Registered"/>
    <n v="60"/>
    <s v="&lt; 40000"/>
    <n v="2010"/>
    <n v="36"/>
    <n v="0.60993288599999995"/>
    <s v="Low_risk_sub_purpose_code"/>
    <s v="20-40"/>
    <s v="between 50 - 100 percentage"/>
    <s v="between 1 - 5 percentage"/>
    <s v="between 5- 10 percentage"/>
    <s v="Green"/>
    <x v="0"/>
    <n v="247953"/>
    <n v="289185"/>
    <n v="524237"/>
    <n v="0"/>
    <x v="1"/>
    <x v="2"/>
    <x v="2"/>
    <x v="2"/>
  </r>
  <r>
    <s v="'001300435405050202"/>
    <s v="Three Wheeler-Lease-Registered"/>
    <n v="60"/>
    <s v="&lt; 40000"/>
    <n v="2013"/>
    <n v="36"/>
    <n v="0.71503381600000004"/>
    <s v="Low_risk_sub_purpose_code"/>
    <s v="Missing"/>
    <s v="Missing"/>
    <s v="Missing"/>
    <s v="Missing"/>
    <s v="Red"/>
    <x v="1"/>
    <n v="35225.08"/>
    <n v="300305"/>
    <n v="0"/>
    <n v="0"/>
    <x v="1"/>
    <x v="2"/>
    <x v="2"/>
    <x v="2"/>
  </r>
  <r>
    <s v="'006300815215050201"/>
    <s v="Three Wheeler-Lease-Registered"/>
    <n v="61"/>
    <s v="40000-60000"/>
    <n v="2008"/>
    <n v="34"/>
    <n v="0.80166967700000002"/>
    <s v="Medium_risk_sub_purpose_code"/>
    <s v="Missing"/>
    <s v="Missing"/>
    <s v="Missing"/>
    <s v="Missing"/>
    <s v="Red"/>
    <x v="1"/>
    <n v="152234.04"/>
    <n v="478640"/>
    <n v="0"/>
    <n v="0"/>
    <x v="0"/>
    <x v="2"/>
    <x v="2"/>
    <x v="2"/>
  </r>
  <r>
    <s v="'015800804186050201"/>
    <s v="Three Wheeler-Lease-Registered"/>
    <n v="61"/>
    <s v="&lt; 40000"/>
    <n v="2010"/>
    <n v="50"/>
    <n v="3.3143005410000002"/>
    <s v="Medium_risk_sub_purpose_code"/>
    <s v="20-40"/>
    <s v="Missing"/>
    <s v="Missing"/>
    <s v="Missing"/>
    <s v="Red"/>
    <x v="1"/>
    <n v="260452.16"/>
    <n v="469455"/>
    <n v="687314"/>
    <n v="687314"/>
    <x v="1"/>
    <x v="2"/>
    <x v="2"/>
    <x v="2"/>
  </r>
  <r>
    <s v="'001900805023050201"/>
    <s v="Three Wheeler-Lease-Registered"/>
    <n v="61"/>
    <s v="80000-100000"/>
    <n v="2011"/>
    <n v="31"/>
    <n v="0.82301419399999998"/>
    <s v="Medium_risk_sub_purpose_code"/>
    <s v="0-20"/>
    <s v="between 100 - 150 percentage"/>
    <s v="above 15 percentage"/>
    <s v="between 2- 5 percentage"/>
    <s v="Red"/>
    <x v="1"/>
    <n v="334236.88"/>
    <n v="487641"/>
    <n v="758988"/>
    <n v="758988"/>
    <x v="0"/>
    <x v="2"/>
    <x v="2"/>
    <x v="2"/>
  </r>
  <r>
    <s v="'009300037496050202"/>
    <s v="Three Wheeler-Lease-Registered"/>
    <n v="48"/>
    <s v="&lt; 40000"/>
    <n v="2009"/>
    <n v="36"/>
    <n v="0.63633678000000005"/>
    <s v="Low_risk_sub_purpose_code"/>
    <s v="Missing"/>
    <s v="Missing"/>
    <s v="Missing"/>
    <s v="Missing"/>
    <s v="Red"/>
    <x v="0"/>
    <n v="157353.51999999999"/>
    <n v="303825"/>
    <n v="491789"/>
    <n v="491789"/>
    <x v="1"/>
    <x v="2"/>
    <x v="2"/>
    <x v="2"/>
  </r>
  <r>
    <s v="'006300768680050202"/>
    <s v="Three Wheeler-Lease-Registered"/>
    <n v="60"/>
    <s v="&lt; 40000"/>
    <n v="2012"/>
    <n v="36"/>
    <n v="0.71162561599999996"/>
    <s v="Low_risk_sub_purpose_code"/>
    <s v="20-40"/>
    <s v="between 100 - 150 percentage"/>
    <s v="between 1 - 5 percentage"/>
    <s v="between 2- 5 percentage"/>
    <s v="Red"/>
    <x v="1"/>
    <n v="273600"/>
    <n v="345758"/>
    <n v="753234"/>
    <n v="0"/>
    <x v="1"/>
    <x v="2"/>
    <x v="2"/>
    <x v="2"/>
  </r>
  <r>
    <s v="'001600357658050203"/>
    <s v="Three Wheeler-Lease-Registered"/>
    <n v="60"/>
    <s v="&lt; 40000"/>
    <n v="2013"/>
    <n v="36"/>
    <n v="0.68"/>
    <s v="Low_risk_sub_purpose_code"/>
    <s v="20-40"/>
    <s v="less than 50 percentage"/>
    <s v="between 5 - 10 percentage"/>
    <s v="between 5- 10 percentage"/>
    <s v="Red"/>
    <x v="1"/>
    <n v="102798"/>
    <n v="339724"/>
    <n v="0"/>
    <n v="0"/>
    <x v="1"/>
    <x v="2"/>
    <x v="2"/>
    <x v="2"/>
  </r>
  <r>
    <s v="'013400807748050201"/>
    <s v="Three Wheeler-Lease-Registered"/>
    <n v="61"/>
    <s v="40000-60000"/>
    <n v="2009"/>
    <n v="21"/>
    <n v="0.82839283600000002"/>
    <s v="Medium_risk_sub_purpose_code"/>
    <s v="Missing"/>
    <s v="Missing"/>
    <s v="Missing"/>
    <s v="Missing"/>
    <s v="Green"/>
    <x v="1"/>
    <n v="470385"/>
    <n v="517545"/>
    <n v="624350"/>
    <n v="0"/>
    <x v="0"/>
    <x v="2"/>
    <x v="2"/>
    <x v="2"/>
  </r>
  <r>
    <s v="'009000815340050201"/>
    <s v="Three Wheeler-Lease-Registered"/>
    <n v="61"/>
    <s v="40000-60000"/>
    <n v="2013"/>
    <n v="23"/>
    <n v="0.82839238100000001"/>
    <s v="Medium_risk_sub_purpose_code"/>
    <s v="20-40"/>
    <s v="between 100 - 150 percentage"/>
    <s v="between 5 - 10 percentage"/>
    <s v="between 2- 5 percentage"/>
    <s v="Red"/>
    <x v="1"/>
    <n v="471270.86"/>
    <n v="583262"/>
    <n v="823031"/>
    <n v="823031"/>
    <x v="0"/>
    <x v="2"/>
    <x v="2"/>
    <x v="2"/>
  </r>
  <r>
    <s v="'008400610850050801"/>
    <s v="CASH IN HAND"/>
    <n v="49"/>
    <s v="&lt; 40000"/>
    <n v="2007"/>
    <n v="32"/>
    <n v="0.83069579800000004"/>
    <s v="Medium_risk_sub_purpose_code"/>
    <s v="40-60"/>
    <s v="between 100 - 150 percentage"/>
    <s v="between 5 - 10 percentage"/>
    <s v="between 5- 10 percentage"/>
    <s v="Red"/>
    <x v="1"/>
    <n v="363116.32"/>
    <n v="447602"/>
    <n v="537054"/>
    <n v="537054"/>
    <x v="0"/>
    <x v="2"/>
    <x v="2"/>
    <x v="2"/>
  </r>
  <r>
    <s v="'003600810197050201"/>
    <s v="Three Wheeler-Lease-Registered"/>
    <n v="61"/>
    <s v="&lt; 40000"/>
    <n v="2007"/>
    <n v="31"/>
    <n v="0.82737613399999999"/>
    <s v="Medium_risk_sub_purpose_code"/>
    <s v="20-40"/>
    <s v="between 50 - 100 percentage"/>
    <s v="less than 1 percentage"/>
    <s v="above 10 percentage"/>
    <s v="Red"/>
    <x v="1"/>
    <n v="370176"/>
    <n v="423360"/>
    <n v="546037"/>
    <n v="0"/>
    <x v="3"/>
    <x v="2"/>
    <x v="2"/>
    <x v="2"/>
  </r>
  <r>
    <s v="'009500751394050202"/>
    <s v="Three Wheeler-Lease-Registered"/>
    <n v="60"/>
    <s v="60000-80000"/>
    <n v="2007"/>
    <n v="28"/>
    <n v="0.72578151300000004"/>
    <s v="Low_risk_sub_purpose_code"/>
    <s v="below 0"/>
    <s v="between 50 - 100 percentage"/>
    <s v="between 5 - 10 percentage"/>
    <s v="between 2- 5 percentage"/>
    <s v="Red"/>
    <x v="1"/>
    <n v="30000"/>
    <n v="220968"/>
    <n v="0"/>
    <n v="0"/>
    <x v="1"/>
    <x v="2"/>
    <x v="2"/>
    <x v="2"/>
  </r>
  <r>
    <s v="'006100675195050203"/>
    <s v="Three Wheeler-Lease-Registered"/>
    <n v="48"/>
    <s v="&lt; 40000"/>
    <n v="2008"/>
    <n v="36"/>
    <n v="0.490660131"/>
    <s v="Low_risk_sub_purpose_code"/>
    <s v="below 0"/>
    <s v="between 50 - 100 percentage"/>
    <s v="between 10 - 15 percentage"/>
    <s v="between 2- 5 percentage"/>
    <s v="Red"/>
    <x v="1"/>
    <n v="112464"/>
    <n v="212565"/>
    <n v="342293"/>
    <n v="342293"/>
    <x v="1"/>
    <x v="2"/>
    <x v="2"/>
    <x v="2"/>
  </r>
  <r>
    <s v="'010100807602050201"/>
    <s v="Three Wheeler-Lease-Registered"/>
    <n v="61"/>
    <s v="40000-60000"/>
    <n v="2010"/>
    <n v="30"/>
    <n v="0.82687355699999998"/>
    <s v="Low_risk_sub_purpose_code"/>
    <s v="20-40"/>
    <s v="between 150 - 200 percentage"/>
    <s v="above 15 percentage"/>
    <s v="between 2- 5 percentage"/>
    <s v="Red"/>
    <x v="1"/>
    <n v="237503.88"/>
    <n v="542493"/>
    <n v="723732"/>
    <n v="723732"/>
    <x v="1"/>
    <x v="2"/>
    <x v="2"/>
    <x v="2"/>
  </r>
  <r>
    <s v="'008200808702050201"/>
    <s v="Three Wheeler-Lease-Registered"/>
    <n v="61"/>
    <s v="60000-80000"/>
    <n v="2011"/>
    <n v="29"/>
    <n v="0.80167019399999995"/>
    <s v="Medium_risk_sub_purpose_code"/>
    <s v="20-40"/>
    <s v="between 100 - 150 percentage"/>
    <s v="between 10 - 15 percentage"/>
    <s v="between 2- 5 percentage"/>
    <s v="Red"/>
    <x v="1"/>
    <n v="454208"/>
    <n v="548680"/>
    <n v="721140"/>
    <n v="721140"/>
    <x v="0"/>
    <x v="2"/>
    <x v="2"/>
    <x v="2"/>
  </r>
  <r>
    <s v="'006100633925050203"/>
    <s v="Three Wheeler-Lease-Registered"/>
    <n v="60"/>
    <s v="&lt; 40000"/>
    <n v="2010"/>
    <n v="36"/>
    <n v="0.63330543900000003"/>
    <s v="Low_risk_sub_purpose_code"/>
    <s v="Missing"/>
    <s v="Missing"/>
    <s v="Missing"/>
    <s v="Missing"/>
    <s v="Red"/>
    <x v="1"/>
    <n v="219086"/>
    <n v="290220"/>
    <n v="553714"/>
    <n v="553714"/>
    <x v="1"/>
    <x v="2"/>
    <x v="2"/>
    <x v="2"/>
  </r>
  <r>
    <s v="'001600619264050202"/>
    <s v="Three Wheeler-Lease-Registered"/>
    <n v="60"/>
    <s v="&lt; 40000"/>
    <n v="2010"/>
    <n v="36"/>
    <n v="0.77079194600000001"/>
    <s v="Low_risk_sub_purpose_code"/>
    <s v="Missing"/>
    <s v="Missing"/>
    <s v="Missing"/>
    <s v="Missing"/>
    <s v="Red"/>
    <x v="1"/>
    <n v="0"/>
    <n v="344806"/>
    <n v="0"/>
    <n v="0"/>
    <x v="1"/>
    <x v="2"/>
    <x v="2"/>
    <x v="2"/>
  </r>
  <r>
    <s v="'006100719610050202"/>
    <s v="Three Wheeler-Lease-Registered"/>
    <n v="60"/>
    <s v="&lt; 40000"/>
    <n v="2010"/>
    <n v="36"/>
    <n v="0.70269230800000004"/>
    <s v="Low_risk_sub_purpose_code"/>
    <s v="Missing"/>
    <s v="Missing"/>
    <s v="Missing"/>
    <s v="Missing"/>
    <s v="Red"/>
    <x v="1"/>
    <n v="0"/>
    <n v="371205"/>
    <n v="0"/>
    <n v="0"/>
    <x v="1"/>
    <x v="2"/>
    <x v="2"/>
    <x v="2"/>
  </r>
  <r>
    <s v="'007300814201050201"/>
    <s v="Three Wheeler-Lease-Registered"/>
    <n v="61"/>
    <s v="40000-60000"/>
    <n v="2007"/>
    <n v="22"/>
    <n v="0.828392605"/>
    <s v="Medium_risk_sub_purpose_code"/>
    <s v="20-40"/>
    <s v="between 100 - 150 percentage"/>
    <s v="between 5 - 10 percentage"/>
    <s v="between 5- 10 percentage"/>
    <s v="Red"/>
    <x v="1"/>
    <n v="353920"/>
    <n v="438560"/>
    <n v="581633"/>
    <n v="581633"/>
    <x v="0"/>
    <x v="2"/>
    <x v="2"/>
    <x v="2"/>
  </r>
  <r>
    <s v="'001400746598050201"/>
    <s v="Three Wheeler-Lease-Registered"/>
    <n v="24"/>
    <s v="&lt; 40000"/>
    <n v="2005"/>
    <n v="36"/>
    <n v="0.70481973399999998"/>
    <s v="Low_risk_sub_purpose_code"/>
    <s v="below 0"/>
    <s v="between 50 - 100 percentage"/>
    <s v="above 15 percentage"/>
    <s v="between 5- 10 percentage"/>
    <s v="Red"/>
    <x v="1"/>
    <n v="54396"/>
    <n v="326376"/>
    <n v="440724"/>
    <n v="440724"/>
    <x v="1"/>
    <x v="2"/>
    <x v="2"/>
    <x v="2"/>
  </r>
  <r>
    <s v="'019600076670050801"/>
    <s v="CASH IN HAND"/>
    <n v="61"/>
    <s v="&lt; 40000"/>
    <n v="2007"/>
    <n v="52"/>
    <n v="0.63461781500000003"/>
    <s v="Medium_risk_sub_purpose_code"/>
    <s v="Missing"/>
    <s v="Missing"/>
    <s v="Missing"/>
    <s v="Missing"/>
    <s v="Green"/>
    <x v="1"/>
    <n v="209001"/>
    <n v="209001"/>
    <n v="428132"/>
    <n v="0"/>
    <x v="2"/>
    <x v="2"/>
    <x v="2"/>
    <x v="2"/>
  </r>
  <r>
    <s v="'006100810695050201"/>
    <s v="Three Wheeler-Lease-Registered"/>
    <n v="61"/>
    <s v="40000-60000"/>
    <n v="2011"/>
    <n v="47"/>
    <n v="0.80068645199999999"/>
    <s v="High_risk_sub_purpose_code"/>
    <s v="Missing"/>
    <s v="Missing"/>
    <s v="Missing"/>
    <s v="Missing"/>
    <s v="Red"/>
    <x v="1"/>
    <n v="444655"/>
    <n v="561686"/>
    <n v="817912"/>
    <n v="817912"/>
    <x v="0"/>
    <x v="2"/>
    <x v="2"/>
    <x v="2"/>
  </r>
  <r>
    <s v="'002400363364050201"/>
    <s v="Three Wheeler-Lease-Registered"/>
    <n v="60"/>
    <s v="&lt; 40000"/>
    <n v="2015"/>
    <n v="36"/>
    <n v="0.60701754399999996"/>
    <s v="Low_risk_sub_purpose_code"/>
    <s v="20-40"/>
    <s v="between 50 - 100 percentage"/>
    <s v="above 15 percentage"/>
    <s v="between 2- 5 percentage"/>
    <s v="Red"/>
    <x v="1"/>
    <n v="215286"/>
    <n v="342262"/>
    <n v="842801"/>
    <n v="842801"/>
    <x v="1"/>
    <x v="2"/>
    <x v="2"/>
    <x v="2"/>
  </r>
  <r>
    <s v="'000900756771050202"/>
    <s v="Three Wheeler-Lease-Registered"/>
    <n v="60"/>
    <s v="80000-100000"/>
    <n v="2010"/>
    <n v="23"/>
    <n v="0.78472524399999999"/>
    <s v="Low_risk_sub_purpose_code"/>
    <s v="below 0"/>
    <s v="between 100 - 150 percentage"/>
    <s v="between 10 - 15 percentage"/>
    <s v="less than 2 percentage"/>
    <s v="Red"/>
    <x v="1"/>
    <n v="70000"/>
    <n v="286992"/>
    <n v="0"/>
    <n v="0"/>
    <x v="1"/>
    <x v="2"/>
    <x v="2"/>
    <x v="2"/>
  </r>
  <r>
    <s v="'006300841064050201"/>
    <s v="Three Wheeler-Lease-Registered"/>
    <n v="61"/>
    <s v="60000-80000"/>
    <n v="2006"/>
    <n v="42"/>
    <n v="0.62246000000000001"/>
    <s v="Low_risk_sub_purpose_code"/>
    <s v="20-40"/>
    <s v="between 150 - 200 percentage"/>
    <s v="between 10 - 15 percentage"/>
    <s v="less than 2 percentage"/>
    <s v="Red"/>
    <x v="1"/>
    <n v="151119.04000000001"/>
    <n v="183722"/>
    <n v="422261"/>
    <n v="0"/>
    <x v="2"/>
    <x v="2"/>
    <x v="2"/>
    <x v="2"/>
  </r>
  <r>
    <s v="'000700615061050202"/>
    <s v="Three Wheeler-Lease-Registered"/>
    <n v="60"/>
    <s v="&lt; 40000"/>
    <n v="2006"/>
    <n v="36"/>
    <n v="0.769130435"/>
    <s v="Low_risk_sub_purpose_code"/>
    <s v="Missing"/>
    <s v="Missing"/>
    <s v="Missing"/>
    <s v="Missing"/>
    <s v="Red"/>
    <x v="1"/>
    <n v="54000"/>
    <n v="261911"/>
    <n v="0"/>
    <n v="0"/>
    <x v="1"/>
    <x v="2"/>
    <x v="2"/>
    <x v="2"/>
  </r>
  <r>
    <s v="'001600648342050202"/>
    <s v="Three Wheeler-Lease-Registered"/>
    <n v="60"/>
    <s v="&lt; 40000"/>
    <n v="2007"/>
    <n v="36"/>
    <n v="0.65747899200000004"/>
    <s v="Low_risk_sub_purpose_code"/>
    <s v="Missing"/>
    <s v="Missing"/>
    <s v="Missing"/>
    <s v="Missing"/>
    <s v="Red"/>
    <x v="1"/>
    <n v="51593"/>
    <n v="235088"/>
    <n v="0"/>
    <n v="0"/>
    <x v="1"/>
    <x v="2"/>
    <x v="2"/>
    <x v="2"/>
  </r>
  <r>
    <s v="'002200711932050202"/>
    <s v="Three Wheeler-Lease-Registered"/>
    <n v="72"/>
    <s v="&lt; 40000"/>
    <n v="2009"/>
    <n v="36"/>
    <n v="0.71361890699999997"/>
    <s v="Low_risk_sub_purpose_code"/>
    <s v="Missing"/>
    <s v="Missing"/>
    <s v="Missing"/>
    <s v="Missing"/>
    <s v="Red"/>
    <x v="1"/>
    <n v="12818"/>
    <n v="230724"/>
    <n v="0"/>
    <n v="0"/>
    <x v="1"/>
    <x v="2"/>
    <x v="2"/>
    <x v="2"/>
  </r>
  <r>
    <s v="'000400228868050201"/>
    <s v="Three Wheeler-Lease-Registered"/>
    <n v="61"/>
    <s v="40000-60000"/>
    <n v="2006"/>
    <n v="41"/>
    <n v="0.82737571399999998"/>
    <s v="Medium_risk_sub_purpose_code"/>
    <s v="20-40"/>
    <s v="between 100 - 150 percentage"/>
    <s v="above 15 percentage"/>
    <s v="between 2- 5 percentage"/>
    <s v="Red"/>
    <x v="1"/>
    <n v="50058"/>
    <n v="380551"/>
    <n v="0"/>
    <n v="0"/>
    <x v="0"/>
    <x v="2"/>
    <x v="2"/>
    <x v="2"/>
  </r>
  <r>
    <s v="'000500816279050201"/>
    <s v="Three Wheeler-Lease-Registered"/>
    <n v="49"/>
    <s v="60000-80000"/>
    <n v="2010"/>
    <n v="34"/>
    <n v="0.82561071399999997"/>
    <s v="Medium_risk_sub_purpose_code"/>
    <s v="below 0"/>
    <s v="between 50 - 100 percentage"/>
    <s v="between 10 - 15 percentage"/>
    <s v="between 2- 5 percentage"/>
    <s v="Green"/>
    <x v="1"/>
    <n v="584811"/>
    <n v="651595"/>
    <n v="1056714"/>
    <n v="0"/>
    <x v="1"/>
    <x v="2"/>
    <x v="2"/>
    <x v="2"/>
  </r>
  <r>
    <s v="'019100813837050201"/>
    <s v="Three Wheeler-Lease-Registered"/>
    <n v="49"/>
    <s v="&lt; 40000"/>
    <n v="2006"/>
    <n v="20"/>
    <n v="0.83117714300000001"/>
    <s v="Medium_risk_sub_purpose_code"/>
    <s v="Missing"/>
    <s v="Missing"/>
    <s v="Missing"/>
    <s v="Missing"/>
    <s v="Red"/>
    <x v="1"/>
    <n v="137315.4"/>
    <n v="457560"/>
    <n v="0"/>
    <n v="0"/>
    <x v="3"/>
    <x v="2"/>
    <x v="2"/>
    <x v="2"/>
  </r>
  <r>
    <s v="'005300751237050202"/>
    <s v="Three Wheeler-Lease-Registered"/>
    <n v="61"/>
    <s v="60000-80000"/>
    <n v="2010"/>
    <n v="38"/>
    <n v="0.81238841399999995"/>
    <s v="Medium_risk_sub_purpose_code"/>
    <s v="0-20"/>
    <s v="between 100 - 150 percentage"/>
    <s v="between 10 - 15 percentage"/>
    <s v="between 2- 5 percentage"/>
    <s v="Red"/>
    <x v="1"/>
    <n v="155090"/>
    <n v="325234"/>
    <n v="813262"/>
    <n v="813262"/>
    <x v="1"/>
    <x v="2"/>
    <x v="2"/>
    <x v="2"/>
  </r>
  <r>
    <s v="'009300652408050202"/>
    <s v="Three Wheeler-Lease-Registered"/>
    <n v="36"/>
    <s v="&lt; 40000"/>
    <n v="2011"/>
    <n v="36"/>
    <n v="0.62143415899999999"/>
    <s v="Low_risk_sub_purpose_code"/>
    <s v="below 0"/>
    <s v="between 100 - 150 percentage"/>
    <s v="between 5 - 10 percentage"/>
    <s v="between 2- 5 percentage"/>
    <s v="Green"/>
    <x v="1"/>
    <n v="341028"/>
    <n v="369447"/>
    <n v="465341"/>
    <n v="0"/>
    <x v="1"/>
    <x v="2"/>
    <x v="2"/>
    <x v="2"/>
  </r>
  <r>
    <s v="'015200552188050201"/>
    <s v="Three Wheeler-Lease-Registered"/>
    <n v="60"/>
    <s v="&lt; 40000"/>
    <n v="2015"/>
    <n v="36"/>
    <n v="0.77713043500000001"/>
    <s v="Low_risk_sub_purpose_code"/>
    <s v="0-20"/>
    <s v="between 50 - 100 percentage"/>
    <s v="between 5 - 10 percentage"/>
    <s v="between 2- 5 percentage"/>
    <s v="Red"/>
    <x v="1"/>
    <n v="341760"/>
    <n v="453300"/>
    <n v="871620"/>
    <n v="871620"/>
    <x v="1"/>
    <x v="2"/>
    <x v="2"/>
    <x v="2"/>
  </r>
  <r>
    <s v="'016100813898050201"/>
    <s v="Three Wheeler-Lease-Registered"/>
    <n v="61"/>
    <s v="&lt; 40000"/>
    <n v="2010"/>
    <n v="22"/>
    <n v="0.799826759"/>
    <s v="Medium_risk_sub_purpose_code"/>
    <s v="Missing"/>
    <s v="Missing"/>
    <s v="Missing"/>
    <s v="Missing"/>
    <s v="Green"/>
    <x v="1"/>
    <n v="514180"/>
    <n v="514180"/>
    <n v="610492"/>
    <n v="0"/>
    <x v="0"/>
    <x v="2"/>
    <x v="2"/>
    <x v="2"/>
  </r>
  <r>
    <s v="'003900597165050202"/>
    <s v="Three Wheeler-Lease-Registered"/>
    <n v="48"/>
    <s v="&lt; 40000"/>
    <n v="2013"/>
    <n v="36"/>
    <n v="0.75528846199999999"/>
    <s v="Low_risk_sub_purpose_code"/>
    <s v="below 0"/>
    <s v="between 100 - 150 percentage"/>
    <s v="above 15 percentage"/>
    <s v="between 2- 5 percentage"/>
    <s v="Red"/>
    <x v="1"/>
    <n v="0"/>
    <n v="441675"/>
    <n v="0"/>
    <n v="0"/>
    <x v="1"/>
    <x v="2"/>
    <x v="2"/>
    <x v="2"/>
  </r>
  <r>
    <s v="'009400618203050202"/>
    <s v="Three Wheeler-Lease-Registered"/>
    <n v="36"/>
    <s v="&lt; 40000"/>
    <n v="2008"/>
    <n v="36"/>
    <n v="0.76875817000000002"/>
    <s v="Low_risk_sub_purpose_code"/>
    <s v="0-20"/>
    <s v="between 50 - 100 percentage"/>
    <s v="between 10 - 15 percentage"/>
    <s v="between 5- 10 percentage"/>
    <s v="Red"/>
    <x v="1"/>
    <n v="26000"/>
    <n v="363986"/>
    <n v="582788"/>
    <n v="582788"/>
    <x v="1"/>
    <x v="2"/>
    <x v="2"/>
    <x v="2"/>
  </r>
  <r>
    <s v="'001800545144050203"/>
    <s v="Three Wheeler-Lease-Registered"/>
    <n v="42"/>
    <s v="&lt; 40000"/>
    <n v="2010"/>
    <n v="36"/>
    <n v="0.66440162800000002"/>
    <s v="Low_risk_sub_purpose_code"/>
    <s v="0-20"/>
    <s v="between 50 - 100 percentage"/>
    <s v="between 10 - 15 percentage"/>
    <s v="between 2- 5 percentage"/>
    <s v="Green"/>
    <x v="1"/>
    <n v="329666"/>
    <n v="394384"/>
    <n v="505502"/>
    <n v="0"/>
    <x v="1"/>
    <x v="2"/>
    <x v="2"/>
    <x v="2"/>
  </r>
  <r>
    <s v="'007500668013050201"/>
    <s v="Three Wheeler-Lease-Registered"/>
    <n v="36"/>
    <s v="&lt; 40000"/>
    <n v="2005"/>
    <n v="36"/>
    <n v="0.782390892"/>
    <s v="Low_risk_sub_purpose_code"/>
    <s v="below 0"/>
    <s v="between 100 - 150 percentage"/>
    <s v="above 15 percentage"/>
    <s v="between 2- 5 percentage"/>
    <s v="Red"/>
    <x v="1"/>
    <n v="70610"/>
    <n v="319930"/>
    <n v="0"/>
    <n v="0"/>
    <x v="1"/>
    <x v="2"/>
    <x v="2"/>
    <x v="2"/>
  </r>
  <r>
    <s v="'009700805369050201"/>
    <s v="Three Wheeler-Lease-Registered"/>
    <n v="73"/>
    <s v="&lt; 40000"/>
    <n v="2011"/>
    <n v="36"/>
    <n v="0.93120390200000003"/>
    <s v="Medium_risk_sub_purpose_code"/>
    <s v="20-40"/>
    <s v="between 150 - 200 percentage"/>
    <s v="between 1 - 5 percentage"/>
    <s v="between 2- 5 percentage"/>
    <s v="Green"/>
    <x v="1"/>
    <n v="459692"/>
    <n v="541476"/>
    <n v="966548"/>
    <n v="0"/>
    <x v="4"/>
    <x v="2"/>
    <x v="2"/>
    <x v="2"/>
  </r>
  <r>
    <s v="'007000772050050202"/>
    <s v="Three Wheeler-Lease-Registered"/>
    <n v="60"/>
    <s v="&lt; 40000"/>
    <n v="2010"/>
    <n v="36"/>
    <n v="0.78422069000000005"/>
    <s v="Low_risk_sub_purpose_code"/>
    <s v="0-20"/>
    <s v="between 150 - 200 percentage"/>
    <s v="between 1 - 5 percentage"/>
    <s v="between 2- 5 percentage"/>
    <s v="Red"/>
    <x v="1"/>
    <n v="221760"/>
    <n v="319813"/>
    <n v="717326"/>
    <n v="717326"/>
    <x v="1"/>
    <x v="2"/>
    <x v="2"/>
    <x v="2"/>
  </r>
  <r>
    <s v="'000400805361050201"/>
    <s v="Three Wheeler-Lease-Registered"/>
    <n v="61"/>
    <s v="&lt; 40000"/>
    <n v="2005"/>
    <n v="22"/>
    <n v="0.82301457899999997"/>
    <s v="Medium_risk_sub_purpose_code"/>
    <s v="60-80"/>
    <s v="between 50 - 100 percentage"/>
    <s v="above 15 percentage"/>
    <s v="less than 2 percentage"/>
    <s v="Red"/>
    <x v="1"/>
    <n v="217722.52"/>
    <n v="382004"/>
    <n v="611188"/>
    <n v="611188"/>
    <x v="0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BBC05-442E-4137-98BC-53D42F68EDCF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8" firstHeaderRow="0" firstDataRow="1" firstDataCol="1"/>
  <pivotFields count="2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6">
        <item x="0"/>
        <item x="1"/>
        <item x="2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3">
    <field x="18"/>
    <field x="19"/>
    <field x="13"/>
  </rowFields>
  <rowItems count="45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"/>
    </i>
    <i r="1">
      <x/>
    </i>
    <i r="2">
      <x v="1"/>
    </i>
    <i r="1">
      <x v="1"/>
    </i>
    <i r="2">
      <x v="1"/>
    </i>
    <i>
      <x v="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FACNO" fld="0" subtotal="count" baseField="0" baseItem="0"/>
    <dataField name="Sum of Total Collection new" fld="14" baseField="0" baseItem="0"/>
    <dataField name="Sum of Total Due New" fld="15" baseField="0" baseItem="0"/>
    <dataField name="Sum of Portfolio New" fld="16" baseField="0" baseItem="0"/>
    <dataField name="Sum of Non-Portfolio New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9716D-DBA6-4854-8F01-072965EB0E51}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8" firstHeaderRow="0" firstDataRow="1" firstDataCol="1"/>
  <pivotFields count="2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3">
    <field x="18"/>
    <field x="21"/>
    <field x="13"/>
  </rowFields>
  <rowItems count="45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"/>
    </i>
    <i r="1">
      <x v="1"/>
    </i>
    <i r="2">
      <x v="1"/>
    </i>
    <i r="1">
      <x v="2"/>
    </i>
    <i r="2">
      <x v="1"/>
    </i>
    <i>
      <x v="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FACNO" fld="0" subtotal="count" baseField="21" baseItem="2"/>
    <dataField name="Sum of Total Collection new" fld="14" baseField="0" baseItem="0"/>
    <dataField name="Sum of Total Due New" fld="15" baseField="0" baseItem="0"/>
    <dataField name="Sum of Portfolio New" fld="16" baseField="0" baseItem="0"/>
    <dataField name="Sum of Non-Portfolio New" fld="17" baseField="0" baseItem="0"/>
  </dataFields>
  <formats count="28">
    <format dxfId="27">
      <pivotArea collapsedLevelsAreSubtotals="1" fieldPosition="0">
        <references count="3">
          <reference field="13" count="1">
            <x v="1"/>
          </reference>
          <reference field="18" count="1" selected="0">
            <x v="0"/>
          </reference>
          <reference field="21" count="1" selected="0">
            <x v="0"/>
          </reference>
        </references>
      </pivotArea>
    </format>
    <format dxfId="26">
      <pivotArea dataOnly="0" labelOnly="1" fieldPosition="0">
        <references count="3">
          <reference field="13" count="1">
            <x v="1"/>
          </reference>
          <reference field="18" count="1" selected="0">
            <x v="0"/>
          </reference>
          <reference field="21" count="1" selected="0">
            <x v="0"/>
          </reference>
        </references>
      </pivotArea>
    </format>
    <format dxfId="25">
      <pivotArea collapsedLevelsAreSubtotals="1" fieldPosition="0">
        <references count="3">
          <reference field="13" count="1">
            <x v="1"/>
          </reference>
          <reference field="18" count="1" selected="0">
            <x v="0"/>
          </reference>
          <reference field="21" count="1" selected="0">
            <x v="1"/>
          </reference>
        </references>
      </pivotArea>
    </format>
    <format dxfId="24">
      <pivotArea dataOnly="0" labelOnly="1" fieldPosition="0">
        <references count="3">
          <reference field="13" count="1">
            <x v="1"/>
          </reference>
          <reference field="18" count="1" selected="0">
            <x v="0"/>
          </reference>
          <reference field="21" count="1" selected="0">
            <x v="1"/>
          </reference>
        </references>
      </pivotArea>
    </format>
    <format dxfId="23">
      <pivotArea collapsedLevelsAreSubtotals="1" fieldPosition="0">
        <references count="3">
          <reference field="13" count="1">
            <x v="1"/>
          </reference>
          <reference field="18" count="1" selected="0">
            <x v="0"/>
          </reference>
          <reference field="21" count="1" selected="0">
            <x v="2"/>
          </reference>
        </references>
      </pivotArea>
    </format>
    <format dxfId="22">
      <pivotArea dataOnly="0" labelOnly="1" fieldPosition="0">
        <references count="3">
          <reference field="13" count="1">
            <x v="1"/>
          </reference>
          <reference field="18" count="1" selected="0">
            <x v="0"/>
          </reference>
          <reference field="21" count="1" selected="0">
            <x v="2"/>
          </reference>
        </references>
      </pivotArea>
    </format>
    <format dxfId="21">
      <pivotArea collapsedLevelsAreSubtotals="1" fieldPosition="0">
        <references count="3">
          <reference field="13" count="1">
            <x v="1"/>
          </reference>
          <reference field="18" count="1" selected="0">
            <x v="1"/>
          </reference>
          <reference field="21" count="1" selected="0">
            <x v="0"/>
          </reference>
        </references>
      </pivotArea>
    </format>
    <format dxfId="20">
      <pivotArea dataOnly="0" labelOnly="1" fieldPosition="0">
        <references count="3">
          <reference field="13" count="1">
            <x v="1"/>
          </reference>
          <reference field="18" count="1" selected="0">
            <x v="1"/>
          </reference>
          <reference field="21" count="1" selected="0">
            <x v="0"/>
          </reference>
        </references>
      </pivotArea>
    </format>
    <format dxfId="19">
      <pivotArea collapsedLevelsAreSubtotals="1" fieldPosition="0">
        <references count="3">
          <reference field="13" count="1">
            <x v="1"/>
          </reference>
          <reference field="18" count="1" selected="0">
            <x v="1"/>
          </reference>
          <reference field="21" count="1" selected="0">
            <x v="1"/>
          </reference>
        </references>
      </pivotArea>
    </format>
    <format dxfId="18">
      <pivotArea dataOnly="0" labelOnly="1" fieldPosition="0">
        <references count="3">
          <reference field="13" count="1">
            <x v="1"/>
          </reference>
          <reference field="18" count="1" selected="0">
            <x v="1"/>
          </reference>
          <reference field="21" count="1" selected="0">
            <x v="1"/>
          </reference>
        </references>
      </pivotArea>
    </format>
    <format dxfId="17">
      <pivotArea collapsedLevelsAreSubtotals="1" fieldPosition="0">
        <references count="3">
          <reference field="13" count="1">
            <x v="1"/>
          </reference>
          <reference field="18" count="1" selected="0">
            <x v="1"/>
          </reference>
          <reference field="21" count="1" selected="0">
            <x v="2"/>
          </reference>
        </references>
      </pivotArea>
    </format>
    <format dxfId="16">
      <pivotArea dataOnly="0" labelOnly="1" fieldPosition="0">
        <references count="3">
          <reference field="13" count="1">
            <x v="1"/>
          </reference>
          <reference field="18" count="1" selected="0">
            <x v="1"/>
          </reference>
          <reference field="21" count="1" selected="0">
            <x v="2"/>
          </reference>
        </references>
      </pivotArea>
    </format>
    <format dxfId="15">
      <pivotArea collapsedLevelsAreSubtotals="1" fieldPosition="0">
        <references count="3">
          <reference field="13" count="1">
            <x v="1"/>
          </reference>
          <reference field="18" count="1" selected="0">
            <x v="2"/>
          </reference>
          <reference field="21" count="1" selected="0">
            <x v="0"/>
          </reference>
        </references>
      </pivotArea>
    </format>
    <format dxfId="14">
      <pivotArea dataOnly="0" labelOnly="1" fieldPosition="0">
        <references count="3">
          <reference field="13" count="1">
            <x v="1"/>
          </reference>
          <reference field="18" count="1" selected="0">
            <x v="2"/>
          </reference>
          <reference field="21" count="1" selected="0">
            <x v="0"/>
          </reference>
        </references>
      </pivotArea>
    </format>
    <format dxfId="13">
      <pivotArea collapsedLevelsAreSubtotals="1" fieldPosition="0">
        <references count="3">
          <reference field="13" count="1">
            <x v="1"/>
          </reference>
          <reference field="18" count="1" selected="0">
            <x v="2"/>
          </reference>
          <reference field="21" count="1" selected="0">
            <x v="1"/>
          </reference>
        </references>
      </pivotArea>
    </format>
    <format dxfId="12">
      <pivotArea dataOnly="0" labelOnly="1" fieldPosition="0">
        <references count="3">
          <reference field="13" count="1">
            <x v="1"/>
          </reference>
          <reference field="18" count="1" selected="0">
            <x v="2"/>
          </reference>
          <reference field="21" count="1" selected="0">
            <x v="1"/>
          </reference>
        </references>
      </pivotArea>
    </format>
    <format dxfId="11">
      <pivotArea collapsedLevelsAreSubtotals="1" fieldPosition="0">
        <references count="3">
          <reference field="13" count="1">
            <x v="1"/>
          </reference>
          <reference field="18" count="1" selected="0">
            <x v="2"/>
          </reference>
          <reference field="21" count="1" selected="0">
            <x v="2"/>
          </reference>
        </references>
      </pivotArea>
    </format>
    <format dxfId="10">
      <pivotArea dataOnly="0" labelOnly="1" fieldPosition="0">
        <references count="3">
          <reference field="13" count="1">
            <x v="1"/>
          </reference>
          <reference field="18" count="1" selected="0">
            <x v="2"/>
          </reference>
          <reference field="21" count="1" selected="0">
            <x v="2"/>
          </reference>
        </references>
      </pivotArea>
    </format>
    <format dxfId="9">
      <pivotArea collapsedLevelsAreSubtotals="1" fieldPosition="0">
        <references count="3">
          <reference field="13" count="1">
            <x v="1"/>
          </reference>
          <reference field="18" count="1" selected="0">
            <x v="3"/>
          </reference>
          <reference field="21" count="1" selected="0">
            <x v="1"/>
          </reference>
        </references>
      </pivotArea>
    </format>
    <format dxfId="8">
      <pivotArea dataOnly="0" labelOnly="1" fieldPosition="0">
        <references count="3">
          <reference field="13" count="1">
            <x v="1"/>
          </reference>
          <reference field="18" count="1" selected="0">
            <x v="3"/>
          </reference>
          <reference field="21" count="1" selected="0">
            <x v="1"/>
          </reference>
        </references>
      </pivotArea>
    </format>
    <format dxfId="7">
      <pivotArea collapsedLevelsAreSubtotals="1" fieldPosition="0">
        <references count="3">
          <reference field="13" count="1">
            <x v="1"/>
          </reference>
          <reference field="18" count="1" selected="0">
            <x v="3"/>
          </reference>
          <reference field="21" count="1" selected="0">
            <x v="2"/>
          </reference>
        </references>
      </pivotArea>
    </format>
    <format dxfId="6">
      <pivotArea dataOnly="0" labelOnly="1" fieldPosition="0">
        <references count="3">
          <reference field="13" count="1">
            <x v="1"/>
          </reference>
          <reference field="18" count="1" selected="0">
            <x v="3"/>
          </reference>
          <reference field="21" count="1" selected="0">
            <x v="2"/>
          </reference>
        </references>
      </pivotArea>
    </format>
    <format dxfId="5">
      <pivotArea collapsedLevelsAreSubtotals="1" fieldPosition="0">
        <references count="3">
          <reference field="13" count="1">
            <x v="1"/>
          </reference>
          <reference field="18" count="1" selected="0">
            <x v="4"/>
          </reference>
          <reference field="21" count="1" selected="0">
            <x v="0"/>
          </reference>
        </references>
      </pivotArea>
    </format>
    <format dxfId="4">
      <pivotArea dataOnly="0" labelOnly="1" fieldPosition="0">
        <references count="3">
          <reference field="13" count="1">
            <x v="1"/>
          </reference>
          <reference field="18" count="1" selected="0">
            <x v="4"/>
          </reference>
          <reference field="21" count="1" selected="0">
            <x v="0"/>
          </reference>
        </references>
      </pivotArea>
    </format>
    <format dxfId="3">
      <pivotArea collapsedLevelsAreSubtotals="1" fieldPosition="0">
        <references count="3">
          <reference field="13" count="1">
            <x v="1"/>
          </reference>
          <reference field="18" count="1" selected="0">
            <x v="4"/>
          </reference>
          <reference field="21" count="1" selected="0">
            <x v="1"/>
          </reference>
        </references>
      </pivotArea>
    </format>
    <format dxfId="2">
      <pivotArea dataOnly="0" labelOnly="1" fieldPosition="0">
        <references count="3">
          <reference field="13" count="1">
            <x v="1"/>
          </reference>
          <reference field="18" count="1" selected="0">
            <x v="4"/>
          </reference>
          <reference field="21" count="1" selected="0">
            <x v="1"/>
          </reference>
        </references>
      </pivotArea>
    </format>
    <format dxfId="1">
      <pivotArea collapsedLevelsAreSubtotals="1" fieldPosition="0">
        <references count="3">
          <reference field="13" count="1">
            <x v="1"/>
          </reference>
          <reference field="18" count="1" selected="0">
            <x v="4"/>
          </reference>
          <reference field="21" count="1" selected="0">
            <x v="2"/>
          </reference>
        </references>
      </pivotArea>
    </format>
    <format dxfId="0">
      <pivotArea dataOnly="0" labelOnly="1" fieldPosition="0">
        <references count="3">
          <reference field="13" count="1">
            <x v="1"/>
          </reference>
          <reference field="18" count="1" selected="0">
            <x v="4"/>
          </reference>
          <reference field="2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31BA3-BDCF-4E92-96FB-C0B66352F2DC}" name="PivotTable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4" firstHeaderRow="0" firstDataRow="1" firstDataCol="1"/>
  <pivotFields count="2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</pivotFields>
  <rowFields count="3">
    <field x="20"/>
    <field x="18"/>
    <field x="13"/>
  </rowFields>
  <rowItems count="41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4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 v="1"/>
    </i>
    <i r="1">
      <x v="4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4"/>
    </i>
    <i r="2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FACNO" fld="0" subtotal="count" baseField="20" baseItem="0"/>
    <dataField name="Sum of Total Collection new" fld="14" baseField="0" baseItem="0"/>
    <dataField name="Sum of Total Due New" fld="15" baseField="0" baseItem="0"/>
    <dataField name="Sum of Portfolio New" fld="16" baseField="0" baseItem="0"/>
    <dataField name="Sum of Non-Portfolio New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C3149-D54F-4E3B-B77E-2D26F018E835}">
  <dimension ref="A3:J28"/>
  <sheetViews>
    <sheetView workbookViewId="0">
      <selection activeCell="D27" sqref="D27"/>
    </sheetView>
  </sheetViews>
  <sheetFormatPr defaultRowHeight="14.4" x14ac:dyDescent="0.3"/>
  <cols>
    <col min="1" max="1" width="23.77734375" bestFit="1" customWidth="1"/>
    <col min="2" max="2" width="9" customWidth="1"/>
    <col min="3" max="3" width="18.77734375" bestFit="1" customWidth="1"/>
    <col min="4" max="4" width="23" bestFit="1" customWidth="1"/>
    <col min="5" max="5" width="24.21875" bestFit="1" customWidth="1"/>
    <col min="6" max="6" width="19.44140625" bestFit="1" customWidth="1"/>
    <col min="7" max="7" width="8.88671875" style="2"/>
    <col min="8" max="8" width="14.109375" style="2" bestFit="1" customWidth="1"/>
  </cols>
  <sheetData>
    <row r="3" spans="1:10" x14ac:dyDescent="0.3">
      <c r="A3" s="14" t="s">
        <v>1295</v>
      </c>
      <c r="B3" s="14" t="s">
        <v>1294</v>
      </c>
      <c r="C3" s="14" t="s">
        <v>1299</v>
      </c>
      <c r="D3" s="14" t="s">
        <v>1300</v>
      </c>
      <c r="E3" s="14" t="s">
        <v>1297</v>
      </c>
      <c r="F3" s="14" t="s">
        <v>1298</v>
      </c>
      <c r="G3" s="21" t="s">
        <v>1301</v>
      </c>
      <c r="H3" s="21" t="s">
        <v>1307</v>
      </c>
    </row>
    <row r="4" spans="1:10" x14ac:dyDescent="0.3">
      <c r="A4" s="15" t="s">
        <v>1288</v>
      </c>
      <c r="B4" s="15">
        <v>608</v>
      </c>
      <c r="C4" s="15">
        <v>238262190</v>
      </c>
      <c r="D4" s="15">
        <v>49852480</v>
      </c>
      <c r="E4" s="15">
        <v>179723418.58999988</v>
      </c>
      <c r="F4" s="15">
        <v>212987984</v>
      </c>
      <c r="G4" s="22"/>
      <c r="H4" s="22">
        <f>E4/F4</f>
        <v>0.84381952077634526</v>
      </c>
      <c r="I4" s="7"/>
      <c r="J4" s="7"/>
    </row>
    <row r="5" spans="1:10" x14ac:dyDescent="0.3">
      <c r="A5" s="13" t="s">
        <v>1288</v>
      </c>
      <c r="B5">
        <v>419</v>
      </c>
      <c r="C5">
        <v>145339154</v>
      </c>
      <c r="D5">
        <v>19310351</v>
      </c>
      <c r="E5">
        <v>116075770.7</v>
      </c>
      <c r="F5">
        <v>127724956</v>
      </c>
      <c r="G5" s="2">
        <f>D5/C5</f>
        <v>0.13286406634787484</v>
      </c>
      <c r="H5" s="2">
        <f>E5/F5</f>
        <v>0.90879475973356372</v>
      </c>
    </row>
    <row r="6" spans="1:10" x14ac:dyDescent="0.3">
      <c r="A6" s="13" t="s">
        <v>1289</v>
      </c>
      <c r="B6">
        <v>189</v>
      </c>
      <c r="C6">
        <v>92923036</v>
      </c>
      <c r="D6">
        <v>30542129</v>
      </c>
      <c r="E6">
        <v>63647647.890000015</v>
      </c>
      <c r="F6">
        <v>85263028</v>
      </c>
      <c r="G6" s="2">
        <f>D6/C6</f>
        <v>0.32868199657187264</v>
      </c>
      <c r="H6" s="2">
        <f>E6/F6</f>
        <v>0.74648589644271157</v>
      </c>
    </row>
    <row r="7" spans="1:10" x14ac:dyDescent="0.3">
      <c r="A7" s="16" t="s">
        <v>1303</v>
      </c>
      <c r="B7" s="16">
        <v>360</v>
      </c>
      <c r="C7" s="16">
        <v>145602012</v>
      </c>
      <c r="D7" s="16">
        <v>35961999</v>
      </c>
      <c r="E7" s="16">
        <v>86315348.959999979</v>
      </c>
      <c r="F7" s="16">
        <v>111436237</v>
      </c>
      <c r="G7" s="23"/>
      <c r="H7" s="23">
        <f>E7/F7</f>
        <v>0.77457164100040432</v>
      </c>
      <c r="I7" s="8"/>
      <c r="J7" s="8"/>
    </row>
    <row r="8" spans="1:10" x14ac:dyDescent="0.3">
      <c r="A8" s="13" t="s">
        <v>1288</v>
      </c>
      <c r="B8">
        <v>236</v>
      </c>
      <c r="C8">
        <v>88068028</v>
      </c>
      <c r="D8">
        <v>14080378</v>
      </c>
      <c r="E8">
        <v>58745059.970000006</v>
      </c>
      <c r="F8">
        <v>67175802.5</v>
      </c>
      <c r="G8" s="2">
        <f>D8/C8</f>
        <v>0.15988070040582719</v>
      </c>
      <c r="H8" s="2">
        <f>E8/F8</f>
        <v>0.87449733064223545</v>
      </c>
    </row>
    <row r="9" spans="1:10" x14ac:dyDescent="0.3">
      <c r="A9" s="13" t="s">
        <v>1289</v>
      </c>
      <c r="B9">
        <v>124</v>
      </c>
      <c r="C9">
        <v>57533984</v>
      </c>
      <c r="D9">
        <v>21881621</v>
      </c>
      <c r="E9">
        <v>27570288.989999995</v>
      </c>
      <c r="F9">
        <v>44260434.5</v>
      </c>
      <c r="G9" s="2">
        <f>D9/C9</f>
        <v>0.38032514835058179</v>
      </c>
      <c r="H9" s="2">
        <f>E9/F9</f>
        <v>0.62291049108431129</v>
      </c>
    </row>
    <row r="10" spans="1:10" x14ac:dyDescent="0.3">
      <c r="A10" s="17" t="s">
        <v>1304</v>
      </c>
      <c r="B10" s="17">
        <v>241</v>
      </c>
      <c r="C10" s="17">
        <v>132029564</v>
      </c>
      <c r="D10" s="17">
        <v>33067451</v>
      </c>
      <c r="E10" s="17">
        <v>73595093.770999998</v>
      </c>
      <c r="F10" s="17">
        <v>88979428.780000001</v>
      </c>
      <c r="G10" s="24"/>
      <c r="H10" s="24">
        <f>E10/F10</f>
        <v>0.82710234017081086</v>
      </c>
      <c r="I10" s="9"/>
      <c r="J10" s="9"/>
    </row>
    <row r="11" spans="1:10" x14ac:dyDescent="0.3">
      <c r="A11" s="13" t="s">
        <v>1288</v>
      </c>
      <c r="B11">
        <v>148</v>
      </c>
      <c r="C11">
        <v>80890260</v>
      </c>
      <c r="D11">
        <v>14435784</v>
      </c>
      <c r="E11">
        <v>48761747.631000005</v>
      </c>
      <c r="F11">
        <v>56734579.780000001</v>
      </c>
      <c r="G11" s="2">
        <f>D11/C11</f>
        <v>0.17846133761963431</v>
      </c>
      <c r="H11" s="2">
        <f>E11/F11</f>
        <v>0.85947138094762854</v>
      </c>
    </row>
    <row r="12" spans="1:10" x14ac:dyDescent="0.3">
      <c r="A12" s="13" t="s">
        <v>1289</v>
      </c>
      <c r="B12">
        <v>93</v>
      </c>
      <c r="C12">
        <v>51139304</v>
      </c>
      <c r="D12">
        <v>18631667</v>
      </c>
      <c r="E12">
        <v>24833346.140000001</v>
      </c>
      <c r="F12">
        <v>32244849</v>
      </c>
      <c r="G12" s="2">
        <f>D12/C12</f>
        <v>0.36433164987931788</v>
      </c>
      <c r="H12" s="2">
        <f>E12/F12</f>
        <v>0.77014924585319045</v>
      </c>
    </row>
    <row r="13" spans="1:10" x14ac:dyDescent="0.3">
      <c r="A13" s="18" t="s">
        <v>1289</v>
      </c>
      <c r="B13" s="18">
        <v>5</v>
      </c>
      <c r="C13" s="18">
        <v>1765261</v>
      </c>
      <c r="D13" s="18">
        <v>0</v>
      </c>
      <c r="E13" s="18">
        <v>1697583</v>
      </c>
      <c r="F13" s="18">
        <v>2541285</v>
      </c>
      <c r="G13" s="25"/>
      <c r="H13" s="25">
        <f>E13/F13</f>
        <v>0.6680018179779128</v>
      </c>
      <c r="I13" s="10"/>
      <c r="J13" s="10"/>
    </row>
    <row r="14" spans="1:10" x14ac:dyDescent="0.3">
      <c r="A14" s="13" t="s">
        <v>1289</v>
      </c>
      <c r="B14">
        <v>5</v>
      </c>
      <c r="C14">
        <v>1765261</v>
      </c>
      <c r="D14">
        <v>0</v>
      </c>
      <c r="E14">
        <v>1697583</v>
      </c>
      <c r="F14">
        <v>2541285</v>
      </c>
      <c r="G14" s="2">
        <f>D14/C14</f>
        <v>0</v>
      </c>
      <c r="H14" s="2">
        <f>E14/F14</f>
        <v>0.6680018179779128</v>
      </c>
    </row>
    <row r="15" spans="1:10" x14ac:dyDescent="0.3">
      <c r="A15" s="19" t="s">
        <v>1305</v>
      </c>
      <c r="B15" s="19">
        <v>28</v>
      </c>
      <c r="C15" s="19">
        <v>11460663</v>
      </c>
      <c r="D15" s="19">
        <v>3097503</v>
      </c>
      <c r="E15" s="19">
        <v>9813046.9000000004</v>
      </c>
      <c r="F15" s="19">
        <v>13889285</v>
      </c>
      <c r="G15" s="26"/>
      <c r="H15" s="26">
        <f>E15/F15</f>
        <v>0.7065192268716497</v>
      </c>
      <c r="I15" s="11"/>
      <c r="J15" s="11"/>
    </row>
    <row r="16" spans="1:10" x14ac:dyDescent="0.3">
      <c r="A16" s="13" t="s">
        <v>1288</v>
      </c>
      <c r="B16">
        <v>5</v>
      </c>
      <c r="C16">
        <v>1760349</v>
      </c>
      <c r="D16">
        <v>0</v>
      </c>
      <c r="E16">
        <v>2444301.34</v>
      </c>
      <c r="F16">
        <v>3007865</v>
      </c>
      <c r="G16" s="2">
        <f>D16/C16</f>
        <v>0</v>
      </c>
      <c r="H16" s="2">
        <f>E16/F16</f>
        <v>0.81263665091352166</v>
      </c>
    </row>
    <row r="17" spans="1:10" x14ac:dyDescent="0.3">
      <c r="A17" s="13" t="s">
        <v>1289</v>
      </c>
      <c r="B17">
        <v>23</v>
      </c>
      <c r="C17">
        <v>9700314</v>
      </c>
      <c r="D17">
        <v>3097503</v>
      </c>
      <c r="E17">
        <v>7368745.5599999996</v>
      </c>
      <c r="F17">
        <v>10881420</v>
      </c>
      <c r="G17" s="2">
        <f>D17/C17</f>
        <v>0.31931986943927793</v>
      </c>
      <c r="H17" s="2">
        <f>E17/F17</f>
        <v>0.67718602535330863</v>
      </c>
    </row>
    <row r="18" spans="1:10" x14ac:dyDescent="0.3">
      <c r="A18" s="20" t="s">
        <v>1296</v>
      </c>
      <c r="B18" s="20">
        <v>1242</v>
      </c>
      <c r="C18" s="20">
        <v>529119690</v>
      </c>
      <c r="D18" s="20">
        <v>121979433</v>
      </c>
      <c r="E18" s="20">
        <v>351144491.22099996</v>
      </c>
      <c r="F18" s="20">
        <v>429834219.77999997</v>
      </c>
      <c r="G18" s="27">
        <f>D18/C18</f>
        <v>0.23053277983285786</v>
      </c>
      <c r="H18" s="27">
        <f>E18/F18</f>
        <v>0.81693005131309604</v>
      </c>
      <c r="I18" s="12"/>
      <c r="J18" s="12"/>
    </row>
    <row r="20" spans="1:10" x14ac:dyDescent="0.3">
      <c r="A20" s="28" t="s">
        <v>1311</v>
      </c>
    </row>
    <row r="21" spans="1:10" x14ac:dyDescent="0.3">
      <c r="A21" t="s">
        <v>1308</v>
      </c>
      <c r="B21" s="2">
        <f>(B5+B8+B11+B16)/B18</f>
        <v>0.65056360708534622</v>
      </c>
    </row>
    <row r="22" spans="1:10" x14ac:dyDescent="0.3">
      <c r="A22" t="s">
        <v>1309</v>
      </c>
      <c r="B22" s="2">
        <f>(D5+D8+D11+D16)/(C5+C8+C11+C16)</f>
        <v>0.15132205046639713</v>
      </c>
    </row>
    <row r="23" spans="1:10" x14ac:dyDescent="0.3">
      <c r="A23" t="s">
        <v>1310</v>
      </c>
      <c r="B23" s="2">
        <f>(E5+E8+E11+E16)/(F5+F8+F11+F16)</f>
        <v>0.88762188320599278</v>
      </c>
    </row>
    <row r="25" spans="1:10" x14ac:dyDescent="0.3">
      <c r="A25" s="28" t="s">
        <v>1312</v>
      </c>
    </row>
    <row r="26" spans="1:10" x14ac:dyDescent="0.3">
      <c r="A26" t="s">
        <v>1308</v>
      </c>
      <c r="B26" s="2">
        <f>(B4)/B18</f>
        <v>0.48953301127214172</v>
      </c>
    </row>
    <row r="27" spans="1:10" x14ac:dyDescent="0.3">
      <c r="A27" t="s">
        <v>1309</v>
      </c>
      <c r="B27" s="2">
        <f>D4/C4</f>
        <v>0.20923370174680256</v>
      </c>
    </row>
    <row r="28" spans="1:10" x14ac:dyDescent="0.3">
      <c r="A28" t="s">
        <v>1310</v>
      </c>
      <c r="B28" s="2">
        <f>E4/F4</f>
        <v>0.84381952077634526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98F8-0BE9-4A5A-8FA0-1B959DAAC85A}">
  <dimension ref="A3:J15"/>
  <sheetViews>
    <sheetView workbookViewId="0">
      <selection activeCell="A16" sqref="A16"/>
    </sheetView>
  </sheetViews>
  <sheetFormatPr defaultRowHeight="14.4" x14ac:dyDescent="0.3"/>
  <cols>
    <col min="1" max="1" width="14.109375" bestFit="1" customWidth="1"/>
    <col min="2" max="2" width="14.44140625" bestFit="1" customWidth="1"/>
    <col min="3" max="3" width="24.21875" bestFit="1" customWidth="1"/>
    <col min="4" max="4" width="19.44140625" bestFit="1" customWidth="1"/>
    <col min="5" max="5" width="18.77734375" bestFit="1" customWidth="1"/>
    <col min="6" max="6" width="23" bestFit="1" customWidth="1"/>
    <col min="7" max="7" width="8.88671875" style="2"/>
    <col min="8" max="8" width="14.109375" style="2" bestFit="1" customWidth="1"/>
  </cols>
  <sheetData>
    <row r="3" spans="1:10" x14ac:dyDescent="0.3">
      <c r="A3" t="s">
        <v>1295</v>
      </c>
      <c r="B3" t="s">
        <v>1294</v>
      </c>
      <c r="C3" t="s">
        <v>1297</v>
      </c>
      <c r="D3" t="s">
        <v>1298</v>
      </c>
      <c r="E3" t="s">
        <v>1299</v>
      </c>
      <c r="F3" t="s">
        <v>1300</v>
      </c>
      <c r="G3" s="2" t="s">
        <v>1301</v>
      </c>
      <c r="H3" s="2" t="s">
        <v>1307</v>
      </c>
    </row>
    <row r="4" spans="1:10" x14ac:dyDescent="0.3">
      <c r="A4" s="10" t="s">
        <v>1289</v>
      </c>
      <c r="B4" s="10">
        <v>275</v>
      </c>
      <c r="C4" s="10">
        <v>74815934.441</v>
      </c>
      <c r="D4" s="10">
        <v>110778889</v>
      </c>
      <c r="E4" s="10">
        <v>129237378</v>
      </c>
      <c r="F4" s="10">
        <v>53117552</v>
      </c>
      <c r="G4" s="29"/>
      <c r="H4" s="29"/>
      <c r="I4" s="10"/>
      <c r="J4" s="10"/>
    </row>
    <row r="5" spans="1:10" x14ac:dyDescent="0.3">
      <c r="A5" s="13" t="s">
        <v>1288</v>
      </c>
      <c r="B5">
        <v>35</v>
      </c>
      <c r="C5">
        <v>10625797.120999999</v>
      </c>
      <c r="D5">
        <v>13136794.5</v>
      </c>
      <c r="E5">
        <v>16558771</v>
      </c>
      <c r="F5">
        <v>4503148</v>
      </c>
      <c r="G5" s="2">
        <f>F5/E5</f>
        <v>0.27194940977201748</v>
      </c>
      <c r="H5" s="2">
        <f>C5/D5</f>
        <v>0.80885767993097546</v>
      </c>
    </row>
    <row r="6" spans="1:10" x14ac:dyDescent="0.3">
      <c r="A6" s="13" t="s">
        <v>1289</v>
      </c>
      <c r="B6">
        <v>240</v>
      </c>
      <c r="C6">
        <v>64190137.320000015</v>
      </c>
      <c r="D6">
        <v>97642094.5</v>
      </c>
      <c r="E6">
        <v>112678607</v>
      </c>
      <c r="F6">
        <v>48614404</v>
      </c>
      <c r="G6" s="2">
        <f>F6/E6</f>
        <v>0.4314430688693196</v>
      </c>
      <c r="H6" s="2">
        <f>C6/D6</f>
        <v>0.65740229814508966</v>
      </c>
    </row>
    <row r="7" spans="1:10" x14ac:dyDescent="0.3">
      <c r="A7" s="11" t="s">
        <v>1305</v>
      </c>
      <c r="B7" s="11">
        <v>71</v>
      </c>
      <c r="C7" s="11">
        <v>20878157.190000001</v>
      </c>
      <c r="D7" s="11">
        <v>27218911</v>
      </c>
      <c r="E7" s="11">
        <v>33551503</v>
      </c>
      <c r="F7" s="11">
        <v>7643265</v>
      </c>
      <c r="G7" s="30"/>
      <c r="H7" s="30"/>
      <c r="I7" s="11"/>
      <c r="J7" s="11"/>
    </row>
    <row r="8" spans="1:10" x14ac:dyDescent="0.3">
      <c r="A8" s="13" t="s">
        <v>1288</v>
      </c>
      <c r="B8">
        <v>16</v>
      </c>
      <c r="C8">
        <v>3783412.1700000004</v>
      </c>
      <c r="D8">
        <v>4458812</v>
      </c>
      <c r="E8">
        <v>7471975</v>
      </c>
      <c r="F8">
        <v>1056967</v>
      </c>
      <c r="G8" s="2">
        <f>F8/E8</f>
        <v>0.14145751290656086</v>
      </c>
      <c r="H8" s="2">
        <f>C8/D8</f>
        <v>0.84852471241218519</v>
      </c>
    </row>
    <row r="9" spans="1:10" x14ac:dyDescent="0.3">
      <c r="A9" s="13" t="s">
        <v>1289</v>
      </c>
      <c r="B9">
        <v>55</v>
      </c>
      <c r="C9">
        <v>17094745.02</v>
      </c>
      <c r="D9">
        <v>22760099</v>
      </c>
      <c r="E9">
        <v>26079528</v>
      </c>
      <c r="F9">
        <v>6586298</v>
      </c>
      <c r="G9" s="2">
        <f>F9/E9</f>
        <v>0.25254667185694463</v>
      </c>
      <c r="H9" s="2">
        <f>C9/D9</f>
        <v>0.75108394827280844</v>
      </c>
    </row>
    <row r="10" spans="1:10" x14ac:dyDescent="0.3">
      <c r="A10" s="12" t="s">
        <v>1296</v>
      </c>
      <c r="B10" s="12">
        <v>346</v>
      </c>
      <c r="C10" s="12">
        <v>95694091.631000012</v>
      </c>
      <c r="D10" s="12">
        <v>137997800</v>
      </c>
      <c r="E10" s="12">
        <v>162788881</v>
      </c>
      <c r="F10" s="12">
        <v>60760817</v>
      </c>
      <c r="G10" s="31"/>
      <c r="H10" s="31"/>
      <c r="I10" s="12"/>
      <c r="J10" s="12"/>
    </row>
    <row r="13" spans="1:10" x14ac:dyDescent="0.3">
      <c r="A13" t="s">
        <v>1308</v>
      </c>
      <c r="B13" s="2">
        <f>(B5+B8)/B10</f>
        <v>0.14739884393063585</v>
      </c>
    </row>
    <row r="14" spans="1:10" x14ac:dyDescent="0.3">
      <c r="A14" t="s">
        <v>1320</v>
      </c>
      <c r="B14" s="2">
        <f>(F5+F8)/(E5+E8)</f>
        <v>0.23137504761608316</v>
      </c>
    </row>
    <row r="15" spans="1:10" x14ac:dyDescent="0.3">
      <c r="A15" t="s">
        <v>1307</v>
      </c>
      <c r="B15" s="2">
        <f>(C5+C8)/(D5+D8)</f>
        <v>0.81890949828867787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6676-190D-49E6-9401-2B50B82A2A29}">
  <dimension ref="A2:O48"/>
  <sheetViews>
    <sheetView tabSelected="1" topLeftCell="G1" workbookViewId="0">
      <selection activeCell="D45" sqref="D45"/>
    </sheetView>
  </sheetViews>
  <sheetFormatPr defaultRowHeight="14.4" x14ac:dyDescent="0.3"/>
  <cols>
    <col min="1" max="1" width="12.5546875" bestFit="1" customWidth="1"/>
    <col min="2" max="2" width="14.77734375" bestFit="1" customWidth="1"/>
    <col min="3" max="3" width="24.77734375" bestFit="1" customWidth="1"/>
    <col min="4" max="4" width="19.88671875" bestFit="1" customWidth="1"/>
    <col min="5" max="5" width="19.21875" bestFit="1" customWidth="1"/>
    <col min="6" max="6" width="23.5546875" bestFit="1" customWidth="1"/>
    <col min="8" max="8" width="14.109375" bestFit="1" customWidth="1"/>
    <col min="9" max="11" width="8.88671875" style="2"/>
  </cols>
  <sheetData>
    <row r="2" spans="1:15" x14ac:dyDescent="0.3">
      <c r="N2" t="s">
        <v>1324</v>
      </c>
      <c r="O2">
        <v>1242</v>
      </c>
    </row>
    <row r="3" spans="1:15" x14ac:dyDescent="0.3">
      <c r="A3" s="4" t="s">
        <v>1295</v>
      </c>
      <c r="B3" s="33" t="s">
        <v>1294</v>
      </c>
      <c r="C3" s="33" t="s">
        <v>1297</v>
      </c>
      <c r="D3" s="33" t="s">
        <v>1298</v>
      </c>
      <c r="E3" s="33" t="s">
        <v>1299</v>
      </c>
      <c r="F3" s="33" t="s">
        <v>1300</v>
      </c>
      <c r="G3" t="s">
        <v>1301</v>
      </c>
      <c r="H3" t="s">
        <v>1307</v>
      </c>
      <c r="I3" s="35" t="s">
        <v>1308</v>
      </c>
      <c r="J3" s="35"/>
      <c r="K3" s="35"/>
      <c r="L3" s="35"/>
    </row>
    <row r="4" spans="1:15" x14ac:dyDescent="0.3">
      <c r="A4" s="5" t="s">
        <v>1288</v>
      </c>
      <c r="B4" s="3">
        <v>608</v>
      </c>
      <c r="C4" s="3">
        <v>179723418.58999988</v>
      </c>
      <c r="D4" s="3">
        <v>212987984</v>
      </c>
      <c r="E4" s="3">
        <v>238262190</v>
      </c>
      <c r="F4" s="3">
        <v>49852480</v>
      </c>
      <c r="I4" s="21">
        <f>GETPIVOTDATA("Count of FACNO",$A$3,"Previous_DCS","Green")/O2</f>
        <v>0.48953301127214172</v>
      </c>
      <c r="J4" s="21">
        <f>GETPIVOTDATA("Count of FACNO",$A$3,"Previous_DCS","Green")/GETPIVOTDATA("Count of FACNO",$A$3)</f>
        <v>0.48953301127214172</v>
      </c>
      <c r="K4" s="21"/>
    </row>
    <row r="5" spans="1:15" x14ac:dyDescent="0.3">
      <c r="A5" s="6" t="s">
        <v>1288</v>
      </c>
      <c r="B5" s="3">
        <v>462</v>
      </c>
      <c r="C5" s="3">
        <v>132220682.63000001</v>
      </c>
      <c r="D5" s="3">
        <v>147226674</v>
      </c>
      <c r="E5" s="3">
        <v>169135092</v>
      </c>
      <c r="F5" s="3">
        <v>25363526</v>
      </c>
      <c r="I5" s="2">
        <f>GETPIVOTDATA("Count of FACNO",$A$3,"Previous_DCS","Green","NPL 15","Green")/GETPIVOTDATA("Count of FACNO",$A$3)</f>
        <v>0.3719806763285024</v>
      </c>
      <c r="K5" s="2">
        <f>GETPIVOTDATA("Count of FACNO",$A$3,"Previous_DCS","Green","NPL 15","Green")/GETPIVOTDATA("Count of FACNO",$A$3)</f>
        <v>0.3719806763285024</v>
      </c>
    </row>
    <row r="6" spans="1:15" x14ac:dyDescent="0.3">
      <c r="A6" s="13" t="s">
        <v>1288</v>
      </c>
      <c r="B6" s="3">
        <v>409</v>
      </c>
      <c r="C6" s="3">
        <v>112330111.41000001</v>
      </c>
      <c r="D6" s="3">
        <v>123473642</v>
      </c>
      <c r="E6" s="3">
        <v>139680659</v>
      </c>
      <c r="F6" s="3">
        <v>18132576</v>
      </c>
      <c r="I6" s="2">
        <f>GETPIVOTDATA("Count of FACNO",$A$3,"Predicted_Cluster","Green","Previous_DCS","Green","NPL 15","Green")/GETPIVOTDATA("Count of FACNO",$A$3)</f>
        <v>0.32930756843800324</v>
      </c>
      <c r="L6" s="2">
        <f>GETPIVOTDATA("Count of FACNO",$A$3,"Predicted_Cluster","Green","Previous_DCS","Green","NPL 15","Green")/GETPIVOTDATA("Count of FACNO",$A$3)</f>
        <v>0.32930756843800324</v>
      </c>
    </row>
    <row r="7" spans="1:15" x14ac:dyDescent="0.3">
      <c r="A7" s="13" t="s">
        <v>1289</v>
      </c>
      <c r="B7" s="3">
        <v>53</v>
      </c>
      <c r="C7" s="3">
        <v>19890571.219999999</v>
      </c>
      <c r="D7" s="3">
        <v>23753032</v>
      </c>
      <c r="E7" s="3">
        <v>29454433</v>
      </c>
      <c r="F7" s="3">
        <v>7230950</v>
      </c>
      <c r="I7" s="2">
        <f>GETPIVOTDATA("Count of FACNO",$A$3,"Predicted_Cluster","Red","Previous_DCS","Green","NPL 15","Green")/GETPIVOTDATA("Count of FACNO",$A$3)</f>
        <v>4.2673107890499197E-2</v>
      </c>
      <c r="L7" s="2">
        <f>GETPIVOTDATA("Count of FACNO",$A$3,"Predicted_Cluster","Red","Previous_DCS","Green","NPL 15","Green")/GETPIVOTDATA("Count of FACNO",$A$3)</f>
        <v>4.2673107890499197E-2</v>
      </c>
    </row>
    <row r="8" spans="1:15" x14ac:dyDescent="0.3">
      <c r="A8" s="6" t="s">
        <v>1289</v>
      </c>
      <c r="B8" s="3">
        <v>113</v>
      </c>
      <c r="C8" s="3">
        <v>35466925.980000004</v>
      </c>
      <c r="D8" s="3">
        <v>50240365</v>
      </c>
      <c r="E8" s="3">
        <v>53220237</v>
      </c>
      <c r="F8" s="3">
        <v>20300386</v>
      </c>
      <c r="I8" s="2">
        <f>GETPIVOTDATA("Count of FACNO",$A$3,"Previous_DCS","Green","NPL 15","Red")/GETPIVOTDATA("Count of FACNO",$A$3)</f>
        <v>9.0982286634460549E-2</v>
      </c>
      <c r="K8" s="2">
        <f>GETPIVOTDATA("Count of FACNO",$A$3,"Previous_DCS","Green","NPL 15","Red")/GETPIVOTDATA("Count of FACNO",$A$3)</f>
        <v>9.0982286634460549E-2</v>
      </c>
    </row>
    <row r="9" spans="1:15" x14ac:dyDescent="0.3">
      <c r="A9" s="13" t="s">
        <v>1288</v>
      </c>
      <c r="B9" s="3">
        <v>7</v>
      </c>
      <c r="C9" s="3">
        <v>3024435.44</v>
      </c>
      <c r="D9" s="3">
        <v>3335511</v>
      </c>
      <c r="E9" s="3">
        <v>3987613</v>
      </c>
      <c r="F9" s="3">
        <v>590360</v>
      </c>
      <c r="I9" s="2">
        <f>GETPIVOTDATA("Count of FACNO",$A$3,"Predicted_Cluster","Green","Previous_DCS","Green","NPL 15","Red")/GETPIVOTDATA("Count of FACNO",$A$3)</f>
        <v>5.6360708534621577E-3</v>
      </c>
      <c r="L9" s="2">
        <f>GETPIVOTDATA("Count of FACNO",$A$3,"Predicted_Cluster","Green","Previous_DCS","Green","NPL 15","Red")/GETPIVOTDATA("Count of FACNO",$A$3)</f>
        <v>5.6360708534621577E-3</v>
      </c>
    </row>
    <row r="10" spans="1:15" x14ac:dyDescent="0.3">
      <c r="A10" s="13" t="s">
        <v>1289</v>
      </c>
      <c r="B10" s="3">
        <v>106</v>
      </c>
      <c r="C10" s="3">
        <v>32442490.539999999</v>
      </c>
      <c r="D10" s="3">
        <v>46904854</v>
      </c>
      <c r="E10" s="3">
        <v>49232624</v>
      </c>
      <c r="F10" s="3">
        <v>19710026</v>
      </c>
      <c r="I10" s="2">
        <f>GETPIVOTDATA("Count of FACNO",$A$3,"Predicted_Cluster","Red","Previous_DCS","Green","NPL 15","Red")/GETPIVOTDATA("Count of FACNO",$A$3)</f>
        <v>8.5346215780998394E-2</v>
      </c>
      <c r="L10" s="2">
        <f>GETPIVOTDATA("Count of FACNO",$A$3,"Predicted_Cluster","Red","Previous_DCS","Green","NPL 15","Red")/GETPIVOTDATA("Count of FACNO",$A$3)</f>
        <v>8.5346215780998394E-2</v>
      </c>
    </row>
    <row r="11" spans="1:15" x14ac:dyDescent="0.3">
      <c r="A11" s="6" t="s">
        <v>1305</v>
      </c>
      <c r="B11" s="3">
        <v>33</v>
      </c>
      <c r="C11" s="3">
        <v>12035809.979999999</v>
      </c>
      <c r="D11" s="3">
        <v>15520945</v>
      </c>
      <c r="E11" s="3">
        <v>15906861</v>
      </c>
      <c r="F11" s="3">
        <v>4188568</v>
      </c>
      <c r="I11" s="2">
        <f>GETPIVOTDATA("Count of FACNO",$A$3,"Previous_DCS","Green","NPL 15","Yellow")/GETPIVOTDATA("Count of FACNO",$A$3)</f>
        <v>2.6570048309178744E-2</v>
      </c>
      <c r="K11" s="2">
        <f>GETPIVOTDATA("Count of FACNO",$A$3,"Previous_DCS","Green","NPL 15","Yellow")/GETPIVOTDATA("Count of FACNO",$A$3)</f>
        <v>2.6570048309178744E-2</v>
      </c>
    </row>
    <row r="12" spans="1:15" x14ac:dyDescent="0.3">
      <c r="A12" s="13" t="s">
        <v>1288</v>
      </c>
      <c r="B12" s="3">
        <v>3</v>
      </c>
      <c r="C12" s="3">
        <v>721223.85</v>
      </c>
      <c r="D12" s="3">
        <v>915803</v>
      </c>
      <c r="E12" s="3">
        <v>1670882</v>
      </c>
      <c r="F12" s="3">
        <v>587415</v>
      </c>
      <c r="I12" s="2">
        <f>GETPIVOTDATA("Count of FACNO",$A$3,"Predicted_Cluster","Green","Previous_DCS","Green","NPL 15","Yellow")/GETPIVOTDATA("Count of FACNO",$A$3)</f>
        <v>2.4154589371980675E-3</v>
      </c>
      <c r="L12" s="2">
        <f>GETPIVOTDATA("Count of FACNO",$A$3,"Predicted_Cluster","Green","Previous_DCS","Green","NPL 15","Yellow")/GETPIVOTDATA("Count of FACNO",$A$3)</f>
        <v>2.4154589371980675E-3</v>
      </c>
    </row>
    <row r="13" spans="1:15" x14ac:dyDescent="0.3">
      <c r="A13" s="13" t="s">
        <v>1289</v>
      </c>
      <c r="B13" s="3">
        <v>30</v>
      </c>
      <c r="C13" s="3">
        <v>11314586.130000001</v>
      </c>
      <c r="D13" s="3">
        <v>14605142</v>
      </c>
      <c r="E13" s="3">
        <v>14235979</v>
      </c>
      <c r="F13" s="3">
        <v>3601153</v>
      </c>
      <c r="I13" s="2">
        <f>GETPIVOTDATA("Count of FACNO",$A$3,"Predicted_Cluster","Red","Previous_DCS","Green","NPL 15","Yellow")/GETPIVOTDATA("Count of FACNO",$A$3)</f>
        <v>2.4154589371980676E-2</v>
      </c>
      <c r="L13" s="2">
        <f>GETPIVOTDATA("Count of FACNO",$A$3,"Predicted_Cluster","Red","Previous_DCS","Green","NPL 15","Yellow")/GETPIVOTDATA("Count of FACNO",$A$3)</f>
        <v>2.4154589371980676E-2</v>
      </c>
    </row>
    <row r="14" spans="1:15" x14ac:dyDescent="0.3">
      <c r="A14" s="5" t="s">
        <v>1303</v>
      </c>
      <c r="B14" s="3">
        <v>360</v>
      </c>
      <c r="C14" s="3">
        <v>86315348.959999979</v>
      </c>
      <c r="D14" s="3">
        <v>111436237</v>
      </c>
      <c r="E14" s="3">
        <v>145602012</v>
      </c>
      <c r="F14" s="3">
        <v>35961999</v>
      </c>
      <c r="I14" s="21">
        <f>GETPIVOTDATA("Count of FACNO",$A$3,"Previous_DCS","Manual")/O2</f>
        <v>0.28985507246376813</v>
      </c>
      <c r="J14" s="21">
        <f>GETPIVOTDATA("Count of FACNO",$A$3,"Previous_DCS","Manual")/GETPIVOTDATA("Count of FACNO",$A$3)</f>
        <v>0.28985507246376813</v>
      </c>
      <c r="K14" s="21"/>
    </row>
    <row r="15" spans="1:15" x14ac:dyDescent="0.3">
      <c r="A15" s="6" t="s">
        <v>1288</v>
      </c>
      <c r="B15" s="3">
        <v>237</v>
      </c>
      <c r="C15" s="3">
        <v>59392399.450000003</v>
      </c>
      <c r="D15" s="3">
        <v>68561234</v>
      </c>
      <c r="E15" s="3">
        <v>91136072</v>
      </c>
      <c r="F15" s="3">
        <v>15239571</v>
      </c>
      <c r="I15" s="2">
        <f>GETPIVOTDATA("Count of FACNO",$A$3,"Previous_DCS","Manual","NPL 15","Green")/GETPIVOTDATA("Count of FACNO",$A$3)</f>
        <v>0.19082125603864733</v>
      </c>
      <c r="K15" s="2">
        <f>GETPIVOTDATA("Count of FACNO",$A$3,"Previous_DCS","Manual","NPL 15","Green")/GETPIVOTDATA("Count of FACNO",$A$3)</f>
        <v>0.19082125603864733</v>
      </c>
    </row>
    <row r="16" spans="1:15" x14ac:dyDescent="0.3">
      <c r="A16" s="13" t="s">
        <v>1288</v>
      </c>
      <c r="B16" s="3">
        <v>206</v>
      </c>
      <c r="C16" s="3">
        <v>51698068.450000003</v>
      </c>
      <c r="D16" s="3">
        <v>58223305</v>
      </c>
      <c r="E16" s="3">
        <v>75959336</v>
      </c>
      <c r="F16" s="3">
        <v>11344624</v>
      </c>
      <c r="I16" s="2">
        <f>GETPIVOTDATA("Count of FACNO",$A$3,"Predicted_Cluster","Green","Previous_DCS","Manual","NPL 15","Green")/GETPIVOTDATA("Count of FACNO",$A$3)</f>
        <v>0.16586151368760063</v>
      </c>
      <c r="L16" s="2">
        <f>GETPIVOTDATA("Count of FACNO",$A$3,"Predicted_Cluster","Green","Previous_DCS","Manual","NPL 15","Green")/GETPIVOTDATA("Count of FACNO",$A$3)</f>
        <v>0.16586151368760063</v>
      </c>
    </row>
    <row r="17" spans="1:12" x14ac:dyDescent="0.3">
      <c r="A17" s="13" t="s">
        <v>1289</v>
      </c>
      <c r="B17" s="3">
        <v>31</v>
      </c>
      <c r="C17" s="3">
        <v>7694331</v>
      </c>
      <c r="D17" s="3">
        <v>10337929</v>
      </c>
      <c r="E17" s="3">
        <v>15176736</v>
      </c>
      <c r="F17" s="3">
        <v>3894947</v>
      </c>
      <c r="I17" s="2">
        <f>GETPIVOTDATA("Count of FACNO",$A$3,"Predicted_Cluster","Red","Previous_DCS","Manual","NPL 15","Green")/GETPIVOTDATA("Count of FACNO",$A$3)</f>
        <v>2.4959742351046699E-2</v>
      </c>
      <c r="L17" s="2">
        <f>GETPIVOTDATA("Count of FACNO",$A$3,"Predicted_Cluster","Red","Previous_DCS","Manual","NPL 15","Green")/GETPIVOTDATA("Count of FACNO",$A$3)</f>
        <v>2.4959742351046699E-2</v>
      </c>
    </row>
    <row r="18" spans="1:12" x14ac:dyDescent="0.3">
      <c r="A18" s="6" t="s">
        <v>1289</v>
      </c>
      <c r="B18" s="3">
        <v>100</v>
      </c>
      <c r="C18" s="3">
        <v>21538385.999999996</v>
      </c>
      <c r="D18" s="3">
        <v>36235765</v>
      </c>
      <c r="E18" s="3">
        <v>44164587</v>
      </c>
      <c r="F18" s="3">
        <v>20308707</v>
      </c>
      <c r="I18" s="2">
        <f>GETPIVOTDATA("Count of FACNO",$A$3,"Previous_DCS","Manual","NPL 15","Red")/GETPIVOTDATA("Count of FACNO",$A$3)</f>
        <v>8.0515297906602251E-2</v>
      </c>
      <c r="K18" s="2">
        <f>GETPIVOTDATA("Count of FACNO",$A$3,"Previous_DCS","Manual","NPL 15","Red")/GETPIVOTDATA("Count of FACNO",$A$3)</f>
        <v>8.0515297906602251E-2</v>
      </c>
    </row>
    <row r="19" spans="1:12" x14ac:dyDescent="0.3">
      <c r="A19" s="13" t="s">
        <v>1288</v>
      </c>
      <c r="B19" s="3">
        <v>22</v>
      </c>
      <c r="C19" s="3">
        <v>5365522.68</v>
      </c>
      <c r="D19" s="3">
        <v>7122367.5</v>
      </c>
      <c r="E19" s="3">
        <v>9322335</v>
      </c>
      <c r="F19" s="3">
        <v>2735754</v>
      </c>
      <c r="I19" s="2">
        <f>GETPIVOTDATA("Count of FACNO",$A$3,"Predicted_Cluster","Green","Previous_DCS","Manual","NPL 15","Red")/GETPIVOTDATA("Count of FACNO",$A$3)</f>
        <v>1.7713365539452495E-2</v>
      </c>
      <c r="L19" s="2">
        <f>GETPIVOTDATA("Count of FACNO",$A$3,"Predicted_Cluster","Green","Previous_DCS","Manual","NPL 15","Red")/GETPIVOTDATA("Count of FACNO",$A$3)</f>
        <v>1.7713365539452495E-2</v>
      </c>
    </row>
    <row r="20" spans="1:12" x14ac:dyDescent="0.3">
      <c r="A20" s="13" t="s">
        <v>1289</v>
      </c>
      <c r="B20" s="3">
        <v>78</v>
      </c>
      <c r="C20" s="3">
        <v>16172863.32</v>
      </c>
      <c r="D20" s="3">
        <v>29113397.5</v>
      </c>
      <c r="E20" s="3">
        <v>34842252</v>
      </c>
      <c r="F20" s="3">
        <v>17572953</v>
      </c>
      <c r="I20" s="2">
        <f>GETPIVOTDATA("Count of FACNO",$A$3,"Predicted_Cluster","Red","Previous_DCS","Manual","NPL 15","Red")/GETPIVOTDATA("Count of FACNO",$A$3)</f>
        <v>6.280193236714976E-2</v>
      </c>
      <c r="L20" s="2">
        <f>GETPIVOTDATA("Count of FACNO",$A$3,"Predicted_Cluster","Red","Previous_DCS","Manual","NPL 15","Red")/GETPIVOTDATA("Count of FACNO",$A$3)</f>
        <v>6.280193236714976E-2</v>
      </c>
    </row>
    <row r="21" spans="1:12" x14ac:dyDescent="0.3">
      <c r="A21" s="6" t="s">
        <v>1305</v>
      </c>
      <c r="B21" s="3">
        <v>23</v>
      </c>
      <c r="C21" s="3">
        <v>5384563.5099999998</v>
      </c>
      <c r="D21" s="3">
        <v>6639238</v>
      </c>
      <c r="E21" s="3">
        <v>10301353</v>
      </c>
      <c r="F21" s="3">
        <v>413721</v>
      </c>
      <c r="H21" s="34"/>
      <c r="I21" s="2">
        <f>GETPIVOTDATA("Count of FACNO",$A$3,"Previous_DCS","Manual","NPL 15","Yellow")/GETPIVOTDATA("Count of FACNO",$A$3)</f>
        <v>1.8518518518518517E-2</v>
      </c>
      <c r="K21" s="2">
        <f>GETPIVOTDATA("Count of FACNO",$A$3,"Previous_DCS","Manual","NPL 15","Yellow")/GETPIVOTDATA("Count of FACNO",$A$3)</f>
        <v>1.8518518518518517E-2</v>
      </c>
    </row>
    <row r="22" spans="1:12" x14ac:dyDescent="0.3">
      <c r="A22" s="13" t="s">
        <v>1288</v>
      </c>
      <c r="B22" s="3">
        <v>8</v>
      </c>
      <c r="C22" s="3">
        <v>1681468.8399999999</v>
      </c>
      <c r="D22" s="3">
        <v>1830130</v>
      </c>
      <c r="E22" s="3">
        <v>2786357</v>
      </c>
      <c r="F22" s="3">
        <v>0</v>
      </c>
      <c r="I22" s="2">
        <f>GETPIVOTDATA("Count of FACNO",$A$3,"Predicted_Cluster","Green","Previous_DCS","Manual","NPL 15","Yellow")/GETPIVOTDATA("Count of FACNO",$A$3)</f>
        <v>6.4412238325281803E-3</v>
      </c>
      <c r="L22" s="2">
        <f>GETPIVOTDATA("Count of FACNO",$A$3,"Predicted_Cluster","Green","Previous_DCS","Manual","NPL 15","Yellow")/GETPIVOTDATA("Count of FACNO",$A$3)</f>
        <v>6.4412238325281803E-3</v>
      </c>
    </row>
    <row r="23" spans="1:12" x14ac:dyDescent="0.3">
      <c r="A23" s="13" t="s">
        <v>1289</v>
      </c>
      <c r="B23" s="3">
        <v>15</v>
      </c>
      <c r="C23" s="3">
        <v>3703094.67</v>
      </c>
      <c r="D23" s="3">
        <v>4809108</v>
      </c>
      <c r="E23" s="3">
        <v>7514996</v>
      </c>
      <c r="F23" s="3">
        <v>413721</v>
      </c>
      <c r="I23" s="2">
        <f>GETPIVOTDATA("Count of FACNO",$A$3,"Predicted_Cluster","Red","Previous_DCS","Manual","NPL 15","Yellow")/GETPIVOTDATA("Count of FACNO",$A$3)</f>
        <v>1.2077294685990338E-2</v>
      </c>
      <c r="L23" s="2">
        <f>GETPIVOTDATA("Count of FACNO",$A$3,"Predicted_Cluster","Red","Previous_DCS","Manual","NPL 15","Yellow")/GETPIVOTDATA("Count of FACNO",$A$3)</f>
        <v>1.2077294685990338E-2</v>
      </c>
    </row>
    <row r="24" spans="1:12" x14ac:dyDescent="0.3">
      <c r="A24" s="5" t="s">
        <v>1304</v>
      </c>
      <c r="B24" s="3">
        <v>241</v>
      </c>
      <c r="C24" s="3">
        <v>73595093.770999998</v>
      </c>
      <c r="D24" s="3">
        <v>88979428.780000001</v>
      </c>
      <c r="E24" s="3">
        <v>132029564</v>
      </c>
      <c r="F24" s="3">
        <v>33067451</v>
      </c>
      <c r="H24" s="2"/>
      <c r="I24" s="21">
        <f>GETPIVOTDATA("Count of FACNO",$A$3,"Previous_DCS","NA")/O2</f>
        <v>0.19404186795491143</v>
      </c>
      <c r="J24" s="21">
        <f>GETPIVOTDATA("Count of FACNO",$A$3,"Previous_DCS","NA")/GETPIVOTDATA("Count of FACNO",$A$3)</f>
        <v>0.19404186795491143</v>
      </c>
      <c r="K24" s="21"/>
    </row>
    <row r="25" spans="1:12" x14ac:dyDescent="0.3">
      <c r="A25" s="6" t="s">
        <v>1288</v>
      </c>
      <c r="B25" s="3">
        <v>187</v>
      </c>
      <c r="C25" s="3">
        <v>60014017.149999999</v>
      </c>
      <c r="D25" s="3">
        <v>70758359.780000001</v>
      </c>
      <c r="E25" s="3">
        <v>102027825</v>
      </c>
      <c r="F25" s="3">
        <v>20128746</v>
      </c>
      <c r="I25" s="2">
        <f>GETPIVOTDATA("Count of FACNO",$A$3,"Previous_DCS","NA","NPL 15","Green")/GETPIVOTDATA("Count of FACNO",$A$3)</f>
        <v>0.15056360708534622</v>
      </c>
      <c r="K25" s="2">
        <f>GETPIVOTDATA("Count of FACNO",$A$3,"Previous_DCS","NA","NPL 15","Green")/GETPIVOTDATA("Count of FACNO",$A$3)</f>
        <v>0.15056360708534622</v>
      </c>
    </row>
    <row r="26" spans="1:12" x14ac:dyDescent="0.3">
      <c r="A26" s="13" t="s">
        <v>1288</v>
      </c>
      <c r="B26" s="3">
        <v>138</v>
      </c>
      <c r="C26" s="3">
        <v>46040755.150000006</v>
      </c>
      <c r="D26" s="3">
        <v>53238350.780000001</v>
      </c>
      <c r="E26" s="3">
        <v>74817503</v>
      </c>
      <c r="F26" s="3">
        <v>12789198</v>
      </c>
      <c r="I26" s="2">
        <f>GETPIVOTDATA("Count of FACNO",$A$3,"Predicted_Cluster","Green","Previous_DCS","NA","NPL 15","Green")/GETPIVOTDATA("Count of FACNO",$A$3)</f>
        <v>0.1111111111111111</v>
      </c>
      <c r="L26" s="2">
        <f>GETPIVOTDATA("Count of FACNO",$A$3,"Predicted_Cluster","Green","Previous_DCS","NA","NPL 15","Green")/GETPIVOTDATA("Count of FACNO",$A$3)</f>
        <v>0.1111111111111111</v>
      </c>
    </row>
    <row r="27" spans="1:12" x14ac:dyDescent="0.3">
      <c r="A27" s="13" t="s">
        <v>1289</v>
      </c>
      <c r="B27" s="3">
        <v>49</v>
      </c>
      <c r="C27" s="3">
        <v>13973262</v>
      </c>
      <c r="D27" s="3">
        <v>17520009</v>
      </c>
      <c r="E27" s="3">
        <v>27210322</v>
      </c>
      <c r="F27" s="3">
        <v>7339548</v>
      </c>
      <c r="I27" s="2">
        <f>GETPIVOTDATA("Count of FACNO",$A$3,"Predicted_Cluster","Red","Previous_DCS","NA","NPL 15","Green")/GETPIVOTDATA("Count of FACNO",$A$3)</f>
        <v>3.9452495974235106E-2</v>
      </c>
      <c r="L27" s="2">
        <f>GETPIVOTDATA("Count of FACNO",$A$3,"Predicted_Cluster","Red","Previous_DCS","NA","NPL 15","Green")/GETPIVOTDATA("Count of FACNO",$A$3)</f>
        <v>3.9452495974235106E-2</v>
      </c>
    </row>
    <row r="28" spans="1:12" x14ac:dyDescent="0.3">
      <c r="A28" s="6" t="s">
        <v>1289</v>
      </c>
      <c r="B28" s="3">
        <v>40</v>
      </c>
      <c r="C28" s="3">
        <v>10410798.860999998</v>
      </c>
      <c r="D28" s="3">
        <v>13698027</v>
      </c>
      <c r="E28" s="3">
        <v>22658450</v>
      </c>
      <c r="F28" s="3">
        <v>9897729</v>
      </c>
      <c r="I28" s="2">
        <f>GETPIVOTDATA("Count of FACNO",$A$3,"Previous_DCS","NA","NPL 15","Red")/GETPIVOTDATA("Count of FACNO",$A$3)</f>
        <v>3.2206119162640899E-2</v>
      </c>
      <c r="K28" s="2">
        <f>GETPIVOTDATA("Count of FACNO",$A$3,"Previous_DCS","NA","NPL 15","Red")/GETPIVOTDATA("Count of FACNO",$A$3)</f>
        <v>3.2206119162640899E-2</v>
      </c>
    </row>
    <row r="29" spans="1:12" x14ac:dyDescent="0.3">
      <c r="A29" s="13" t="s">
        <v>1288</v>
      </c>
      <c r="B29" s="3">
        <v>5</v>
      </c>
      <c r="C29" s="3">
        <v>1340273.0009999999</v>
      </c>
      <c r="D29" s="3">
        <v>1783350</v>
      </c>
      <c r="E29" s="3">
        <v>3058021</v>
      </c>
      <c r="F29" s="3">
        <v>1177034</v>
      </c>
      <c r="I29" s="2">
        <f>GETPIVOTDATA("Count of FACNO",$A$3,"Predicted_Cluster","Green","Previous_DCS","NA","NPL 15","Red")/GETPIVOTDATA("Count of FACNO",$A$3)</f>
        <v>4.0257648953301124E-3</v>
      </c>
      <c r="L29" s="2">
        <f>GETPIVOTDATA("Count of FACNO",$A$3,"Predicted_Cluster","Green","Previous_DCS","NA","NPL 15","Red")/GETPIVOTDATA("Count of FACNO",$A$3)</f>
        <v>4.0257648953301124E-3</v>
      </c>
    </row>
    <row r="30" spans="1:12" x14ac:dyDescent="0.3">
      <c r="A30" s="13" t="s">
        <v>1289</v>
      </c>
      <c r="B30" s="3">
        <v>35</v>
      </c>
      <c r="C30" s="3">
        <v>9070525.8599999994</v>
      </c>
      <c r="D30" s="3">
        <v>11914677</v>
      </c>
      <c r="E30" s="3">
        <v>19600429</v>
      </c>
      <c r="F30" s="3">
        <v>8720695</v>
      </c>
      <c r="I30" s="2">
        <f>GETPIVOTDATA("Count of FACNO",$A$3,"Predicted_Cluster","Red","Previous_DCS","NA","NPL 15","Red")/GETPIVOTDATA("Count of FACNO",$A$3)</f>
        <v>2.8180354267310789E-2</v>
      </c>
      <c r="L30" s="2">
        <f>GETPIVOTDATA("Count of FACNO",$A$3,"Predicted_Cluster","Red","Previous_DCS","NA","NPL 15","Red")/GETPIVOTDATA("Count of FACNO",$A$3)</f>
        <v>2.8180354267310789E-2</v>
      </c>
    </row>
    <row r="31" spans="1:12" x14ac:dyDescent="0.3">
      <c r="A31" s="6" t="s">
        <v>1305</v>
      </c>
      <c r="B31" s="3">
        <v>14</v>
      </c>
      <c r="C31" s="3">
        <v>3170277.7600000002</v>
      </c>
      <c r="D31" s="3">
        <v>4523042</v>
      </c>
      <c r="E31" s="3">
        <v>7343289</v>
      </c>
      <c r="F31" s="3">
        <v>3040976</v>
      </c>
      <c r="I31" s="2">
        <f>GETPIVOTDATA("Count of FACNO",$A$3,"Previous_DCS","NA","NPL 15","Yellow")/GETPIVOTDATA("Count of FACNO",$A$3)</f>
        <v>1.1272141706924315E-2</v>
      </c>
      <c r="K31" s="2">
        <f>GETPIVOTDATA("Count of FACNO",$A$3,"Previous_DCS","NA","NPL 15","Yellow")/GETPIVOTDATA("Count of FACNO",$A$3)</f>
        <v>1.1272141706924315E-2</v>
      </c>
    </row>
    <row r="32" spans="1:12" x14ac:dyDescent="0.3">
      <c r="A32" s="13" t="s">
        <v>1288</v>
      </c>
      <c r="B32" s="3">
        <v>5</v>
      </c>
      <c r="C32" s="3">
        <v>1380719.48</v>
      </c>
      <c r="D32" s="3">
        <v>1712879</v>
      </c>
      <c r="E32" s="3">
        <v>3014736</v>
      </c>
      <c r="F32" s="3">
        <v>469552</v>
      </c>
      <c r="I32" s="2">
        <f>GETPIVOTDATA("Count of FACNO",$A$3,"Predicted_Cluster","Green","Previous_DCS","NA","NPL 15","Yellow")/GETPIVOTDATA("Count of FACNO",$A$3)</f>
        <v>4.0257648953301124E-3</v>
      </c>
      <c r="L32" s="2">
        <f>GETPIVOTDATA("Count of FACNO",$A$3,"Predicted_Cluster","Green","Previous_DCS","NA","NPL 15","Yellow")/GETPIVOTDATA("Count of FACNO",$A$3)</f>
        <v>4.0257648953301124E-3</v>
      </c>
    </row>
    <row r="33" spans="1:12" x14ac:dyDescent="0.3">
      <c r="A33" s="13" t="s">
        <v>1289</v>
      </c>
      <c r="B33" s="3">
        <v>9</v>
      </c>
      <c r="C33" s="3">
        <v>1789558.2800000003</v>
      </c>
      <c r="D33" s="3">
        <v>2810163</v>
      </c>
      <c r="E33" s="3">
        <v>4328553</v>
      </c>
      <c r="F33" s="3">
        <v>2571424</v>
      </c>
      <c r="I33" s="2">
        <f>GETPIVOTDATA("Count of FACNO",$A$3,"Predicted_Cluster","Red","Previous_DCS","NA","NPL 15","Yellow")/GETPIVOTDATA("Count of FACNO",$A$3)</f>
        <v>7.246376811594203E-3</v>
      </c>
      <c r="L33" s="2">
        <f>GETPIVOTDATA("Count of FACNO",$A$3,"Predicted_Cluster","Red","Previous_DCS","NA","NPL 15","Yellow")/GETPIVOTDATA("Count of FACNO",$A$3)</f>
        <v>7.246376811594203E-3</v>
      </c>
    </row>
    <row r="34" spans="1:12" x14ac:dyDescent="0.3">
      <c r="A34" s="5" t="s">
        <v>1289</v>
      </c>
      <c r="B34" s="3">
        <v>5</v>
      </c>
      <c r="C34" s="3">
        <v>1697583</v>
      </c>
      <c r="D34" s="3">
        <v>2541285</v>
      </c>
      <c r="E34" s="3">
        <v>1765261</v>
      </c>
      <c r="F34" s="3">
        <v>0</v>
      </c>
      <c r="I34" s="21">
        <f>GETPIVOTDATA("Count of FACNO",$A$3,"Previous_DCS","Red")/O2</f>
        <v>4.0257648953301124E-3</v>
      </c>
      <c r="J34" s="21">
        <f>GETPIVOTDATA("Count of FACNO",$A$3,"Previous_DCS","Red")/GETPIVOTDATA("Count of FACNO",$A$3)</f>
        <v>4.0257648953301124E-3</v>
      </c>
      <c r="K34" s="21"/>
    </row>
    <row r="35" spans="1:12" x14ac:dyDescent="0.3">
      <c r="A35" s="6" t="s">
        <v>1288</v>
      </c>
      <c r="B35" s="3">
        <v>1</v>
      </c>
      <c r="C35" s="3">
        <v>288729</v>
      </c>
      <c r="D35" s="3">
        <v>288729</v>
      </c>
      <c r="E35" s="3">
        <v>302263</v>
      </c>
      <c r="F35" s="3">
        <v>0</v>
      </c>
      <c r="I35" s="2">
        <f>GETPIVOTDATA("Count of FACNO",$A$3,"Previous_DCS","Red","NPL 15","Green")/GETPIVOTDATA("Count of FACNO",$A$3)</f>
        <v>8.0515297906602254E-4</v>
      </c>
      <c r="K35" s="2">
        <f>GETPIVOTDATA("Count of FACNO",$A$3,"Previous_DCS","Red","NPL 15","Green")/GETPIVOTDATA("Count of FACNO",$A$3)</f>
        <v>8.0515297906602254E-4</v>
      </c>
    </row>
    <row r="36" spans="1:12" x14ac:dyDescent="0.3">
      <c r="A36" s="13" t="s">
        <v>1289</v>
      </c>
      <c r="B36" s="3">
        <v>1</v>
      </c>
      <c r="C36" s="3">
        <v>288729</v>
      </c>
      <c r="D36" s="3">
        <v>288729</v>
      </c>
      <c r="E36" s="3">
        <v>302263</v>
      </c>
      <c r="F36" s="3">
        <v>0</v>
      </c>
      <c r="I36" s="2">
        <f>GETPIVOTDATA("Count of FACNO",$A$3,"Predicted_Cluster","Red","Previous_DCS","Red","NPL 15","Green")/GETPIVOTDATA("Count of FACNO",$A$3)</f>
        <v>8.0515297906602254E-4</v>
      </c>
      <c r="L36" s="2">
        <f>GETPIVOTDATA("Count of FACNO",$A$3,"Predicted_Cluster","Red","Previous_DCS","Red","NPL 15","Green")/GETPIVOTDATA("Count of FACNO",$A$3)</f>
        <v>8.0515297906602254E-4</v>
      </c>
    </row>
    <row r="37" spans="1:12" x14ac:dyDescent="0.3">
      <c r="A37" s="6" t="s">
        <v>1289</v>
      </c>
      <c r="B37" s="3">
        <v>4</v>
      </c>
      <c r="C37" s="3">
        <v>1408854</v>
      </c>
      <c r="D37" s="3">
        <v>2252556</v>
      </c>
      <c r="E37" s="3">
        <v>1462998</v>
      </c>
      <c r="F37" s="3">
        <v>0</v>
      </c>
      <c r="I37" s="2">
        <f>GETPIVOTDATA("Count of FACNO",$A$3,"Previous_DCS","Red","NPL 15","Red")/GETPIVOTDATA("Count of FACNO",$A$3)</f>
        <v>3.2206119162640902E-3</v>
      </c>
      <c r="K37" s="2">
        <f>GETPIVOTDATA("Count of FACNO",$A$3,"Previous_DCS","Red","NPL 15","Red")/GETPIVOTDATA("Count of FACNO",$A$3)</f>
        <v>3.2206119162640902E-3</v>
      </c>
    </row>
    <row r="38" spans="1:12" x14ac:dyDescent="0.3">
      <c r="A38" s="13" t="s">
        <v>1289</v>
      </c>
      <c r="B38" s="3">
        <v>4</v>
      </c>
      <c r="C38" s="3">
        <v>1408854</v>
      </c>
      <c r="D38" s="3">
        <v>2252556</v>
      </c>
      <c r="E38" s="3">
        <v>1462998</v>
      </c>
      <c r="F38" s="3">
        <v>0</v>
      </c>
      <c r="I38" s="2">
        <f>GETPIVOTDATA("Count of FACNO",$A$3,"Predicted_Cluster","Red","Previous_DCS","Red","NPL 15","Red")/GETPIVOTDATA("Count of FACNO",$A$3)</f>
        <v>3.2206119162640902E-3</v>
      </c>
      <c r="L38" s="2">
        <f>GETPIVOTDATA("Count of FACNO",$A$3,"Predicted_Cluster","Red","Previous_DCS","Red","NPL 15","Red")/GETPIVOTDATA("Count of FACNO",$A$3)</f>
        <v>3.2206119162640902E-3</v>
      </c>
    </row>
    <row r="39" spans="1:12" x14ac:dyDescent="0.3">
      <c r="A39" s="5" t="s">
        <v>1305</v>
      </c>
      <c r="B39" s="3">
        <v>28</v>
      </c>
      <c r="C39" s="3">
        <v>9813046.8999999985</v>
      </c>
      <c r="D39" s="3">
        <v>13889285</v>
      </c>
      <c r="E39" s="3">
        <v>11460663</v>
      </c>
      <c r="F39" s="3">
        <v>3097503</v>
      </c>
      <c r="I39" s="21">
        <f>GETPIVOTDATA("Count of FACNO",$A$3,"Previous_DCS","Yellow")/O2</f>
        <v>2.2544283413848631E-2</v>
      </c>
      <c r="J39" s="21">
        <f>GETPIVOTDATA("Count of FACNO",$A$3,"Previous_DCS","Yellow")/GETPIVOTDATA("Count of FACNO",$A$3)</f>
        <v>2.2544283413848631E-2</v>
      </c>
      <c r="K39" s="21"/>
    </row>
    <row r="40" spans="1:12" x14ac:dyDescent="0.3">
      <c r="A40" s="6" t="s">
        <v>1288</v>
      </c>
      <c r="B40" s="3">
        <v>9</v>
      </c>
      <c r="C40" s="3">
        <v>3534571.36</v>
      </c>
      <c r="D40" s="3">
        <v>5001423</v>
      </c>
      <c r="E40" s="3">
        <v>3729557</v>
      </c>
      <c r="F40" s="3">
        <v>486773</v>
      </c>
      <c r="I40" s="2">
        <f>GETPIVOTDATA("Count of FACNO",$A$3,"Previous_DCS","Yellow","NPL 15","Green")/GETPIVOTDATA("Count of FACNO",$A$3)</f>
        <v>7.246376811594203E-3</v>
      </c>
      <c r="K40" s="2">
        <f>GETPIVOTDATA("Count of FACNO",$A$3,"Previous_DCS","Yellow","NPL 15","Green")/GETPIVOTDATA("Count of FACNO",$A$3)</f>
        <v>7.246376811594203E-3</v>
      </c>
    </row>
    <row r="41" spans="1:12" x14ac:dyDescent="0.3">
      <c r="A41" s="13" t="s">
        <v>1288</v>
      </c>
      <c r="B41" s="3">
        <v>4</v>
      </c>
      <c r="C41" s="3">
        <v>1548735.34</v>
      </c>
      <c r="D41" s="3">
        <v>2112299</v>
      </c>
      <c r="E41" s="3">
        <v>1569547</v>
      </c>
      <c r="F41" s="3">
        <v>0</v>
      </c>
      <c r="I41" s="2">
        <f>GETPIVOTDATA("Count of FACNO",$A$3,"Predicted_Cluster","Green","Previous_DCS","Yellow","NPL 15","Green")/GETPIVOTDATA("Count of FACNO",$A$3)</f>
        <v>3.2206119162640902E-3</v>
      </c>
      <c r="L41" s="2">
        <f>GETPIVOTDATA("Count of FACNO",$A$3,"Predicted_Cluster","Green","Previous_DCS","Yellow","NPL 15","Green")/GETPIVOTDATA("Count of FACNO",$A$3)</f>
        <v>3.2206119162640902E-3</v>
      </c>
    </row>
    <row r="42" spans="1:12" x14ac:dyDescent="0.3">
      <c r="A42" s="13" t="s">
        <v>1289</v>
      </c>
      <c r="B42" s="3">
        <v>5</v>
      </c>
      <c r="C42" s="3">
        <v>1985836.02</v>
      </c>
      <c r="D42" s="3">
        <v>2889124</v>
      </c>
      <c r="E42" s="3">
        <v>2160010</v>
      </c>
      <c r="F42" s="3">
        <v>486773</v>
      </c>
      <c r="I42" s="2">
        <f>GETPIVOTDATA("Count of FACNO",$A$3,"Predicted_Cluster","Red","Previous_DCS","Yellow","NPL 15","Green")/GETPIVOTDATA("Count of FACNO",$A$3)</f>
        <v>4.0257648953301124E-3</v>
      </c>
      <c r="L42" s="2">
        <f>GETPIVOTDATA("Count of FACNO",$A$3,"Predicted_Cluster","Red","Previous_DCS","Yellow","NPL 15","Green")/GETPIVOTDATA("Count of FACNO",$A$3)</f>
        <v>4.0257648953301124E-3</v>
      </c>
    </row>
    <row r="43" spans="1:12" x14ac:dyDescent="0.3">
      <c r="A43" s="6" t="s">
        <v>1289</v>
      </c>
      <c r="B43" s="3">
        <v>18</v>
      </c>
      <c r="C43" s="3">
        <v>5990969.6000000006</v>
      </c>
      <c r="D43" s="3">
        <v>8352176</v>
      </c>
      <c r="E43" s="3">
        <v>7731106</v>
      </c>
      <c r="F43" s="3">
        <v>2610730</v>
      </c>
      <c r="I43" s="2">
        <f>GETPIVOTDATA("Count of FACNO",$A$3,"Previous_DCS","Yellow","NPL 15","Red")/GETPIVOTDATA("Count of FACNO",$A$3)</f>
        <v>1.4492753623188406E-2</v>
      </c>
      <c r="K43" s="2">
        <f>GETPIVOTDATA("Count of FACNO",$A$3,"Previous_DCS","Yellow","NPL 15","Red")/GETPIVOTDATA("Count of FACNO",$A$3)</f>
        <v>1.4492753623188406E-2</v>
      </c>
    </row>
    <row r="44" spans="1:12" x14ac:dyDescent="0.3">
      <c r="A44" s="13" t="s">
        <v>1288</v>
      </c>
      <c r="B44" s="3">
        <v>1</v>
      </c>
      <c r="C44" s="3">
        <v>895566</v>
      </c>
      <c r="D44" s="3">
        <v>895566</v>
      </c>
      <c r="E44" s="3">
        <v>190802</v>
      </c>
      <c r="F44" s="3">
        <v>0</v>
      </c>
      <c r="I44" s="2">
        <f>GETPIVOTDATA("Count of FACNO",$A$3,"Predicted_Cluster","Green","Previous_DCS","Yellow","NPL 15","Red")/GETPIVOTDATA("Count of FACNO",$A$3)</f>
        <v>8.0515297906602254E-4</v>
      </c>
      <c r="L44" s="2">
        <f>GETPIVOTDATA("Count of FACNO",$A$3,"Predicted_Cluster","Green","Previous_DCS","Yellow","NPL 15","Red")/GETPIVOTDATA("Count of FACNO",$A$3)</f>
        <v>8.0515297906602254E-4</v>
      </c>
    </row>
    <row r="45" spans="1:12" x14ac:dyDescent="0.3">
      <c r="A45" s="13" t="s">
        <v>1289</v>
      </c>
      <c r="B45" s="3">
        <v>17</v>
      </c>
      <c r="C45" s="3">
        <v>5095403.6000000006</v>
      </c>
      <c r="D45" s="3">
        <v>7456610</v>
      </c>
      <c r="E45" s="3">
        <v>7540304</v>
      </c>
      <c r="F45" s="3">
        <v>2610730</v>
      </c>
      <c r="I45" s="2">
        <f>GETPIVOTDATA("Count of FACNO",$A$3,"Predicted_Cluster","Red","Previous_DCS","Yellow","NPL 15","Red")/GETPIVOTDATA("Count of FACNO",$A$3)</f>
        <v>1.3687600644122383E-2</v>
      </c>
      <c r="L45" s="2">
        <f>GETPIVOTDATA("Count of FACNO",$A$3,"Predicted_Cluster","Red","Previous_DCS","Yellow","NPL 15","Red")/GETPIVOTDATA("Count of FACNO",$A$3)</f>
        <v>1.3687600644122383E-2</v>
      </c>
    </row>
    <row r="46" spans="1:12" x14ac:dyDescent="0.3">
      <c r="A46" s="6" t="s">
        <v>1305</v>
      </c>
      <c r="B46" s="3">
        <v>1</v>
      </c>
      <c r="C46" s="3">
        <v>287505.94</v>
      </c>
      <c r="D46" s="3">
        <v>535686</v>
      </c>
      <c r="E46" s="3">
        <v>0</v>
      </c>
      <c r="F46" s="3">
        <v>0</v>
      </c>
      <c r="I46" s="2">
        <f>GETPIVOTDATA("Count of FACNO",$A$3,"Previous_DCS","Yellow","NPL 15","Yellow")/GETPIVOTDATA("Count of FACNO",$A$3)</f>
        <v>8.0515297906602254E-4</v>
      </c>
      <c r="K46" s="2">
        <f>GETPIVOTDATA("Count of FACNO",$A$3,"Previous_DCS","Yellow","NPL 15","Yellow")/GETPIVOTDATA("Count of FACNO",$A$3)</f>
        <v>8.0515297906602254E-4</v>
      </c>
    </row>
    <row r="47" spans="1:12" x14ac:dyDescent="0.3">
      <c r="A47" s="13" t="s">
        <v>1289</v>
      </c>
      <c r="B47" s="3">
        <v>1</v>
      </c>
      <c r="C47" s="3">
        <v>287505.94</v>
      </c>
      <c r="D47" s="3">
        <v>535686</v>
      </c>
      <c r="E47" s="3">
        <v>0</v>
      </c>
      <c r="F47" s="3">
        <v>0</v>
      </c>
      <c r="I47" s="2">
        <f>GETPIVOTDATA("Count of FACNO",$A$3,"Predicted_Cluster","Red","Previous_DCS","Yellow","NPL 15","Yellow")/GETPIVOTDATA("Count of FACNO",$A$3)</f>
        <v>8.0515297906602254E-4</v>
      </c>
      <c r="L47" s="2">
        <f>GETPIVOTDATA("Count of FACNO",$A$3,"Predicted_Cluster","Red","Previous_DCS","Yellow","NPL 15","Yellow")/GETPIVOTDATA("Count of FACNO",$A$3)</f>
        <v>8.0515297906602254E-4</v>
      </c>
    </row>
    <row r="48" spans="1:12" x14ac:dyDescent="0.3">
      <c r="A48" s="5" t="s">
        <v>1296</v>
      </c>
      <c r="B48" s="3">
        <v>1242</v>
      </c>
      <c r="C48" s="3">
        <v>351144491.22099996</v>
      </c>
      <c r="D48" s="3">
        <v>429834219.77999997</v>
      </c>
      <c r="E48" s="3">
        <v>529119690</v>
      </c>
      <c r="F48" s="3">
        <v>121979433</v>
      </c>
    </row>
  </sheetData>
  <mergeCells count="1">
    <mergeCell ref="I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716F-F855-4EEE-A31D-2984BAFA3479}">
  <dimension ref="A3:L48"/>
  <sheetViews>
    <sheetView topLeftCell="F7" workbookViewId="0">
      <selection activeCell="A18" sqref="A18:XFD18"/>
    </sheetView>
  </sheetViews>
  <sheetFormatPr defaultRowHeight="14.4" x14ac:dyDescent="0.3"/>
  <cols>
    <col min="1" max="1" width="12.5546875" bestFit="1" customWidth="1"/>
    <col min="2" max="2" width="14.77734375" bestFit="1" customWidth="1"/>
    <col min="3" max="3" width="24.77734375" bestFit="1" customWidth="1"/>
    <col min="4" max="4" width="19.88671875" bestFit="1" customWidth="1"/>
    <col min="5" max="5" width="19.21875" bestFit="1" customWidth="1"/>
    <col min="6" max="6" width="23.5546875" bestFit="1" customWidth="1"/>
    <col min="9" max="9" width="14.44140625" style="2" bestFit="1" customWidth="1"/>
  </cols>
  <sheetData>
    <row r="3" spans="1:12" x14ac:dyDescent="0.3">
      <c r="A3" s="4" t="s">
        <v>1295</v>
      </c>
      <c r="B3" s="33" t="s">
        <v>1294</v>
      </c>
      <c r="C3" s="33" t="s">
        <v>1297</v>
      </c>
      <c r="D3" s="33" t="s">
        <v>1298</v>
      </c>
      <c r="E3" s="33" t="s">
        <v>1299</v>
      </c>
      <c r="F3" s="33" t="s">
        <v>1300</v>
      </c>
      <c r="G3" s="33" t="s">
        <v>1301</v>
      </c>
      <c r="H3" s="33" t="s">
        <v>1307</v>
      </c>
      <c r="I3" s="36" t="s">
        <v>1308</v>
      </c>
      <c r="J3" s="36"/>
      <c r="K3" s="36"/>
      <c r="L3" s="36"/>
    </row>
    <row r="4" spans="1:12" x14ac:dyDescent="0.3">
      <c r="A4" s="5" t="s">
        <v>1288</v>
      </c>
      <c r="B4" s="3">
        <v>608</v>
      </c>
      <c r="C4" s="3">
        <v>179723418.58999985</v>
      </c>
      <c r="D4" s="3">
        <v>212987984</v>
      </c>
      <c r="E4" s="3">
        <v>238262190</v>
      </c>
      <c r="F4" s="3">
        <v>49852480</v>
      </c>
      <c r="I4" s="21">
        <v>0.48953301127214172</v>
      </c>
      <c r="J4" s="21">
        <v>0.48953301127214172</v>
      </c>
    </row>
    <row r="5" spans="1:12" x14ac:dyDescent="0.3">
      <c r="A5" s="6" t="s">
        <v>1288</v>
      </c>
      <c r="B5" s="3">
        <v>423</v>
      </c>
      <c r="C5" s="3">
        <v>118680455.45000002</v>
      </c>
      <c r="D5" s="3">
        <v>131530730</v>
      </c>
      <c r="E5" s="3">
        <v>148930251</v>
      </c>
      <c r="F5" s="3">
        <v>21108823</v>
      </c>
      <c r="I5" s="2">
        <v>0.34057971014492755</v>
      </c>
      <c r="J5" s="2"/>
      <c r="K5" s="2">
        <v>0.34057971014492755</v>
      </c>
    </row>
    <row r="6" spans="1:12" x14ac:dyDescent="0.3">
      <c r="A6" s="13" t="s">
        <v>1288</v>
      </c>
      <c r="B6" s="3">
        <v>394</v>
      </c>
      <c r="C6" s="3">
        <v>107568220.47000003</v>
      </c>
      <c r="D6" s="3">
        <v>118262396</v>
      </c>
      <c r="E6" s="3">
        <v>132795081</v>
      </c>
      <c r="F6" s="3">
        <v>16783194</v>
      </c>
      <c r="I6" s="2">
        <v>0.3172302737520129</v>
      </c>
      <c r="J6" s="2"/>
      <c r="K6" s="2"/>
      <c r="L6" s="2">
        <v>0.3172302737520129</v>
      </c>
    </row>
    <row r="7" spans="1:12" s="40" customFormat="1" x14ac:dyDescent="0.3">
      <c r="A7" s="38" t="s">
        <v>1289</v>
      </c>
      <c r="B7" s="39">
        <v>29</v>
      </c>
      <c r="C7" s="39">
        <v>11112234.98</v>
      </c>
      <c r="D7" s="39">
        <v>13268334</v>
      </c>
      <c r="E7" s="39">
        <v>16135170</v>
      </c>
      <c r="F7" s="39">
        <v>4325629</v>
      </c>
      <c r="I7" s="41">
        <v>2.3349436392914653E-2</v>
      </c>
      <c r="J7" s="41"/>
      <c r="K7" s="41"/>
      <c r="L7" s="41">
        <v>2.3349436392914653E-2</v>
      </c>
    </row>
    <row r="8" spans="1:12" x14ac:dyDescent="0.3">
      <c r="A8" s="6" t="s">
        <v>1289</v>
      </c>
      <c r="B8" s="3">
        <v>146</v>
      </c>
      <c r="C8" s="3">
        <v>47502735.960000016</v>
      </c>
      <c r="D8" s="3">
        <v>65761310</v>
      </c>
      <c r="E8" s="3">
        <v>69127098</v>
      </c>
      <c r="F8" s="3">
        <v>24488954</v>
      </c>
      <c r="I8" s="2">
        <v>0.11755233494363929</v>
      </c>
      <c r="J8" s="2"/>
      <c r="K8" s="2">
        <v>0.11755233494363929</v>
      </c>
    </row>
    <row r="9" spans="1:12" x14ac:dyDescent="0.3">
      <c r="A9" s="13" t="s">
        <v>1288</v>
      </c>
      <c r="B9" s="3">
        <v>10</v>
      </c>
      <c r="C9" s="3">
        <v>3745659.29</v>
      </c>
      <c r="D9" s="3">
        <v>4251314</v>
      </c>
      <c r="E9" s="3">
        <v>5658495</v>
      </c>
      <c r="F9" s="3">
        <v>1177775</v>
      </c>
      <c r="I9" s="2">
        <v>8.0515297906602248E-3</v>
      </c>
      <c r="J9" s="2"/>
      <c r="K9" s="2"/>
      <c r="L9" s="2">
        <v>8.0515297906602248E-3</v>
      </c>
    </row>
    <row r="10" spans="1:12" s="40" customFormat="1" x14ac:dyDescent="0.3">
      <c r="A10" s="38" t="s">
        <v>1289</v>
      </c>
      <c r="B10" s="39">
        <v>136</v>
      </c>
      <c r="C10" s="39">
        <v>43757076.670000017</v>
      </c>
      <c r="D10" s="39">
        <v>61509996</v>
      </c>
      <c r="E10" s="39">
        <v>63468603</v>
      </c>
      <c r="F10" s="39">
        <v>23311179</v>
      </c>
      <c r="I10" s="41">
        <v>0.10950080515297907</v>
      </c>
      <c r="J10" s="41"/>
      <c r="K10" s="41"/>
      <c r="L10" s="41">
        <v>0.10950080515297907</v>
      </c>
    </row>
    <row r="11" spans="1:12" x14ac:dyDescent="0.3">
      <c r="A11" s="6" t="s">
        <v>1305</v>
      </c>
      <c r="B11" s="3">
        <v>39</v>
      </c>
      <c r="C11" s="3">
        <v>13540227.180000002</v>
      </c>
      <c r="D11" s="3">
        <v>15695944</v>
      </c>
      <c r="E11" s="3">
        <v>20204841</v>
      </c>
      <c r="F11" s="3">
        <v>4254703</v>
      </c>
      <c r="I11" s="2">
        <v>3.140096618357488E-2</v>
      </c>
      <c r="J11" s="2"/>
      <c r="K11" s="2">
        <v>3.140096618357488E-2</v>
      </c>
    </row>
    <row r="12" spans="1:12" x14ac:dyDescent="0.3">
      <c r="A12" s="13" t="s">
        <v>1288</v>
      </c>
      <c r="B12" s="3">
        <v>15</v>
      </c>
      <c r="C12" s="3">
        <v>4761890.9400000004</v>
      </c>
      <c r="D12" s="3">
        <v>5211246</v>
      </c>
      <c r="E12" s="3">
        <v>6885578</v>
      </c>
      <c r="F12" s="3">
        <v>1349382</v>
      </c>
      <c r="I12" s="2">
        <v>1.2077294685990338E-2</v>
      </c>
      <c r="J12" s="2"/>
      <c r="K12" s="2"/>
      <c r="L12" s="2">
        <v>1.2077294685990338E-2</v>
      </c>
    </row>
    <row r="13" spans="1:12" s="40" customFormat="1" x14ac:dyDescent="0.3">
      <c r="A13" s="38" t="s">
        <v>1289</v>
      </c>
      <c r="B13" s="39">
        <v>24</v>
      </c>
      <c r="C13" s="39">
        <v>8778336.2400000002</v>
      </c>
      <c r="D13" s="39">
        <v>10484698</v>
      </c>
      <c r="E13" s="39">
        <v>13319263</v>
      </c>
      <c r="F13" s="39">
        <v>2905321</v>
      </c>
      <c r="I13" s="41">
        <v>1.932367149758454E-2</v>
      </c>
      <c r="J13" s="41"/>
      <c r="K13" s="41"/>
      <c r="L13" s="41">
        <v>1.932367149758454E-2</v>
      </c>
    </row>
    <row r="14" spans="1:12" x14ac:dyDescent="0.3">
      <c r="A14" s="5" t="s">
        <v>1303</v>
      </c>
      <c r="B14" s="3">
        <v>360</v>
      </c>
      <c r="C14" s="3">
        <v>86315348.959999979</v>
      </c>
      <c r="D14" s="3">
        <v>111436237</v>
      </c>
      <c r="E14" s="3">
        <v>145602012</v>
      </c>
      <c r="F14" s="3">
        <v>35961999</v>
      </c>
      <c r="I14" s="2">
        <v>0.28985507246376813</v>
      </c>
      <c r="J14" s="21">
        <v>0.28985507246376813</v>
      </c>
    </row>
    <row r="15" spans="1:12" x14ac:dyDescent="0.3">
      <c r="A15" s="6" t="s">
        <v>1288</v>
      </c>
      <c r="B15" s="3">
        <v>206</v>
      </c>
      <c r="C15" s="3">
        <v>52364007.350000001</v>
      </c>
      <c r="D15" s="3">
        <v>59237716</v>
      </c>
      <c r="E15" s="3">
        <v>77001790</v>
      </c>
      <c r="F15" s="3">
        <v>11745806</v>
      </c>
      <c r="I15" s="2">
        <v>0.16586151368760063</v>
      </c>
      <c r="J15" s="2"/>
      <c r="K15" s="2">
        <v>0.16586151368760063</v>
      </c>
    </row>
    <row r="16" spans="1:12" x14ac:dyDescent="0.3">
      <c r="A16" s="13" t="s">
        <v>1288</v>
      </c>
      <c r="B16" s="3">
        <v>189</v>
      </c>
      <c r="C16" s="3">
        <v>47878605.380000003</v>
      </c>
      <c r="D16" s="3">
        <v>53748127</v>
      </c>
      <c r="E16" s="3">
        <v>67911692</v>
      </c>
      <c r="F16" s="3">
        <v>9447100</v>
      </c>
      <c r="I16" s="2">
        <v>0.15217391304347827</v>
      </c>
      <c r="J16" s="2"/>
      <c r="K16" s="2"/>
      <c r="L16" s="2">
        <v>0.15217391304347827</v>
      </c>
    </row>
    <row r="17" spans="1:12" s="40" customFormat="1" x14ac:dyDescent="0.3">
      <c r="A17" s="38" t="s">
        <v>1289</v>
      </c>
      <c r="B17" s="39">
        <v>17</v>
      </c>
      <c r="C17" s="39">
        <v>4485401.97</v>
      </c>
      <c r="D17" s="39">
        <v>5489589</v>
      </c>
      <c r="E17" s="39">
        <v>9090098</v>
      </c>
      <c r="F17" s="39">
        <v>2298706</v>
      </c>
      <c r="I17" s="41">
        <v>1.3687600644122383E-2</v>
      </c>
      <c r="J17" s="41"/>
      <c r="K17" s="41"/>
      <c r="L17" s="41">
        <v>1.3687600644122383E-2</v>
      </c>
    </row>
    <row r="18" spans="1:12" x14ac:dyDescent="0.3">
      <c r="A18" s="6" t="s">
        <v>1289</v>
      </c>
      <c r="B18" s="3">
        <v>123</v>
      </c>
      <c r="C18" s="3">
        <v>26922949.509999998</v>
      </c>
      <c r="D18" s="3">
        <v>42875003</v>
      </c>
      <c r="E18" s="3">
        <v>54465940</v>
      </c>
      <c r="F18" s="3">
        <v>20722428</v>
      </c>
      <c r="I18" s="2">
        <v>9.9033816425120769E-2</v>
      </c>
      <c r="J18" s="2"/>
      <c r="K18" s="2">
        <v>9.9033816425120769E-2</v>
      </c>
    </row>
    <row r="19" spans="1:12" x14ac:dyDescent="0.3">
      <c r="A19" s="13" t="s">
        <v>1288</v>
      </c>
      <c r="B19" s="3">
        <v>30</v>
      </c>
      <c r="C19" s="3">
        <v>7046991.5200000005</v>
      </c>
      <c r="D19" s="3">
        <v>8952497.5</v>
      </c>
      <c r="E19" s="3">
        <v>12108692</v>
      </c>
      <c r="F19" s="3">
        <v>2735754</v>
      </c>
      <c r="I19" s="2">
        <v>2.4154589371980676E-2</v>
      </c>
      <c r="J19" s="2"/>
      <c r="K19" s="2"/>
      <c r="L19" s="2">
        <v>2.4154589371980676E-2</v>
      </c>
    </row>
    <row r="20" spans="1:12" s="40" customFormat="1" x14ac:dyDescent="0.3">
      <c r="A20" s="38" t="s">
        <v>1289</v>
      </c>
      <c r="B20" s="39">
        <v>93</v>
      </c>
      <c r="C20" s="39">
        <v>19875957.989999998</v>
      </c>
      <c r="D20" s="39">
        <v>33922505.5</v>
      </c>
      <c r="E20" s="39">
        <v>42357248</v>
      </c>
      <c r="F20" s="39">
        <v>17986674</v>
      </c>
      <c r="I20" s="41">
        <v>7.4879227053140096E-2</v>
      </c>
      <c r="J20" s="41"/>
      <c r="K20" s="41"/>
      <c r="L20" s="41">
        <v>7.4879227053140096E-2</v>
      </c>
    </row>
    <row r="21" spans="1:12" x14ac:dyDescent="0.3">
      <c r="A21" s="6" t="s">
        <v>1305</v>
      </c>
      <c r="B21" s="3">
        <v>31</v>
      </c>
      <c r="C21" s="3">
        <v>7028392.0999999996</v>
      </c>
      <c r="D21" s="3">
        <v>9323518</v>
      </c>
      <c r="E21" s="3">
        <v>14134282</v>
      </c>
      <c r="F21" s="3">
        <v>3493765</v>
      </c>
      <c r="I21" s="2">
        <v>2.4959742351046699E-2</v>
      </c>
      <c r="J21" s="2"/>
      <c r="K21" s="2">
        <v>2.4959742351046699E-2</v>
      </c>
    </row>
    <row r="22" spans="1:12" x14ac:dyDescent="0.3">
      <c r="A22" s="13" t="s">
        <v>1288</v>
      </c>
      <c r="B22" s="3">
        <v>17</v>
      </c>
      <c r="C22" s="3">
        <v>3819463.0699999994</v>
      </c>
      <c r="D22" s="3">
        <v>4475178</v>
      </c>
      <c r="E22" s="3">
        <v>8047644</v>
      </c>
      <c r="F22" s="3">
        <v>1897524</v>
      </c>
      <c r="I22" s="2">
        <v>1.3687600644122383E-2</v>
      </c>
      <c r="J22" s="2"/>
      <c r="K22" s="2"/>
      <c r="L22" s="2">
        <v>1.3687600644122383E-2</v>
      </c>
    </row>
    <row r="23" spans="1:12" s="40" customFormat="1" x14ac:dyDescent="0.3">
      <c r="A23" s="38" t="s">
        <v>1289</v>
      </c>
      <c r="B23" s="39">
        <v>14</v>
      </c>
      <c r="C23" s="39">
        <v>3208929.0300000003</v>
      </c>
      <c r="D23" s="39">
        <v>4848340</v>
      </c>
      <c r="E23" s="39">
        <v>6086638</v>
      </c>
      <c r="F23" s="39">
        <v>1596241</v>
      </c>
      <c r="I23" s="41">
        <v>1.1272141706924315E-2</v>
      </c>
      <c r="J23" s="41"/>
      <c r="K23" s="41"/>
      <c r="L23" s="41">
        <v>1.1272141706924315E-2</v>
      </c>
    </row>
    <row r="24" spans="1:12" x14ac:dyDescent="0.3">
      <c r="A24" s="5" t="s">
        <v>1304</v>
      </c>
      <c r="B24" s="3">
        <v>241</v>
      </c>
      <c r="C24" s="3">
        <v>73595093.770999983</v>
      </c>
      <c r="D24" s="3">
        <v>88979428.780000001</v>
      </c>
      <c r="E24" s="3">
        <v>132029564</v>
      </c>
      <c r="F24" s="3">
        <v>33067451</v>
      </c>
      <c r="I24" s="2">
        <v>0.19404186795491143</v>
      </c>
      <c r="J24" s="21">
        <v>0.19404186795491143</v>
      </c>
    </row>
    <row r="25" spans="1:12" x14ac:dyDescent="0.3">
      <c r="A25" s="6" t="s">
        <v>1288</v>
      </c>
      <c r="B25" s="3">
        <v>160</v>
      </c>
      <c r="C25" s="3">
        <v>51873929.57</v>
      </c>
      <c r="D25" s="3">
        <v>60965219</v>
      </c>
      <c r="E25" s="3">
        <v>86412273</v>
      </c>
      <c r="F25" s="3">
        <v>16186848</v>
      </c>
      <c r="I25" s="2">
        <v>0.1288244766505636</v>
      </c>
      <c r="J25" s="2"/>
      <c r="K25" s="2">
        <v>0.1288244766505636</v>
      </c>
    </row>
    <row r="26" spans="1:12" x14ac:dyDescent="0.3">
      <c r="A26" s="13" t="s">
        <v>1288</v>
      </c>
      <c r="B26" s="3">
        <v>127</v>
      </c>
      <c r="C26" s="3">
        <v>43291748.150000006</v>
      </c>
      <c r="D26" s="3">
        <v>49582699</v>
      </c>
      <c r="E26" s="3">
        <v>69694973</v>
      </c>
      <c r="F26" s="3">
        <v>10899823</v>
      </c>
      <c r="I26" s="2">
        <v>0.10225442834138486</v>
      </c>
      <c r="J26" s="2"/>
      <c r="K26" s="2"/>
      <c r="L26" s="2">
        <v>0.10225442834138486</v>
      </c>
    </row>
    <row r="27" spans="1:12" s="40" customFormat="1" x14ac:dyDescent="0.3">
      <c r="A27" s="38" t="s">
        <v>1289</v>
      </c>
      <c r="B27" s="39">
        <v>33</v>
      </c>
      <c r="C27" s="39">
        <v>8582181.4199999999</v>
      </c>
      <c r="D27" s="39">
        <v>11382520</v>
      </c>
      <c r="E27" s="39">
        <v>16717300</v>
      </c>
      <c r="F27" s="39">
        <v>5287025</v>
      </c>
      <c r="I27" s="41">
        <v>2.6570048309178744E-2</v>
      </c>
      <c r="J27" s="41"/>
      <c r="K27" s="41"/>
      <c r="L27" s="41">
        <v>2.6570048309178744E-2</v>
      </c>
    </row>
    <row r="28" spans="1:12" x14ac:dyDescent="0.3">
      <c r="A28" s="6" t="s">
        <v>1289</v>
      </c>
      <c r="B28" s="3">
        <v>54</v>
      </c>
      <c r="C28" s="3">
        <v>13581076.621000001</v>
      </c>
      <c r="D28" s="3">
        <v>18221069</v>
      </c>
      <c r="E28" s="3">
        <v>30001739</v>
      </c>
      <c r="F28" s="3">
        <v>12938705</v>
      </c>
      <c r="I28" s="2">
        <v>4.3478260869565216E-2</v>
      </c>
      <c r="J28" s="2"/>
      <c r="K28" s="2">
        <v>4.3478260869565216E-2</v>
      </c>
    </row>
    <row r="29" spans="1:12" x14ac:dyDescent="0.3">
      <c r="A29" s="13" t="s">
        <v>1288</v>
      </c>
      <c r="B29" s="3">
        <v>10</v>
      </c>
      <c r="C29" s="3">
        <v>2720992.4810000001</v>
      </c>
      <c r="D29" s="3">
        <v>3496229</v>
      </c>
      <c r="E29" s="3">
        <v>6072757</v>
      </c>
      <c r="F29" s="3">
        <v>1646586</v>
      </c>
      <c r="I29" s="2">
        <v>8.0515297906602248E-3</v>
      </c>
      <c r="J29" s="2"/>
      <c r="K29" s="2"/>
      <c r="L29" s="2">
        <v>8.0515297906602248E-3</v>
      </c>
    </row>
    <row r="30" spans="1:12" s="40" customFormat="1" x14ac:dyDescent="0.3">
      <c r="A30" s="38" t="s">
        <v>1289</v>
      </c>
      <c r="B30" s="39">
        <v>44</v>
      </c>
      <c r="C30" s="39">
        <v>10860084.139999999</v>
      </c>
      <c r="D30" s="39">
        <v>14724840</v>
      </c>
      <c r="E30" s="39">
        <v>23928982</v>
      </c>
      <c r="F30" s="39">
        <v>11292119</v>
      </c>
      <c r="I30" s="41">
        <v>3.542673107890499E-2</v>
      </c>
      <c r="J30" s="41"/>
      <c r="K30" s="41"/>
      <c r="L30" s="41">
        <v>3.542673107890499E-2</v>
      </c>
    </row>
    <row r="31" spans="1:12" x14ac:dyDescent="0.3">
      <c r="A31" s="6" t="s">
        <v>1305</v>
      </c>
      <c r="B31" s="3">
        <v>27</v>
      </c>
      <c r="C31" s="3">
        <v>8140087.5800000001</v>
      </c>
      <c r="D31" s="3">
        <v>9793140.7800000012</v>
      </c>
      <c r="E31" s="3">
        <v>15615552</v>
      </c>
      <c r="F31" s="3">
        <v>3941898</v>
      </c>
      <c r="I31" s="2">
        <v>2.1739130434782608E-2</v>
      </c>
      <c r="J31" s="2"/>
      <c r="K31" s="2">
        <v>2.1739130434782608E-2</v>
      </c>
    </row>
    <row r="32" spans="1:12" x14ac:dyDescent="0.3">
      <c r="A32" s="13" t="s">
        <v>1288</v>
      </c>
      <c r="B32" s="3">
        <v>11</v>
      </c>
      <c r="C32" s="3">
        <v>2749007</v>
      </c>
      <c r="D32" s="3">
        <v>3655651.7800000003</v>
      </c>
      <c r="E32" s="3">
        <v>5122530</v>
      </c>
      <c r="F32" s="3">
        <v>1889375</v>
      </c>
      <c r="I32" s="37">
        <v>8.8566827697262474E-3</v>
      </c>
      <c r="J32" s="37"/>
      <c r="K32" s="37"/>
      <c r="L32" s="37">
        <v>8.8566827697262474E-3</v>
      </c>
    </row>
    <row r="33" spans="1:12" s="40" customFormat="1" x14ac:dyDescent="0.3">
      <c r="A33" s="38" t="s">
        <v>1289</v>
      </c>
      <c r="B33" s="39">
        <v>16</v>
      </c>
      <c r="C33" s="39">
        <v>5391080.5800000001</v>
      </c>
      <c r="D33" s="39">
        <v>6137489</v>
      </c>
      <c r="E33" s="39">
        <v>10493022</v>
      </c>
      <c r="F33" s="39">
        <v>2052523</v>
      </c>
      <c r="I33" s="41">
        <v>1.2882447665056361E-2</v>
      </c>
      <c r="J33" s="41"/>
      <c r="K33" s="41"/>
      <c r="L33" s="41">
        <v>1.2882447665056361E-2</v>
      </c>
    </row>
    <row r="34" spans="1:12" x14ac:dyDescent="0.3">
      <c r="A34" s="5" t="s">
        <v>1289</v>
      </c>
      <c r="B34" s="3">
        <v>5</v>
      </c>
      <c r="C34" s="3">
        <v>1697583</v>
      </c>
      <c r="D34" s="3">
        <v>2541285</v>
      </c>
      <c r="E34" s="3">
        <v>1765261</v>
      </c>
      <c r="F34" s="3">
        <v>0</v>
      </c>
      <c r="I34" s="2">
        <v>4.0257648953301124E-3</v>
      </c>
      <c r="J34" s="21">
        <v>4.0257648953301124E-3</v>
      </c>
    </row>
    <row r="35" spans="1:12" x14ac:dyDescent="0.3">
      <c r="A35" s="6" t="s">
        <v>1289</v>
      </c>
      <c r="B35" s="3">
        <v>4</v>
      </c>
      <c r="C35" s="3">
        <v>1408854</v>
      </c>
      <c r="D35" s="3">
        <v>2252556</v>
      </c>
      <c r="E35" s="3">
        <v>1462998</v>
      </c>
      <c r="F35" s="3">
        <v>0</v>
      </c>
      <c r="I35" s="2">
        <v>3.2206119162640902E-3</v>
      </c>
      <c r="J35" s="2"/>
      <c r="K35" s="2">
        <v>3.2206119162640902E-3</v>
      </c>
    </row>
    <row r="36" spans="1:12" s="40" customFormat="1" x14ac:dyDescent="0.3">
      <c r="A36" s="38" t="s">
        <v>1289</v>
      </c>
      <c r="B36" s="39">
        <v>4</v>
      </c>
      <c r="C36" s="39">
        <v>1408854</v>
      </c>
      <c r="D36" s="39">
        <v>2252556</v>
      </c>
      <c r="E36" s="39">
        <v>1462998</v>
      </c>
      <c r="F36" s="39">
        <v>0</v>
      </c>
      <c r="I36" s="41">
        <v>3.2206119162640902E-3</v>
      </c>
      <c r="J36" s="41"/>
      <c r="K36" s="41"/>
      <c r="L36" s="41">
        <v>3.2206119162640902E-3</v>
      </c>
    </row>
    <row r="37" spans="1:12" x14ac:dyDescent="0.3">
      <c r="A37" s="6" t="s">
        <v>1305</v>
      </c>
      <c r="B37" s="3">
        <v>1</v>
      </c>
      <c r="C37" s="3">
        <v>288729</v>
      </c>
      <c r="D37" s="3">
        <v>288729</v>
      </c>
      <c r="E37" s="3">
        <v>302263</v>
      </c>
      <c r="F37" s="3">
        <v>0</v>
      </c>
      <c r="I37" s="2">
        <v>8.0515297906602254E-4</v>
      </c>
      <c r="J37" s="2"/>
      <c r="K37" s="2">
        <v>8.0515297906602254E-4</v>
      </c>
    </row>
    <row r="38" spans="1:12" s="40" customFormat="1" x14ac:dyDescent="0.3">
      <c r="A38" s="38" t="s">
        <v>1289</v>
      </c>
      <c r="B38" s="39">
        <v>1</v>
      </c>
      <c r="C38" s="39">
        <v>288729</v>
      </c>
      <c r="D38" s="39">
        <v>288729</v>
      </c>
      <c r="E38" s="39">
        <v>302263</v>
      </c>
      <c r="F38" s="39">
        <v>0</v>
      </c>
      <c r="I38" s="41">
        <v>8.0515297906602254E-4</v>
      </c>
      <c r="J38" s="41"/>
      <c r="K38" s="41"/>
      <c r="L38" s="41">
        <v>8.0515297906602254E-4</v>
      </c>
    </row>
    <row r="39" spans="1:12" x14ac:dyDescent="0.3">
      <c r="A39" s="5" t="s">
        <v>1305</v>
      </c>
      <c r="B39" s="3">
        <v>28</v>
      </c>
      <c r="C39" s="3">
        <v>9813046.8999999985</v>
      </c>
      <c r="D39" s="3">
        <v>13889285</v>
      </c>
      <c r="E39" s="3">
        <v>11460663</v>
      </c>
      <c r="F39" s="3">
        <v>3097503</v>
      </c>
      <c r="I39" s="2">
        <v>2.2544283413848631E-2</v>
      </c>
      <c r="J39" s="2">
        <v>2.2544283413848631E-2</v>
      </c>
    </row>
    <row r="40" spans="1:12" x14ac:dyDescent="0.3">
      <c r="A40" s="6" t="s">
        <v>1288</v>
      </c>
      <c r="B40" s="3">
        <v>5</v>
      </c>
      <c r="C40" s="3">
        <v>2195619.34</v>
      </c>
      <c r="D40" s="3">
        <v>2759183</v>
      </c>
      <c r="E40" s="3">
        <v>2141286</v>
      </c>
      <c r="F40" s="3">
        <v>0</v>
      </c>
      <c r="I40" s="2">
        <v>4.0257648953301124E-3</v>
      </c>
      <c r="J40" s="2"/>
      <c r="K40" s="2">
        <v>4.0257648953301124E-3</v>
      </c>
    </row>
    <row r="41" spans="1:12" x14ac:dyDescent="0.3">
      <c r="A41" s="13" t="s">
        <v>1288</v>
      </c>
      <c r="B41" s="3">
        <v>4</v>
      </c>
      <c r="C41" s="3">
        <v>1548735.34</v>
      </c>
      <c r="D41" s="3">
        <v>2112299</v>
      </c>
      <c r="E41" s="3">
        <v>1569547</v>
      </c>
      <c r="F41" s="3">
        <v>0</v>
      </c>
      <c r="I41" s="2">
        <v>3.2206119162640902E-3</v>
      </c>
      <c r="J41" s="2"/>
      <c r="K41" s="2"/>
      <c r="L41" s="2">
        <v>3.2206119162640902E-3</v>
      </c>
    </row>
    <row r="42" spans="1:12" s="40" customFormat="1" x14ac:dyDescent="0.3">
      <c r="A42" s="38" t="s">
        <v>1289</v>
      </c>
      <c r="B42" s="39">
        <v>1</v>
      </c>
      <c r="C42" s="39">
        <v>646884</v>
      </c>
      <c r="D42" s="39">
        <v>646884</v>
      </c>
      <c r="E42" s="39">
        <v>571739</v>
      </c>
      <c r="F42" s="39">
        <v>0</v>
      </c>
      <c r="I42" s="41">
        <v>8.0515297906602254E-4</v>
      </c>
      <c r="J42" s="41"/>
      <c r="K42" s="41"/>
      <c r="L42" s="41">
        <v>8.0515297906602254E-4</v>
      </c>
    </row>
    <row r="43" spans="1:12" x14ac:dyDescent="0.3">
      <c r="A43" s="6" t="s">
        <v>1289</v>
      </c>
      <c r="B43" s="3">
        <v>19</v>
      </c>
      <c r="C43" s="3">
        <v>6278475.54</v>
      </c>
      <c r="D43" s="3">
        <v>8887862</v>
      </c>
      <c r="E43" s="3">
        <v>7731106</v>
      </c>
      <c r="F43" s="3">
        <v>2610730</v>
      </c>
      <c r="I43" s="2">
        <v>1.5297906602254429E-2</v>
      </c>
      <c r="J43" s="2"/>
      <c r="K43" s="2">
        <v>1.5297906602254429E-2</v>
      </c>
    </row>
    <row r="44" spans="1:12" x14ac:dyDescent="0.3">
      <c r="A44" s="13" t="s">
        <v>1288</v>
      </c>
      <c r="B44" s="3">
        <v>1</v>
      </c>
      <c r="C44" s="3">
        <v>895566</v>
      </c>
      <c r="D44" s="3">
        <v>895566</v>
      </c>
      <c r="E44" s="3">
        <v>190802</v>
      </c>
      <c r="F44" s="3">
        <v>0</v>
      </c>
      <c r="I44" s="2">
        <v>8.0515297906602254E-4</v>
      </c>
      <c r="J44" s="2"/>
      <c r="K44" s="2"/>
      <c r="L44" s="2">
        <v>8.0515297906602254E-4</v>
      </c>
    </row>
    <row r="45" spans="1:12" s="40" customFormat="1" x14ac:dyDescent="0.3">
      <c r="A45" s="38" t="s">
        <v>1289</v>
      </c>
      <c r="B45" s="39">
        <v>18</v>
      </c>
      <c r="C45" s="39">
        <v>5382909.540000001</v>
      </c>
      <c r="D45" s="39">
        <v>7992296</v>
      </c>
      <c r="E45" s="39">
        <v>7540304</v>
      </c>
      <c r="F45" s="39">
        <v>2610730</v>
      </c>
      <c r="I45" s="41">
        <v>1.4492753623188406E-2</v>
      </c>
      <c r="J45" s="41"/>
      <c r="K45" s="41"/>
      <c r="L45" s="41">
        <v>1.4492753623188406E-2</v>
      </c>
    </row>
    <row r="46" spans="1:12" x14ac:dyDescent="0.3">
      <c r="A46" s="6" t="s">
        <v>1305</v>
      </c>
      <c r="B46" s="3">
        <v>4</v>
      </c>
      <c r="C46" s="3">
        <v>1338952.02</v>
      </c>
      <c r="D46" s="3">
        <v>2242240</v>
      </c>
      <c r="E46" s="3">
        <v>1588271</v>
      </c>
      <c r="F46" s="3">
        <v>486773</v>
      </c>
      <c r="I46" s="2">
        <v>3.2206119162640902E-3</v>
      </c>
      <c r="J46" s="2"/>
      <c r="K46" s="2">
        <v>3.2206119162640902E-3</v>
      </c>
    </row>
    <row r="47" spans="1:12" s="40" customFormat="1" x14ac:dyDescent="0.3">
      <c r="A47" s="38" t="s">
        <v>1289</v>
      </c>
      <c r="B47" s="39">
        <v>4</v>
      </c>
      <c r="C47" s="39">
        <v>1338952.02</v>
      </c>
      <c r="D47" s="39">
        <v>2242240</v>
      </c>
      <c r="E47" s="39">
        <v>1588271</v>
      </c>
      <c r="F47" s="39">
        <v>486773</v>
      </c>
      <c r="I47" s="41">
        <v>3.2206119162640902E-3</v>
      </c>
      <c r="J47" s="41"/>
      <c r="K47" s="41"/>
      <c r="L47" s="41">
        <v>3.2206119162640902E-3</v>
      </c>
    </row>
    <row r="48" spans="1:12" x14ac:dyDescent="0.3">
      <c r="A48" s="5" t="s">
        <v>1296</v>
      </c>
      <c r="B48" s="3">
        <v>1242</v>
      </c>
      <c r="C48" s="3">
        <v>351144491.22099996</v>
      </c>
      <c r="D48" s="3">
        <v>429834219.77999997</v>
      </c>
      <c r="E48" s="3">
        <v>529119690</v>
      </c>
      <c r="F48" s="3">
        <v>121979433</v>
      </c>
      <c r="I48" s="2">
        <v>1</v>
      </c>
    </row>
  </sheetData>
  <mergeCells count="1">
    <mergeCell ref="I3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0C51-D529-449C-815A-1B38BF5CF3F2}">
  <dimension ref="A3:L44"/>
  <sheetViews>
    <sheetView workbookViewId="0">
      <selection activeCell="J4" sqref="J4"/>
    </sheetView>
  </sheetViews>
  <sheetFormatPr defaultRowHeight="14.4" x14ac:dyDescent="0.3"/>
  <cols>
    <col min="1" max="1" width="12.5546875" bestFit="1" customWidth="1"/>
    <col min="2" max="2" width="14.77734375" bestFit="1" customWidth="1"/>
    <col min="3" max="3" width="24.77734375" bestFit="1" customWidth="1"/>
    <col min="4" max="4" width="19.88671875" bestFit="1" customWidth="1"/>
    <col min="5" max="5" width="19.21875" bestFit="1" customWidth="1"/>
    <col min="6" max="6" width="23.5546875" bestFit="1" customWidth="1"/>
    <col min="9" max="9" width="14.44140625" bestFit="1" customWidth="1"/>
  </cols>
  <sheetData>
    <row r="3" spans="1:12" x14ac:dyDescent="0.3">
      <c r="A3" s="4" t="s">
        <v>1295</v>
      </c>
      <c r="B3" s="33" t="s">
        <v>1294</v>
      </c>
      <c r="C3" s="33" t="s">
        <v>1297</v>
      </c>
      <c r="D3" s="33" t="s">
        <v>1298</v>
      </c>
      <c r="E3" s="33" t="s">
        <v>1299</v>
      </c>
      <c r="F3" s="33" t="s">
        <v>1300</v>
      </c>
      <c r="G3" s="33" t="s">
        <v>1301</v>
      </c>
      <c r="H3" s="33" t="s">
        <v>1307</v>
      </c>
      <c r="I3" s="36" t="s">
        <v>1308</v>
      </c>
      <c r="J3" s="36"/>
      <c r="K3" s="36"/>
      <c r="L3" s="36"/>
    </row>
    <row r="4" spans="1:12" x14ac:dyDescent="0.3">
      <c r="A4" s="5" t="s">
        <v>1288</v>
      </c>
      <c r="B4" s="3">
        <v>701</v>
      </c>
      <c r="C4" s="3">
        <v>197352795.80999997</v>
      </c>
      <c r="D4" s="3">
        <v>221572902</v>
      </c>
      <c r="E4" s="3">
        <v>267323186</v>
      </c>
      <c r="F4" s="3">
        <v>40706088</v>
      </c>
      <c r="I4" s="2">
        <v>0.56441223832528176</v>
      </c>
      <c r="J4" s="2">
        <v>0.56441223832528176</v>
      </c>
    </row>
    <row r="5" spans="1:12" x14ac:dyDescent="0.3">
      <c r="A5" s="6" t="s">
        <v>1288</v>
      </c>
      <c r="B5" s="3">
        <v>382</v>
      </c>
      <c r="C5" s="3">
        <v>105151727.67000002</v>
      </c>
      <c r="D5" s="3">
        <v>116052620</v>
      </c>
      <c r="E5" s="3">
        <v>126910031</v>
      </c>
      <c r="F5" s="3">
        <v>17437991</v>
      </c>
      <c r="I5" s="2">
        <v>0.30756843800322059</v>
      </c>
      <c r="J5" s="2"/>
      <c r="K5" s="2">
        <v>0.30756843800322059</v>
      </c>
    </row>
    <row r="6" spans="1:12" x14ac:dyDescent="0.3">
      <c r="A6" s="13" t="s">
        <v>1288</v>
      </c>
      <c r="B6" s="3">
        <v>369</v>
      </c>
      <c r="C6" s="3">
        <v>100068002.38000003</v>
      </c>
      <c r="D6" s="3">
        <v>109810605</v>
      </c>
      <c r="E6" s="3">
        <v>120398096</v>
      </c>
      <c r="F6" s="3">
        <v>15407175</v>
      </c>
      <c r="I6" s="2">
        <v>0.29710144927536231</v>
      </c>
      <c r="J6" s="2"/>
      <c r="K6" s="2"/>
      <c r="L6" s="2">
        <v>0.29710144927536231</v>
      </c>
    </row>
    <row r="7" spans="1:12" x14ac:dyDescent="0.3">
      <c r="A7" s="13" t="s">
        <v>1289</v>
      </c>
      <c r="B7" s="3">
        <v>13</v>
      </c>
      <c r="C7" s="3">
        <v>5083725.29</v>
      </c>
      <c r="D7" s="3">
        <v>6242015</v>
      </c>
      <c r="E7" s="3">
        <v>6511935</v>
      </c>
      <c r="F7" s="3">
        <v>2030816</v>
      </c>
      <c r="I7" s="2">
        <v>1.0466988727858293E-2</v>
      </c>
      <c r="J7" s="2"/>
      <c r="K7" s="2"/>
      <c r="L7" s="2">
        <v>1.0466988727858293E-2</v>
      </c>
    </row>
    <row r="8" spans="1:12" x14ac:dyDescent="0.3">
      <c r="A8" s="6" t="s">
        <v>1303</v>
      </c>
      <c r="B8" s="3">
        <v>184</v>
      </c>
      <c r="C8" s="3">
        <v>47391808.380000003</v>
      </c>
      <c r="D8" s="3">
        <v>53267544</v>
      </c>
      <c r="E8" s="3">
        <v>67755424</v>
      </c>
      <c r="F8" s="3">
        <v>9450125</v>
      </c>
      <c r="I8" s="2">
        <v>0.14814814814814814</v>
      </c>
      <c r="J8" s="2"/>
      <c r="K8" s="2">
        <v>0.14814814814814814</v>
      </c>
    </row>
    <row r="9" spans="1:12" x14ac:dyDescent="0.3">
      <c r="A9" s="13" t="s">
        <v>1288</v>
      </c>
      <c r="B9" s="3">
        <v>177</v>
      </c>
      <c r="C9" s="3">
        <v>45034770.380000003</v>
      </c>
      <c r="D9" s="3">
        <v>50251951</v>
      </c>
      <c r="E9" s="3">
        <v>63562594</v>
      </c>
      <c r="F9" s="3">
        <v>8405574</v>
      </c>
      <c r="I9" s="2">
        <v>0.14251207729468598</v>
      </c>
      <c r="J9" s="2"/>
      <c r="K9" s="2"/>
      <c r="L9" s="2">
        <v>0.14251207729468598</v>
      </c>
    </row>
    <row r="10" spans="1:12" x14ac:dyDescent="0.3">
      <c r="A10" s="13" t="s">
        <v>1289</v>
      </c>
      <c r="B10" s="3">
        <v>7</v>
      </c>
      <c r="C10" s="3">
        <v>2357038</v>
      </c>
      <c r="D10" s="3">
        <v>3015593</v>
      </c>
      <c r="E10" s="3">
        <v>4192830</v>
      </c>
      <c r="F10" s="3">
        <v>1044551</v>
      </c>
      <c r="I10" s="2">
        <v>5.6360708534621577E-3</v>
      </c>
      <c r="J10" s="2"/>
      <c r="K10" s="2"/>
      <c r="L10" s="2">
        <v>5.6360708534621577E-3</v>
      </c>
    </row>
    <row r="11" spans="1:12" x14ac:dyDescent="0.3">
      <c r="A11" s="6" t="s">
        <v>1304</v>
      </c>
      <c r="B11" s="3">
        <v>131</v>
      </c>
      <c r="C11" s="3">
        <v>43112285.420000002</v>
      </c>
      <c r="D11" s="3">
        <v>50072135</v>
      </c>
      <c r="E11" s="3">
        <v>71174007</v>
      </c>
      <c r="F11" s="3">
        <v>13817972</v>
      </c>
      <c r="I11" s="2">
        <v>0.10547504025764895</v>
      </c>
      <c r="J11" s="2"/>
      <c r="K11" s="2">
        <v>0.10547504025764901</v>
      </c>
    </row>
    <row r="12" spans="1:12" x14ac:dyDescent="0.3">
      <c r="A12" s="13" t="s">
        <v>1288</v>
      </c>
      <c r="B12" s="3">
        <v>115</v>
      </c>
      <c r="C12" s="3">
        <v>39036949.610000007</v>
      </c>
      <c r="D12" s="3">
        <v>44671006</v>
      </c>
      <c r="E12" s="3">
        <v>62571975</v>
      </c>
      <c r="F12" s="3">
        <v>9955000</v>
      </c>
      <c r="I12" s="2">
        <v>9.2592592592592587E-2</v>
      </c>
      <c r="J12" s="2"/>
      <c r="K12" s="2"/>
      <c r="L12" s="2">
        <v>9.2592592592592587E-2</v>
      </c>
    </row>
    <row r="13" spans="1:12" x14ac:dyDescent="0.3">
      <c r="A13" s="13" t="s">
        <v>1289</v>
      </c>
      <c r="B13" s="3">
        <v>16</v>
      </c>
      <c r="C13" s="3">
        <v>4075335.8099999996</v>
      </c>
      <c r="D13" s="3">
        <v>5401129</v>
      </c>
      <c r="E13" s="3">
        <v>8602032</v>
      </c>
      <c r="F13" s="3">
        <v>3862972</v>
      </c>
      <c r="I13" s="2">
        <v>1.2882447665056361E-2</v>
      </c>
      <c r="J13" s="2"/>
      <c r="K13" s="2"/>
      <c r="L13" s="2">
        <v>1.2882447665056361E-2</v>
      </c>
    </row>
    <row r="14" spans="1:12" x14ac:dyDescent="0.3">
      <c r="A14" s="6" t="s">
        <v>1305</v>
      </c>
      <c r="B14" s="3">
        <v>4</v>
      </c>
      <c r="C14" s="3">
        <v>1696974.34</v>
      </c>
      <c r="D14" s="3">
        <v>2180603</v>
      </c>
      <c r="E14" s="3">
        <v>1483724</v>
      </c>
      <c r="F14" s="3">
        <v>0</v>
      </c>
      <c r="I14" s="2">
        <v>3.2206119162640902E-3</v>
      </c>
      <c r="J14" s="2"/>
      <c r="K14" s="2">
        <v>3.2206119162640902E-3</v>
      </c>
    </row>
    <row r="15" spans="1:12" x14ac:dyDescent="0.3">
      <c r="A15" s="13" t="s">
        <v>1288</v>
      </c>
      <c r="B15" s="3">
        <v>3</v>
      </c>
      <c r="C15" s="3">
        <v>1050090.3400000001</v>
      </c>
      <c r="D15" s="3">
        <v>1533719</v>
      </c>
      <c r="E15" s="3">
        <v>911985</v>
      </c>
      <c r="F15" s="3">
        <v>0</v>
      </c>
      <c r="I15" s="2">
        <v>2.4154589371980675E-3</v>
      </c>
      <c r="J15" s="2"/>
      <c r="K15" s="2"/>
      <c r="L15" s="2">
        <v>2.4154589371980675E-3</v>
      </c>
    </row>
    <row r="16" spans="1:12" x14ac:dyDescent="0.3">
      <c r="A16" s="13" t="s">
        <v>1289</v>
      </c>
      <c r="B16" s="3">
        <v>1</v>
      </c>
      <c r="C16" s="3">
        <v>646884</v>
      </c>
      <c r="D16" s="3">
        <v>646884</v>
      </c>
      <c r="E16" s="3">
        <v>571739</v>
      </c>
      <c r="F16" s="3">
        <v>0</v>
      </c>
      <c r="I16" s="2">
        <v>8.0515297906602254E-4</v>
      </c>
      <c r="J16" s="2"/>
      <c r="K16" s="2"/>
      <c r="L16" s="2">
        <v>8.0515297906602254E-4</v>
      </c>
    </row>
    <row r="17" spans="1:12" x14ac:dyDescent="0.3">
      <c r="A17" s="5" t="s">
        <v>1289</v>
      </c>
      <c r="B17" s="3">
        <v>448</v>
      </c>
      <c r="C17" s="3">
        <v>126030479.51099999</v>
      </c>
      <c r="D17" s="3">
        <v>175341371.78</v>
      </c>
      <c r="E17" s="3">
        <v>214634090</v>
      </c>
      <c r="F17" s="3">
        <v>72937956</v>
      </c>
      <c r="I17" s="2">
        <v>0.36070853462157809</v>
      </c>
      <c r="J17" s="2">
        <v>0.36070853462157809</v>
      </c>
    </row>
    <row r="18" spans="1:12" x14ac:dyDescent="0.3">
      <c r="A18" s="6" t="s">
        <v>1288</v>
      </c>
      <c r="B18" s="3">
        <v>185</v>
      </c>
      <c r="C18" s="3">
        <v>61042963.140000015</v>
      </c>
      <c r="D18" s="3">
        <v>81457254</v>
      </c>
      <c r="E18" s="3">
        <v>89331939</v>
      </c>
      <c r="F18" s="3">
        <v>28743657</v>
      </c>
      <c r="I18" s="2">
        <v>0.14895330112721417</v>
      </c>
      <c r="J18" s="2"/>
      <c r="K18" s="2">
        <v>0.14895330112721417</v>
      </c>
    </row>
    <row r="19" spans="1:12" x14ac:dyDescent="0.3">
      <c r="A19" s="13" t="s">
        <v>1288</v>
      </c>
      <c r="B19" s="3">
        <v>25</v>
      </c>
      <c r="C19" s="3">
        <v>8507550.2300000004</v>
      </c>
      <c r="D19" s="3">
        <v>9462560</v>
      </c>
      <c r="E19" s="3">
        <v>12544073</v>
      </c>
      <c r="F19" s="3">
        <v>2527157</v>
      </c>
      <c r="I19" s="2">
        <v>2.0128824476650563E-2</v>
      </c>
      <c r="J19" s="2"/>
      <c r="K19" s="2"/>
      <c r="L19" s="2">
        <v>2.0128824476650563E-2</v>
      </c>
    </row>
    <row r="20" spans="1:12" x14ac:dyDescent="0.3">
      <c r="A20" s="13" t="s">
        <v>1289</v>
      </c>
      <c r="B20" s="3">
        <v>160</v>
      </c>
      <c r="C20" s="3">
        <v>52535412.910000019</v>
      </c>
      <c r="D20" s="3">
        <v>71994694</v>
      </c>
      <c r="E20" s="3">
        <v>76787866</v>
      </c>
      <c r="F20" s="3">
        <v>26216500</v>
      </c>
      <c r="I20" s="2">
        <v>0.1288244766505636</v>
      </c>
      <c r="J20" s="2"/>
      <c r="K20" s="2"/>
      <c r="L20" s="2">
        <v>0.1288244766505636</v>
      </c>
    </row>
    <row r="21" spans="1:12" x14ac:dyDescent="0.3">
      <c r="A21" s="6" t="s">
        <v>1303</v>
      </c>
      <c r="B21" s="3">
        <v>154</v>
      </c>
      <c r="C21" s="3">
        <v>33951341.609999999</v>
      </c>
      <c r="D21" s="3">
        <v>52198521</v>
      </c>
      <c r="E21" s="3">
        <v>68600222</v>
      </c>
      <c r="F21" s="3">
        <v>24216193</v>
      </c>
      <c r="I21" s="2">
        <v>0.12399355877616747</v>
      </c>
      <c r="J21" s="2"/>
      <c r="K21" s="2">
        <v>0.12399355877616747</v>
      </c>
    </row>
    <row r="22" spans="1:12" x14ac:dyDescent="0.3">
      <c r="A22" s="13" t="s">
        <v>1288</v>
      </c>
      <c r="B22" s="3">
        <v>47</v>
      </c>
      <c r="C22" s="3">
        <v>10866454.589999998</v>
      </c>
      <c r="D22" s="3">
        <v>13427675.5</v>
      </c>
      <c r="E22" s="3">
        <v>20156336</v>
      </c>
      <c r="F22" s="3">
        <v>4633278</v>
      </c>
      <c r="I22" s="2">
        <v>3.7842190016103061E-2</v>
      </c>
      <c r="J22" s="2"/>
      <c r="K22" s="2"/>
      <c r="L22" s="2">
        <v>3.7842190016103061E-2</v>
      </c>
    </row>
    <row r="23" spans="1:12" x14ac:dyDescent="0.3">
      <c r="A23" s="13" t="s">
        <v>1289</v>
      </c>
      <c r="B23" s="3">
        <v>107</v>
      </c>
      <c r="C23" s="3">
        <v>23084887.02</v>
      </c>
      <c r="D23" s="3">
        <v>38770845.5</v>
      </c>
      <c r="E23" s="3">
        <v>48443886</v>
      </c>
      <c r="F23" s="3">
        <v>19582915</v>
      </c>
      <c r="I23" s="2">
        <v>8.6151368760064406E-2</v>
      </c>
      <c r="J23" s="2"/>
      <c r="K23" s="2"/>
      <c r="L23" s="2">
        <v>8.6151368760064406E-2</v>
      </c>
    </row>
    <row r="24" spans="1:12" x14ac:dyDescent="0.3">
      <c r="A24" s="6" t="s">
        <v>1304</v>
      </c>
      <c r="B24" s="3">
        <v>81</v>
      </c>
      <c r="C24" s="3">
        <v>21721164.201000001</v>
      </c>
      <c r="D24" s="3">
        <v>28014209.780000001</v>
      </c>
      <c r="E24" s="3">
        <v>45617291</v>
      </c>
      <c r="F24" s="3">
        <v>16880603</v>
      </c>
      <c r="I24" s="2">
        <v>6.5217391304347824E-2</v>
      </c>
      <c r="J24" s="2"/>
      <c r="K24" s="2">
        <v>6.5217391304347824E-2</v>
      </c>
    </row>
    <row r="25" spans="1:12" x14ac:dyDescent="0.3">
      <c r="A25" s="13" t="s">
        <v>1288</v>
      </c>
      <c r="B25" s="3">
        <v>21</v>
      </c>
      <c r="C25" s="3">
        <v>5469999.4810000006</v>
      </c>
      <c r="D25" s="3">
        <v>7151880.7800000003</v>
      </c>
      <c r="E25" s="3">
        <v>11195287</v>
      </c>
      <c r="F25" s="3">
        <v>3535961</v>
      </c>
      <c r="I25" s="2">
        <v>1.6908212560386472E-2</v>
      </c>
      <c r="J25" s="2"/>
      <c r="K25" s="2"/>
      <c r="L25" s="2">
        <v>1.6908212560386472E-2</v>
      </c>
    </row>
    <row r="26" spans="1:12" x14ac:dyDescent="0.3">
      <c r="A26" s="13" t="s">
        <v>1289</v>
      </c>
      <c r="B26" s="3">
        <v>60</v>
      </c>
      <c r="C26" s="3">
        <v>16251164.720000001</v>
      </c>
      <c r="D26" s="3">
        <v>20862329</v>
      </c>
      <c r="E26" s="3">
        <v>34422004</v>
      </c>
      <c r="F26" s="3">
        <v>13344642</v>
      </c>
      <c r="I26" s="2">
        <v>4.8309178743961352E-2</v>
      </c>
      <c r="J26" s="2"/>
      <c r="K26" s="2"/>
      <c r="L26" s="2">
        <v>4.8309178743961352E-2</v>
      </c>
    </row>
    <row r="27" spans="1:12" x14ac:dyDescent="0.3">
      <c r="A27" s="6" t="s">
        <v>1289</v>
      </c>
      <c r="B27" s="3">
        <v>5</v>
      </c>
      <c r="C27" s="3">
        <v>1697583</v>
      </c>
      <c r="D27" s="3">
        <v>2541285</v>
      </c>
      <c r="E27" s="3">
        <v>1765261</v>
      </c>
      <c r="F27" s="3">
        <v>0</v>
      </c>
      <c r="I27" s="2">
        <v>4.0257648953301124E-3</v>
      </c>
      <c r="J27" s="2"/>
      <c r="K27" s="2">
        <v>4.0257648953301124E-3</v>
      </c>
    </row>
    <row r="28" spans="1:12" x14ac:dyDescent="0.3">
      <c r="A28" s="13" t="s">
        <v>1289</v>
      </c>
      <c r="B28" s="3">
        <v>5</v>
      </c>
      <c r="C28" s="3">
        <v>1697583</v>
      </c>
      <c r="D28" s="3">
        <v>2541285</v>
      </c>
      <c r="E28" s="3">
        <v>1765261</v>
      </c>
      <c r="F28" s="3">
        <v>0</v>
      </c>
      <c r="I28" s="2">
        <v>4.0257648953301124E-3</v>
      </c>
      <c r="J28" s="2"/>
      <c r="K28" s="2"/>
      <c r="L28" s="2">
        <v>4.0257648953301124E-3</v>
      </c>
    </row>
    <row r="29" spans="1:12" x14ac:dyDescent="0.3">
      <c r="A29" s="6" t="s">
        <v>1305</v>
      </c>
      <c r="B29" s="3">
        <v>23</v>
      </c>
      <c r="C29" s="3">
        <v>7617427.5599999996</v>
      </c>
      <c r="D29" s="3">
        <v>11130102</v>
      </c>
      <c r="E29" s="3">
        <v>9319377</v>
      </c>
      <c r="F29" s="3">
        <v>3097503</v>
      </c>
      <c r="I29" s="2">
        <v>1.8518518518518517E-2</v>
      </c>
      <c r="J29" s="2"/>
      <c r="K29" s="2">
        <v>1.8518518518518517E-2</v>
      </c>
    </row>
    <row r="30" spans="1:12" x14ac:dyDescent="0.3">
      <c r="A30" s="13" t="s">
        <v>1288</v>
      </c>
      <c r="B30" s="3">
        <v>1</v>
      </c>
      <c r="C30" s="3">
        <v>895566</v>
      </c>
      <c r="D30" s="3">
        <v>895566</v>
      </c>
      <c r="E30" s="3">
        <v>190802</v>
      </c>
      <c r="F30" s="3">
        <v>0</v>
      </c>
      <c r="I30" s="2">
        <v>8.0515297906602254E-4</v>
      </c>
      <c r="J30" s="2"/>
      <c r="K30" s="2"/>
      <c r="L30" s="2">
        <v>8.0515297906602254E-4</v>
      </c>
    </row>
    <row r="31" spans="1:12" x14ac:dyDescent="0.3">
      <c r="A31" s="13" t="s">
        <v>1289</v>
      </c>
      <c r="B31" s="3">
        <v>22</v>
      </c>
      <c r="C31" s="3">
        <v>6721861.5599999996</v>
      </c>
      <c r="D31" s="3">
        <v>10234536</v>
      </c>
      <c r="E31" s="3">
        <v>9128575</v>
      </c>
      <c r="F31" s="3">
        <v>3097503</v>
      </c>
      <c r="I31" s="2">
        <v>1.7713365539452495E-2</v>
      </c>
      <c r="J31" s="2"/>
      <c r="K31" s="2"/>
      <c r="L31" s="2">
        <v>1.7713365539452495E-2</v>
      </c>
    </row>
    <row r="32" spans="1:12" x14ac:dyDescent="0.3">
      <c r="A32" s="5" t="s">
        <v>1305</v>
      </c>
      <c r="B32" s="3">
        <v>93</v>
      </c>
      <c r="C32" s="3">
        <v>27761215.899999999</v>
      </c>
      <c r="D32" s="3">
        <v>32919946</v>
      </c>
      <c r="E32" s="3">
        <v>47162414</v>
      </c>
      <c r="F32" s="3">
        <v>8335389</v>
      </c>
      <c r="I32" s="2">
        <v>7.4879227053140096E-2</v>
      </c>
      <c r="J32" s="2">
        <v>7.4879227053140096E-2</v>
      </c>
      <c r="K32" s="2"/>
    </row>
    <row r="33" spans="1:12" x14ac:dyDescent="0.3">
      <c r="A33" s="6" t="s">
        <v>1288</v>
      </c>
      <c r="B33" s="3">
        <v>41</v>
      </c>
      <c r="C33" s="3">
        <v>13528727.779999999</v>
      </c>
      <c r="D33" s="3">
        <v>15478110</v>
      </c>
      <c r="E33" s="3">
        <v>22020220</v>
      </c>
      <c r="F33" s="3">
        <v>3670832</v>
      </c>
      <c r="I33" s="2">
        <v>3.3011272141706925E-2</v>
      </c>
      <c r="J33" s="2"/>
      <c r="K33" s="2">
        <v>3.3011272141706925E-2</v>
      </c>
    </row>
    <row r="34" spans="1:12" x14ac:dyDescent="0.3">
      <c r="A34" s="13" t="s">
        <v>1288</v>
      </c>
      <c r="B34" s="3">
        <v>25</v>
      </c>
      <c r="C34" s="3">
        <v>7500218.0899999999</v>
      </c>
      <c r="D34" s="3">
        <v>8451791</v>
      </c>
      <c r="E34" s="3">
        <v>12396985</v>
      </c>
      <c r="F34" s="3">
        <v>1376019</v>
      </c>
      <c r="I34" s="2">
        <v>2.0128824476650563E-2</v>
      </c>
      <c r="J34" s="2"/>
      <c r="K34" s="2"/>
      <c r="L34" s="2">
        <v>2.0128824476650563E-2</v>
      </c>
    </row>
    <row r="35" spans="1:12" x14ac:dyDescent="0.3">
      <c r="A35" s="13" t="s">
        <v>1289</v>
      </c>
      <c r="B35" s="3">
        <v>16</v>
      </c>
      <c r="C35" s="3">
        <v>6028509.6900000004</v>
      </c>
      <c r="D35" s="3">
        <v>7026319</v>
      </c>
      <c r="E35" s="3">
        <v>9623235</v>
      </c>
      <c r="F35" s="3">
        <v>2294813</v>
      </c>
      <c r="I35" s="2">
        <v>1.2882447665056361E-2</v>
      </c>
      <c r="J35" s="2"/>
      <c r="K35" s="2"/>
      <c r="L35" s="2">
        <v>1.2882447665056361E-2</v>
      </c>
    </row>
    <row r="36" spans="1:12" x14ac:dyDescent="0.3">
      <c r="A36" s="6" t="s">
        <v>1303</v>
      </c>
      <c r="B36" s="3">
        <v>22</v>
      </c>
      <c r="C36" s="3">
        <v>4972198.97</v>
      </c>
      <c r="D36" s="3">
        <v>5970172</v>
      </c>
      <c r="E36" s="3">
        <v>9246366</v>
      </c>
      <c r="F36" s="3">
        <v>2295681</v>
      </c>
      <c r="I36" s="2">
        <v>1.7713365539452495E-2</v>
      </c>
      <c r="J36" s="2"/>
      <c r="K36" s="2">
        <v>1.7713365539452495E-2</v>
      </c>
    </row>
    <row r="37" spans="1:12" x14ac:dyDescent="0.3">
      <c r="A37" s="13" t="s">
        <v>1288</v>
      </c>
      <c r="B37" s="3">
        <v>12</v>
      </c>
      <c r="C37" s="3">
        <v>2843835</v>
      </c>
      <c r="D37" s="3">
        <v>3496176</v>
      </c>
      <c r="E37" s="3">
        <v>4349098</v>
      </c>
      <c r="F37" s="3">
        <v>1041526</v>
      </c>
      <c r="I37" s="2">
        <v>9.6618357487922701E-3</v>
      </c>
      <c r="J37" s="2"/>
      <c r="K37" s="2"/>
      <c r="L37" s="2">
        <v>9.6618357487922701E-3</v>
      </c>
    </row>
    <row r="38" spans="1:12" x14ac:dyDescent="0.3">
      <c r="A38" s="13" t="s">
        <v>1289</v>
      </c>
      <c r="B38" s="3">
        <v>10</v>
      </c>
      <c r="C38" s="3">
        <v>2128363.9699999997</v>
      </c>
      <c r="D38" s="3">
        <v>2473996</v>
      </c>
      <c r="E38" s="3">
        <v>4897268</v>
      </c>
      <c r="F38" s="3">
        <v>1254155</v>
      </c>
      <c r="I38" s="2">
        <v>8.0515297906602248E-3</v>
      </c>
      <c r="J38" s="2"/>
      <c r="K38" s="2"/>
      <c r="L38" s="2">
        <v>8.0515297906602248E-3</v>
      </c>
    </row>
    <row r="39" spans="1:12" x14ac:dyDescent="0.3">
      <c r="A39" s="6" t="s">
        <v>1304</v>
      </c>
      <c r="B39" s="3">
        <v>29</v>
      </c>
      <c r="C39" s="3">
        <v>8761644.1500000004</v>
      </c>
      <c r="D39" s="3">
        <v>10893084</v>
      </c>
      <c r="E39" s="3">
        <v>15238266</v>
      </c>
      <c r="F39" s="3">
        <v>2368876</v>
      </c>
      <c r="I39" s="2">
        <v>2.3349436392914653E-2</v>
      </c>
      <c r="J39" s="2"/>
      <c r="K39" s="2">
        <v>2.3349436392914653E-2</v>
      </c>
    </row>
    <row r="40" spans="1:12" x14ac:dyDescent="0.3">
      <c r="A40" s="13" t="s">
        <v>1288</v>
      </c>
      <c r="B40" s="3">
        <v>12</v>
      </c>
      <c r="C40" s="3">
        <v>4254798.54</v>
      </c>
      <c r="D40" s="3">
        <v>4911693</v>
      </c>
      <c r="E40" s="3">
        <v>7122998</v>
      </c>
      <c r="F40" s="3">
        <v>944823</v>
      </c>
      <c r="I40" s="2">
        <v>9.6618357487922701E-3</v>
      </c>
      <c r="J40" s="2"/>
      <c r="K40" s="2"/>
      <c r="L40" s="2">
        <v>9.6618357487922701E-3</v>
      </c>
    </row>
    <row r="41" spans="1:12" x14ac:dyDescent="0.3">
      <c r="A41" s="13" t="s">
        <v>1289</v>
      </c>
      <c r="B41" s="3">
        <v>17</v>
      </c>
      <c r="C41" s="3">
        <v>4506845.6099999994</v>
      </c>
      <c r="D41" s="3">
        <v>5981391</v>
      </c>
      <c r="E41" s="3">
        <v>8115268</v>
      </c>
      <c r="F41" s="3">
        <v>1424053</v>
      </c>
      <c r="I41" s="2">
        <v>1.3687600644122383E-2</v>
      </c>
      <c r="J41" s="2"/>
      <c r="K41" s="2"/>
      <c r="L41" s="2">
        <v>1.3687600644122383E-2</v>
      </c>
    </row>
    <row r="42" spans="1:12" x14ac:dyDescent="0.3">
      <c r="A42" s="6" t="s">
        <v>1305</v>
      </c>
      <c r="B42" s="3">
        <v>1</v>
      </c>
      <c r="C42" s="3">
        <v>498645</v>
      </c>
      <c r="D42" s="3">
        <v>578580</v>
      </c>
      <c r="E42" s="3">
        <v>657562</v>
      </c>
      <c r="F42" s="3">
        <v>0</v>
      </c>
      <c r="I42" s="2">
        <v>8.0515297906602254E-4</v>
      </c>
      <c r="J42" s="2"/>
      <c r="K42" s="2">
        <v>8.0515297906602254E-4</v>
      </c>
    </row>
    <row r="43" spans="1:12" x14ac:dyDescent="0.3">
      <c r="A43" s="13" t="s">
        <v>1288</v>
      </c>
      <c r="B43" s="3">
        <v>1</v>
      </c>
      <c r="C43" s="3">
        <v>498645</v>
      </c>
      <c r="D43" s="3">
        <v>578580</v>
      </c>
      <c r="E43" s="3">
        <v>657562</v>
      </c>
      <c r="F43" s="3">
        <v>0</v>
      </c>
      <c r="I43" s="2">
        <v>8.0515297906602254E-4</v>
      </c>
      <c r="J43" s="2"/>
      <c r="K43" s="2"/>
      <c r="L43" s="2">
        <v>8.0515297906602254E-4</v>
      </c>
    </row>
    <row r="44" spans="1:12" x14ac:dyDescent="0.3">
      <c r="A44" s="5" t="s">
        <v>1296</v>
      </c>
      <c r="B44" s="3">
        <v>1242</v>
      </c>
      <c r="C44" s="3">
        <v>351144491.22099996</v>
      </c>
      <c r="D44" s="3">
        <v>429834219.77999997</v>
      </c>
      <c r="E44" s="3">
        <v>529119690</v>
      </c>
      <c r="F44" s="3">
        <v>121979433</v>
      </c>
      <c r="I44" s="2">
        <v>1</v>
      </c>
    </row>
  </sheetData>
  <mergeCells count="1">
    <mergeCell ref="I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43"/>
  <sheetViews>
    <sheetView workbookViewId="0">
      <selection sqref="A1:V1243"/>
    </sheetView>
  </sheetViews>
  <sheetFormatPr defaultRowHeight="14.4" x14ac:dyDescent="0.3"/>
  <cols>
    <col min="1" max="1" width="19.6640625" bestFit="1" customWidth="1"/>
    <col min="12" max="12" width="59" bestFit="1" customWidth="1"/>
    <col min="13" max="13" width="7" customWidth="1"/>
    <col min="14" max="14" width="15.88671875" bestFit="1" customWidth="1"/>
    <col min="18" max="18" width="16.6640625" bestFit="1" customWidth="1"/>
    <col min="19" max="19" width="12.10937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1290</v>
      </c>
      <c r="P1" t="s">
        <v>1291</v>
      </c>
      <c r="Q1" t="s">
        <v>1292</v>
      </c>
      <c r="R1" t="s">
        <v>1293</v>
      </c>
      <c r="S1" t="s">
        <v>1306</v>
      </c>
      <c r="T1" t="s">
        <v>1319</v>
      </c>
      <c r="U1" t="s">
        <v>1321</v>
      </c>
      <c r="V1" t="s">
        <v>1322</v>
      </c>
    </row>
    <row r="2" spans="1:22" x14ac:dyDescent="0.3">
      <c r="A2" t="s">
        <v>14</v>
      </c>
      <c r="B2" t="s">
        <v>1256</v>
      </c>
      <c r="C2">
        <v>13</v>
      </c>
      <c r="D2" t="s">
        <v>1258</v>
      </c>
      <c r="E2">
        <v>2017</v>
      </c>
      <c r="F2">
        <v>29</v>
      </c>
      <c r="G2">
        <v>0.275365833</v>
      </c>
      <c r="H2" t="s">
        <v>1264</v>
      </c>
      <c r="I2" t="s">
        <v>1267</v>
      </c>
      <c r="J2" t="s">
        <v>1274</v>
      </c>
      <c r="K2" t="s">
        <v>1279</v>
      </c>
      <c r="L2" t="s">
        <v>1284</v>
      </c>
      <c r="M2" t="s">
        <v>1288</v>
      </c>
      <c r="N2" t="s">
        <v>1288</v>
      </c>
      <c r="O2">
        <f>VLOOKUP(A2,Sheet2!A:B,2,0)</f>
        <v>244884</v>
      </c>
      <c r="P2">
        <f>VLOOKUP(A2,Sheet2!A:C,3,0)</f>
        <v>244884</v>
      </c>
      <c r="Q2">
        <f>VLOOKUP(A2,Sheet2!A:E,5,0)</f>
        <v>205297</v>
      </c>
      <c r="R2">
        <f>VLOOKUP(A2,Sheet2!A:F,6,0)</f>
        <v>0</v>
      </c>
      <c r="S2" t="s">
        <v>1288</v>
      </c>
      <c r="T2" t="str">
        <f>VLOOKUP(A2,Sheet2!AA:AD,3,0)</f>
        <v>Green</v>
      </c>
      <c r="U2" t="str">
        <f>VLOOKUP(A2,Sheet2!X:Y,2,0)</f>
        <v>Green</v>
      </c>
      <c r="V2" t="str">
        <f>VLOOKUP(A2,Sheet2!AA:AD,4,0)</f>
        <v>Green</v>
      </c>
    </row>
    <row r="3" spans="1:22" x14ac:dyDescent="0.3">
      <c r="A3" t="s">
        <v>15</v>
      </c>
      <c r="B3" t="s">
        <v>1257</v>
      </c>
      <c r="C3">
        <v>12</v>
      </c>
      <c r="D3" t="s">
        <v>1259</v>
      </c>
      <c r="E3">
        <v>2014</v>
      </c>
      <c r="F3">
        <v>53</v>
      </c>
      <c r="G3">
        <v>6.7708332999999996E-2</v>
      </c>
      <c r="H3" t="s">
        <v>1264</v>
      </c>
      <c r="I3" t="s">
        <v>1267</v>
      </c>
      <c r="J3" t="s">
        <v>1274</v>
      </c>
      <c r="K3" t="s">
        <v>1279</v>
      </c>
      <c r="L3" t="s">
        <v>1285</v>
      </c>
      <c r="M3" t="s">
        <v>1288</v>
      </c>
      <c r="N3" t="s">
        <v>1288</v>
      </c>
      <c r="O3">
        <f>VLOOKUP(A3,Sheet2!A:B,2,0)</f>
        <v>108888</v>
      </c>
      <c r="P3">
        <f>VLOOKUP(A3,Sheet2!A:C,3,0)</f>
        <v>108888</v>
      </c>
      <c r="Q3">
        <f>VLOOKUP(A3,Sheet2!A:E,5,0)</f>
        <v>6446</v>
      </c>
      <c r="R3">
        <f>VLOOKUP(A3,Sheet2!A:F,6,0)</f>
        <v>0</v>
      </c>
      <c r="S3" t="s">
        <v>1303</v>
      </c>
      <c r="T3" s="33" t="str">
        <f>VLOOKUP(A3,Sheet2!AA:AD,3,0)</f>
        <v>Green</v>
      </c>
      <c r="U3" s="32" t="str">
        <f>VLOOKUP(A3,Sheet2!X:Y,2,0)</f>
        <v>Green</v>
      </c>
      <c r="V3" s="33" t="str">
        <f>VLOOKUP(A3,Sheet2!AA:AD,4,0)</f>
        <v>Green</v>
      </c>
    </row>
    <row r="4" spans="1:22" x14ac:dyDescent="0.3">
      <c r="A4" t="s">
        <v>16</v>
      </c>
      <c r="B4" t="s">
        <v>1256</v>
      </c>
      <c r="C4">
        <v>25</v>
      </c>
      <c r="D4" t="s">
        <v>1260</v>
      </c>
      <c r="E4">
        <v>2014</v>
      </c>
      <c r="F4">
        <v>33</v>
      </c>
      <c r="G4">
        <v>0.39198242799999999</v>
      </c>
      <c r="H4" t="s">
        <v>1264</v>
      </c>
      <c r="I4" t="s">
        <v>1267</v>
      </c>
      <c r="J4" t="s">
        <v>1274</v>
      </c>
      <c r="K4" t="s">
        <v>1279</v>
      </c>
      <c r="L4" t="s">
        <v>1285</v>
      </c>
      <c r="M4" t="s">
        <v>1288</v>
      </c>
      <c r="N4" t="s">
        <v>1288</v>
      </c>
      <c r="O4">
        <f>VLOOKUP(A4,Sheet2!A:B,2,0)</f>
        <v>306708</v>
      </c>
      <c r="P4">
        <f>VLOOKUP(A4,Sheet2!A:C,3,0)</f>
        <v>306708</v>
      </c>
      <c r="Q4">
        <f>VLOOKUP(A4,Sheet2!A:E,5,0)</f>
        <v>272691</v>
      </c>
      <c r="R4">
        <f>VLOOKUP(A4,Sheet2!A:F,6,0)</f>
        <v>0</v>
      </c>
      <c r="S4" t="s">
        <v>1288</v>
      </c>
      <c r="T4" s="33" t="str">
        <f>VLOOKUP(A4,Sheet2!AA:AD,3,0)</f>
        <v>Green</v>
      </c>
      <c r="U4" s="32" t="str">
        <f>VLOOKUP(A4,Sheet2!X:Y,2,0)</f>
        <v>Green</v>
      </c>
      <c r="V4" s="33" t="str">
        <f>VLOOKUP(A4,Sheet2!AA:AD,4,0)</f>
        <v>Green</v>
      </c>
    </row>
    <row r="5" spans="1:22" x14ac:dyDescent="0.3">
      <c r="A5" t="s">
        <v>17</v>
      </c>
      <c r="B5" t="s">
        <v>1256</v>
      </c>
      <c r="C5">
        <v>25</v>
      </c>
      <c r="D5" t="s">
        <v>1259</v>
      </c>
      <c r="E5">
        <v>2011</v>
      </c>
      <c r="F5">
        <v>68</v>
      </c>
      <c r="G5">
        <v>0.28475871000000003</v>
      </c>
      <c r="H5" t="s">
        <v>1264</v>
      </c>
      <c r="I5" t="s">
        <v>1267</v>
      </c>
      <c r="J5" t="s">
        <v>1274</v>
      </c>
      <c r="K5" t="s">
        <v>1279</v>
      </c>
      <c r="L5" t="s">
        <v>1284</v>
      </c>
      <c r="M5" t="s">
        <v>1288</v>
      </c>
      <c r="N5" t="s">
        <v>1288</v>
      </c>
      <c r="O5">
        <f>VLOOKUP(A5,Sheet2!A:B,2,0)</f>
        <v>192730</v>
      </c>
      <c r="P5">
        <f>VLOOKUP(A5,Sheet2!A:C,3,0)</f>
        <v>220822</v>
      </c>
      <c r="Q5">
        <f>VLOOKUP(A5,Sheet2!A:E,5,0)</f>
        <v>186805</v>
      </c>
      <c r="R5">
        <f>VLOOKUP(A5,Sheet2!A:F,6,0)</f>
        <v>0</v>
      </c>
      <c r="S5" t="s">
        <v>1288</v>
      </c>
      <c r="T5" s="33" t="str">
        <f>VLOOKUP(A5,Sheet2!AA:AD,3,0)</f>
        <v>Green</v>
      </c>
      <c r="U5" s="32" t="str">
        <f>VLOOKUP(A5,Sheet2!X:Y,2,0)</f>
        <v>Green</v>
      </c>
      <c r="V5" s="33" t="str">
        <f>VLOOKUP(A5,Sheet2!AA:AD,4,0)</f>
        <v>Green</v>
      </c>
    </row>
    <row r="6" spans="1:22" x14ac:dyDescent="0.3">
      <c r="A6" t="s">
        <v>18</v>
      </c>
      <c r="B6" t="s">
        <v>1256</v>
      </c>
      <c r="C6">
        <v>19</v>
      </c>
      <c r="D6" t="s">
        <v>1261</v>
      </c>
      <c r="E6">
        <v>2013</v>
      </c>
      <c r="F6">
        <v>59</v>
      </c>
      <c r="G6">
        <v>0.13429619000000001</v>
      </c>
      <c r="H6" t="s">
        <v>1264</v>
      </c>
      <c r="I6" t="s">
        <v>1267</v>
      </c>
      <c r="J6" t="s">
        <v>1275</v>
      </c>
      <c r="K6" t="s">
        <v>1279</v>
      </c>
      <c r="L6" t="s">
        <v>1285</v>
      </c>
      <c r="M6" t="s">
        <v>1288</v>
      </c>
      <c r="N6" t="s">
        <v>1288</v>
      </c>
      <c r="O6">
        <f>VLOOKUP(A6,Sheet2!A:B,2,0)</f>
        <v>160896</v>
      </c>
      <c r="P6">
        <f>VLOOKUP(A6,Sheet2!A:C,3,0)</f>
        <v>160896</v>
      </c>
      <c r="Q6">
        <f>VLOOKUP(A6,Sheet2!A:E,5,0)</f>
        <v>35407</v>
      </c>
      <c r="R6">
        <f>VLOOKUP(A6,Sheet2!A:F,6,0)</f>
        <v>0</v>
      </c>
      <c r="S6" t="s">
        <v>1288</v>
      </c>
      <c r="T6" s="33" t="str">
        <f>VLOOKUP(A6,Sheet2!AA:AD,3,0)</f>
        <v>Green</v>
      </c>
      <c r="U6" s="32" t="str">
        <f>VLOOKUP(A6,Sheet2!X:Y,2,0)</f>
        <v>Green</v>
      </c>
      <c r="V6" s="33" t="str">
        <f>VLOOKUP(A6,Sheet2!AA:AD,4,0)</f>
        <v>Green</v>
      </c>
    </row>
    <row r="7" spans="1:22" x14ac:dyDescent="0.3">
      <c r="A7" t="s">
        <v>19</v>
      </c>
      <c r="B7" t="s">
        <v>1256</v>
      </c>
      <c r="C7">
        <v>19</v>
      </c>
      <c r="D7" t="s">
        <v>1259</v>
      </c>
      <c r="E7">
        <v>2014</v>
      </c>
      <c r="F7">
        <v>23</v>
      </c>
      <c r="G7">
        <v>0.26981179199999999</v>
      </c>
      <c r="H7" t="s">
        <v>1264</v>
      </c>
      <c r="I7" t="s">
        <v>1267</v>
      </c>
      <c r="J7" t="s">
        <v>1275</v>
      </c>
      <c r="K7" t="s">
        <v>1279</v>
      </c>
      <c r="L7" t="s">
        <v>1286</v>
      </c>
      <c r="M7" t="s">
        <v>1288</v>
      </c>
      <c r="N7" t="s">
        <v>1288</v>
      </c>
      <c r="O7">
        <f>VLOOKUP(A7,Sheet2!A:B,2,0)</f>
        <v>269472.81</v>
      </c>
      <c r="P7">
        <f>VLOOKUP(A7,Sheet2!A:C,3,0)</f>
        <v>289506</v>
      </c>
      <c r="Q7">
        <f>VLOOKUP(A7,Sheet2!A:E,5,0)</f>
        <v>126127</v>
      </c>
      <c r="R7">
        <f>VLOOKUP(A7,Sheet2!A:F,6,0)</f>
        <v>0</v>
      </c>
      <c r="S7" t="s">
        <v>1288</v>
      </c>
      <c r="T7" s="33" t="str">
        <f>VLOOKUP(A7,Sheet2!AA:AD,3,0)</f>
        <v>Green</v>
      </c>
      <c r="U7" s="32" t="str">
        <f>VLOOKUP(A7,Sheet2!X:Y,2,0)</f>
        <v>Green</v>
      </c>
      <c r="V7" s="33" t="str">
        <f>VLOOKUP(A7,Sheet2!AA:AD,4,0)</f>
        <v>Green</v>
      </c>
    </row>
    <row r="8" spans="1:22" x14ac:dyDescent="0.3">
      <c r="A8" t="s">
        <v>20</v>
      </c>
      <c r="B8" t="s">
        <v>1256</v>
      </c>
      <c r="C8">
        <v>31</v>
      </c>
      <c r="D8" t="s">
        <v>1261</v>
      </c>
      <c r="E8">
        <v>2015</v>
      </c>
      <c r="F8">
        <v>31</v>
      </c>
      <c r="G8">
        <v>0.301456522</v>
      </c>
      <c r="H8" t="s">
        <v>1264</v>
      </c>
      <c r="I8" t="s">
        <v>1267</v>
      </c>
      <c r="J8" t="s">
        <v>1274</v>
      </c>
      <c r="K8" t="s">
        <v>1279</v>
      </c>
      <c r="L8" t="s">
        <v>1285</v>
      </c>
      <c r="M8" t="s">
        <v>1288</v>
      </c>
      <c r="N8" t="s">
        <v>1288</v>
      </c>
      <c r="O8">
        <f>VLOOKUP(A8,Sheet2!A:B,2,0)</f>
        <v>217284</v>
      </c>
      <c r="P8">
        <f>VLOOKUP(A8,Sheet2!A:C,3,0)</f>
        <v>217284</v>
      </c>
      <c r="Q8">
        <f>VLOOKUP(A8,Sheet2!A:E,5,0)</f>
        <v>257159</v>
      </c>
      <c r="R8">
        <f>VLOOKUP(A8,Sheet2!A:F,6,0)</f>
        <v>0</v>
      </c>
      <c r="S8" t="s">
        <v>1288</v>
      </c>
      <c r="T8" s="33" t="str">
        <f>VLOOKUP(A8,Sheet2!AA:AD,3,0)</f>
        <v>Green</v>
      </c>
      <c r="U8" s="32" t="str">
        <f>VLOOKUP(A8,Sheet2!X:Y,2,0)</f>
        <v>Green</v>
      </c>
      <c r="V8" s="33" t="str">
        <f>VLOOKUP(A8,Sheet2!AA:AD,4,0)</f>
        <v>Green</v>
      </c>
    </row>
    <row r="9" spans="1:22" x14ac:dyDescent="0.3">
      <c r="A9" t="s">
        <v>21</v>
      </c>
      <c r="B9" t="s">
        <v>1256</v>
      </c>
      <c r="C9">
        <v>25</v>
      </c>
      <c r="D9" t="s">
        <v>1259</v>
      </c>
      <c r="E9">
        <v>2011</v>
      </c>
      <c r="F9">
        <v>42</v>
      </c>
      <c r="G9">
        <v>0.328293161</v>
      </c>
      <c r="H9" t="s">
        <v>1264</v>
      </c>
      <c r="I9" t="s">
        <v>1267</v>
      </c>
      <c r="J9" t="s">
        <v>1275</v>
      </c>
      <c r="K9" t="s">
        <v>1279</v>
      </c>
      <c r="L9" t="s">
        <v>1284</v>
      </c>
      <c r="M9" t="s">
        <v>1289</v>
      </c>
      <c r="N9" t="s">
        <v>1288</v>
      </c>
      <c r="O9">
        <f>VLOOKUP(A9,Sheet2!A:B,2,0)</f>
        <v>119980</v>
      </c>
      <c r="P9">
        <f>VLOOKUP(A9,Sheet2!A:C,3,0)</f>
        <v>239760</v>
      </c>
      <c r="Q9">
        <f>VLOOKUP(A9,Sheet2!A:E,5,0)</f>
        <v>305097</v>
      </c>
      <c r="R9">
        <f>VLOOKUP(A9,Sheet2!A:F,6,0)</f>
        <v>305097</v>
      </c>
      <c r="S9" t="s">
        <v>1288</v>
      </c>
      <c r="T9" s="33" t="str">
        <f>VLOOKUP(A9,Sheet2!AA:AD,3,0)</f>
        <v>Green</v>
      </c>
      <c r="U9" s="32" t="str">
        <f>VLOOKUP(A9,Sheet2!X:Y,2,0)</f>
        <v>Green</v>
      </c>
      <c r="V9" s="33" t="str">
        <f>VLOOKUP(A9,Sheet2!AA:AD,4,0)</f>
        <v>Green</v>
      </c>
    </row>
    <row r="10" spans="1:22" x14ac:dyDescent="0.3">
      <c r="A10" t="s">
        <v>22</v>
      </c>
      <c r="B10" t="s">
        <v>1256</v>
      </c>
      <c r="C10">
        <v>25</v>
      </c>
      <c r="D10" t="s">
        <v>1258</v>
      </c>
      <c r="E10">
        <v>2010</v>
      </c>
      <c r="F10">
        <v>35</v>
      </c>
      <c r="G10">
        <v>0.37938254999999999</v>
      </c>
      <c r="H10" t="s">
        <v>1264</v>
      </c>
      <c r="I10" t="s">
        <v>1267</v>
      </c>
      <c r="J10" t="s">
        <v>1274</v>
      </c>
      <c r="K10" t="s">
        <v>1279</v>
      </c>
      <c r="L10" t="s">
        <v>1285</v>
      </c>
      <c r="M10" t="s">
        <v>1288</v>
      </c>
      <c r="N10" t="s">
        <v>1288</v>
      </c>
      <c r="O10">
        <f>VLOOKUP(A10,Sheet2!A:B,2,0)</f>
        <v>262639</v>
      </c>
      <c r="P10">
        <f>VLOOKUP(A10,Sheet2!A:C,3,0)</f>
        <v>262639</v>
      </c>
      <c r="Q10">
        <f>VLOOKUP(A10,Sheet2!A:E,5,0)</f>
        <v>210250</v>
      </c>
      <c r="R10">
        <f>VLOOKUP(A10,Sheet2!A:F,6,0)</f>
        <v>0</v>
      </c>
      <c r="S10" t="s">
        <v>1288</v>
      </c>
      <c r="T10" s="33" t="str">
        <f>VLOOKUP(A10,Sheet2!AA:AD,3,0)</f>
        <v>Green</v>
      </c>
      <c r="U10" s="32" t="str">
        <f>VLOOKUP(A10,Sheet2!X:Y,2,0)</f>
        <v>Green</v>
      </c>
      <c r="V10" s="33" t="str">
        <f>VLOOKUP(A10,Sheet2!AA:AD,4,0)</f>
        <v>Green</v>
      </c>
    </row>
    <row r="11" spans="1:22" x14ac:dyDescent="0.3">
      <c r="A11" t="s">
        <v>23</v>
      </c>
      <c r="B11" t="s">
        <v>1256</v>
      </c>
      <c r="C11">
        <v>25</v>
      </c>
      <c r="D11" t="s">
        <v>1258</v>
      </c>
      <c r="E11">
        <v>2014</v>
      </c>
      <c r="F11">
        <v>27</v>
      </c>
      <c r="G11">
        <v>0.53408728100000002</v>
      </c>
      <c r="H11" t="s">
        <v>1264</v>
      </c>
      <c r="I11" t="s">
        <v>1267</v>
      </c>
      <c r="J11" t="s">
        <v>1274</v>
      </c>
      <c r="K11" t="s">
        <v>1279</v>
      </c>
      <c r="L11" t="s">
        <v>1285</v>
      </c>
      <c r="M11" t="s">
        <v>1288</v>
      </c>
      <c r="N11" t="s">
        <v>1288</v>
      </c>
      <c r="O11">
        <f>VLOOKUP(A11,Sheet2!A:B,2,0)</f>
        <v>341752.68</v>
      </c>
      <c r="P11">
        <f>VLOOKUP(A11,Sheet2!A:C,3,0)</f>
        <v>350405</v>
      </c>
      <c r="Q11">
        <f>VLOOKUP(A11,Sheet2!A:E,5,0)</f>
        <v>385745</v>
      </c>
      <c r="R11">
        <f>VLOOKUP(A11,Sheet2!A:F,6,0)</f>
        <v>0</v>
      </c>
      <c r="S11" t="s">
        <v>1288</v>
      </c>
      <c r="T11" s="33" t="str">
        <f>VLOOKUP(A11,Sheet2!AA:AD,3,0)</f>
        <v>Green</v>
      </c>
      <c r="U11" s="32" t="str">
        <f>VLOOKUP(A11,Sheet2!X:Y,2,0)</f>
        <v>Green</v>
      </c>
      <c r="V11" s="33" t="str">
        <f>VLOOKUP(A11,Sheet2!AA:AD,4,0)</f>
        <v>Green</v>
      </c>
    </row>
    <row r="12" spans="1:22" x14ac:dyDescent="0.3">
      <c r="A12" t="s">
        <v>24</v>
      </c>
      <c r="B12" t="s">
        <v>1256</v>
      </c>
      <c r="C12">
        <v>31</v>
      </c>
      <c r="D12" t="s">
        <v>1259</v>
      </c>
      <c r="E12">
        <v>2019</v>
      </c>
      <c r="F12">
        <v>65</v>
      </c>
      <c r="G12">
        <v>0.50558061899999995</v>
      </c>
      <c r="H12" t="s">
        <v>1264</v>
      </c>
      <c r="I12" t="s">
        <v>1267</v>
      </c>
      <c r="J12" t="s">
        <v>1275</v>
      </c>
      <c r="K12" t="s">
        <v>1279</v>
      </c>
      <c r="L12" t="s">
        <v>1286</v>
      </c>
      <c r="M12" t="s">
        <v>1288</v>
      </c>
      <c r="N12" t="s">
        <v>1288</v>
      </c>
      <c r="O12">
        <f>VLOOKUP(A12,Sheet2!A:B,2,0)</f>
        <v>453376</v>
      </c>
      <c r="P12">
        <f>VLOOKUP(A12,Sheet2!A:C,3,0)</f>
        <v>482144</v>
      </c>
      <c r="Q12">
        <f>VLOOKUP(A12,Sheet2!A:E,5,0)</f>
        <v>411964</v>
      </c>
      <c r="R12">
        <f>VLOOKUP(A12,Sheet2!A:F,6,0)</f>
        <v>0</v>
      </c>
      <c r="S12" t="s">
        <v>1288</v>
      </c>
      <c r="T12" s="33" t="str">
        <f>VLOOKUP(A12,Sheet2!AA:AD,3,0)</f>
        <v>Green</v>
      </c>
      <c r="U12" s="32" t="str">
        <f>VLOOKUP(A12,Sheet2!X:Y,2,0)</f>
        <v>Green</v>
      </c>
      <c r="V12" s="33" t="str">
        <f>VLOOKUP(A12,Sheet2!AA:AD,4,0)</f>
        <v>Green</v>
      </c>
    </row>
    <row r="13" spans="1:22" x14ac:dyDescent="0.3">
      <c r="A13" t="s">
        <v>25</v>
      </c>
      <c r="B13" t="s">
        <v>1256</v>
      </c>
      <c r="C13">
        <v>25</v>
      </c>
      <c r="D13" t="s">
        <v>1260</v>
      </c>
      <c r="E13">
        <v>2008</v>
      </c>
      <c r="F13">
        <v>55</v>
      </c>
      <c r="G13">
        <v>0.21866967700000001</v>
      </c>
      <c r="H13" t="s">
        <v>1264</v>
      </c>
      <c r="I13" t="s">
        <v>1267</v>
      </c>
      <c r="J13" t="s">
        <v>1274</v>
      </c>
      <c r="K13" t="s">
        <v>1279</v>
      </c>
      <c r="L13" t="s">
        <v>1285</v>
      </c>
      <c r="M13" t="s">
        <v>1288</v>
      </c>
      <c r="N13" t="s">
        <v>1288</v>
      </c>
      <c r="O13">
        <f>VLOOKUP(A13,Sheet2!A:B,2,0)</f>
        <v>157080</v>
      </c>
      <c r="P13">
        <f>VLOOKUP(A13,Sheet2!A:C,3,0)</f>
        <v>157080</v>
      </c>
      <c r="Q13">
        <f>VLOOKUP(A13,Sheet2!A:E,5,0)</f>
        <v>90807</v>
      </c>
      <c r="R13">
        <f>VLOOKUP(A13,Sheet2!A:F,6,0)</f>
        <v>0</v>
      </c>
      <c r="S13" t="s">
        <v>1288</v>
      </c>
      <c r="T13" s="33" t="str">
        <f>VLOOKUP(A13,Sheet2!AA:AD,3,0)</f>
        <v>Green</v>
      </c>
      <c r="U13" s="32" t="str">
        <f>VLOOKUP(A13,Sheet2!X:Y,2,0)</f>
        <v>Green</v>
      </c>
      <c r="V13" s="33" t="str">
        <f>VLOOKUP(A13,Sheet2!AA:AD,4,0)</f>
        <v>Green</v>
      </c>
    </row>
    <row r="14" spans="1:22" x14ac:dyDescent="0.3">
      <c r="A14" t="s">
        <v>26</v>
      </c>
      <c r="B14" t="s">
        <v>1256</v>
      </c>
      <c r="C14">
        <v>25</v>
      </c>
      <c r="D14" t="s">
        <v>1260</v>
      </c>
      <c r="E14">
        <v>2015</v>
      </c>
      <c r="F14">
        <v>48</v>
      </c>
      <c r="G14">
        <v>0.31034695699999998</v>
      </c>
      <c r="H14" t="s">
        <v>1264</v>
      </c>
      <c r="I14" t="s">
        <v>1267</v>
      </c>
      <c r="J14" t="s">
        <v>1274</v>
      </c>
      <c r="K14" t="s">
        <v>1280</v>
      </c>
      <c r="L14" t="s">
        <v>1285</v>
      </c>
      <c r="M14" t="s">
        <v>1288</v>
      </c>
      <c r="N14" t="s">
        <v>1288</v>
      </c>
      <c r="O14">
        <f>VLOOKUP(A14,Sheet2!A:B,2,0)</f>
        <v>244602.66</v>
      </c>
      <c r="P14">
        <f>VLOOKUP(A14,Sheet2!A:C,3,0)</f>
        <v>266682</v>
      </c>
      <c r="Q14">
        <f>VLOOKUP(A14,Sheet2!A:E,5,0)</f>
        <v>238264</v>
      </c>
      <c r="R14">
        <f>VLOOKUP(A14,Sheet2!A:F,6,0)</f>
        <v>0</v>
      </c>
      <c r="S14" t="s">
        <v>1288</v>
      </c>
      <c r="T14" s="33" t="str">
        <f>VLOOKUP(A14,Sheet2!AA:AD,3,0)</f>
        <v>Green</v>
      </c>
      <c r="U14" s="32" t="str">
        <f>VLOOKUP(A14,Sheet2!X:Y,2,0)</f>
        <v>Green</v>
      </c>
      <c r="V14" s="33" t="str">
        <f>VLOOKUP(A14,Sheet2!AA:AD,4,0)</f>
        <v>Green</v>
      </c>
    </row>
    <row r="15" spans="1:22" x14ac:dyDescent="0.3">
      <c r="A15" t="s">
        <v>27</v>
      </c>
      <c r="B15" t="s">
        <v>1256</v>
      </c>
      <c r="C15">
        <v>25</v>
      </c>
      <c r="D15" t="s">
        <v>1258</v>
      </c>
      <c r="E15">
        <v>2007</v>
      </c>
      <c r="F15">
        <v>36</v>
      </c>
      <c r="G15">
        <v>0.35313613399999999</v>
      </c>
      <c r="H15" t="s">
        <v>1264</v>
      </c>
      <c r="I15" t="s">
        <v>1267</v>
      </c>
      <c r="J15" t="s">
        <v>1274</v>
      </c>
      <c r="K15" t="s">
        <v>1279</v>
      </c>
      <c r="L15" t="s">
        <v>1285</v>
      </c>
      <c r="M15" t="s">
        <v>1288</v>
      </c>
      <c r="N15" t="s">
        <v>1288</v>
      </c>
      <c r="O15">
        <f>VLOOKUP(A15,Sheet2!A:B,2,0)</f>
        <v>188919</v>
      </c>
      <c r="P15">
        <f>VLOOKUP(A15,Sheet2!A:C,3,0)</f>
        <v>190188</v>
      </c>
      <c r="Q15">
        <f>VLOOKUP(A15,Sheet2!A:E,5,0)</f>
        <v>170307</v>
      </c>
      <c r="R15">
        <f>VLOOKUP(A15,Sheet2!A:F,6,0)</f>
        <v>0</v>
      </c>
      <c r="S15" t="s">
        <v>1288</v>
      </c>
      <c r="T15" s="33" t="str">
        <f>VLOOKUP(A15,Sheet2!AA:AD,3,0)</f>
        <v>Green</v>
      </c>
      <c r="U15" s="32" t="str">
        <f>VLOOKUP(A15,Sheet2!X:Y,2,0)</f>
        <v>Green</v>
      </c>
      <c r="V15" s="33" t="str">
        <f>VLOOKUP(A15,Sheet2!AA:AD,4,0)</f>
        <v>Green</v>
      </c>
    </row>
    <row r="16" spans="1:22" x14ac:dyDescent="0.3">
      <c r="A16" t="s">
        <v>28</v>
      </c>
      <c r="B16" t="s">
        <v>1256</v>
      </c>
      <c r="C16">
        <v>13</v>
      </c>
      <c r="D16" t="s">
        <v>1258</v>
      </c>
      <c r="E16">
        <v>2015</v>
      </c>
      <c r="F16">
        <v>37</v>
      </c>
      <c r="G16">
        <v>0.103423474</v>
      </c>
      <c r="H16" t="s">
        <v>1264</v>
      </c>
      <c r="I16" t="s">
        <v>1268</v>
      </c>
      <c r="J16" t="s">
        <v>1274</v>
      </c>
      <c r="K16" t="s">
        <v>1279</v>
      </c>
      <c r="L16" t="s">
        <v>1285</v>
      </c>
      <c r="M16" t="s">
        <v>1288</v>
      </c>
      <c r="N16" t="s">
        <v>1288</v>
      </c>
      <c r="O16">
        <f>VLOOKUP(A16,Sheet2!A:B,2,0)</f>
        <v>134760</v>
      </c>
      <c r="P16">
        <f>VLOOKUP(A16,Sheet2!A:C,3,0)</f>
        <v>134760</v>
      </c>
      <c r="Q16">
        <f>VLOOKUP(A16,Sheet2!A:E,5,0)</f>
        <v>38004</v>
      </c>
      <c r="R16">
        <f>VLOOKUP(A16,Sheet2!A:F,6,0)</f>
        <v>0</v>
      </c>
      <c r="S16" t="s">
        <v>1303</v>
      </c>
      <c r="T16" s="33" t="str">
        <f>VLOOKUP(A16,Sheet2!AA:AD,3,0)</f>
        <v>Green</v>
      </c>
      <c r="U16" s="32" t="str">
        <f>VLOOKUP(A16,Sheet2!X:Y,2,0)</f>
        <v>Green</v>
      </c>
      <c r="V16" s="33" t="str">
        <f>VLOOKUP(A16,Sheet2!AA:AD,4,0)</f>
        <v>Green</v>
      </c>
    </row>
    <row r="17" spans="1:22" x14ac:dyDescent="0.3">
      <c r="A17" t="s">
        <v>29</v>
      </c>
      <c r="B17" t="s">
        <v>1256</v>
      </c>
      <c r="C17">
        <v>49</v>
      </c>
      <c r="D17" t="s">
        <v>1258</v>
      </c>
      <c r="E17">
        <v>2016</v>
      </c>
      <c r="F17">
        <v>47</v>
      </c>
      <c r="G17">
        <v>0.30820402099999999</v>
      </c>
      <c r="H17" t="s">
        <v>1264</v>
      </c>
      <c r="I17" t="s">
        <v>1267</v>
      </c>
      <c r="J17" t="s">
        <v>1275</v>
      </c>
      <c r="K17" t="s">
        <v>1279</v>
      </c>
      <c r="L17" t="s">
        <v>1284</v>
      </c>
      <c r="M17" t="s">
        <v>1288</v>
      </c>
      <c r="N17" t="s">
        <v>1288</v>
      </c>
      <c r="O17">
        <f>VLOOKUP(A17,Sheet2!A:B,2,0)</f>
        <v>181092</v>
      </c>
      <c r="P17">
        <f>VLOOKUP(A17,Sheet2!A:C,3,0)</f>
        <v>181092</v>
      </c>
      <c r="Q17">
        <f>VLOOKUP(A17,Sheet2!A:E,5,0)</f>
        <v>320297</v>
      </c>
      <c r="R17">
        <f>VLOOKUP(A17,Sheet2!A:F,6,0)</f>
        <v>0</v>
      </c>
      <c r="S17" t="s">
        <v>1288</v>
      </c>
      <c r="T17" s="33" t="str">
        <f>VLOOKUP(A17,Sheet2!AA:AD,3,0)</f>
        <v>Green</v>
      </c>
      <c r="U17" s="32" t="str">
        <f>VLOOKUP(A17,Sheet2!X:Y,2,0)</f>
        <v>Green</v>
      </c>
      <c r="V17" s="33" t="str">
        <f>VLOOKUP(A17,Sheet2!AA:AD,4,0)</f>
        <v>Green</v>
      </c>
    </row>
    <row r="18" spans="1:22" x14ac:dyDescent="0.3">
      <c r="A18" t="s">
        <v>30</v>
      </c>
      <c r="B18" t="s">
        <v>1257</v>
      </c>
      <c r="C18">
        <v>25</v>
      </c>
      <c r="D18" t="s">
        <v>1258</v>
      </c>
      <c r="E18">
        <v>2015</v>
      </c>
      <c r="F18">
        <v>53</v>
      </c>
      <c r="G18">
        <v>0.18436782600000001</v>
      </c>
      <c r="H18" t="s">
        <v>1264</v>
      </c>
      <c r="I18" t="s">
        <v>1267</v>
      </c>
      <c r="J18" t="s">
        <v>1275</v>
      </c>
      <c r="K18" t="s">
        <v>1279</v>
      </c>
      <c r="L18" t="s">
        <v>1286</v>
      </c>
      <c r="M18" t="s">
        <v>1288</v>
      </c>
      <c r="N18" t="s">
        <v>1288</v>
      </c>
      <c r="O18">
        <f>VLOOKUP(A18,Sheet2!A:B,2,0)</f>
        <v>169176</v>
      </c>
      <c r="P18">
        <f>VLOOKUP(A18,Sheet2!A:C,3,0)</f>
        <v>169176</v>
      </c>
      <c r="Q18">
        <f>VLOOKUP(A18,Sheet2!A:E,5,0)</f>
        <v>136866</v>
      </c>
      <c r="R18">
        <f>VLOOKUP(A18,Sheet2!A:F,6,0)</f>
        <v>0</v>
      </c>
      <c r="S18" t="s">
        <v>1303</v>
      </c>
      <c r="T18" s="33" t="str">
        <f>VLOOKUP(A18,Sheet2!AA:AD,3,0)</f>
        <v>Green</v>
      </c>
      <c r="U18" s="32" t="str">
        <f>VLOOKUP(A18,Sheet2!X:Y,2,0)</f>
        <v>Green</v>
      </c>
      <c r="V18" s="33" t="str">
        <f>VLOOKUP(A18,Sheet2!AA:AD,4,0)</f>
        <v>Green</v>
      </c>
    </row>
    <row r="19" spans="1:22" x14ac:dyDescent="0.3">
      <c r="A19" t="s">
        <v>31</v>
      </c>
      <c r="B19" t="s">
        <v>1256</v>
      </c>
      <c r="C19">
        <v>37</v>
      </c>
      <c r="D19" t="s">
        <v>1259</v>
      </c>
      <c r="E19">
        <v>2018</v>
      </c>
      <c r="F19">
        <v>58</v>
      </c>
      <c r="G19">
        <v>0.523153231</v>
      </c>
      <c r="H19" t="s">
        <v>1264</v>
      </c>
      <c r="I19" t="s">
        <v>1267</v>
      </c>
      <c r="J19" t="s">
        <v>1274</v>
      </c>
      <c r="K19" t="s">
        <v>1279</v>
      </c>
      <c r="L19" t="s">
        <v>1271</v>
      </c>
      <c r="M19" t="s">
        <v>1288</v>
      </c>
      <c r="N19" t="s">
        <v>1288</v>
      </c>
      <c r="O19">
        <f>VLOOKUP(A19,Sheet2!A:B,2,0)</f>
        <v>359642</v>
      </c>
      <c r="P19">
        <f>VLOOKUP(A19,Sheet2!A:C,3,0)</f>
        <v>389571</v>
      </c>
      <c r="Q19">
        <f>VLOOKUP(A19,Sheet2!A:E,5,0)</f>
        <v>500054</v>
      </c>
      <c r="R19">
        <f>VLOOKUP(A19,Sheet2!A:F,6,0)</f>
        <v>0</v>
      </c>
      <c r="S19" t="s">
        <v>1303</v>
      </c>
      <c r="T19" s="33" t="str">
        <f>VLOOKUP(A19,Sheet2!AA:AD,3,0)</f>
        <v>Green</v>
      </c>
      <c r="U19" s="32" t="str">
        <f>VLOOKUP(A19,Sheet2!X:Y,2,0)</f>
        <v>Green</v>
      </c>
      <c r="V19" s="33" t="str">
        <f>VLOOKUP(A19,Sheet2!AA:AD,4,0)</f>
        <v>Green</v>
      </c>
    </row>
    <row r="20" spans="1:22" x14ac:dyDescent="0.3">
      <c r="A20" t="s">
        <v>32</v>
      </c>
      <c r="B20" t="s">
        <v>1256</v>
      </c>
      <c r="C20">
        <v>37</v>
      </c>
      <c r="D20" t="s">
        <v>1261</v>
      </c>
      <c r="E20">
        <v>2015</v>
      </c>
      <c r="F20">
        <v>57</v>
      </c>
      <c r="G20">
        <v>0.35852192999999999</v>
      </c>
      <c r="H20" t="s">
        <v>1264</v>
      </c>
      <c r="I20" t="s">
        <v>1267</v>
      </c>
      <c r="J20" t="s">
        <v>1275</v>
      </c>
      <c r="K20" t="s">
        <v>1279</v>
      </c>
      <c r="L20" t="s">
        <v>1284</v>
      </c>
      <c r="M20" t="s">
        <v>1288</v>
      </c>
      <c r="N20" t="s">
        <v>1288</v>
      </c>
      <c r="O20">
        <f>VLOOKUP(A20,Sheet2!A:B,2,0)</f>
        <v>220812</v>
      </c>
      <c r="P20">
        <f>VLOOKUP(A20,Sheet2!A:C,3,0)</f>
        <v>239213</v>
      </c>
      <c r="Q20">
        <f>VLOOKUP(A20,Sheet2!A:E,5,0)</f>
        <v>323287</v>
      </c>
      <c r="R20">
        <f>VLOOKUP(A20,Sheet2!A:F,6,0)</f>
        <v>0</v>
      </c>
      <c r="S20" t="s">
        <v>1288</v>
      </c>
      <c r="T20" s="33" t="str">
        <f>VLOOKUP(A20,Sheet2!AA:AD,3,0)</f>
        <v>Green</v>
      </c>
      <c r="U20" s="32" t="str">
        <f>VLOOKUP(A20,Sheet2!X:Y,2,0)</f>
        <v>Green</v>
      </c>
      <c r="V20" s="33" t="str">
        <f>VLOOKUP(A20,Sheet2!AA:AD,4,0)</f>
        <v>Green</v>
      </c>
    </row>
    <row r="21" spans="1:22" x14ac:dyDescent="0.3">
      <c r="A21" t="s">
        <v>33</v>
      </c>
      <c r="B21" t="s">
        <v>1256</v>
      </c>
      <c r="C21">
        <v>37</v>
      </c>
      <c r="D21" t="s">
        <v>1259</v>
      </c>
      <c r="E21">
        <v>2018</v>
      </c>
      <c r="F21">
        <v>54</v>
      </c>
      <c r="G21">
        <v>0.25728902599999998</v>
      </c>
      <c r="H21" t="s">
        <v>1264</v>
      </c>
      <c r="I21" t="s">
        <v>1268</v>
      </c>
      <c r="J21" t="s">
        <v>1275</v>
      </c>
      <c r="K21" t="s">
        <v>1279</v>
      </c>
      <c r="L21" t="s">
        <v>1285</v>
      </c>
      <c r="M21" t="s">
        <v>1288</v>
      </c>
      <c r="N21" t="s">
        <v>1288</v>
      </c>
      <c r="O21">
        <f>VLOOKUP(A21,Sheet2!A:B,2,0)</f>
        <v>248948</v>
      </c>
      <c r="P21">
        <f>VLOOKUP(A21,Sheet2!A:C,3,0)</f>
        <v>248948</v>
      </c>
      <c r="Q21">
        <f>VLOOKUP(A21,Sheet2!A:E,5,0)</f>
        <v>232447</v>
      </c>
      <c r="R21">
        <f>VLOOKUP(A21,Sheet2!A:F,6,0)</f>
        <v>0</v>
      </c>
      <c r="S21" t="s">
        <v>1288</v>
      </c>
      <c r="T21" s="33" t="str">
        <f>VLOOKUP(A21,Sheet2!AA:AD,3,0)</f>
        <v>Green</v>
      </c>
      <c r="U21" s="32" t="str">
        <f>VLOOKUP(A21,Sheet2!X:Y,2,0)</f>
        <v>Green</v>
      </c>
      <c r="V21" s="33" t="str">
        <f>VLOOKUP(A21,Sheet2!AA:AD,4,0)</f>
        <v>Green</v>
      </c>
    </row>
    <row r="22" spans="1:22" x14ac:dyDescent="0.3">
      <c r="A22" t="s">
        <v>34</v>
      </c>
      <c r="B22" t="s">
        <v>1256</v>
      </c>
      <c r="C22">
        <v>19</v>
      </c>
      <c r="D22" t="s">
        <v>1261</v>
      </c>
      <c r="E22">
        <v>2016</v>
      </c>
      <c r="F22">
        <v>50</v>
      </c>
      <c r="G22">
        <v>0.24865473699999999</v>
      </c>
      <c r="H22" t="s">
        <v>1264</v>
      </c>
      <c r="I22" t="s">
        <v>1269</v>
      </c>
      <c r="J22" t="s">
        <v>1274</v>
      </c>
      <c r="K22" t="s">
        <v>1279</v>
      </c>
      <c r="L22" t="s">
        <v>1285</v>
      </c>
      <c r="M22" t="s">
        <v>1288</v>
      </c>
      <c r="N22" t="s">
        <v>1288</v>
      </c>
      <c r="O22">
        <f>VLOOKUP(A22,Sheet2!A:B,2,0)</f>
        <v>192559</v>
      </c>
      <c r="P22">
        <f>VLOOKUP(A22,Sheet2!A:C,3,0)</f>
        <v>222708</v>
      </c>
      <c r="Q22">
        <f>VLOOKUP(A22,Sheet2!A:E,5,0)</f>
        <v>146360</v>
      </c>
      <c r="R22">
        <f>VLOOKUP(A22,Sheet2!A:F,6,0)</f>
        <v>0</v>
      </c>
      <c r="S22" t="s">
        <v>1303</v>
      </c>
      <c r="T22" s="33" t="str">
        <f>VLOOKUP(A22,Sheet2!AA:AD,3,0)</f>
        <v>Green</v>
      </c>
      <c r="U22" s="32" t="str">
        <f>VLOOKUP(A22,Sheet2!X:Y,2,0)</f>
        <v>Green</v>
      </c>
      <c r="V22" s="33" t="str">
        <f>VLOOKUP(A22,Sheet2!AA:AD,4,0)</f>
        <v>Green</v>
      </c>
    </row>
    <row r="23" spans="1:22" x14ac:dyDescent="0.3">
      <c r="A23" t="s">
        <v>35</v>
      </c>
      <c r="B23" t="s">
        <v>1257</v>
      </c>
      <c r="C23">
        <v>25</v>
      </c>
      <c r="D23" t="s">
        <v>1260</v>
      </c>
      <c r="E23">
        <v>2013</v>
      </c>
      <c r="F23">
        <v>38</v>
      </c>
      <c r="G23">
        <v>0.15144476200000001</v>
      </c>
      <c r="H23" t="s">
        <v>1264</v>
      </c>
      <c r="I23" t="s">
        <v>1267</v>
      </c>
      <c r="J23" t="s">
        <v>1274</v>
      </c>
      <c r="K23" t="s">
        <v>1279</v>
      </c>
      <c r="L23" t="s">
        <v>1284</v>
      </c>
      <c r="M23" t="s">
        <v>1288</v>
      </c>
      <c r="N23" t="s">
        <v>1288</v>
      </c>
      <c r="O23">
        <f>VLOOKUP(A23,Sheet2!A:B,2,0)</f>
        <v>132432</v>
      </c>
      <c r="P23">
        <f>VLOOKUP(A23,Sheet2!A:C,3,0)</f>
        <v>132432</v>
      </c>
      <c r="Q23">
        <f>VLOOKUP(A23,Sheet2!A:E,5,0)</f>
        <v>102649</v>
      </c>
      <c r="R23">
        <f>VLOOKUP(A23,Sheet2!A:F,6,0)</f>
        <v>0</v>
      </c>
      <c r="S23" t="s">
        <v>1288</v>
      </c>
      <c r="T23" s="33" t="str">
        <f>VLOOKUP(A23,Sheet2!AA:AD,3,0)</f>
        <v>Green</v>
      </c>
      <c r="U23" s="32" t="str">
        <f>VLOOKUP(A23,Sheet2!X:Y,2,0)</f>
        <v>Green</v>
      </c>
      <c r="V23" s="33" t="str">
        <f>VLOOKUP(A23,Sheet2!AA:AD,4,0)</f>
        <v>Green</v>
      </c>
    </row>
    <row r="24" spans="1:22" x14ac:dyDescent="0.3">
      <c r="A24" t="s">
        <v>36</v>
      </c>
      <c r="B24" t="s">
        <v>1257</v>
      </c>
      <c r="C24">
        <v>25</v>
      </c>
      <c r="D24" t="s">
        <v>1260</v>
      </c>
      <c r="E24">
        <v>2010</v>
      </c>
      <c r="F24">
        <v>59</v>
      </c>
      <c r="G24">
        <v>0.31654179300000002</v>
      </c>
      <c r="H24" t="s">
        <v>1264</v>
      </c>
      <c r="I24" t="s">
        <v>1267</v>
      </c>
      <c r="J24" t="s">
        <v>1274</v>
      </c>
      <c r="K24" t="s">
        <v>1279</v>
      </c>
      <c r="L24" t="s">
        <v>1284</v>
      </c>
      <c r="M24" t="s">
        <v>1288</v>
      </c>
      <c r="N24" t="s">
        <v>1288</v>
      </c>
      <c r="O24">
        <f>VLOOKUP(A24,Sheet2!A:B,2,0)</f>
        <v>201792</v>
      </c>
      <c r="P24">
        <f>VLOOKUP(A24,Sheet2!A:C,3,0)</f>
        <v>201792</v>
      </c>
      <c r="Q24">
        <f>VLOOKUP(A24,Sheet2!A:E,5,0)</f>
        <v>185175</v>
      </c>
      <c r="R24">
        <f>VLOOKUP(A24,Sheet2!A:F,6,0)</f>
        <v>0</v>
      </c>
      <c r="S24" t="s">
        <v>1288</v>
      </c>
      <c r="T24" s="33" t="str">
        <f>VLOOKUP(A24,Sheet2!AA:AD,3,0)</f>
        <v>Green</v>
      </c>
      <c r="U24" s="32" t="str">
        <f>VLOOKUP(A24,Sheet2!X:Y,2,0)</f>
        <v>Green</v>
      </c>
      <c r="V24" s="33" t="str">
        <f>VLOOKUP(A24,Sheet2!AA:AD,4,0)</f>
        <v>Green</v>
      </c>
    </row>
    <row r="25" spans="1:22" x14ac:dyDescent="0.3">
      <c r="A25" t="s">
        <v>37</v>
      </c>
      <c r="B25" t="s">
        <v>1256</v>
      </c>
      <c r="C25">
        <v>25</v>
      </c>
      <c r="D25" t="s">
        <v>1259</v>
      </c>
      <c r="E25">
        <v>2011</v>
      </c>
      <c r="F25">
        <v>44</v>
      </c>
      <c r="G25">
        <v>0.21886245200000001</v>
      </c>
      <c r="H25" t="s">
        <v>1264</v>
      </c>
      <c r="I25" t="s">
        <v>1268</v>
      </c>
      <c r="J25" t="s">
        <v>1274</v>
      </c>
      <c r="K25" t="s">
        <v>1279</v>
      </c>
      <c r="L25" t="s">
        <v>1285</v>
      </c>
      <c r="M25" t="s">
        <v>1288</v>
      </c>
      <c r="N25" t="s">
        <v>1288</v>
      </c>
      <c r="O25">
        <f>VLOOKUP(A25,Sheet2!A:B,2,0)</f>
        <v>182046.14</v>
      </c>
      <c r="P25">
        <f>VLOOKUP(A25,Sheet2!A:C,3,0)</f>
        <v>195000</v>
      </c>
      <c r="Q25">
        <f>VLOOKUP(A25,Sheet2!A:E,5,0)</f>
        <v>111945</v>
      </c>
      <c r="R25">
        <f>VLOOKUP(A25,Sheet2!A:F,6,0)</f>
        <v>0</v>
      </c>
      <c r="S25" t="s">
        <v>1288</v>
      </c>
      <c r="T25" s="33" t="str">
        <f>VLOOKUP(A25,Sheet2!AA:AD,3,0)</f>
        <v>Green</v>
      </c>
      <c r="U25" s="32" t="str">
        <f>VLOOKUP(A25,Sheet2!X:Y,2,0)</f>
        <v>Green</v>
      </c>
      <c r="V25" s="33" t="str">
        <f>VLOOKUP(A25,Sheet2!AA:AD,4,0)</f>
        <v>Green</v>
      </c>
    </row>
    <row r="26" spans="1:22" x14ac:dyDescent="0.3">
      <c r="A26" t="s">
        <v>38</v>
      </c>
      <c r="B26" t="s">
        <v>1256</v>
      </c>
      <c r="C26">
        <v>49</v>
      </c>
      <c r="D26" t="s">
        <v>1258</v>
      </c>
      <c r="E26">
        <v>2015</v>
      </c>
      <c r="F26">
        <v>76</v>
      </c>
      <c r="G26">
        <v>0.54290869600000002</v>
      </c>
      <c r="H26" t="s">
        <v>1264</v>
      </c>
      <c r="I26" t="s">
        <v>1267</v>
      </c>
      <c r="J26" t="s">
        <v>1274</v>
      </c>
      <c r="K26" t="s">
        <v>1279</v>
      </c>
      <c r="L26" t="s">
        <v>1285</v>
      </c>
      <c r="M26" t="s">
        <v>1288</v>
      </c>
      <c r="N26" t="s">
        <v>1288</v>
      </c>
      <c r="O26">
        <f>VLOOKUP(A26,Sheet2!A:B,2,0)</f>
        <v>340550</v>
      </c>
      <c r="P26">
        <f>VLOOKUP(A26,Sheet2!A:C,3,0)</f>
        <v>340550</v>
      </c>
      <c r="Q26">
        <f>VLOOKUP(A26,Sheet2!A:E,5,0)</f>
        <v>532094</v>
      </c>
      <c r="R26">
        <f>VLOOKUP(A26,Sheet2!A:F,6,0)</f>
        <v>0</v>
      </c>
      <c r="S26" t="s">
        <v>1304</v>
      </c>
      <c r="T26" s="33" t="str">
        <f>VLOOKUP(A26,Sheet2!AA:AD,3,0)</f>
        <v>Green</v>
      </c>
      <c r="U26" s="32" t="str">
        <f>VLOOKUP(A26,Sheet2!X:Y,2,0)</f>
        <v>Green</v>
      </c>
      <c r="V26" s="33" t="str">
        <f>VLOOKUP(A26,Sheet2!AA:AD,4,0)</f>
        <v>Green</v>
      </c>
    </row>
    <row r="27" spans="1:22" x14ac:dyDescent="0.3">
      <c r="A27" t="s">
        <v>39</v>
      </c>
      <c r="B27" t="s">
        <v>1256</v>
      </c>
      <c r="C27">
        <v>37</v>
      </c>
      <c r="D27" t="s">
        <v>1259</v>
      </c>
      <c r="E27">
        <v>2016</v>
      </c>
      <c r="F27">
        <v>51</v>
      </c>
      <c r="G27">
        <v>0.51310224100000001</v>
      </c>
      <c r="H27" t="s">
        <v>1264</v>
      </c>
      <c r="I27" t="s">
        <v>1267</v>
      </c>
      <c r="J27" t="s">
        <v>1275</v>
      </c>
      <c r="K27" t="s">
        <v>1279</v>
      </c>
      <c r="L27" t="s">
        <v>1286</v>
      </c>
      <c r="M27" t="s">
        <v>1288</v>
      </c>
      <c r="N27" t="s">
        <v>1288</v>
      </c>
      <c r="O27">
        <f>VLOOKUP(A27,Sheet2!A:B,2,0)</f>
        <v>303135.35999999999</v>
      </c>
      <c r="P27">
        <f>VLOOKUP(A27,Sheet2!A:C,3,0)</f>
        <v>330684</v>
      </c>
      <c r="Q27">
        <f>VLOOKUP(A27,Sheet2!A:E,5,0)</f>
        <v>512480</v>
      </c>
      <c r="R27">
        <f>VLOOKUP(A27,Sheet2!A:F,6,0)</f>
        <v>0</v>
      </c>
      <c r="S27" t="s">
        <v>1288</v>
      </c>
      <c r="T27" s="33" t="str">
        <f>VLOOKUP(A27,Sheet2!AA:AD,3,0)</f>
        <v>Green</v>
      </c>
      <c r="U27" s="32" t="str">
        <f>VLOOKUP(A27,Sheet2!X:Y,2,0)</f>
        <v>Green</v>
      </c>
      <c r="V27" s="33" t="str">
        <f>VLOOKUP(A27,Sheet2!AA:AD,4,0)</f>
        <v>Green</v>
      </c>
    </row>
    <row r="28" spans="1:22" x14ac:dyDescent="0.3">
      <c r="A28" t="s">
        <v>40</v>
      </c>
      <c r="B28" t="s">
        <v>1256</v>
      </c>
      <c r="C28">
        <v>29</v>
      </c>
      <c r="D28" t="s">
        <v>1260</v>
      </c>
      <c r="E28">
        <v>2014</v>
      </c>
      <c r="F28">
        <v>46</v>
      </c>
      <c r="G28">
        <v>0.44857063600000002</v>
      </c>
      <c r="H28" t="s">
        <v>1264</v>
      </c>
      <c r="I28" t="s">
        <v>1267</v>
      </c>
      <c r="J28" t="s">
        <v>1275</v>
      </c>
      <c r="K28" t="s">
        <v>1280</v>
      </c>
      <c r="L28" t="s">
        <v>1284</v>
      </c>
      <c r="M28" t="s">
        <v>1288</v>
      </c>
      <c r="N28" t="s">
        <v>1288</v>
      </c>
      <c r="O28">
        <f>VLOOKUP(A28,Sheet2!A:B,2,0)</f>
        <v>276260</v>
      </c>
      <c r="P28">
        <f>VLOOKUP(A28,Sheet2!A:C,3,0)</f>
        <v>311868</v>
      </c>
      <c r="Q28">
        <f>VLOOKUP(A28,Sheet2!A:E,5,0)</f>
        <v>356083</v>
      </c>
      <c r="R28">
        <f>VLOOKUP(A28,Sheet2!A:F,6,0)</f>
        <v>0</v>
      </c>
      <c r="S28" t="s">
        <v>1288</v>
      </c>
      <c r="T28" s="33" t="str">
        <f>VLOOKUP(A28,Sheet2!AA:AD,3,0)</f>
        <v>Green</v>
      </c>
      <c r="U28" s="32" t="str">
        <f>VLOOKUP(A28,Sheet2!X:Y,2,0)</f>
        <v>Green</v>
      </c>
      <c r="V28" s="33" t="str">
        <f>VLOOKUP(A28,Sheet2!AA:AD,4,0)</f>
        <v>Green</v>
      </c>
    </row>
    <row r="29" spans="1:22" x14ac:dyDescent="0.3">
      <c r="A29" t="s">
        <v>41</v>
      </c>
      <c r="B29" t="s">
        <v>1256</v>
      </c>
      <c r="C29">
        <v>25</v>
      </c>
      <c r="D29" t="s">
        <v>1260</v>
      </c>
      <c r="E29">
        <v>2014</v>
      </c>
      <c r="F29">
        <v>33</v>
      </c>
      <c r="G29">
        <v>0.37243563400000002</v>
      </c>
      <c r="H29" t="s">
        <v>1264</v>
      </c>
      <c r="I29" t="s">
        <v>1269</v>
      </c>
      <c r="J29" t="s">
        <v>1274</v>
      </c>
      <c r="K29" t="s">
        <v>1279</v>
      </c>
      <c r="L29" t="s">
        <v>1285</v>
      </c>
      <c r="M29" t="s">
        <v>1288</v>
      </c>
      <c r="N29" t="s">
        <v>1288</v>
      </c>
      <c r="O29">
        <f>VLOOKUP(A29,Sheet2!A:B,2,0)</f>
        <v>230170</v>
      </c>
      <c r="P29">
        <f>VLOOKUP(A29,Sheet2!A:C,3,0)</f>
        <v>230170</v>
      </c>
      <c r="Q29">
        <f>VLOOKUP(A29,Sheet2!A:E,5,0)</f>
        <v>293434</v>
      </c>
      <c r="R29">
        <f>VLOOKUP(A29,Sheet2!A:F,6,0)</f>
        <v>0</v>
      </c>
      <c r="S29" t="s">
        <v>1303</v>
      </c>
      <c r="T29" s="33" t="str">
        <f>VLOOKUP(A29,Sheet2!AA:AD,3,0)</f>
        <v>Green</v>
      </c>
      <c r="U29" s="32" t="str">
        <f>VLOOKUP(A29,Sheet2!X:Y,2,0)</f>
        <v>Green</v>
      </c>
      <c r="V29" s="33" t="str">
        <f>VLOOKUP(A29,Sheet2!AA:AD,4,0)</f>
        <v>Green</v>
      </c>
    </row>
    <row r="30" spans="1:22" x14ac:dyDescent="0.3">
      <c r="A30" t="s">
        <v>42</v>
      </c>
      <c r="B30" t="s">
        <v>1256</v>
      </c>
      <c r="C30">
        <v>19</v>
      </c>
      <c r="D30" t="s">
        <v>1258</v>
      </c>
      <c r="E30">
        <v>2013</v>
      </c>
      <c r="F30">
        <v>48</v>
      </c>
      <c r="G30">
        <v>0.111214508</v>
      </c>
      <c r="H30" t="s">
        <v>1264</v>
      </c>
      <c r="I30" t="s">
        <v>1270</v>
      </c>
      <c r="J30" t="s">
        <v>1274</v>
      </c>
      <c r="K30" t="s">
        <v>1279</v>
      </c>
      <c r="L30" t="s">
        <v>1285</v>
      </c>
      <c r="M30" t="s">
        <v>1288</v>
      </c>
      <c r="N30" t="s">
        <v>1288</v>
      </c>
      <c r="O30">
        <f>VLOOKUP(A30,Sheet2!A:B,2,0)</f>
        <v>85288</v>
      </c>
      <c r="P30">
        <f>VLOOKUP(A30,Sheet2!A:C,3,0)</f>
        <v>87860</v>
      </c>
      <c r="Q30">
        <f>VLOOKUP(A30,Sheet2!A:E,5,0)</f>
        <v>72077</v>
      </c>
      <c r="R30">
        <f>VLOOKUP(A30,Sheet2!A:F,6,0)</f>
        <v>0</v>
      </c>
      <c r="S30" t="s">
        <v>1303</v>
      </c>
      <c r="T30" s="33" t="str">
        <f>VLOOKUP(A30,Sheet2!AA:AD,3,0)</f>
        <v>Green</v>
      </c>
      <c r="U30" s="32" t="str">
        <f>VLOOKUP(A30,Sheet2!X:Y,2,0)</f>
        <v>Green</v>
      </c>
      <c r="V30" s="33" t="str">
        <f>VLOOKUP(A30,Sheet2!AA:AD,4,0)</f>
        <v>Green</v>
      </c>
    </row>
    <row r="31" spans="1:22" x14ac:dyDescent="0.3">
      <c r="A31" t="s">
        <v>43</v>
      </c>
      <c r="B31" t="s">
        <v>1256</v>
      </c>
      <c r="C31">
        <v>49</v>
      </c>
      <c r="D31" t="s">
        <v>1261</v>
      </c>
      <c r="E31">
        <v>2015</v>
      </c>
      <c r="F31">
        <v>53</v>
      </c>
      <c r="G31">
        <v>0.29124</v>
      </c>
      <c r="H31" t="s">
        <v>1264</v>
      </c>
      <c r="I31" t="s">
        <v>1267</v>
      </c>
      <c r="J31" t="s">
        <v>1275</v>
      </c>
      <c r="K31" t="s">
        <v>1279</v>
      </c>
      <c r="L31" t="s">
        <v>1284</v>
      </c>
      <c r="M31" t="s">
        <v>1288</v>
      </c>
      <c r="N31" t="s">
        <v>1288</v>
      </c>
      <c r="O31">
        <f>VLOOKUP(A31,Sheet2!A:B,2,0)</f>
        <v>201720</v>
      </c>
      <c r="P31">
        <f>VLOOKUP(A31,Sheet2!A:C,3,0)</f>
        <v>201720</v>
      </c>
      <c r="Q31">
        <f>VLOOKUP(A31,Sheet2!A:E,5,0)</f>
        <v>280729</v>
      </c>
      <c r="R31">
        <f>VLOOKUP(A31,Sheet2!A:F,6,0)</f>
        <v>0</v>
      </c>
      <c r="S31" t="s">
        <v>1288</v>
      </c>
      <c r="T31" s="33" t="str">
        <f>VLOOKUP(A31,Sheet2!AA:AD,3,0)</f>
        <v>Green</v>
      </c>
      <c r="U31" s="32" t="str">
        <f>VLOOKUP(A31,Sheet2!X:Y,2,0)</f>
        <v>Green</v>
      </c>
      <c r="V31" s="33" t="str">
        <f>VLOOKUP(A31,Sheet2!AA:AD,4,0)</f>
        <v>Green</v>
      </c>
    </row>
    <row r="32" spans="1:22" x14ac:dyDescent="0.3">
      <c r="A32" t="s">
        <v>44</v>
      </c>
      <c r="B32" t="s">
        <v>1256</v>
      </c>
      <c r="C32">
        <v>49</v>
      </c>
      <c r="D32" t="s">
        <v>1258</v>
      </c>
      <c r="E32">
        <v>2018</v>
      </c>
      <c r="F32">
        <v>32</v>
      </c>
      <c r="G32">
        <v>0.34040697399999997</v>
      </c>
      <c r="H32" t="s">
        <v>1264</v>
      </c>
      <c r="I32" t="s">
        <v>1267</v>
      </c>
      <c r="J32" t="s">
        <v>1275</v>
      </c>
      <c r="K32" t="s">
        <v>1279</v>
      </c>
      <c r="L32" t="s">
        <v>1286</v>
      </c>
      <c r="M32" t="s">
        <v>1288</v>
      </c>
      <c r="N32" t="s">
        <v>1288</v>
      </c>
      <c r="O32">
        <f>VLOOKUP(A32,Sheet2!A:B,2,0)</f>
        <v>167101</v>
      </c>
      <c r="P32">
        <f>VLOOKUP(A32,Sheet2!A:C,3,0)</f>
        <v>167101</v>
      </c>
      <c r="Q32">
        <f>VLOOKUP(A32,Sheet2!A:E,5,0)</f>
        <v>365859</v>
      </c>
      <c r="R32">
        <f>VLOOKUP(A32,Sheet2!A:F,6,0)</f>
        <v>0</v>
      </c>
      <c r="S32" t="s">
        <v>1288</v>
      </c>
      <c r="T32" s="33" t="str">
        <f>VLOOKUP(A32,Sheet2!AA:AD,3,0)</f>
        <v>Green</v>
      </c>
      <c r="U32" s="32" t="str">
        <f>VLOOKUP(A32,Sheet2!X:Y,2,0)</f>
        <v>Green</v>
      </c>
      <c r="V32" s="33" t="str">
        <f>VLOOKUP(A32,Sheet2!AA:AD,4,0)</f>
        <v>Green</v>
      </c>
    </row>
    <row r="33" spans="1:22" x14ac:dyDescent="0.3">
      <c r="A33" t="s">
        <v>45</v>
      </c>
      <c r="B33" t="s">
        <v>1256</v>
      </c>
      <c r="C33">
        <v>49</v>
      </c>
      <c r="D33" t="s">
        <v>1259</v>
      </c>
      <c r="E33">
        <v>2018</v>
      </c>
      <c r="F33">
        <v>44</v>
      </c>
      <c r="G33">
        <v>0.34593174799999998</v>
      </c>
      <c r="H33" t="s">
        <v>1264</v>
      </c>
      <c r="I33" t="s">
        <v>1267</v>
      </c>
      <c r="J33" t="s">
        <v>1275</v>
      </c>
      <c r="K33" t="s">
        <v>1280</v>
      </c>
      <c r="L33" t="s">
        <v>1284</v>
      </c>
      <c r="M33" t="s">
        <v>1288</v>
      </c>
      <c r="N33" t="s">
        <v>1288</v>
      </c>
      <c r="O33">
        <f>VLOOKUP(A33,Sheet2!A:B,2,0)</f>
        <v>211276</v>
      </c>
      <c r="P33">
        <f>VLOOKUP(A33,Sheet2!A:C,3,0)</f>
        <v>227822</v>
      </c>
      <c r="Q33">
        <f>VLOOKUP(A33,Sheet2!A:E,5,0)</f>
        <v>372211</v>
      </c>
      <c r="R33">
        <f>VLOOKUP(A33,Sheet2!A:F,6,0)</f>
        <v>0</v>
      </c>
      <c r="S33" t="s">
        <v>1288</v>
      </c>
      <c r="T33" s="33" t="str">
        <f>VLOOKUP(A33,Sheet2!AA:AD,3,0)</f>
        <v>Green</v>
      </c>
      <c r="U33" s="32" t="str">
        <f>VLOOKUP(A33,Sheet2!X:Y,2,0)</f>
        <v>Green</v>
      </c>
      <c r="V33" s="33" t="str">
        <f>VLOOKUP(A33,Sheet2!AA:AD,4,0)</f>
        <v>Green</v>
      </c>
    </row>
    <row r="34" spans="1:22" x14ac:dyDescent="0.3">
      <c r="A34" t="s">
        <v>46</v>
      </c>
      <c r="B34" t="s">
        <v>1256</v>
      </c>
      <c r="C34">
        <v>37</v>
      </c>
      <c r="D34" t="s">
        <v>1262</v>
      </c>
      <c r="E34">
        <v>2017</v>
      </c>
      <c r="F34">
        <v>40</v>
      </c>
      <c r="G34">
        <v>0.26173750000000001</v>
      </c>
      <c r="H34" t="s">
        <v>1264</v>
      </c>
      <c r="I34" t="s">
        <v>1267</v>
      </c>
      <c r="J34" t="s">
        <v>1274</v>
      </c>
      <c r="K34" t="s">
        <v>1279</v>
      </c>
      <c r="L34" t="s">
        <v>1285</v>
      </c>
      <c r="M34" t="s">
        <v>1288</v>
      </c>
      <c r="N34" t="s">
        <v>1288</v>
      </c>
      <c r="O34">
        <f>VLOOKUP(A34,Sheet2!A:B,2,0)</f>
        <v>183372</v>
      </c>
      <c r="P34">
        <f>VLOOKUP(A34,Sheet2!A:C,3,0)</f>
        <v>183372</v>
      </c>
      <c r="Q34">
        <f>VLOOKUP(A34,Sheet2!A:E,5,0)</f>
        <v>252927</v>
      </c>
      <c r="R34">
        <f>VLOOKUP(A34,Sheet2!A:F,6,0)</f>
        <v>0</v>
      </c>
      <c r="S34" t="s">
        <v>1288</v>
      </c>
      <c r="T34" s="33" t="str">
        <f>VLOOKUP(A34,Sheet2!AA:AD,3,0)</f>
        <v>Green</v>
      </c>
      <c r="U34" s="32" t="str">
        <f>VLOOKUP(A34,Sheet2!X:Y,2,0)</f>
        <v>Green</v>
      </c>
      <c r="V34" s="33" t="str">
        <f>VLOOKUP(A34,Sheet2!AA:AD,4,0)</f>
        <v>Green</v>
      </c>
    </row>
    <row r="35" spans="1:22" x14ac:dyDescent="0.3">
      <c r="A35" t="s">
        <v>47</v>
      </c>
      <c r="B35" t="s">
        <v>1256</v>
      </c>
      <c r="C35">
        <v>37</v>
      </c>
      <c r="D35" t="s">
        <v>1258</v>
      </c>
      <c r="E35">
        <v>2014</v>
      </c>
      <c r="F35">
        <v>37</v>
      </c>
      <c r="G35">
        <v>0.33308763000000002</v>
      </c>
      <c r="H35" t="s">
        <v>1264</v>
      </c>
      <c r="I35" t="s">
        <v>1268</v>
      </c>
      <c r="J35" t="s">
        <v>1274</v>
      </c>
      <c r="K35" t="s">
        <v>1279</v>
      </c>
      <c r="L35" t="s">
        <v>1285</v>
      </c>
      <c r="M35" t="s">
        <v>1288</v>
      </c>
      <c r="N35" t="s">
        <v>1288</v>
      </c>
      <c r="O35">
        <f>VLOOKUP(A35,Sheet2!A:B,2,0)</f>
        <v>206896</v>
      </c>
      <c r="P35">
        <f>VLOOKUP(A35,Sheet2!A:C,3,0)</f>
        <v>214968</v>
      </c>
      <c r="Q35">
        <f>VLOOKUP(A35,Sheet2!A:E,5,0)</f>
        <v>293997</v>
      </c>
      <c r="R35">
        <f>VLOOKUP(A35,Sheet2!A:F,6,0)</f>
        <v>0</v>
      </c>
      <c r="S35" t="s">
        <v>1288</v>
      </c>
      <c r="T35" s="33" t="str">
        <f>VLOOKUP(A35,Sheet2!AA:AD,3,0)</f>
        <v>Green</v>
      </c>
      <c r="U35" s="32" t="str">
        <f>VLOOKUP(A35,Sheet2!X:Y,2,0)</f>
        <v>Green</v>
      </c>
      <c r="V35" s="33" t="str">
        <f>VLOOKUP(A35,Sheet2!AA:AD,4,0)</f>
        <v>Green</v>
      </c>
    </row>
    <row r="36" spans="1:22" x14ac:dyDescent="0.3">
      <c r="A36" t="s">
        <v>48</v>
      </c>
      <c r="B36" t="s">
        <v>1257</v>
      </c>
      <c r="C36">
        <v>13</v>
      </c>
      <c r="D36" t="s">
        <v>1259</v>
      </c>
      <c r="E36">
        <v>2014</v>
      </c>
      <c r="F36">
        <v>49</v>
      </c>
      <c r="G36">
        <v>0.14065811</v>
      </c>
      <c r="H36" t="s">
        <v>1264</v>
      </c>
      <c r="I36" t="s">
        <v>1269</v>
      </c>
      <c r="J36" t="s">
        <v>1274</v>
      </c>
      <c r="K36" t="s">
        <v>1279</v>
      </c>
      <c r="L36" t="s">
        <v>1284</v>
      </c>
      <c r="M36" t="s">
        <v>1289</v>
      </c>
      <c r="N36" t="s">
        <v>1288</v>
      </c>
      <c r="O36">
        <f>VLOOKUP(A36,Sheet2!A:B,2,0)</f>
        <v>111989</v>
      </c>
      <c r="P36">
        <f>VLOOKUP(A36,Sheet2!A:C,3,0)</f>
        <v>181379</v>
      </c>
      <c r="Q36">
        <f>VLOOKUP(A36,Sheet2!A:E,5,0)</f>
        <v>92405</v>
      </c>
      <c r="R36">
        <f>VLOOKUP(A36,Sheet2!A:F,6,0)</f>
        <v>92405</v>
      </c>
      <c r="S36" t="s">
        <v>1288</v>
      </c>
      <c r="T36" s="33" t="str">
        <f>VLOOKUP(A36,Sheet2!AA:AD,3,0)</f>
        <v>Green</v>
      </c>
      <c r="U36" s="32" t="str">
        <f>VLOOKUP(A36,Sheet2!X:Y,2,0)</f>
        <v>Green</v>
      </c>
      <c r="V36" s="33" t="str">
        <f>VLOOKUP(A36,Sheet2!AA:AD,4,0)</f>
        <v>Green</v>
      </c>
    </row>
    <row r="37" spans="1:22" x14ac:dyDescent="0.3">
      <c r="A37" t="s">
        <v>49</v>
      </c>
      <c r="B37" t="s">
        <v>1256</v>
      </c>
      <c r="C37">
        <v>25</v>
      </c>
      <c r="D37" t="s">
        <v>1261</v>
      </c>
      <c r="E37">
        <v>2018</v>
      </c>
      <c r="F37">
        <v>72</v>
      </c>
      <c r="G37">
        <v>0.31282297399999998</v>
      </c>
      <c r="H37" t="s">
        <v>1265</v>
      </c>
      <c r="I37" t="s">
        <v>1267</v>
      </c>
      <c r="J37" t="s">
        <v>1274</v>
      </c>
      <c r="K37" t="s">
        <v>1280</v>
      </c>
      <c r="L37" t="s">
        <v>1284</v>
      </c>
      <c r="M37" t="s">
        <v>1288</v>
      </c>
      <c r="N37" t="s">
        <v>1288</v>
      </c>
      <c r="O37">
        <f>VLOOKUP(A37,Sheet2!A:B,2,0)</f>
        <v>326710.15000000002</v>
      </c>
      <c r="P37">
        <f>VLOOKUP(A37,Sheet2!A:C,3,0)</f>
        <v>330570</v>
      </c>
      <c r="Q37">
        <f>VLOOKUP(A37,Sheet2!A:E,5,0)</f>
        <v>205329</v>
      </c>
      <c r="R37">
        <f>VLOOKUP(A37,Sheet2!A:F,6,0)</f>
        <v>0</v>
      </c>
      <c r="S37" t="s">
        <v>1288</v>
      </c>
      <c r="T37" s="33" t="str">
        <f>VLOOKUP(A37,Sheet2!AA:AD,3,0)</f>
        <v>Green</v>
      </c>
      <c r="U37" s="32" t="str">
        <f>VLOOKUP(A37,Sheet2!X:Y,2,0)</f>
        <v>Green</v>
      </c>
      <c r="V37" s="33" t="str">
        <f>VLOOKUP(A37,Sheet2!AA:AD,4,0)</f>
        <v>Green</v>
      </c>
    </row>
    <row r="38" spans="1:22" x14ac:dyDescent="0.3">
      <c r="A38" t="s">
        <v>50</v>
      </c>
      <c r="B38" t="s">
        <v>1256</v>
      </c>
      <c r="C38">
        <v>19</v>
      </c>
      <c r="D38" t="s">
        <v>1259</v>
      </c>
      <c r="E38">
        <v>2012</v>
      </c>
      <c r="F38">
        <v>33</v>
      </c>
      <c r="G38">
        <v>0.19615960599999999</v>
      </c>
      <c r="H38" t="s">
        <v>1264</v>
      </c>
      <c r="I38" t="s">
        <v>1268</v>
      </c>
      <c r="J38" t="s">
        <v>1274</v>
      </c>
      <c r="K38" t="s">
        <v>1280</v>
      </c>
      <c r="L38" t="s">
        <v>1285</v>
      </c>
      <c r="M38" t="s">
        <v>1288</v>
      </c>
      <c r="N38" t="s">
        <v>1288</v>
      </c>
      <c r="O38">
        <f>VLOOKUP(A38,Sheet2!A:B,2,0)</f>
        <v>184457</v>
      </c>
      <c r="P38">
        <f>VLOOKUP(A38,Sheet2!A:C,3,0)</f>
        <v>184457</v>
      </c>
      <c r="Q38">
        <f>VLOOKUP(A38,Sheet2!A:E,5,0)</f>
        <v>105299</v>
      </c>
      <c r="R38">
        <f>VLOOKUP(A38,Sheet2!A:F,6,0)</f>
        <v>0</v>
      </c>
      <c r="S38" t="s">
        <v>1288</v>
      </c>
      <c r="T38" s="33" t="str">
        <f>VLOOKUP(A38,Sheet2!AA:AD,3,0)</f>
        <v>Green</v>
      </c>
      <c r="U38" s="32" t="str">
        <f>VLOOKUP(A38,Sheet2!X:Y,2,0)</f>
        <v>Green</v>
      </c>
      <c r="V38" s="33" t="str">
        <f>VLOOKUP(A38,Sheet2!AA:AD,4,0)</f>
        <v>Green</v>
      </c>
    </row>
    <row r="39" spans="1:22" x14ac:dyDescent="0.3">
      <c r="A39" t="s">
        <v>51</v>
      </c>
      <c r="B39" t="s">
        <v>1256</v>
      </c>
      <c r="C39">
        <v>49</v>
      </c>
      <c r="D39" t="s">
        <v>1260</v>
      </c>
      <c r="E39">
        <v>2015</v>
      </c>
      <c r="F39">
        <v>52</v>
      </c>
      <c r="G39">
        <v>0.51978869599999999</v>
      </c>
      <c r="H39" t="s">
        <v>1264</v>
      </c>
      <c r="I39" t="s">
        <v>1267</v>
      </c>
      <c r="J39" t="s">
        <v>1274</v>
      </c>
      <c r="K39" t="s">
        <v>1279</v>
      </c>
      <c r="L39" t="s">
        <v>1284</v>
      </c>
      <c r="M39" t="s">
        <v>1288</v>
      </c>
      <c r="N39" t="s">
        <v>1288</v>
      </c>
      <c r="O39">
        <f>VLOOKUP(A39,Sheet2!A:B,2,0)</f>
        <v>397273</v>
      </c>
      <c r="P39">
        <f>VLOOKUP(A39,Sheet2!A:C,3,0)</f>
        <v>397273</v>
      </c>
      <c r="Q39">
        <f>VLOOKUP(A39,Sheet2!A:E,5,0)</f>
        <v>483061</v>
      </c>
      <c r="R39">
        <f>VLOOKUP(A39,Sheet2!A:F,6,0)</f>
        <v>0</v>
      </c>
      <c r="S39" t="s">
        <v>1288</v>
      </c>
      <c r="T39" s="33" t="str">
        <f>VLOOKUP(A39,Sheet2!AA:AD,3,0)</f>
        <v>Green</v>
      </c>
      <c r="U39" s="32" t="str">
        <f>VLOOKUP(A39,Sheet2!X:Y,2,0)</f>
        <v>Green</v>
      </c>
      <c r="V39" s="33" t="str">
        <f>VLOOKUP(A39,Sheet2!AA:AD,4,0)</f>
        <v>Green</v>
      </c>
    </row>
    <row r="40" spans="1:22" x14ac:dyDescent="0.3">
      <c r="A40" t="s">
        <v>52</v>
      </c>
      <c r="B40" t="s">
        <v>1256</v>
      </c>
      <c r="C40">
        <v>25</v>
      </c>
      <c r="D40" t="s">
        <v>1260</v>
      </c>
      <c r="E40">
        <v>2017</v>
      </c>
      <c r="F40">
        <v>35</v>
      </c>
      <c r="G40">
        <v>0.54276166699999995</v>
      </c>
      <c r="H40" t="s">
        <v>1264</v>
      </c>
      <c r="I40" t="s">
        <v>1267</v>
      </c>
      <c r="J40" t="s">
        <v>1275</v>
      </c>
      <c r="K40" t="s">
        <v>1280</v>
      </c>
      <c r="L40" t="s">
        <v>1284</v>
      </c>
      <c r="M40" t="s">
        <v>1288</v>
      </c>
      <c r="N40" t="s">
        <v>1288</v>
      </c>
      <c r="O40">
        <f>VLOOKUP(A40,Sheet2!A:B,2,0)</f>
        <v>391252</v>
      </c>
      <c r="P40">
        <f>VLOOKUP(A40,Sheet2!A:C,3,0)</f>
        <v>454560</v>
      </c>
      <c r="Q40">
        <f>VLOOKUP(A40,Sheet2!A:E,5,0)</f>
        <v>455188</v>
      </c>
      <c r="R40">
        <f>VLOOKUP(A40,Sheet2!A:F,6,0)</f>
        <v>0</v>
      </c>
      <c r="S40" t="s">
        <v>1304</v>
      </c>
      <c r="T40" s="33" t="str">
        <f>VLOOKUP(A40,Sheet2!AA:AD,3,0)</f>
        <v>Green</v>
      </c>
      <c r="U40" s="32" t="str">
        <f>VLOOKUP(A40,Sheet2!X:Y,2,0)</f>
        <v>Green</v>
      </c>
      <c r="V40" s="33" t="str">
        <f>VLOOKUP(A40,Sheet2!AA:AD,4,0)</f>
        <v>Green</v>
      </c>
    </row>
    <row r="41" spans="1:22" x14ac:dyDescent="0.3">
      <c r="A41" t="s">
        <v>53</v>
      </c>
      <c r="B41" t="s">
        <v>1256</v>
      </c>
      <c r="C41">
        <v>25</v>
      </c>
      <c r="D41" t="s">
        <v>1260</v>
      </c>
      <c r="E41">
        <v>2012</v>
      </c>
      <c r="F41">
        <v>46</v>
      </c>
      <c r="G41">
        <v>0.31027707300000001</v>
      </c>
      <c r="H41" t="s">
        <v>1264</v>
      </c>
      <c r="I41" t="s">
        <v>1267</v>
      </c>
      <c r="J41" t="s">
        <v>1275</v>
      </c>
      <c r="K41" t="s">
        <v>1280</v>
      </c>
      <c r="L41" t="s">
        <v>1286</v>
      </c>
      <c r="M41" t="s">
        <v>1289</v>
      </c>
      <c r="N41" t="s">
        <v>1288</v>
      </c>
      <c r="O41">
        <f>VLOOKUP(A41,Sheet2!A:B,2,0)</f>
        <v>175299</v>
      </c>
      <c r="P41">
        <f>VLOOKUP(A41,Sheet2!A:C,3,0)</f>
        <v>239508</v>
      </c>
      <c r="Q41">
        <f>VLOOKUP(A41,Sheet2!A:E,5,0)</f>
        <v>259547</v>
      </c>
      <c r="R41">
        <f>VLOOKUP(A41,Sheet2!A:F,6,0)</f>
        <v>259547</v>
      </c>
      <c r="S41" t="s">
        <v>1288</v>
      </c>
      <c r="T41" s="33" t="str">
        <f>VLOOKUP(A41,Sheet2!AA:AD,3,0)</f>
        <v>Green</v>
      </c>
      <c r="U41" s="32" t="str">
        <f>VLOOKUP(A41,Sheet2!X:Y,2,0)</f>
        <v>Green</v>
      </c>
      <c r="V41" s="33" t="str">
        <f>VLOOKUP(A41,Sheet2!AA:AD,4,0)</f>
        <v>Green</v>
      </c>
    </row>
    <row r="42" spans="1:22" x14ac:dyDescent="0.3">
      <c r="A42" t="s">
        <v>54</v>
      </c>
      <c r="B42" t="s">
        <v>1256</v>
      </c>
      <c r="C42">
        <v>25</v>
      </c>
      <c r="D42" t="s">
        <v>1258</v>
      </c>
      <c r="E42">
        <v>2010</v>
      </c>
      <c r="F42">
        <v>51</v>
      </c>
      <c r="G42">
        <v>0.30897801899999999</v>
      </c>
      <c r="H42" t="s">
        <v>1264</v>
      </c>
      <c r="I42" t="s">
        <v>1267</v>
      </c>
      <c r="J42" t="s">
        <v>1274</v>
      </c>
      <c r="K42" t="s">
        <v>1281</v>
      </c>
      <c r="L42" t="s">
        <v>1284</v>
      </c>
      <c r="M42" t="s">
        <v>1288</v>
      </c>
      <c r="N42" t="s">
        <v>1288</v>
      </c>
      <c r="O42">
        <f>VLOOKUP(A42,Sheet2!A:B,2,0)</f>
        <v>230454</v>
      </c>
      <c r="P42">
        <f>VLOOKUP(A42,Sheet2!A:C,3,0)</f>
        <v>230454</v>
      </c>
      <c r="Q42">
        <f>VLOOKUP(A42,Sheet2!A:E,5,0)</f>
        <v>160845</v>
      </c>
      <c r="R42">
        <f>VLOOKUP(A42,Sheet2!A:F,6,0)</f>
        <v>0</v>
      </c>
      <c r="S42" t="s">
        <v>1288</v>
      </c>
      <c r="T42" s="33" t="str">
        <f>VLOOKUP(A42,Sheet2!AA:AD,3,0)</f>
        <v>Green</v>
      </c>
      <c r="U42" s="32" t="str">
        <f>VLOOKUP(A42,Sheet2!X:Y,2,0)</f>
        <v>Green</v>
      </c>
      <c r="V42" s="33" t="str">
        <f>VLOOKUP(A42,Sheet2!AA:AD,4,0)</f>
        <v>Green</v>
      </c>
    </row>
    <row r="43" spans="1:22" x14ac:dyDescent="0.3">
      <c r="A43" t="s">
        <v>55</v>
      </c>
      <c r="B43" t="s">
        <v>1256</v>
      </c>
      <c r="C43">
        <v>37</v>
      </c>
      <c r="D43" t="s">
        <v>1261</v>
      </c>
      <c r="E43">
        <v>2014</v>
      </c>
      <c r="F43">
        <v>46</v>
      </c>
      <c r="G43">
        <v>0.29048323700000001</v>
      </c>
      <c r="H43" t="s">
        <v>1264</v>
      </c>
      <c r="I43" t="s">
        <v>1267</v>
      </c>
      <c r="J43" t="s">
        <v>1276</v>
      </c>
      <c r="K43" t="s">
        <v>1279</v>
      </c>
      <c r="L43" t="s">
        <v>1286</v>
      </c>
      <c r="M43" t="s">
        <v>1288</v>
      </c>
      <c r="N43" t="s">
        <v>1288</v>
      </c>
      <c r="O43">
        <f>VLOOKUP(A43,Sheet2!A:B,2,0)</f>
        <v>183264</v>
      </c>
      <c r="P43">
        <f>VLOOKUP(A43,Sheet2!A:C,3,0)</f>
        <v>183264</v>
      </c>
      <c r="Q43">
        <f>VLOOKUP(A43,Sheet2!A:E,5,0)</f>
        <v>252927</v>
      </c>
      <c r="R43">
        <f>VLOOKUP(A43,Sheet2!A:F,6,0)</f>
        <v>0</v>
      </c>
      <c r="S43" t="s">
        <v>1288</v>
      </c>
      <c r="T43" s="33" t="str">
        <f>VLOOKUP(A43,Sheet2!AA:AD,3,0)</f>
        <v>Green</v>
      </c>
      <c r="U43" s="32" t="str">
        <f>VLOOKUP(A43,Sheet2!X:Y,2,0)</f>
        <v>Green</v>
      </c>
      <c r="V43" s="33" t="str">
        <f>VLOOKUP(A43,Sheet2!AA:AD,4,0)</f>
        <v>Green</v>
      </c>
    </row>
    <row r="44" spans="1:22" x14ac:dyDescent="0.3">
      <c r="A44" t="s">
        <v>56</v>
      </c>
      <c r="B44" t="s">
        <v>1256</v>
      </c>
      <c r="C44">
        <v>37</v>
      </c>
      <c r="D44" t="s">
        <v>1258</v>
      </c>
      <c r="E44">
        <v>2014</v>
      </c>
      <c r="F44">
        <v>52</v>
      </c>
      <c r="G44">
        <v>0.28821086699999998</v>
      </c>
      <c r="H44" t="s">
        <v>1265</v>
      </c>
      <c r="I44" t="s">
        <v>1267</v>
      </c>
      <c r="J44" t="s">
        <v>1275</v>
      </c>
      <c r="K44" t="s">
        <v>1279</v>
      </c>
      <c r="L44" t="s">
        <v>1286</v>
      </c>
      <c r="M44" t="s">
        <v>1288</v>
      </c>
      <c r="N44" t="s">
        <v>1288</v>
      </c>
      <c r="O44">
        <f>VLOOKUP(A44,Sheet2!A:B,2,0)</f>
        <v>211560</v>
      </c>
      <c r="P44">
        <f>VLOOKUP(A44,Sheet2!A:C,3,0)</f>
        <v>211560</v>
      </c>
      <c r="Q44">
        <f>VLOOKUP(A44,Sheet2!A:E,5,0)</f>
        <v>227237</v>
      </c>
      <c r="R44">
        <f>VLOOKUP(A44,Sheet2!A:F,6,0)</f>
        <v>0</v>
      </c>
      <c r="S44" t="s">
        <v>1288</v>
      </c>
      <c r="T44" s="33" t="str">
        <f>VLOOKUP(A44,Sheet2!AA:AD,3,0)</f>
        <v>Green</v>
      </c>
      <c r="U44" s="32" t="str">
        <f>VLOOKUP(A44,Sheet2!X:Y,2,0)</f>
        <v>Green</v>
      </c>
      <c r="V44" s="33" t="str">
        <f>VLOOKUP(A44,Sheet2!AA:AD,4,0)</f>
        <v>Green</v>
      </c>
    </row>
    <row r="45" spans="1:22" x14ac:dyDescent="0.3">
      <c r="A45" t="s">
        <v>57</v>
      </c>
      <c r="B45" t="s">
        <v>1257</v>
      </c>
      <c r="C45">
        <v>37</v>
      </c>
      <c r="D45" t="s">
        <v>1259</v>
      </c>
      <c r="E45">
        <v>2014</v>
      </c>
      <c r="F45">
        <v>51</v>
      </c>
      <c r="G45">
        <v>0.58064739899999995</v>
      </c>
      <c r="H45" t="s">
        <v>1264</v>
      </c>
      <c r="I45" t="s">
        <v>1267</v>
      </c>
      <c r="J45" t="s">
        <v>1275</v>
      </c>
      <c r="K45" t="s">
        <v>1279</v>
      </c>
      <c r="L45" t="s">
        <v>1284</v>
      </c>
      <c r="M45" t="s">
        <v>1288</v>
      </c>
      <c r="N45" t="s">
        <v>1288</v>
      </c>
      <c r="O45">
        <f>VLOOKUP(A45,Sheet2!A:B,2,0)</f>
        <v>323125</v>
      </c>
      <c r="P45">
        <f>VLOOKUP(A45,Sheet2!A:C,3,0)</f>
        <v>323125</v>
      </c>
      <c r="Q45">
        <f>VLOOKUP(A45,Sheet2!A:E,5,0)</f>
        <v>517025</v>
      </c>
      <c r="R45">
        <f>VLOOKUP(A45,Sheet2!A:F,6,0)</f>
        <v>0</v>
      </c>
      <c r="S45" t="s">
        <v>1288</v>
      </c>
      <c r="T45" s="33" t="str">
        <f>VLOOKUP(A45,Sheet2!AA:AD,3,0)</f>
        <v>Green</v>
      </c>
      <c r="U45" s="32" t="str">
        <f>VLOOKUP(A45,Sheet2!X:Y,2,0)</f>
        <v>Green</v>
      </c>
      <c r="V45" s="33" t="str">
        <f>VLOOKUP(A45,Sheet2!AA:AD,4,0)</f>
        <v>Green</v>
      </c>
    </row>
    <row r="46" spans="1:22" x14ac:dyDescent="0.3">
      <c r="A46" t="s">
        <v>58</v>
      </c>
      <c r="B46" t="s">
        <v>1256</v>
      </c>
      <c r="C46">
        <v>37</v>
      </c>
      <c r="D46" t="s">
        <v>1258</v>
      </c>
      <c r="E46">
        <v>2015</v>
      </c>
      <c r="F46">
        <v>63</v>
      </c>
      <c r="G46">
        <v>0.27281826100000001</v>
      </c>
      <c r="H46" t="s">
        <v>1264</v>
      </c>
      <c r="I46" t="s">
        <v>1267</v>
      </c>
      <c r="J46" t="s">
        <v>1275</v>
      </c>
      <c r="K46" t="s">
        <v>1280</v>
      </c>
      <c r="L46" t="s">
        <v>1286</v>
      </c>
      <c r="M46" t="s">
        <v>1288</v>
      </c>
      <c r="N46" t="s">
        <v>1288</v>
      </c>
      <c r="O46">
        <f>VLOOKUP(A46,Sheet2!A:B,2,0)</f>
        <v>236240.93</v>
      </c>
      <c r="P46">
        <f>VLOOKUP(A46,Sheet2!A:C,3,0)</f>
        <v>237392</v>
      </c>
      <c r="Q46">
        <f>VLOOKUP(A46,Sheet2!A:E,5,0)</f>
        <v>225590</v>
      </c>
      <c r="R46">
        <f>VLOOKUP(A46,Sheet2!A:F,6,0)</f>
        <v>0</v>
      </c>
      <c r="S46" t="s">
        <v>1288</v>
      </c>
      <c r="T46" s="33" t="str">
        <f>VLOOKUP(A46,Sheet2!AA:AD,3,0)</f>
        <v>Green</v>
      </c>
      <c r="U46" s="32" t="str">
        <f>VLOOKUP(A46,Sheet2!X:Y,2,0)</f>
        <v>Green</v>
      </c>
      <c r="V46" s="33" t="str">
        <f>VLOOKUP(A46,Sheet2!AA:AD,4,0)</f>
        <v>Green</v>
      </c>
    </row>
    <row r="47" spans="1:22" x14ac:dyDescent="0.3">
      <c r="A47" t="s">
        <v>59</v>
      </c>
      <c r="B47" t="s">
        <v>1256</v>
      </c>
      <c r="C47">
        <v>13</v>
      </c>
      <c r="D47" t="s">
        <v>1259</v>
      </c>
      <c r="E47">
        <v>2012</v>
      </c>
      <c r="F47">
        <v>48</v>
      </c>
      <c r="G47">
        <v>0.198586341</v>
      </c>
      <c r="H47" t="s">
        <v>1264</v>
      </c>
      <c r="I47" t="s">
        <v>1269</v>
      </c>
      <c r="J47" t="s">
        <v>1275</v>
      </c>
      <c r="K47" t="s">
        <v>1279</v>
      </c>
      <c r="L47" t="s">
        <v>1286</v>
      </c>
      <c r="M47" t="s">
        <v>1289</v>
      </c>
      <c r="N47" t="s">
        <v>1288</v>
      </c>
      <c r="O47">
        <f>VLOOKUP(A47,Sheet2!A:B,2,0)</f>
        <v>107456</v>
      </c>
      <c r="P47">
        <f>VLOOKUP(A47,Sheet2!A:C,3,0)</f>
        <v>272428</v>
      </c>
      <c r="Q47">
        <f>VLOOKUP(A47,Sheet2!A:E,5,0)</f>
        <v>148838</v>
      </c>
      <c r="R47">
        <f>VLOOKUP(A47,Sheet2!A:F,6,0)</f>
        <v>148838</v>
      </c>
      <c r="S47" t="s">
        <v>1288</v>
      </c>
      <c r="T47" s="33" t="str">
        <f>VLOOKUP(A47,Sheet2!AA:AD,3,0)</f>
        <v>Green</v>
      </c>
      <c r="U47" s="32" t="str">
        <f>VLOOKUP(A47,Sheet2!X:Y,2,0)</f>
        <v>Green</v>
      </c>
      <c r="V47" s="33" t="str">
        <f>VLOOKUP(A47,Sheet2!AA:AD,4,0)</f>
        <v>Green</v>
      </c>
    </row>
    <row r="48" spans="1:22" x14ac:dyDescent="0.3">
      <c r="A48" t="s">
        <v>60</v>
      </c>
      <c r="B48" t="s">
        <v>1257</v>
      </c>
      <c r="C48">
        <v>25</v>
      </c>
      <c r="D48" t="s">
        <v>1260</v>
      </c>
      <c r="E48">
        <v>2012</v>
      </c>
      <c r="F48">
        <v>35</v>
      </c>
      <c r="G48">
        <v>0.27992352199999998</v>
      </c>
      <c r="H48" t="s">
        <v>1264</v>
      </c>
      <c r="I48" t="s">
        <v>1267</v>
      </c>
      <c r="J48" t="s">
        <v>1274</v>
      </c>
      <c r="K48" t="s">
        <v>1280</v>
      </c>
      <c r="L48" t="s">
        <v>1285</v>
      </c>
      <c r="M48" t="s">
        <v>1288</v>
      </c>
      <c r="N48" t="s">
        <v>1288</v>
      </c>
      <c r="O48">
        <f>VLOOKUP(A48,Sheet2!A:B,2,0)</f>
        <v>184770</v>
      </c>
      <c r="P48">
        <f>VLOOKUP(A48,Sheet2!A:C,3,0)</f>
        <v>202524</v>
      </c>
      <c r="Q48">
        <f>VLOOKUP(A48,Sheet2!A:E,5,0)</f>
        <v>196445</v>
      </c>
      <c r="R48">
        <f>VLOOKUP(A48,Sheet2!A:F,6,0)</f>
        <v>0</v>
      </c>
      <c r="S48" t="s">
        <v>1288</v>
      </c>
      <c r="T48" s="33" t="str">
        <f>VLOOKUP(A48,Sheet2!AA:AD,3,0)</f>
        <v>Green</v>
      </c>
      <c r="U48" s="32" t="str">
        <f>VLOOKUP(A48,Sheet2!X:Y,2,0)</f>
        <v>Green</v>
      </c>
      <c r="V48" s="33" t="str">
        <f>VLOOKUP(A48,Sheet2!AA:AD,4,0)</f>
        <v>Green</v>
      </c>
    </row>
    <row r="49" spans="1:22" x14ac:dyDescent="0.3">
      <c r="A49" t="s">
        <v>61</v>
      </c>
      <c r="B49" t="s">
        <v>1256</v>
      </c>
      <c r="C49">
        <v>19</v>
      </c>
      <c r="D49" t="s">
        <v>1259</v>
      </c>
      <c r="E49">
        <v>2018</v>
      </c>
      <c r="F49">
        <v>22</v>
      </c>
      <c r="G49">
        <v>0.440296205</v>
      </c>
      <c r="H49" t="s">
        <v>1264</v>
      </c>
      <c r="I49" t="s">
        <v>1270</v>
      </c>
      <c r="J49" t="s">
        <v>1274</v>
      </c>
      <c r="K49" t="s">
        <v>1279</v>
      </c>
      <c r="L49" t="s">
        <v>1271</v>
      </c>
      <c r="M49" t="s">
        <v>1288</v>
      </c>
      <c r="N49" t="s">
        <v>1288</v>
      </c>
      <c r="O49">
        <f>VLOOKUP(A49,Sheet2!A:B,2,0)</f>
        <v>602928.64000000001</v>
      </c>
      <c r="P49">
        <f>VLOOKUP(A49,Sheet2!A:C,3,0)</f>
        <v>627376</v>
      </c>
      <c r="Q49">
        <f>VLOOKUP(A49,Sheet2!A:E,5,0)</f>
        <v>136932</v>
      </c>
      <c r="R49">
        <f>VLOOKUP(A49,Sheet2!A:F,6,0)</f>
        <v>0</v>
      </c>
      <c r="S49" t="s">
        <v>1288</v>
      </c>
      <c r="T49" s="33" t="str">
        <f>VLOOKUP(A49,Sheet2!AA:AD,3,0)</f>
        <v>Green</v>
      </c>
      <c r="U49" s="32" t="str">
        <f>VLOOKUP(A49,Sheet2!X:Y,2,0)</f>
        <v>Green</v>
      </c>
      <c r="V49" s="33" t="str">
        <f>VLOOKUP(A49,Sheet2!AA:AD,4,0)</f>
        <v>Green</v>
      </c>
    </row>
    <row r="50" spans="1:22" x14ac:dyDescent="0.3">
      <c r="A50" t="s">
        <v>62</v>
      </c>
      <c r="B50" t="s">
        <v>1257</v>
      </c>
      <c r="C50">
        <v>13</v>
      </c>
      <c r="D50" t="s">
        <v>1261</v>
      </c>
      <c r="E50">
        <v>2012</v>
      </c>
      <c r="F50">
        <v>42</v>
      </c>
      <c r="G50">
        <v>0.18710936</v>
      </c>
      <c r="H50" t="s">
        <v>1264</v>
      </c>
      <c r="I50" t="s">
        <v>1267</v>
      </c>
      <c r="J50" t="s">
        <v>1274</v>
      </c>
      <c r="K50" t="s">
        <v>1280</v>
      </c>
      <c r="L50" t="s">
        <v>1285</v>
      </c>
      <c r="M50" t="s">
        <v>1288</v>
      </c>
      <c r="N50" t="s">
        <v>1288</v>
      </c>
      <c r="O50">
        <f>VLOOKUP(A50,Sheet2!A:B,2,0)</f>
        <v>220196.47</v>
      </c>
      <c r="P50">
        <f>VLOOKUP(A50,Sheet2!A:C,3,0)</f>
        <v>220692</v>
      </c>
      <c r="Q50">
        <f>VLOOKUP(A50,Sheet2!A:E,5,0)</f>
        <v>34010</v>
      </c>
      <c r="R50">
        <f>VLOOKUP(A50,Sheet2!A:F,6,0)</f>
        <v>0</v>
      </c>
      <c r="S50" t="s">
        <v>1288</v>
      </c>
      <c r="T50" s="33" t="str">
        <f>VLOOKUP(A50,Sheet2!AA:AD,3,0)</f>
        <v>Green</v>
      </c>
      <c r="U50" s="32" t="str">
        <f>VLOOKUP(A50,Sheet2!X:Y,2,0)</f>
        <v>Green</v>
      </c>
      <c r="V50" s="33" t="str">
        <f>VLOOKUP(A50,Sheet2!AA:AD,4,0)</f>
        <v>Green</v>
      </c>
    </row>
    <row r="51" spans="1:22" x14ac:dyDescent="0.3">
      <c r="A51" t="s">
        <v>63</v>
      </c>
      <c r="B51" t="s">
        <v>1256</v>
      </c>
      <c r="C51">
        <v>37</v>
      </c>
      <c r="D51" t="s">
        <v>1259</v>
      </c>
      <c r="E51">
        <v>2014</v>
      </c>
      <c r="F51">
        <v>64</v>
      </c>
      <c r="G51">
        <v>0.21302103999999999</v>
      </c>
      <c r="H51" t="s">
        <v>1265</v>
      </c>
      <c r="I51" t="s">
        <v>1268</v>
      </c>
      <c r="J51" t="s">
        <v>1274</v>
      </c>
      <c r="K51" t="s">
        <v>1279</v>
      </c>
      <c r="L51" t="s">
        <v>1285</v>
      </c>
      <c r="M51" t="s">
        <v>1288</v>
      </c>
      <c r="N51" t="s">
        <v>1288</v>
      </c>
      <c r="O51">
        <f>VLOOKUP(A51,Sheet2!A:B,2,0)</f>
        <v>197049.23</v>
      </c>
      <c r="P51">
        <f>VLOOKUP(A51,Sheet2!A:C,3,0)</f>
        <v>207738</v>
      </c>
      <c r="Q51">
        <f>VLOOKUP(A51,Sheet2!A:E,5,0)</f>
        <v>163758</v>
      </c>
      <c r="R51">
        <f>VLOOKUP(A51,Sheet2!A:F,6,0)</f>
        <v>0</v>
      </c>
      <c r="S51" t="s">
        <v>1288</v>
      </c>
      <c r="T51" s="33" t="str">
        <f>VLOOKUP(A51,Sheet2!AA:AD,3,0)</f>
        <v>Green</v>
      </c>
      <c r="U51" s="32" t="str">
        <f>VLOOKUP(A51,Sheet2!X:Y,2,0)</f>
        <v>Green</v>
      </c>
      <c r="V51" s="33" t="str">
        <f>VLOOKUP(A51,Sheet2!AA:AD,4,0)</f>
        <v>Green</v>
      </c>
    </row>
    <row r="52" spans="1:22" x14ac:dyDescent="0.3">
      <c r="A52" t="s">
        <v>64</v>
      </c>
      <c r="B52" t="s">
        <v>1257</v>
      </c>
      <c r="C52">
        <v>37</v>
      </c>
      <c r="D52" t="s">
        <v>1260</v>
      </c>
      <c r="E52">
        <v>2018</v>
      </c>
      <c r="F52">
        <v>46</v>
      </c>
      <c r="G52">
        <v>0.29257189700000003</v>
      </c>
      <c r="H52" t="s">
        <v>1265</v>
      </c>
      <c r="I52" t="s">
        <v>1267</v>
      </c>
      <c r="J52" t="s">
        <v>1274</v>
      </c>
      <c r="K52" t="s">
        <v>1279</v>
      </c>
      <c r="L52" t="s">
        <v>1285</v>
      </c>
      <c r="M52" t="s">
        <v>1288</v>
      </c>
      <c r="N52" t="s">
        <v>1288</v>
      </c>
      <c r="O52">
        <f>VLOOKUP(A52,Sheet2!A:B,2,0)</f>
        <v>245385</v>
      </c>
      <c r="P52">
        <f>VLOOKUP(A52,Sheet2!A:C,3,0)</f>
        <v>245385</v>
      </c>
      <c r="Q52">
        <f>VLOOKUP(A52,Sheet2!A:E,5,0)</f>
        <v>261775</v>
      </c>
      <c r="R52">
        <f>VLOOKUP(A52,Sheet2!A:F,6,0)</f>
        <v>0</v>
      </c>
      <c r="S52" t="s">
        <v>1288</v>
      </c>
      <c r="T52" s="33" t="str">
        <f>VLOOKUP(A52,Sheet2!AA:AD,3,0)</f>
        <v>Green</v>
      </c>
      <c r="U52" s="32" t="str">
        <f>VLOOKUP(A52,Sheet2!X:Y,2,0)</f>
        <v>Green</v>
      </c>
      <c r="V52" s="33" t="str">
        <f>VLOOKUP(A52,Sheet2!AA:AD,4,0)</f>
        <v>Green</v>
      </c>
    </row>
    <row r="53" spans="1:22" x14ac:dyDescent="0.3">
      <c r="A53" t="s">
        <v>65</v>
      </c>
      <c r="B53" t="s">
        <v>1256</v>
      </c>
      <c r="C53">
        <v>25</v>
      </c>
      <c r="D53" t="s">
        <v>1261</v>
      </c>
      <c r="E53">
        <v>2006</v>
      </c>
      <c r="F53">
        <v>46</v>
      </c>
      <c r="G53">
        <v>0.22716714299999999</v>
      </c>
      <c r="H53" t="s">
        <v>1264</v>
      </c>
      <c r="I53" t="s">
        <v>1267</v>
      </c>
      <c r="J53" t="s">
        <v>1275</v>
      </c>
      <c r="K53" t="s">
        <v>1279</v>
      </c>
      <c r="L53" t="s">
        <v>1286</v>
      </c>
      <c r="M53" t="s">
        <v>1288</v>
      </c>
      <c r="N53" t="s">
        <v>1288</v>
      </c>
      <c r="O53">
        <f>VLOOKUP(A53,Sheet2!A:B,2,0)</f>
        <v>117700</v>
      </c>
      <c r="P53">
        <f>VLOOKUP(A53,Sheet2!A:C,3,0)</f>
        <v>129240</v>
      </c>
      <c r="Q53">
        <f>VLOOKUP(A53,Sheet2!A:E,5,0)</f>
        <v>103419</v>
      </c>
      <c r="R53">
        <f>VLOOKUP(A53,Sheet2!A:F,6,0)</f>
        <v>0</v>
      </c>
      <c r="S53" t="s">
        <v>1288</v>
      </c>
      <c r="T53" s="33" t="str">
        <f>VLOOKUP(A53,Sheet2!AA:AD,3,0)</f>
        <v>Green</v>
      </c>
      <c r="U53" s="32" t="str">
        <f>VLOOKUP(A53,Sheet2!X:Y,2,0)</f>
        <v>Green</v>
      </c>
      <c r="V53" s="33" t="str">
        <f>VLOOKUP(A53,Sheet2!AA:AD,4,0)</f>
        <v>Green</v>
      </c>
    </row>
    <row r="54" spans="1:22" x14ac:dyDescent="0.3">
      <c r="A54" t="s">
        <v>66</v>
      </c>
      <c r="B54" t="s">
        <v>1256</v>
      </c>
      <c r="C54">
        <v>25</v>
      </c>
      <c r="D54" t="s">
        <v>1261</v>
      </c>
      <c r="E54">
        <v>2015</v>
      </c>
      <c r="F54">
        <v>50</v>
      </c>
      <c r="G54">
        <v>0.18436782600000001</v>
      </c>
      <c r="H54" t="s">
        <v>1264</v>
      </c>
      <c r="I54" t="s">
        <v>1268</v>
      </c>
      <c r="J54" t="s">
        <v>1274</v>
      </c>
      <c r="K54" t="s">
        <v>1280</v>
      </c>
      <c r="L54" t="s">
        <v>1285</v>
      </c>
      <c r="M54" t="s">
        <v>1288</v>
      </c>
      <c r="N54" t="s">
        <v>1288</v>
      </c>
      <c r="O54">
        <f>VLOOKUP(A54,Sheet2!A:B,2,0)</f>
        <v>158290</v>
      </c>
      <c r="P54">
        <f>VLOOKUP(A54,Sheet2!A:C,3,0)</f>
        <v>172680</v>
      </c>
      <c r="Q54">
        <f>VLOOKUP(A54,Sheet2!A:E,5,0)</f>
        <v>151256</v>
      </c>
      <c r="R54">
        <f>VLOOKUP(A54,Sheet2!A:F,6,0)</f>
        <v>0</v>
      </c>
      <c r="S54" t="s">
        <v>1288</v>
      </c>
      <c r="T54" s="33" t="str">
        <f>VLOOKUP(A54,Sheet2!AA:AD,3,0)</f>
        <v>Green</v>
      </c>
      <c r="U54" s="32" t="str">
        <f>VLOOKUP(A54,Sheet2!X:Y,2,0)</f>
        <v>Green</v>
      </c>
      <c r="V54" s="33" t="str">
        <f>VLOOKUP(A54,Sheet2!AA:AD,4,0)</f>
        <v>Green</v>
      </c>
    </row>
    <row r="55" spans="1:22" x14ac:dyDescent="0.3">
      <c r="A55" t="s">
        <v>67</v>
      </c>
      <c r="B55" t="s">
        <v>1256</v>
      </c>
      <c r="C55">
        <v>37</v>
      </c>
      <c r="D55" t="s">
        <v>1258</v>
      </c>
      <c r="E55">
        <v>2011</v>
      </c>
      <c r="F55">
        <v>40</v>
      </c>
      <c r="G55">
        <v>0.51849957099999999</v>
      </c>
      <c r="H55" t="s">
        <v>1264</v>
      </c>
      <c r="I55" t="s">
        <v>1267</v>
      </c>
      <c r="J55" t="s">
        <v>1275</v>
      </c>
      <c r="K55" t="s">
        <v>1279</v>
      </c>
      <c r="L55" t="s">
        <v>1284</v>
      </c>
      <c r="M55" t="s">
        <v>1288</v>
      </c>
      <c r="N55" t="s">
        <v>1288</v>
      </c>
      <c r="O55">
        <f>VLOOKUP(A55,Sheet2!A:B,2,0)</f>
        <v>163471.57999999999</v>
      </c>
      <c r="P55">
        <f>VLOOKUP(A55,Sheet2!A:C,3,0)</f>
        <v>204330</v>
      </c>
      <c r="Q55">
        <f>VLOOKUP(A55,Sheet2!A:E,5,0)</f>
        <v>402414</v>
      </c>
      <c r="R55">
        <f>VLOOKUP(A55,Sheet2!A:F,6,0)</f>
        <v>0</v>
      </c>
      <c r="S55" t="s">
        <v>1303</v>
      </c>
      <c r="T55" s="33" t="str">
        <f>VLOOKUP(A55,Sheet2!AA:AD,3,0)</f>
        <v>Green</v>
      </c>
      <c r="U55" s="32" t="str">
        <f>VLOOKUP(A55,Sheet2!X:Y,2,0)</f>
        <v>Green</v>
      </c>
      <c r="V55" s="33" t="str">
        <f>VLOOKUP(A55,Sheet2!AA:AD,4,0)</f>
        <v>Green</v>
      </c>
    </row>
    <row r="56" spans="1:22" x14ac:dyDescent="0.3">
      <c r="A56" t="s">
        <v>68</v>
      </c>
      <c r="B56" t="s">
        <v>1256</v>
      </c>
      <c r="C56">
        <v>31</v>
      </c>
      <c r="D56" t="s">
        <v>1258</v>
      </c>
      <c r="E56">
        <v>2013</v>
      </c>
      <c r="F56">
        <v>58</v>
      </c>
      <c r="G56">
        <v>0.25050571399999999</v>
      </c>
      <c r="H56" t="s">
        <v>1265</v>
      </c>
      <c r="I56" t="s">
        <v>1268</v>
      </c>
      <c r="J56" t="s">
        <v>1274</v>
      </c>
      <c r="K56" t="s">
        <v>1279</v>
      </c>
      <c r="L56" t="s">
        <v>1271</v>
      </c>
      <c r="M56" t="s">
        <v>1288</v>
      </c>
      <c r="N56" t="s">
        <v>1288</v>
      </c>
      <c r="O56">
        <f>VLOOKUP(A56,Sheet2!A:B,2,0)</f>
        <v>228896</v>
      </c>
      <c r="P56">
        <f>VLOOKUP(A56,Sheet2!A:C,3,0)</f>
        <v>228896</v>
      </c>
      <c r="Q56">
        <f>VLOOKUP(A56,Sheet2!A:E,5,0)</f>
        <v>164552</v>
      </c>
      <c r="R56">
        <f>VLOOKUP(A56,Sheet2!A:F,6,0)</f>
        <v>0</v>
      </c>
      <c r="S56" t="s">
        <v>1288</v>
      </c>
      <c r="T56" s="33" t="str">
        <f>VLOOKUP(A56,Sheet2!AA:AD,3,0)</f>
        <v>Green</v>
      </c>
      <c r="U56" s="32" t="str">
        <f>VLOOKUP(A56,Sheet2!X:Y,2,0)</f>
        <v>Green</v>
      </c>
      <c r="V56" s="33" t="str">
        <f>VLOOKUP(A56,Sheet2!AA:AD,4,0)</f>
        <v>Green</v>
      </c>
    </row>
    <row r="57" spans="1:22" x14ac:dyDescent="0.3">
      <c r="A57" t="s">
        <v>69</v>
      </c>
      <c r="B57" t="s">
        <v>1256</v>
      </c>
      <c r="C57">
        <v>37</v>
      </c>
      <c r="D57" t="s">
        <v>1260</v>
      </c>
      <c r="E57">
        <v>2011</v>
      </c>
      <c r="F57">
        <v>50</v>
      </c>
      <c r="G57">
        <v>0.223627355</v>
      </c>
      <c r="H57" t="s">
        <v>1264</v>
      </c>
      <c r="I57" t="s">
        <v>1268</v>
      </c>
      <c r="J57" t="s">
        <v>1274</v>
      </c>
      <c r="K57" t="s">
        <v>1279</v>
      </c>
      <c r="L57" t="s">
        <v>1285</v>
      </c>
      <c r="M57" t="s">
        <v>1288</v>
      </c>
      <c r="N57" t="s">
        <v>1288</v>
      </c>
      <c r="O57">
        <f>VLOOKUP(A57,Sheet2!A:B,2,0)</f>
        <v>158784</v>
      </c>
      <c r="P57">
        <f>VLOOKUP(A57,Sheet2!A:C,3,0)</f>
        <v>158784</v>
      </c>
      <c r="Q57">
        <f>VLOOKUP(A57,Sheet2!A:E,5,0)</f>
        <v>154457</v>
      </c>
      <c r="R57">
        <f>VLOOKUP(A57,Sheet2!A:F,6,0)</f>
        <v>0</v>
      </c>
      <c r="S57" t="s">
        <v>1288</v>
      </c>
      <c r="T57" s="33" t="str">
        <f>VLOOKUP(A57,Sheet2!AA:AD,3,0)</f>
        <v>Green</v>
      </c>
      <c r="U57" s="32" t="str">
        <f>VLOOKUP(A57,Sheet2!X:Y,2,0)</f>
        <v>Green</v>
      </c>
      <c r="V57" s="33" t="str">
        <f>VLOOKUP(A57,Sheet2!AA:AD,4,0)</f>
        <v>Green</v>
      </c>
    </row>
    <row r="58" spans="1:22" x14ac:dyDescent="0.3">
      <c r="A58" t="s">
        <v>70</v>
      </c>
      <c r="B58" t="s">
        <v>1256</v>
      </c>
      <c r="C58">
        <v>25</v>
      </c>
      <c r="D58" t="s">
        <v>1261</v>
      </c>
      <c r="E58">
        <v>2009</v>
      </c>
      <c r="F58">
        <v>36</v>
      </c>
      <c r="G58">
        <v>0.34176716400000001</v>
      </c>
      <c r="H58" t="s">
        <v>1264</v>
      </c>
      <c r="I58" t="s">
        <v>1267</v>
      </c>
      <c r="J58" t="s">
        <v>1274</v>
      </c>
      <c r="K58" t="s">
        <v>1280</v>
      </c>
      <c r="L58" t="s">
        <v>1285</v>
      </c>
      <c r="M58" t="s">
        <v>1288</v>
      </c>
      <c r="N58" t="s">
        <v>1288</v>
      </c>
      <c r="O58">
        <f>VLOOKUP(A58,Sheet2!A:B,2,0)</f>
        <v>288639.58</v>
      </c>
      <c r="P58">
        <f>VLOOKUP(A58,Sheet2!A:C,3,0)</f>
        <v>304538</v>
      </c>
      <c r="Q58">
        <f>VLOOKUP(A58,Sheet2!A:E,5,0)</f>
        <v>127041</v>
      </c>
      <c r="R58">
        <f>VLOOKUP(A58,Sheet2!A:F,6,0)</f>
        <v>0</v>
      </c>
      <c r="S58" t="s">
        <v>1288</v>
      </c>
      <c r="T58" s="33" t="str">
        <f>VLOOKUP(A58,Sheet2!AA:AD,3,0)</f>
        <v>Green</v>
      </c>
      <c r="U58" s="32" t="str">
        <f>VLOOKUP(A58,Sheet2!X:Y,2,0)</f>
        <v>Green</v>
      </c>
      <c r="V58" s="33" t="str">
        <f>VLOOKUP(A58,Sheet2!AA:AD,4,0)</f>
        <v>Green</v>
      </c>
    </row>
    <row r="59" spans="1:22" x14ac:dyDescent="0.3">
      <c r="A59" t="s">
        <v>71</v>
      </c>
      <c r="B59" t="s">
        <v>1257</v>
      </c>
      <c r="C59">
        <v>37</v>
      </c>
      <c r="D59" t="s">
        <v>1260</v>
      </c>
      <c r="E59">
        <v>2012</v>
      </c>
      <c r="F59">
        <v>56</v>
      </c>
      <c r="G59">
        <v>0.36873660400000002</v>
      </c>
      <c r="H59" t="s">
        <v>1264</v>
      </c>
      <c r="I59" t="s">
        <v>1267</v>
      </c>
      <c r="J59" t="s">
        <v>1275</v>
      </c>
      <c r="K59" t="s">
        <v>1279</v>
      </c>
      <c r="L59" t="s">
        <v>1286</v>
      </c>
      <c r="M59" t="s">
        <v>1288</v>
      </c>
      <c r="N59" t="s">
        <v>1288</v>
      </c>
      <c r="O59">
        <f>VLOOKUP(A59,Sheet2!A:B,2,0)</f>
        <v>283555</v>
      </c>
      <c r="P59">
        <f>VLOOKUP(A59,Sheet2!A:C,3,0)</f>
        <v>283792</v>
      </c>
      <c r="Q59">
        <f>VLOOKUP(A59,Sheet2!A:E,5,0)</f>
        <v>262904</v>
      </c>
      <c r="R59">
        <f>VLOOKUP(A59,Sheet2!A:F,6,0)</f>
        <v>0</v>
      </c>
      <c r="S59" t="s">
        <v>1288</v>
      </c>
      <c r="T59" s="33" t="str">
        <f>VLOOKUP(A59,Sheet2!AA:AD,3,0)</f>
        <v>Green</v>
      </c>
      <c r="U59" s="32" t="str">
        <f>VLOOKUP(A59,Sheet2!X:Y,2,0)</f>
        <v>Green</v>
      </c>
      <c r="V59" s="33" t="str">
        <f>VLOOKUP(A59,Sheet2!AA:AD,4,0)</f>
        <v>Green</v>
      </c>
    </row>
    <row r="60" spans="1:22" x14ac:dyDescent="0.3">
      <c r="A60" t="s">
        <v>72</v>
      </c>
      <c r="B60" t="s">
        <v>1256</v>
      </c>
      <c r="C60">
        <v>25</v>
      </c>
      <c r="D60" t="s">
        <v>1261</v>
      </c>
      <c r="E60">
        <v>2018</v>
      </c>
      <c r="F60">
        <v>47</v>
      </c>
      <c r="G60">
        <v>0.29661374400000001</v>
      </c>
      <c r="H60" t="s">
        <v>1265</v>
      </c>
      <c r="I60" t="s">
        <v>1268</v>
      </c>
      <c r="J60" t="s">
        <v>1274</v>
      </c>
      <c r="K60" t="s">
        <v>1279</v>
      </c>
      <c r="L60" t="s">
        <v>1284</v>
      </c>
      <c r="M60" t="s">
        <v>1288</v>
      </c>
      <c r="N60" t="s">
        <v>1288</v>
      </c>
      <c r="O60">
        <f>VLOOKUP(A60,Sheet2!A:B,2,0)</f>
        <v>378505</v>
      </c>
      <c r="P60">
        <f>VLOOKUP(A60,Sheet2!A:C,3,0)</f>
        <v>378505</v>
      </c>
      <c r="Q60">
        <f>VLOOKUP(A60,Sheet2!A:E,5,0)</f>
        <v>160449</v>
      </c>
      <c r="R60">
        <f>VLOOKUP(A60,Sheet2!A:F,6,0)</f>
        <v>0</v>
      </c>
      <c r="S60" t="s">
        <v>1288</v>
      </c>
      <c r="T60" s="33" t="str">
        <f>VLOOKUP(A60,Sheet2!AA:AD,3,0)</f>
        <v>Green</v>
      </c>
      <c r="U60" s="32" t="str">
        <f>VLOOKUP(A60,Sheet2!X:Y,2,0)</f>
        <v>Green</v>
      </c>
      <c r="V60" s="33" t="str">
        <f>VLOOKUP(A60,Sheet2!AA:AD,4,0)</f>
        <v>Green</v>
      </c>
    </row>
    <row r="61" spans="1:22" x14ac:dyDescent="0.3">
      <c r="A61" t="s">
        <v>73</v>
      </c>
      <c r="B61" t="s">
        <v>1256</v>
      </c>
      <c r="C61">
        <v>37</v>
      </c>
      <c r="D61" t="s">
        <v>1262</v>
      </c>
      <c r="E61">
        <v>2011</v>
      </c>
      <c r="F61">
        <v>54</v>
      </c>
      <c r="G61">
        <v>0.30465548399999998</v>
      </c>
      <c r="H61" t="s">
        <v>1264</v>
      </c>
      <c r="I61" t="s">
        <v>1267</v>
      </c>
      <c r="J61" t="s">
        <v>1274</v>
      </c>
      <c r="K61" t="s">
        <v>1279</v>
      </c>
      <c r="L61" t="s">
        <v>1285</v>
      </c>
      <c r="M61" t="s">
        <v>1289</v>
      </c>
      <c r="N61" t="s">
        <v>1288</v>
      </c>
      <c r="O61">
        <f>VLOOKUP(A61,Sheet2!A:B,2,0)</f>
        <v>169836</v>
      </c>
      <c r="P61">
        <f>VLOOKUP(A61,Sheet2!A:C,3,0)</f>
        <v>187894</v>
      </c>
      <c r="Q61">
        <f>VLOOKUP(A61,Sheet2!A:E,5,0)</f>
        <v>228721</v>
      </c>
      <c r="R61">
        <f>VLOOKUP(A61,Sheet2!A:F,6,0)</f>
        <v>0</v>
      </c>
      <c r="S61" t="s">
        <v>1288</v>
      </c>
      <c r="T61" s="33" t="str">
        <f>VLOOKUP(A61,Sheet2!AA:AD,3,0)</f>
        <v>Green</v>
      </c>
      <c r="U61" s="32" t="str">
        <f>VLOOKUP(A61,Sheet2!X:Y,2,0)</f>
        <v>Green</v>
      </c>
      <c r="V61" s="33" t="str">
        <f>VLOOKUP(A61,Sheet2!AA:AD,4,0)</f>
        <v>Green</v>
      </c>
    </row>
    <row r="62" spans="1:22" x14ac:dyDescent="0.3">
      <c r="A62" t="s">
        <v>74</v>
      </c>
      <c r="B62" t="s">
        <v>1256</v>
      </c>
      <c r="C62">
        <v>37</v>
      </c>
      <c r="D62" t="s">
        <v>1258</v>
      </c>
      <c r="E62">
        <v>2013</v>
      </c>
      <c r="F62">
        <v>55</v>
      </c>
      <c r="G62">
        <v>0.43347788500000001</v>
      </c>
      <c r="H62" t="s">
        <v>1264</v>
      </c>
      <c r="I62" t="s">
        <v>1269</v>
      </c>
      <c r="J62" t="s">
        <v>1274</v>
      </c>
      <c r="K62" t="s">
        <v>1279</v>
      </c>
      <c r="L62" t="s">
        <v>1285</v>
      </c>
      <c r="M62" t="s">
        <v>1288</v>
      </c>
      <c r="N62" t="s">
        <v>1288</v>
      </c>
      <c r="O62">
        <f>VLOOKUP(A62,Sheet2!A:B,2,0)</f>
        <v>288806</v>
      </c>
      <c r="P62">
        <f>VLOOKUP(A62,Sheet2!A:C,3,0)</f>
        <v>288806</v>
      </c>
      <c r="Q62">
        <f>VLOOKUP(A62,Sheet2!A:E,5,0)</f>
        <v>343822</v>
      </c>
      <c r="R62">
        <f>VLOOKUP(A62,Sheet2!A:F,6,0)</f>
        <v>0</v>
      </c>
      <c r="S62" t="s">
        <v>1288</v>
      </c>
      <c r="T62" s="33" t="str">
        <f>VLOOKUP(A62,Sheet2!AA:AD,3,0)</f>
        <v>Green</v>
      </c>
      <c r="U62" s="32" t="str">
        <f>VLOOKUP(A62,Sheet2!X:Y,2,0)</f>
        <v>Green</v>
      </c>
      <c r="V62" s="33" t="str">
        <f>VLOOKUP(A62,Sheet2!AA:AD,4,0)</f>
        <v>Green</v>
      </c>
    </row>
    <row r="63" spans="1:22" x14ac:dyDescent="0.3">
      <c r="A63" t="s">
        <v>75</v>
      </c>
      <c r="B63" t="s">
        <v>1256</v>
      </c>
      <c r="C63">
        <v>43</v>
      </c>
      <c r="D63" t="s">
        <v>1260</v>
      </c>
      <c r="E63">
        <v>2015</v>
      </c>
      <c r="F63">
        <v>27</v>
      </c>
      <c r="G63">
        <v>0.50068086999999994</v>
      </c>
      <c r="H63" t="s">
        <v>1264</v>
      </c>
      <c r="I63" t="s">
        <v>1267</v>
      </c>
      <c r="J63" t="s">
        <v>1276</v>
      </c>
      <c r="K63" t="s">
        <v>1279</v>
      </c>
      <c r="L63" t="s">
        <v>1286</v>
      </c>
      <c r="M63" t="s">
        <v>1288</v>
      </c>
      <c r="N63" t="s">
        <v>1288</v>
      </c>
      <c r="O63">
        <f>VLOOKUP(A63,Sheet2!A:B,2,0)</f>
        <v>377872</v>
      </c>
      <c r="P63">
        <f>VLOOKUP(A63,Sheet2!A:C,3,0)</f>
        <v>377872</v>
      </c>
      <c r="Q63">
        <f>VLOOKUP(A63,Sheet2!A:E,5,0)</f>
        <v>445471</v>
      </c>
      <c r="R63">
        <f>VLOOKUP(A63,Sheet2!A:F,6,0)</f>
        <v>0</v>
      </c>
      <c r="S63" t="s">
        <v>1288</v>
      </c>
      <c r="T63" s="33" t="str">
        <f>VLOOKUP(A63,Sheet2!AA:AD,3,0)</f>
        <v>Green</v>
      </c>
      <c r="U63" s="32" t="str">
        <f>VLOOKUP(A63,Sheet2!X:Y,2,0)</f>
        <v>Green</v>
      </c>
      <c r="V63" s="33" t="str">
        <f>VLOOKUP(A63,Sheet2!AA:AD,4,0)</f>
        <v>Green</v>
      </c>
    </row>
    <row r="64" spans="1:22" x14ac:dyDescent="0.3">
      <c r="A64" t="s">
        <v>76</v>
      </c>
      <c r="B64" t="s">
        <v>1256</v>
      </c>
      <c r="C64">
        <v>37</v>
      </c>
      <c r="D64" t="s">
        <v>1259</v>
      </c>
      <c r="E64">
        <v>2016</v>
      </c>
      <c r="F64">
        <v>37</v>
      </c>
      <c r="G64">
        <v>0.44315343899999998</v>
      </c>
      <c r="H64" t="s">
        <v>1264</v>
      </c>
      <c r="I64" t="s">
        <v>1269</v>
      </c>
      <c r="J64" t="s">
        <v>1275</v>
      </c>
      <c r="K64" t="s">
        <v>1279</v>
      </c>
      <c r="L64" t="s">
        <v>1284</v>
      </c>
      <c r="M64" t="s">
        <v>1288</v>
      </c>
      <c r="N64" t="s">
        <v>1288</v>
      </c>
      <c r="O64">
        <f>VLOOKUP(A64,Sheet2!A:B,2,0)</f>
        <v>297600</v>
      </c>
      <c r="P64">
        <f>VLOOKUP(A64,Sheet2!A:C,3,0)</f>
        <v>297600</v>
      </c>
      <c r="Q64">
        <f>VLOOKUP(A64,Sheet2!A:E,5,0)</f>
        <v>421544</v>
      </c>
      <c r="R64">
        <f>VLOOKUP(A64,Sheet2!A:F,6,0)</f>
        <v>0</v>
      </c>
      <c r="S64" t="s">
        <v>1288</v>
      </c>
      <c r="T64" s="33" t="str">
        <f>VLOOKUP(A64,Sheet2!AA:AD,3,0)</f>
        <v>Green</v>
      </c>
      <c r="U64" s="32" t="str">
        <f>VLOOKUP(A64,Sheet2!X:Y,2,0)</f>
        <v>Green</v>
      </c>
      <c r="V64" s="33" t="str">
        <f>VLOOKUP(A64,Sheet2!AA:AD,4,0)</f>
        <v>Green</v>
      </c>
    </row>
    <row r="65" spans="1:22" x14ac:dyDescent="0.3">
      <c r="A65" t="s">
        <v>77</v>
      </c>
      <c r="B65" t="s">
        <v>1256</v>
      </c>
      <c r="C65">
        <v>13</v>
      </c>
      <c r="D65" t="s">
        <v>1260</v>
      </c>
      <c r="E65">
        <v>2012</v>
      </c>
      <c r="F65">
        <v>53</v>
      </c>
      <c r="G65">
        <v>0.32237951199999998</v>
      </c>
      <c r="H65" t="s">
        <v>1264</v>
      </c>
      <c r="I65" t="s">
        <v>1270</v>
      </c>
      <c r="J65" t="s">
        <v>1271</v>
      </c>
      <c r="K65" t="s">
        <v>1271</v>
      </c>
      <c r="L65" t="s">
        <v>1271</v>
      </c>
      <c r="M65" t="s">
        <v>1288</v>
      </c>
      <c r="N65" t="s">
        <v>1288</v>
      </c>
      <c r="O65">
        <f>VLOOKUP(A65,Sheet2!A:B,2,0)</f>
        <v>381789</v>
      </c>
      <c r="P65">
        <f>VLOOKUP(A65,Sheet2!A:C,3,0)</f>
        <v>416472</v>
      </c>
      <c r="Q65">
        <f>VLOOKUP(A65,Sheet2!A:E,5,0)</f>
        <v>58515</v>
      </c>
      <c r="R65">
        <f>VLOOKUP(A65,Sheet2!A:F,6,0)</f>
        <v>0</v>
      </c>
      <c r="S65" t="s">
        <v>1288</v>
      </c>
      <c r="T65" s="33" t="str">
        <f>VLOOKUP(A65,Sheet2!AA:AD,3,0)</f>
        <v>Green</v>
      </c>
      <c r="U65" s="32" t="str">
        <f>VLOOKUP(A65,Sheet2!X:Y,2,0)</f>
        <v>Green</v>
      </c>
      <c r="V65" s="33" t="str">
        <f>VLOOKUP(A65,Sheet2!AA:AD,4,0)</f>
        <v>Green</v>
      </c>
    </row>
    <row r="66" spans="1:22" x14ac:dyDescent="0.3">
      <c r="A66" t="s">
        <v>78</v>
      </c>
      <c r="B66" t="s">
        <v>1256</v>
      </c>
      <c r="C66">
        <v>49</v>
      </c>
      <c r="D66" t="s">
        <v>1258</v>
      </c>
      <c r="E66">
        <v>2015</v>
      </c>
      <c r="F66">
        <v>35</v>
      </c>
      <c r="G66">
        <v>0.45252347799999998</v>
      </c>
      <c r="H66" t="s">
        <v>1264</v>
      </c>
      <c r="I66" t="s">
        <v>1267</v>
      </c>
      <c r="J66" t="s">
        <v>1274</v>
      </c>
      <c r="K66" t="s">
        <v>1280</v>
      </c>
      <c r="L66" t="s">
        <v>1284</v>
      </c>
      <c r="M66" t="s">
        <v>1288</v>
      </c>
      <c r="N66" t="s">
        <v>1288</v>
      </c>
      <c r="O66">
        <f>VLOOKUP(A66,Sheet2!A:B,2,0)</f>
        <v>320940</v>
      </c>
      <c r="P66">
        <f>VLOOKUP(A66,Sheet2!A:C,3,0)</f>
        <v>320940</v>
      </c>
      <c r="Q66">
        <f>VLOOKUP(A66,Sheet2!A:E,5,0)</f>
        <v>438459</v>
      </c>
      <c r="R66">
        <f>VLOOKUP(A66,Sheet2!A:F,6,0)</f>
        <v>0</v>
      </c>
      <c r="S66" t="s">
        <v>1288</v>
      </c>
      <c r="T66" s="33" t="str">
        <f>VLOOKUP(A66,Sheet2!AA:AD,3,0)</f>
        <v>Green</v>
      </c>
      <c r="U66" s="32" t="str">
        <f>VLOOKUP(A66,Sheet2!X:Y,2,0)</f>
        <v>Green</v>
      </c>
      <c r="V66" s="33" t="str">
        <f>VLOOKUP(A66,Sheet2!AA:AD,4,0)</f>
        <v>Green</v>
      </c>
    </row>
    <row r="67" spans="1:22" x14ac:dyDescent="0.3">
      <c r="A67" t="s">
        <v>79</v>
      </c>
      <c r="B67" t="s">
        <v>1256</v>
      </c>
      <c r="C67">
        <v>49</v>
      </c>
      <c r="D67" t="s">
        <v>1258</v>
      </c>
      <c r="E67">
        <v>2014</v>
      </c>
      <c r="F67">
        <v>44</v>
      </c>
      <c r="G67">
        <v>0.455017803</v>
      </c>
      <c r="H67" t="s">
        <v>1264</v>
      </c>
      <c r="I67" t="s">
        <v>1267</v>
      </c>
      <c r="J67" t="s">
        <v>1275</v>
      </c>
      <c r="K67" t="s">
        <v>1280</v>
      </c>
      <c r="L67" t="s">
        <v>1284</v>
      </c>
      <c r="M67" t="s">
        <v>1288</v>
      </c>
      <c r="N67" t="s">
        <v>1288</v>
      </c>
      <c r="O67">
        <f>VLOOKUP(A67,Sheet2!A:B,2,0)</f>
        <v>230070.13</v>
      </c>
      <c r="P67">
        <f>VLOOKUP(A67,Sheet2!A:C,3,0)</f>
        <v>238824</v>
      </c>
      <c r="Q67">
        <f>VLOOKUP(A67,Sheet2!A:E,5,0)</f>
        <v>441453</v>
      </c>
      <c r="R67">
        <f>VLOOKUP(A67,Sheet2!A:F,6,0)</f>
        <v>0</v>
      </c>
      <c r="S67" t="s">
        <v>1288</v>
      </c>
      <c r="T67" s="33" t="str">
        <f>VLOOKUP(A67,Sheet2!AA:AD,3,0)</f>
        <v>Green</v>
      </c>
      <c r="U67" s="32" t="str">
        <f>VLOOKUP(A67,Sheet2!X:Y,2,0)</f>
        <v>Green</v>
      </c>
      <c r="V67" s="33" t="str">
        <f>VLOOKUP(A67,Sheet2!AA:AD,4,0)</f>
        <v>Green</v>
      </c>
    </row>
    <row r="68" spans="1:22" x14ac:dyDescent="0.3">
      <c r="A68" t="s">
        <v>80</v>
      </c>
      <c r="B68" t="s">
        <v>1256</v>
      </c>
      <c r="C68">
        <v>31</v>
      </c>
      <c r="D68" t="s">
        <v>1262</v>
      </c>
      <c r="E68">
        <v>2012</v>
      </c>
      <c r="F68">
        <v>40</v>
      </c>
      <c r="G68">
        <v>0.31861365899999999</v>
      </c>
      <c r="H68" t="s">
        <v>1264</v>
      </c>
      <c r="I68" t="s">
        <v>1267</v>
      </c>
      <c r="J68" t="s">
        <v>1274</v>
      </c>
      <c r="K68" t="s">
        <v>1280</v>
      </c>
      <c r="L68" t="s">
        <v>1284</v>
      </c>
      <c r="M68" t="s">
        <v>1288</v>
      </c>
      <c r="N68" t="s">
        <v>1288</v>
      </c>
      <c r="O68">
        <f>VLOOKUP(A68,Sheet2!A:B,2,0)</f>
        <v>228424</v>
      </c>
      <c r="P68">
        <f>VLOOKUP(A68,Sheet2!A:C,3,0)</f>
        <v>228424</v>
      </c>
      <c r="Q68">
        <f>VLOOKUP(A68,Sheet2!A:E,5,0)</f>
        <v>238504</v>
      </c>
      <c r="R68">
        <f>VLOOKUP(A68,Sheet2!A:F,6,0)</f>
        <v>0</v>
      </c>
      <c r="S68" t="s">
        <v>1288</v>
      </c>
      <c r="T68" s="33" t="str">
        <f>VLOOKUP(A68,Sheet2!AA:AD,3,0)</f>
        <v>Green</v>
      </c>
      <c r="U68" s="32" t="str">
        <f>VLOOKUP(A68,Sheet2!X:Y,2,0)</f>
        <v>Green</v>
      </c>
      <c r="V68" s="33" t="str">
        <f>VLOOKUP(A68,Sheet2!AA:AD,4,0)</f>
        <v>Green</v>
      </c>
    </row>
    <row r="69" spans="1:22" x14ac:dyDescent="0.3">
      <c r="A69" t="s">
        <v>81</v>
      </c>
      <c r="B69" t="s">
        <v>1256</v>
      </c>
      <c r="C69">
        <v>19</v>
      </c>
      <c r="D69" t="s">
        <v>1260</v>
      </c>
      <c r="E69">
        <v>2016</v>
      </c>
      <c r="F69">
        <v>34</v>
      </c>
      <c r="G69">
        <v>9.0768254000000007E-2</v>
      </c>
      <c r="H69" t="s">
        <v>1265</v>
      </c>
      <c r="I69" t="s">
        <v>1270</v>
      </c>
      <c r="J69" t="s">
        <v>1274</v>
      </c>
      <c r="K69" t="s">
        <v>1279</v>
      </c>
      <c r="L69" t="s">
        <v>1284</v>
      </c>
      <c r="M69" t="s">
        <v>1288</v>
      </c>
      <c r="N69" t="s">
        <v>1288</v>
      </c>
      <c r="O69">
        <f>VLOOKUP(A69,Sheet2!A:B,2,0)</f>
        <v>157555.39000000001</v>
      </c>
      <c r="P69">
        <f>VLOOKUP(A69,Sheet2!A:C,3,0)</f>
        <v>176092</v>
      </c>
      <c r="Q69">
        <f>VLOOKUP(A69,Sheet2!A:E,5,0)</f>
        <v>16306</v>
      </c>
      <c r="R69">
        <f>VLOOKUP(A69,Sheet2!A:F,6,0)</f>
        <v>0</v>
      </c>
      <c r="S69" t="s">
        <v>1303</v>
      </c>
      <c r="T69" s="33" t="str">
        <f>VLOOKUP(A69,Sheet2!AA:AD,3,0)</f>
        <v>Green</v>
      </c>
      <c r="U69" s="32" t="str">
        <f>VLOOKUP(A69,Sheet2!X:Y,2,0)</f>
        <v>Green</v>
      </c>
      <c r="V69" s="33" t="str">
        <f>VLOOKUP(A69,Sheet2!AA:AD,4,0)</f>
        <v>Green</v>
      </c>
    </row>
    <row r="70" spans="1:22" x14ac:dyDescent="0.3">
      <c r="A70" t="s">
        <v>82</v>
      </c>
      <c r="B70" t="s">
        <v>1257</v>
      </c>
      <c r="C70">
        <v>25</v>
      </c>
      <c r="D70" t="s">
        <v>1258</v>
      </c>
      <c r="E70">
        <v>2016</v>
      </c>
      <c r="F70">
        <v>24</v>
      </c>
      <c r="G70">
        <v>0.49334857100000001</v>
      </c>
      <c r="H70" t="s">
        <v>1265</v>
      </c>
      <c r="I70" t="s">
        <v>1267</v>
      </c>
      <c r="J70" t="s">
        <v>1275</v>
      </c>
      <c r="K70" t="s">
        <v>1279</v>
      </c>
      <c r="L70" t="s">
        <v>1286</v>
      </c>
      <c r="M70" t="s">
        <v>1288</v>
      </c>
      <c r="N70" t="s">
        <v>1288</v>
      </c>
      <c r="O70">
        <f>VLOOKUP(A70,Sheet2!A:B,2,0)</f>
        <v>566481.07999999996</v>
      </c>
      <c r="P70">
        <f>VLOOKUP(A70,Sheet2!A:C,3,0)</f>
        <v>586891</v>
      </c>
      <c r="Q70">
        <f>VLOOKUP(A70,Sheet2!A:E,5,0)</f>
        <v>289591</v>
      </c>
      <c r="R70">
        <f>VLOOKUP(A70,Sheet2!A:F,6,0)</f>
        <v>0</v>
      </c>
      <c r="S70" t="s">
        <v>1288</v>
      </c>
      <c r="T70" s="33" t="str">
        <f>VLOOKUP(A70,Sheet2!AA:AD,3,0)</f>
        <v>Green</v>
      </c>
      <c r="U70" s="32" t="str">
        <f>VLOOKUP(A70,Sheet2!X:Y,2,0)</f>
        <v>Green</v>
      </c>
      <c r="V70" s="33" t="str">
        <f>VLOOKUP(A70,Sheet2!AA:AD,4,0)</f>
        <v>Green</v>
      </c>
    </row>
    <row r="71" spans="1:22" x14ac:dyDescent="0.3">
      <c r="A71" t="s">
        <v>83</v>
      </c>
      <c r="B71" t="s">
        <v>1256</v>
      </c>
      <c r="C71">
        <v>19</v>
      </c>
      <c r="D71" t="s">
        <v>1262</v>
      </c>
      <c r="E71">
        <v>2013</v>
      </c>
      <c r="F71">
        <v>54</v>
      </c>
      <c r="G71">
        <v>0.15290384600000001</v>
      </c>
      <c r="H71" t="s">
        <v>1264</v>
      </c>
      <c r="I71" t="s">
        <v>1267</v>
      </c>
      <c r="J71" t="s">
        <v>1274</v>
      </c>
      <c r="K71" t="s">
        <v>1282</v>
      </c>
      <c r="L71" t="s">
        <v>1285</v>
      </c>
      <c r="M71" t="s">
        <v>1288</v>
      </c>
      <c r="N71" t="s">
        <v>1288</v>
      </c>
      <c r="O71">
        <f>VLOOKUP(A71,Sheet2!A:B,2,0)</f>
        <v>155766</v>
      </c>
      <c r="P71">
        <f>VLOOKUP(A71,Sheet2!A:C,3,0)</f>
        <v>155766</v>
      </c>
      <c r="Q71">
        <f>VLOOKUP(A71,Sheet2!A:E,5,0)</f>
        <v>92453</v>
      </c>
      <c r="R71">
        <f>VLOOKUP(A71,Sheet2!A:F,6,0)</f>
        <v>0</v>
      </c>
      <c r="S71" t="s">
        <v>1288</v>
      </c>
      <c r="T71" s="33" t="str">
        <f>VLOOKUP(A71,Sheet2!AA:AD,3,0)</f>
        <v>Green</v>
      </c>
      <c r="U71" s="32" t="str">
        <f>VLOOKUP(A71,Sheet2!X:Y,2,0)</f>
        <v>Green</v>
      </c>
      <c r="V71" s="33" t="str">
        <f>VLOOKUP(A71,Sheet2!AA:AD,4,0)</f>
        <v>Green</v>
      </c>
    </row>
    <row r="72" spans="1:22" x14ac:dyDescent="0.3">
      <c r="A72" t="s">
        <v>84</v>
      </c>
      <c r="B72" t="s">
        <v>1257</v>
      </c>
      <c r="C72">
        <v>37</v>
      </c>
      <c r="D72" t="s">
        <v>1260</v>
      </c>
      <c r="E72">
        <v>2013</v>
      </c>
      <c r="F72">
        <v>27</v>
      </c>
      <c r="G72">
        <v>0.47729428600000001</v>
      </c>
      <c r="H72" t="s">
        <v>1264</v>
      </c>
      <c r="I72" t="s">
        <v>1267</v>
      </c>
      <c r="J72" t="s">
        <v>1275</v>
      </c>
      <c r="K72" t="s">
        <v>1279</v>
      </c>
      <c r="L72" t="s">
        <v>1284</v>
      </c>
      <c r="M72" t="s">
        <v>1288</v>
      </c>
      <c r="N72" t="s">
        <v>1288</v>
      </c>
      <c r="O72">
        <f>VLOOKUP(A72,Sheet2!A:B,2,0)</f>
        <v>279046.73</v>
      </c>
      <c r="P72">
        <f>VLOOKUP(A72,Sheet2!A:C,3,0)</f>
        <v>281359</v>
      </c>
      <c r="Q72">
        <f>VLOOKUP(A72,Sheet2!A:E,5,0)</f>
        <v>387134</v>
      </c>
      <c r="R72">
        <f>VLOOKUP(A72,Sheet2!A:F,6,0)</f>
        <v>0</v>
      </c>
      <c r="S72" t="s">
        <v>1288</v>
      </c>
      <c r="T72" s="33" t="str">
        <f>VLOOKUP(A72,Sheet2!AA:AD,3,0)</f>
        <v>Green</v>
      </c>
      <c r="U72" s="32" t="str">
        <f>VLOOKUP(A72,Sheet2!X:Y,2,0)</f>
        <v>Green</v>
      </c>
      <c r="V72" s="33" t="str">
        <f>VLOOKUP(A72,Sheet2!AA:AD,4,0)</f>
        <v>Green</v>
      </c>
    </row>
    <row r="73" spans="1:22" x14ac:dyDescent="0.3">
      <c r="A73" t="s">
        <v>85</v>
      </c>
      <c r="B73" t="s">
        <v>1257</v>
      </c>
      <c r="C73">
        <v>37</v>
      </c>
      <c r="D73" t="s">
        <v>1259</v>
      </c>
      <c r="E73">
        <v>2015</v>
      </c>
      <c r="F73">
        <v>51</v>
      </c>
      <c r="G73">
        <v>0.491525822</v>
      </c>
      <c r="H73" t="s">
        <v>1264</v>
      </c>
      <c r="I73" t="s">
        <v>1268</v>
      </c>
      <c r="J73" t="s">
        <v>1274</v>
      </c>
      <c r="K73" t="s">
        <v>1279</v>
      </c>
      <c r="L73" t="s">
        <v>1284</v>
      </c>
      <c r="M73" t="s">
        <v>1288</v>
      </c>
      <c r="N73" t="s">
        <v>1288</v>
      </c>
      <c r="O73">
        <f>VLOOKUP(A73,Sheet2!A:B,2,0)</f>
        <v>249770</v>
      </c>
      <c r="P73">
        <f>VLOOKUP(A73,Sheet2!A:C,3,0)</f>
        <v>249770</v>
      </c>
      <c r="Q73">
        <f>VLOOKUP(A73,Sheet2!A:E,5,0)</f>
        <v>467544</v>
      </c>
      <c r="R73">
        <f>VLOOKUP(A73,Sheet2!A:F,6,0)</f>
        <v>0</v>
      </c>
      <c r="S73" t="s">
        <v>1303</v>
      </c>
      <c r="T73" s="33" t="str">
        <f>VLOOKUP(A73,Sheet2!AA:AD,3,0)</f>
        <v>Green</v>
      </c>
      <c r="U73" s="32" t="str">
        <f>VLOOKUP(A73,Sheet2!X:Y,2,0)</f>
        <v>Green</v>
      </c>
      <c r="V73" s="33" t="str">
        <f>VLOOKUP(A73,Sheet2!AA:AD,4,0)</f>
        <v>Green</v>
      </c>
    </row>
    <row r="74" spans="1:22" x14ac:dyDescent="0.3">
      <c r="A74" t="s">
        <v>86</v>
      </c>
      <c r="B74" t="s">
        <v>1256</v>
      </c>
      <c r="C74">
        <v>37</v>
      </c>
      <c r="D74" t="s">
        <v>1259</v>
      </c>
      <c r="E74">
        <v>2012</v>
      </c>
      <c r="F74">
        <v>48</v>
      </c>
      <c r="G74">
        <v>0.44032487799999998</v>
      </c>
      <c r="H74" t="s">
        <v>1265</v>
      </c>
      <c r="I74" t="s">
        <v>1267</v>
      </c>
      <c r="J74" t="s">
        <v>1275</v>
      </c>
      <c r="K74" t="s">
        <v>1279</v>
      </c>
      <c r="L74" t="s">
        <v>1286</v>
      </c>
      <c r="M74" t="s">
        <v>1288</v>
      </c>
      <c r="N74" t="s">
        <v>1288</v>
      </c>
      <c r="O74">
        <f>VLOOKUP(A74,Sheet2!A:B,2,0)</f>
        <v>298770</v>
      </c>
      <c r="P74">
        <f>VLOOKUP(A74,Sheet2!A:C,3,0)</f>
        <v>298770</v>
      </c>
      <c r="Q74">
        <f>VLOOKUP(A74,Sheet2!A:E,5,0)</f>
        <v>337724</v>
      </c>
      <c r="R74">
        <f>VLOOKUP(A74,Sheet2!A:F,6,0)</f>
        <v>0</v>
      </c>
      <c r="S74" t="s">
        <v>1288</v>
      </c>
      <c r="T74" s="33" t="str">
        <f>VLOOKUP(A74,Sheet2!AA:AD,3,0)</f>
        <v>Green</v>
      </c>
      <c r="U74" s="32" t="str">
        <f>VLOOKUP(A74,Sheet2!X:Y,2,0)</f>
        <v>Green</v>
      </c>
      <c r="V74" s="33" t="str">
        <f>VLOOKUP(A74,Sheet2!AA:AD,4,0)</f>
        <v>Green</v>
      </c>
    </row>
    <row r="75" spans="1:22" x14ac:dyDescent="0.3">
      <c r="A75" t="s">
        <v>87</v>
      </c>
      <c r="B75" t="s">
        <v>1257</v>
      </c>
      <c r="C75">
        <v>25</v>
      </c>
      <c r="D75" t="s">
        <v>1258</v>
      </c>
      <c r="E75">
        <v>2011</v>
      </c>
      <c r="F75">
        <v>35</v>
      </c>
      <c r="G75">
        <v>0.426351484</v>
      </c>
      <c r="H75" t="s">
        <v>1264</v>
      </c>
      <c r="I75" t="s">
        <v>1267</v>
      </c>
      <c r="J75" t="s">
        <v>1275</v>
      </c>
      <c r="K75" t="s">
        <v>1280</v>
      </c>
      <c r="L75" t="s">
        <v>1285</v>
      </c>
      <c r="M75" t="s">
        <v>1288</v>
      </c>
      <c r="N75" t="s">
        <v>1288</v>
      </c>
      <c r="O75">
        <f>VLOOKUP(A75,Sheet2!A:B,2,0)</f>
        <v>302088</v>
      </c>
      <c r="P75">
        <f>VLOOKUP(A75,Sheet2!A:C,3,0)</f>
        <v>302088</v>
      </c>
      <c r="Q75">
        <f>VLOOKUP(A75,Sheet2!A:E,5,0)</f>
        <v>264863</v>
      </c>
      <c r="R75">
        <f>VLOOKUP(A75,Sheet2!A:F,6,0)</f>
        <v>0</v>
      </c>
      <c r="S75" t="s">
        <v>1288</v>
      </c>
      <c r="T75" s="33" t="str">
        <f>VLOOKUP(A75,Sheet2!AA:AD,3,0)</f>
        <v>Green</v>
      </c>
      <c r="U75" s="32" t="str">
        <f>VLOOKUP(A75,Sheet2!X:Y,2,0)</f>
        <v>Green</v>
      </c>
      <c r="V75" s="33" t="str">
        <f>VLOOKUP(A75,Sheet2!AA:AD,4,0)</f>
        <v>Green</v>
      </c>
    </row>
    <row r="76" spans="1:22" x14ac:dyDescent="0.3">
      <c r="A76" t="s">
        <v>88</v>
      </c>
      <c r="B76" t="s">
        <v>1257</v>
      </c>
      <c r="C76">
        <v>25</v>
      </c>
      <c r="D76" t="s">
        <v>1261</v>
      </c>
      <c r="E76">
        <v>2011</v>
      </c>
      <c r="F76">
        <v>34</v>
      </c>
      <c r="G76">
        <v>0.27357728999999997</v>
      </c>
      <c r="H76" t="s">
        <v>1264</v>
      </c>
      <c r="I76" t="s">
        <v>1267</v>
      </c>
      <c r="J76" t="s">
        <v>1275</v>
      </c>
      <c r="K76" t="s">
        <v>1279</v>
      </c>
      <c r="L76" t="s">
        <v>1286</v>
      </c>
      <c r="M76" t="s">
        <v>1288</v>
      </c>
      <c r="N76" t="s">
        <v>1288</v>
      </c>
      <c r="O76">
        <f>VLOOKUP(A76,Sheet2!A:B,2,0)</f>
        <v>235150.99</v>
      </c>
      <c r="P76">
        <f>VLOOKUP(A76,Sheet2!A:C,3,0)</f>
        <v>249795</v>
      </c>
      <c r="Q76">
        <f>VLOOKUP(A76,Sheet2!A:E,5,0)</f>
        <v>153941</v>
      </c>
      <c r="R76">
        <f>VLOOKUP(A76,Sheet2!A:F,6,0)</f>
        <v>0</v>
      </c>
      <c r="S76" t="s">
        <v>1288</v>
      </c>
      <c r="T76" s="33" t="str">
        <f>VLOOKUP(A76,Sheet2!AA:AD,3,0)</f>
        <v>Green</v>
      </c>
      <c r="U76" s="32" t="str">
        <f>VLOOKUP(A76,Sheet2!X:Y,2,0)</f>
        <v>Green</v>
      </c>
      <c r="V76" s="33" t="str">
        <f>VLOOKUP(A76,Sheet2!AA:AD,4,0)</f>
        <v>Green</v>
      </c>
    </row>
    <row r="77" spans="1:22" x14ac:dyDescent="0.3">
      <c r="A77" t="s">
        <v>89</v>
      </c>
      <c r="B77" t="s">
        <v>1256</v>
      </c>
      <c r="C77">
        <v>13</v>
      </c>
      <c r="D77" t="s">
        <v>1261</v>
      </c>
      <c r="E77">
        <v>2016</v>
      </c>
      <c r="F77">
        <v>35</v>
      </c>
      <c r="G77">
        <v>0.16769608499999999</v>
      </c>
      <c r="H77" t="s">
        <v>1264</v>
      </c>
      <c r="I77" t="s">
        <v>1269</v>
      </c>
      <c r="J77" t="s">
        <v>1274</v>
      </c>
      <c r="K77" t="s">
        <v>1280</v>
      </c>
      <c r="L77" t="s">
        <v>1284</v>
      </c>
      <c r="M77" t="s">
        <v>1288</v>
      </c>
      <c r="N77" t="s">
        <v>1288</v>
      </c>
      <c r="O77">
        <f>VLOOKUP(A77,Sheet2!A:B,2,0)</f>
        <v>228209</v>
      </c>
      <c r="P77">
        <f>VLOOKUP(A77,Sheet2!A:C,3,0)</f>
        <v>298538</v>
      </c>
      <c r="Q77">
        <f>VLOOKUP(A77,Sheet2!A:E,5,0)</f>
        <v>118956</v>
      </c>
      <c r="R77">
        <f>VLOOKUP(A77,Sheet2!A:F,6,0)</f>
        <v>0</v>
      </c>
      <c r="S77" t="s">
        <v>1304</v>
      </c>
      <c r="T77" s="33" t="str">
        <f>VLOOKUP(A77,Sheet2!AA:AD,3,0)</f>
        <v>Green</v>
      </c>
      <c r="U77" s="32" t="str">
        <f>VLOOKUP(A77,Sheet2!X:Y,2,0)</f>
        <v>Green</v>
      </c>
      <c r="V77" s="33" t="str">
        <f>VLOOKUP(A77,Sheet2!AA:AD,4,0)</f>
        <v>Green</v>
      </c>
    </row>
    <row r="78" spans="1:22" x14ac:dyDescent="0.3">
      <c r="A78" t="s">
        <v>90</v>
      </c>
      <c r="B78" t="s">
        <v>1256</v>
      </c>
      <c r="C78">
        <v>19</v>
      </c>
      <c r="D78" t="s">
        <v>1258</v>
      </c>
      <c r="E78">
        <v>2014</v>
      </c>
      <c r="F78">
        <v>58</v>
      </c>
      <c r="G78">
        <v>9.9305433999999998E-2</v>
      </c>
      <c r="H78" t="s">
        <v>1264</v>
      </c>
      <c r="I78" t="s">
        <v>1271</v>
      </c>
      <c r="J78" t="s">
        <v>1271</v>
      </c>
      <c r="K78" t="s">
        <v>1271</v>
      </c>
      <c r="L78" t="s">
        <v>1271</v>
      </c>
      <c r="M78" t="s">
        <v>1288</v>
      </c>
      <c r="N78" t="s">
        <v>1288</v>
      </c>
      <c r="O78">
        <f>VLOOKUP(A78,Sheet2!A:B,2,0)</f>
        <v>131824</v>
      </c>
      <c r="P78">
        <f>VLOOKUP(A78,Sheet2!A:C,3,0)</f>
        <v>131824</v>
      </c>
      <c r="Q78">
        <f>VLOOKUP(A78,Sheet2!A:E,5,0)</f>
        <v>40192</v>
      </c>
      <c r="R78">
        <f>VLOOKUP(A78,Sheet2!A:F,6,0)</f>
        <v>0</v>
      </c>
      <c r="S78" t="s">
        <v>1303</v>
      </c>
      <c r="T78" s="33" t="str">
        <f>VLOOKUP(A78,Sheet2!AA:AD,3,0)</f>
        <v>Green</v>
      </c>
      <c r="U78" s="32" t="str">
        <f>VLOOKUP(A78,Sheet2!X:Y,2,0)</f>
        <v>Green</v>
      </c>
      <c r="V78" s="33" t="str">
        <f>VLOOKUP(A78,Sheet2!AA:AD,4,0)</f>
        <v>Green</v>
      </c>
    </row>
    <row r="79" spans="1:22" x14ac:dyDescent="0.3">
      <c r="A79" t="s">
        <v>91</v>
      </c>
      <c r="B79" t="s">
        <v>1257</v>
      </c>
      <c r="C79">
        <v>37</v>
      </c>
      <c r="D79" t="s">
        <v>1261</v>
      </c>
      <c r="E79">
        <v>2011</v>
      </c>
      <c r="F79">
        <v>48</v>
      </c>
      <c r="G79">
        <v>0.33502348399999998</v>
      </c>
      <c r="H79" t="s">
        <v>1264</v>
      </c>
      <c r="I79" t="s">
        <v>1267</v>
      </c>
      <c r="J79" t="s">
        <v>1274</v>
      </c>
      <c r="K79" t="s">
        <v>1279</v>
      </c>
      <c r="L79" t="s">
        <v>1284</v>
      </c>
      <c r="M79" t="s">
        <v>1288</v>
      </c>
      <c r="N79" t="s">
        <v>1288</v>
      </c>
      <c r="O79">
        <f>VLOOKUP(A79,Sheet2!A:B,2,0)</f>
        <v>177144</v>
      </c>
      <c r="P79">
        <f>VLOOKUP(A79,Sheet2!A:C,3,0)</f>
        <v>177144</v>
      </c>
      <c r="Q79">
        <f>VLOOKUP(A79,Sheet2!A:E,5,0)</f>
        <v>267975</v>
      </c>
      <c r="R79">
        <f>VLOOKUP(A79,Sheet2!A:F,6,0)</f>
        <v>0</v>
      </c>
      <c r="S79" t="s">
        <v>1288</v>
      </c>
      <c r="T79" s="33" t="str">
        <f>VLOOKUP(A79,Sheet2!AA:AD,3,0)</f>
        <v>Green</v>
      </c>
      <c r="U79" s="32" t="str">
        <f>VLOOKUP(A79,Sheet2!X:Y,2,0)</f>
        <v>Green</v>
      </c>
      <c r="V79" s="33" t="str">
        <f>VLOOKUP(A79,Sheet2!AA:AD,4,0)</f>
        <v>Green</v>
      </c>
    </row>
    <row r="80" spans="1:22" x14ac:dyDescent="0.3">
      <c r="A80" t="s">
        <v>92</v>
      </c>
      <c r="B80" t="s">
        <v>1256</v>
      </c>
      <c r="C80">
        <v>37</v>
      </c>
      <c r="D80" t="s">
        <v>1260</v>
      </c>
      <c r="E80">
        <v>2014</v>
      </c>
      <c r="F80">
        <v>47</v>
      </c>
      <c r="G80">
        <v>0.50932439299999999</v>
      </c>
      <c r="H80" t="s">
        <v>1264</v>
      </c>
      <c r="I80" t="s">
        <v>1267</v>
      </c>
      <c r="J80" t="s">
        <v>1275</v>
      </c>
      <c r="K80" t="s">
        <v>1280</v>
      </c>
      <c r="L80" t="s">
        <v>1284</v>
      </c>
      <c r="M80" t="s">
        <v>1288</v>
      </c>
      <c r="N80" t="s">
        <v>1288</v>
      </c>
      <c r="O80">
        <f>VLOOKUP(A80,Sheet2!A:B,2,0)</f>
        <v>271810</v>
      </c>
      <c r="P80">
        <f>VLOOKUP(A80,Sheet2!A:C,3,0)</f>
        <v>289080</v>
      </c>
      <c r="Q80">
        <f>VLOOKUP(A80,Sheet2!A:E,5,0)</f>
        <v>487178</v>
      </c>
      <c r="R80">
        <f>VLOOKUP(A80,Sheet2!A:F,6,0)</f>
        <v>0</v>
      </c>
      <c r="S80" t="s">
        <v>1288</v>
      </c>
      <c r="T80" s="33" t="str">
        <f>VLOOKUP(A80,Sheet2!AA:AD,3,0)</f>
        <v>Green</v>
      </c>
      <c r="U80" s="32" t="str">
        <f>VLOOKUP(A80,Sheet2!X:Y,2,0)</f>
        <v>Green</v>
      </c>
      <c r="V80" s="33" t="str">
        <f>VLOOKUP(A80,Sheet2!AA:AD,4,0)</f>
        <v>Green</v>
      </c>
    </row>
    <row r="81" spans="1:22" x14ac:dyDescent="0.3">
      <c r="A81" t="s">
        <v>93</v>
      </c>
      <c r="B81" t="s">
        <v>1256</v>
      </c>
      <c r="C81">
        <v>37</v>
      </c>
      <c r="D81" t="s">
        <v>1261</v>
      </c>
      <c r="E81">
        <v>2014</v>
      </c>
      <c r="F81">
        <v>28</v>
      </c>
      <c r="G81">
        <v>0.431464509</v>
      </c>
      <c r="H81" t="s">
        <v>1264</v>
      </c>
      <c r="I81" t="s">
        <v>1267</v>
      </c>
      <c r="J81" t="s">
        <v>1274</v>
      </c>
      <c r="K81" t="s">
        <v>1280</v>
      </c>
      <c r="L81" t="s">
        <v>1284</v>
      </c>
      <c r="M81" t="s">
        <v>1288</v>
      </c>
      <c r="N81" t="s">
        <v>1288</v>
      </c>
      <c r="O81">
        <f>VLOOKUP(A81,Sheet2!A:B,2,0)</f>
        <v>234708</v>
      </c>
      <c r="P81">
        <f>VLOOKUP(A81,Sheet2!A:C,3,0)</f>
        <v>256512</v>
      </c>
      <c r="Q81">
        <f>VLOOKUP(A81,Sheet2!A:E,5,0)</f>
        <v>397509</v>
      </c>
      <c r="R81">
        <f>VLOOKUP(A81,Sheet2!A:F,6,0)</f>
        <v>0</v>
      </c>
      <c r="S81" t="s">
        <v>1288</v>
      </c>
      <c r="T81" s="33" t="str">
        <f>VLOOKUP(A81,Sheet2!AA:AD,3,0)</f>
        <v>Green</v>
      </c>
      <c r="U81" s="32" t="str">
        <f>VLOOKUP(A81,Sheet2!X:Y,2,0)</f>
        <v>Green</v>
      </c>
      <c r="V81" s="33" t="str">
        <f>VLOOKUP(A81,Sheet2!AA:AD,4,0)</f>
        <v>Green</v>
      </c>
    </row>
    <row r="82" spans="1:22" x14ac:dyDescent="0.3">
      <c r="A82" t="s">
        <v>94</v>
      </c>
      <c r="B82" t="s">
        <v>1256</v>
      </c>
      <c r="C82">
        <v>37</v>
      </c>
      <c r="D82" t="s">
        <v>1261</v>
      </c>
      <c r="E82">
        <v>2013</v>
      </c>
      <c r="F82">
        <v>61</v>
      </c>
      <c r="G82">
        <v>0.55847333300000002</v>
      </c>
      <c r="H82" t="s">
        <v>1264</v>
      </c>
      <c r="I82" t="s">
        <v>1267</v>
      </c>
      <c r="J82" t="s">
        <v>1275</v>
      </c>
      <c r="K82" t="s">
        <v>1279</v>
      </c>
      <c r="L82" t="s">
        <v>1286</v>
      </c>
      <c r="M82" t="s">
        <v>1288</v>
      </c>
      <c r="N82" t="s">
        <v>1288</v>
      </c>
      <c r="O82">
        <f>VLOOKUP(A82,Sheet2!A:B,2,0)</f>
        <v>293502</v>
      </c>
      <c r="P82">
        <f>VLOOKUP(A82,Sheet2!A:C,3,0)</f>
        <v>293502</v>
      </c>
      <c r="Q82">
        <f>VLOOKUP(A82,Sheet2!A:E,5,0)</f>
        <v>484175</v>
      </c>
      <c r="R82">
        <f>VLOOKUP(A82,Sheet2!A:F,6,0)</f>
        <v>0</v>
      </c>
      <c r="S82" t="s">
        <v>1288</v>
      </c>
      <c r="T82" s="33" t="str">
        <f>VLOOKUP(A82,Sheet2!AA:AD,3,0)</f>
        <v>Green</v>
      </c>
      <c r="U82" s="32" t="str">
        <f>VLOOKUP(A82,Sheet2!X:Y,2,0)</f>
        <v>Green</v>
      </c>
      <c r="V82" s="33" t="str">
        <f>VLOOKUP(A82,Sheet2!AA:AD,4,0)</f>
        <v>Green</v>
      </c>
    </row>
    <row r="83" spans="1:22" x14ac:dyDescent="0.3">
      <c r="A83" t="s">
        <v>95</v>
      </c>
      <c r="B83" t="s">
        <v>1256</v>
      </c>
      <c r="C83">
        <v>37</v>
      </c>
      <c r="D83" t="s">
        <v>1259</v>
      </c>
      <c r="E83">
        <v>2005</v>
      </c>
      <c r="F83">
        <v>51</v>
      </c>
      <c r="G83">
        <v>0.51409559900000001</v>
      </c>
      <c r="H83" t="s">
        <v>1264</v>
      </c>
      <c r="I83" t="s">
        <v>1267</v>
      </c>
      <c r="J83" t="s">
        <v>1274</v>
      </c>
      <c r="K83" t="s">
        <v>1280</v>
      </c>
      <c r="L83" t="s">
        <v>1285</v>
      </c>
      <c r="M83" t="s">
        <v>1288</v>
      </c>
      <c r="N83" t="s">
        <v>1288</v>
      </c>
      <c r="O83">
        <f>VLOOKUP(A83,Sheet2!A:B,2,0)</f>
        <v>245222</v>
      </c>
      <c r="P83">
        <f>VLOOKUP(A83,Sheet2!A:C,3,0)</f>
        <v>245968</v>
      </c>
      <c r="Q83">
        <f>VLOOKUP(A83,Sheet2!A:E,5,0)</f>
        <v>257313</v>
      </c>
      <c r="R83">
        <f>VLOOKUP(A83,Sheet2!A:F,6,0)</f>
        <v>0</v>
      </c>
      <c r="S83" t="s">
        <v>1288</v>
      </c>
      <c r="T83" s="33" t="str">
        <f>VLOOKUP(A83,Sheet2!AA:AD,3,0)</f>
        <v>Green</v>
      </c>
      <c r="U83" s="32" t="str">
        <f>VLOOKUP(A83,Sheet2!X:Y,2,0)</f>
        <v>Green</v>
      </c>
      <c r="V83" s="33" t="str">
        <f>VLOOKUP(A83,Sheet2!AA:AD,4,0)</f>
        <v>Green</v>
      </c>
    </row>
    <row r="84" spans="1:22" x14ac:dyDescent="0.3">
      <c r="A84" t="s">
        <v>96</v>
      </c>
      <c r="B84" t="s">
        <v>1256</v>
      </c>
      <c r="C84">
        <v>49</v>
      </c>
      <c r="D84" t="s">
        <v>1260</v>
      </c>
      <c r="E84">
        <v>2012</v>
      </c>
      <c r="F84">
        <v>28</v>
      </c>
      <c r="G84">
        <v>0.41165073200000002</v>
      </c>
      <c r="H84" t="s">
        <v>1264</v>
      </c>
      <c r="I84" t="s">
        <v>1267</v>
      </c>
      <c r="J84" t="s">
        <v>1275</v>
      </c>
      <c r="K84" t="s">
        <v>1279</v>
      </c>
      <c r="L84" t="s">
        <v>1286</v>
      </c>
      <c r="M84" t="s">
        <v>1288</v>
      </c>
      <c r="N84" t="s">
        <v>1288</v>
      </c>
      <c r="O84">
        <f>VLOOKUP(A84,Sheet2!A:B,2,0)</f>
        <v>240184</v>
      </c>
      <c r="P84">
        <f>VLOOKUP(A84,Sheet2!A:C,3,0)</f>
        <v>240184</v>
      </c>
      <c r="Q84">
        <f>VLOOKUP(A84,Sheet2!A:E,5,0)</f>
        <v>361213</v>
      </c>
      <c r="R84">
        <f>VLOOKUP(A84,Sheet2!A:F,6,0)</f>
        <v>0</v>
      </c>
      <c r="S84" t="s">
        <v>1288</v>
      </c>
      <c r="T84" s="33" t="str">
        <f>VLOOKUP(A84,Sheet2!AA:AD,3,0)</f>
        <v>Green</v>
      </c>
      <c r="U84" s="32" t="str">
        <f>VLOOKUP(A84,Sheet2!X:Y,2,0)</f>
        <v>Green</v>
      </c>
      <c r="V84" s="33" t="str">
        <f>VLOOKUP(A84,Sheet2!AA:AD,4,0)</f>
        <v>Green</v>
      </c>
    </row>
    <row r="85" spans="1:22" x14ac:dyDescent="0.3">
      <c r="A85" t="s">
        <v>97</v>
      </c>
      <c r="B85" t="s">
        <v>1256</v>
      </c>
      <c r="C85">
        <v>49</v>
      </c>
      <c r="D85" t="s">
        <v>1261</v>
      </c>
      <c r="E85">
        <v>2013</v>
      </c>
      <c r="F85">
        <v>31</v>
      </c>
      <c r="G85">
        <v>0.39270384600000002</v>
      </c>
      <c r="H85" t="s">
        <v>1265</v>
      </c>
      <c r="I85" t="s">
        <v>1267</v>
      </c>
      <c r="J85" t="s">
        <v>1274</v>
      </c>
      <c r="K85" t="s">
        <v>1279</v>
      </c>
      <c r="L85" t="s">
        <v>1285</v>
      </c>
      <c r="M85" t="s">
        <v>1288</v>
      </c>
      <c r="N85" t="s">
        <v>1288</v>
      </c>
      <c r="O85">
        <f>VLOOKUP(A85,Sheet2!A:B,2,0)</f>
        <v>232876</v>
      </c>
      <c r="P85">
        <f>VLOOKUP(A85,Sheet2!A:C,3,0)</f>
        <v>232876</v>
      </c>
      <c r="Q85">
        <f>VLOOKUP(A85,Sheet2!A:E,5,0)</f>
        <v>349810</v>
      </c>
      <c r="R85">
        <f>VLOOKUP(A85,Sheet2!A:F,6,0)</f>
        <v>0</v>
      </c>
      <c r="S85" t="s">
        <v>1303</v>
      </c>
      <c r="T85" s="33" t="str">
        <f>VLOOKUP(A85,Sheet2!AA:AD,3,0)</f>
        <v>Green</v>
      </c>
      <c r="U85" s="32" t="str">
        <f>VLOOKUP(A85,Sheet2!X:Y,2,0)</f>
        <v>Green</v>
      </c>
      <c r="V85" s="33" t="str">
        <f>VLOOKUP(A85,Sheet2!AA:AD,4,0)</f>
        <v>Green</v>
      </c>
    </row>
    <row r="86" spans="1:22" x14ac:dyDescent="0.3">
      <c r="A86" t="s">
        <v>98</v>
      </c>
      <c r="B86" t="s">
        <v>1257</v>
      </c>
      <c r="C86">
        <v>37</v>
      </c>
      <c r="D86" t="s">
        <v>1260</v>
      </c>
      <c r="E86">
        <v>2014</v>
      </c>
      <c r="F86">
        <v>38</v>
      </c>
      <c r="G86">
        <v>0.293194866</v>
      </c>
      <c r="H86" t="s">
        <v>1264</v>
      </c>
      <c r="I86" t="s">
        <v>1268</v>
      </c>
      <c r="J86" t="s">
        <v>1274</v>
      </c>
      <c r="K86" t="s">
        <v>1279</v>
      </c>
      <c r="L86" t="s">
        <v>1285</v>
      </c>
      <c r="M86" t="s">
        <v>1288</v>
      </c>
      <c r="N86" t="s">
        <v>1288</v>
      </c>
      <c r="O86">
        <f>VLOOKUP(A86,Sheet2!A:B,2,0)</f>
        <v>186204</v>
      </c>
      <c r="P86">
        <f>VLOOKUP(A86,Sheet2!A:C,3,0)</f>
        <v>186204</v>
      </c>
      <c r="Q86">
        <f>VLOOKUP(A86,Sheet2!A:E,5,0)</f>
        <v>252927</v>
      </c>
      <c r="R86">
        <f>VLOOKUP(A86,Sheet2!A:F,6,0)</f>
        <v>0</v>
      </c>
      <c r="S86" t="s">
        <v>1288</v>
      </c>
      <c r="T86" s="33" t="str">
        <f>VLOOKUP(A86,Sheet2!AA:AD,3,0)</f>
        <v>Green</v>
      </c>
      <c r="U86" s="32" t="str">
        <f>VLOOKUP(A86,Sheet2!X:Y,2,0)</f>
        <v>Green</v>
      </c>
      <c r="V86" s="33" t="str">
        <f>VLOOKUP(A86,Sheet2!AA:AD,4,0)</f>
        <v>Green</v>
      </c>
    </row>
    <row r="87" spans="1:22" x14ac:dyDescent="0.3">
      <c r="A87" t="s">
        <v>99</v>
      </c>
      <c r="B87" t="s">
        <v>1256</v>
      </c>
      <c r="C87">
        <v>37</v>
      </c>
      <c r="D87" t="s">
        <v>1259</v>
      </c>
      <c r="E87">
        <v>2015</v>
      </c>
      <c r="F87">
        <v>32</v>
      </c>
      <c r="G87">
        <v>0.39341153800000001</v>
      </c>
      <c r="H87" t="s">
        <v>1264</v>
      </c>
      <c r="I87" t="s">
        <v>1268</v>
      </c>
      <c r="J87" t="s">
        <v>1275</v>
      </c>
      <c r="K87" t="s">
        <v>1280</v>
      </c>
      <c r="L87" t="s">
        <v>1284</v>
      </c>
      <c r="M87" t="s">
        <v>1288</v>
      </c>
      <c r="N87" t="s">
        <v>1288</v>
      </c>
      <c r="O87">
        <f>VLOOKUP(A87,Sheet2!A:B,2,0)</f>
        <v>151601</v>
      </c>
      <c r="P87">
        <f>VLOOKUP(A87,Sheet2!A:C,3,0)</f>
        <v>187330</v>
      </c>
      <c r="Q87">
        <f>VLOOKUP(A87,Sheet2!A:E,5,0)</f>
        <v>362924</v>
      </c>
      <c r="R87">
        <f>VLOOKUP(A87,Sheet2!A:F,6,0)</f>
        <v>0</v>
      </c>
      <c r="S87" t="s">
        <v>1303</v>
      </c>
      <c r="T87" s="33" t="str">
        <f>VLOOKUP(A87,Sheet2!AA:AD,3,0)</f>
        <v>Green</v>
      </c>
      <c r="U87" s="32" t="str">
        <f>VLOOKUP(A87,Sheet2!X:Y,2,0)</f>
        <v>Green</v>
      </c>
      <c r="V87" s="33" t="str">
        <f>VLOOKUP(A87,Sheet2!AA:AD,4,0)</f>
        <v>Green</v>
      </c>
    </row>
    <row r="88" spans="1:22" x14ac:dyDescent="0.3">
      <c r="A88" t="s">
        <v>100</v>
      </c>
      <c r="B88" t="s">
        <v>1256</v>
      </c>
      <c r="C88">
        <v>37</v>
      </c>
      <c r="D88" t="s">
        <v>1260</v>
      </c>
      <c r="E88">
        <v>2012</v>
      </c>
      <c r="F88">
        <v>48</v>
      </c>
      <c r="G88">
        <v>0.51042731699999999</v>
      </c>
      <c r="H88" t="s">
        <v>1264</v>
      </c>
      <c r="I88" t="s">
        <v>1267</v>
      </c>
      <c r="J88" t="s">
        <v>1274</v>
      </c>
      <c r="K88" t="s">
        <v>1280</v>
      </c>
      <c r="L88" t="s">
        <v>1284</v>
      </c>
      <c r="M88" t="s">
        <v>1288</v>
      </c>
      <c r="N88" t="s">
        <v>1288</v>
      </c>
      <c r="O88">
        <f>VLOOKUP(A88,Sheet2!A:B,2,0)</f>
        <v>266970</v>
      </c>
      <c r="P88">
        <f>VLOOKUP(A88,Sheet2!A:C,3,0)</f>
        <v>266970</v>
      </c>
      <c r="Q88">
        <f>VLOOKUP(A88,Sheet2!A:E,5,0)</f>
        <v>430857</v>
      </c>
      <c r="R88">
        <f>VLOOKUP(A88,Sheet2!A:F,6,0)</f>
        <v>0</v>
      </c>
      <c r="S88" t="s">
        <v>1288</v>
      </c>
      <c r="T88" s="33" t="str">
        <f>VLOOKUP(A88,Sheet2!AA:AD,3,0)</f>
        <v>Green</v>
      </c>
      <c r="U88" s="32" t="str">
        <f>VLOOKUP(A88,Sheet2!X:Y,2,0)</f>
        <v>Green</v>
      </c>
      <c r="V88" s="33" t="str">
        <f>VLOOKUP(A88,Sheet2!AA:AD,4,0)</f>
        <v>Green</v>
      </c>
    </row>
    <row r="89" spans="1:22" x14ac:dyDescent="0.3">
      <c r="A89" t="s">
        <v>101</v>
      </c>
      <c r="B89" t="s">
        <v>1256</v>
      </c>
      <c r="C89">
        <v>13</v>
      </c>
      <c r="D89" t="s">
        <v>1258</v>
      </c>
      <c r="E89">
        <v>2017</v>
      </c>
      <c r="F89">
        <v>37</v>
      </c>
      <c r="G89">
        <v>0.13768333299999999</v>
      </c>
      <c r="H89" t="s">
        <v>1264</v>
      </c>
      <c r="I89" t="s">
        <v>1271</v>
      </c>
      <c r="J89" t="s">
        <v>1271</v>
      </c>
      <c r="K89" t="s">
        <v>1271</v>
      </c>
      <c r="L89" t="s">
        <v>1271</v>
      </c>
      <c r="M89" t="s">
        <v>1288</v>
      </c>
      <c r="N89" t="s">
        <v>1288</v>
      </c>
      <c r="O89">
        <f>VLOOKUP(A89,Sheet2!A:B,2,0)</f>
        <v>236808</v>
      </c>
      <c r="P89">
        <f>VLOOKUP(A89,Sheet2!A:C,3,0)</f>
        <v>236808</v>
      </c>
      <c r="Q89">
        <f>VLOOKUP(A89,Sheet2!A:E,5,0)</f>
        <v>31255</v>
      </c>
      <c r="R89">
        <f>VLOOKUP(A89,Sheet2!A:F,6,0)</f>
        <v>0</v>
      </c>
      <c r="S89" t="s">
        <v>1288</v>
      </c>
      <c r="T89" s="33" t="str">
        <f>VLOOKUP(A89,Sheet2!AA:AD,3,0)</f>
        <v>Green</v>
      </c>
      <c r="U89" s="32" t="str">
        <f>VLOOKUP(A89,Sheet2!X:Y,2,0)</f>
        <v>Green</v>
      </c>
      <c r="V89" s="33" t="str">
        <f>VLOOKUP(A89,Sheet2!AA:AD,4,0)</f>
        <v>Green</v>
      </c>
    </row>
    <row r="90" spans="1:22" x14ac:dyDescent="0.3">
      <c r="A90" t="s">
        <v>102</v>
      </c>
      <c r="B90" t="s">
        <v>1256</v>
      </c>
      <c r="C90">
        <v>37</v>
      </c>
      <c r="D90" t="s">
        <v>1261</v>
      </c>
      <c r="E90">
        <v>2015</v>
      </c>
      <c r="F90">
        <v>38</v>
      </c>
      <c r="G90">
        <v>0.27311739099999999</v>
      </c>
      <c r="H90" t="s">
        <v>1264</v>
      </c>
      <c r="I90" t="s">
        <v>1269</v>
      </c>
      <c r="J90" t="s">
        <v>1274</v>
      </c>
      <c r="K90" t="s">
        <v>1279</v>
      </c>
      <c r="L90" t="s">
        <v>1284</v>
      </c>
      <c r="M90" t="s">
        <v>1288</v>
      </c>
      <c r="N90" t="s">
        <v>1288</v>
      </c>
      <c r="O90">
        <f>VLOOKUP(A90,Sheet2!A:B,2,0)</f>
        <v>184512</v>
      </c>
      <c r="P90">
        <f>VLOOKUP(A90,Sheet2!A:C,3,0)</f>
        <v>184512</v>
      </c>
      <c r="Q90">
        <f>VLOOKUP(A90,Sheet2!A:E,5,0)</f>
        <v>252927</v>
      </c>
      <c r="R90">
        <f>VLOOKUP(A90,Sheet2!A:F,6,0)</f>
        <v>0</v>
      </c>
      <c r="S90" t="s">
        <v>1288</v>
      </c>
      <c r="T90" s="33" t="str">
        <f>VLOOKUP(A90,Sheet2!AA:AD,3,0)</f>
        <v>Green</v>
      </c>
      <c r="U90" s="32" t="str">
        <f>VLOOKUP(A90,Sheet2!X:Y,2,0)</f>
        <v>Green</v>
      </c>
      <c r="V90" s="33" t="str">
        <f>VLOOKUP(A90,Sheet2!AA:AD,4,0)</f>
        <v>Green</v>
      </c>
    </row>
    <row r="91" spans="1:22" x14ac:dyDescent="0.3">
      <c r="A91" t="s">
        <v>103</v>
      </c>
      <c r="B91" t="s">
        <v>1256</v>
      </c>
      <c r="C91">
        <v>25</v>
      </c>
      <c r="D91" t="s">
        <v>1260</v>
      </c>
      <c r="E91">
        <v>2016</v>
      </c>
      <c r="F91">
        <v>57</v>
      </c>
      <c r="G91">
        <v>0.17949037000000001</v>
      </c>
      <c r="H91" t="s">
        <v>1264</v>
      </c>
      <c r="I91" t="s">
        <v>1271</v>
      </c>
      <c r="J91" t="s">
        <v>1271</v>
      </c>
      <c r="K91" t="s">
        <v>1271</v>
      </c>
      <c r="L91" t="s">
        <v>1271</v>
      </c>
      <c r="M91" t="s">
        <v>1288</v>
      </c>
      <c r="N91" t="s">
        <v>1288</v>
      </c>
      <c r="O91">
        <f>VLOOKUP(A91,Sheet2!A:B,2,0)</f>
        <v>136954</v>
      </c>
      <c r="P91">
        <f>VLOOKUP(A91,Sheet2!A:C,3,0)</f>
        <v>151261</v>
      </c>
      <c r="Q91">
        <f>VLOOKUP(A91,Sheet2!A:E,5,0)</f>
        <v>161268</v>
      </c>
      <c r="R91">
        <f>VLOOKUP(A91,Sheet2!A:F,6,0)</f>
        <v>0</v>
      </c>
      <c r="S91" t="s">
        <v>1288</v>
      </c>
      <c r="T91" s="33" t="str">
        <f>VLOOKUP(A91,Sheet2!AA:AD,3,0)</f>
        <v>Green</v>
      </c>
      <c r="U91" s="32" t="str">
        <f>VLOOKUP(A91,Sheet2!X:Y,2,0)</f>
        <v>Green</v>
      </c>
      <c r="V91" s="33" t="str">
        <f>VLOOKUP(A91,Sheet2!AA:AD,4,0)</f>
        <v>Green</v>
      </c>
    </row>
    <row r="92" spans="1:22" x14ac:dyDescent="0.3">
      <c r="A92" t="s">
        <v>104</v>
      </c>
      <c r="B92" t="s">
        <v>1256</v>
      </c>
      <c r="C92">
        <v>43</v>
      </c>
      <c r="D92" t="s">
        <v>1260</v>
      </c>
      <c r="E92">
        <v>2010</v>
      </c>
      <c r="F92">
        <v>30</v>
      </c>
      <c r="G92">
        <v>0.47012295300000001</v>
      </c>
      <c r="H92" t="s">
        <v>1264</v>
      </c>
      <c r="I92" t="s">
        <v>1267</v>
      </c>
      <c r="J92" t="s">
        <v>1274</v>
      </c>
      <c r="K92" t="s">
        <v>1280</v>
      </c>
      <c r="L92" t="s">
        <v>1284</v>
      </c>
      <c r="M92" t="s">
        <v>1288</v>
      </c>
      <c r="N92" t="s">
        <v>1288</v>
      </c>
      <c r="O92">
        <f>VLOOKUP(A92,Sheet2!A:B,2,0)</f>
        <v>200935</v>
      </c>
      <c r="P92">
        <f>VLOOKUP(A92,Sheet2!A:C,3,0)</f>
        <v>242931</v>
      </c>
      <c r="Q92">
        <f>VLOOKUP(A92,Sheet2!A:E,5,0)</f>
        <v>408189</v>
      </c>
      <c r="R92">
        <f>VLOOKUP(A92,Sheet2!A:F,6,0)</f>
        <v>0</v>
      </c>
      <c r="S92" t="s">
        <v>1288</v>
      </c>
      <c r="T92" s="33" t="str">
        <f>VLOOKUP(A92,Sheet2!AA:AD,3,0)</f>
        <v>Green</v>
      </c>
      <c r="U92" s="32" t="str">
        <f>VLOOKUP(A92,Sheet2!X:Y,2,0)</f>
        <v>Green</v>
      </c>
      <c r="V92" s="33" t="str">
        <f>VLOOKUP(A92,Sheet2!AA:AD,4,0)</f>
        <v>Green</v>
      </c>
    </row>
    <row r="93" spans="1:22" x14ac:dyDescent="0.3">
      <c r="A93" t="s">
        <v>105</v>
      </c>
      <c r="B93" t="s">
        <v>1257</v>
      </c>
      <c r="C93">
        <v>25</v>
      </c>
      <c r="D93" t="s">
        <v>1258</v>
      </c>
      <c r="E93">
        <v>2007</v>
      </c>
      <c r="F93">
        <v>42</v>
      </c>
      <c r="G93">
        <v>0.43586420199999998</v>
      </c>
      <c r="H93" t="s">
        <v>1264</v>
      </c>
      <c r="I93" t="s">
        <v>1267</v>
      </c>
      <c r="J93" t="s">
        <v>1274</v>
      </c>
      <c r="K93" t="s">
        <v>1280</v>
      </c>
      <c r="L93" t="s">
        <v>1284</v>
      </c>
      <c r="M93" t="s">
        <v>1288</v>
      </c>
      <c r="N93" t="s">
        <v>1288</v>
      </c>
      <c r="O93">
        <f>VLOOKUP(A93,Sheet2!A:B,2,0)</f>
        <v>237864</v>
      </c>
      <c r="P93">
        <f>VLOOKUP(A93,Sheet2!A:C,3,0)</f>
        <v>237864</v>
      </c>
      <c r="Q93">
        <f>VLOOKUP(A93,Sheet2!A:E,5,0)</f>
        <v>207883</v>
      </c>
      <c r="R93">
        <f>VLOOKUP(A93,Sheet2!A:F,6,0)</f>
        <v>0</v>
      </c>
      <c r="S93" t="s">
        <v>1288</v>
      </c>
      <c r="T93" s="33" t="str">
        <f>VLOOKUP(A93,Sheet2!AA:AD,3,0)</f>
        <v>Green</v>
      </c>
      <c r="U93" s="32" t="str">
        <f>VLOOKUP(A93,Sheet2!X:Y,2,0)</f>
        <v>Green</v>
      </c>
      <c r="V93" s="33" t="str">
        <f>VLOOKUP(A93,Sheet2!AA:AD,4,0)</f>
        <v>Green</v>
      </c>
    </row>
    <row r="94" spans="1:22" x14ac:dyDescent="0.3">
      <c r="A94" t="s">
        <v>106</v>
      </c>
      <c r="B94" t="s">
        <v>1256</v>
      </c>
      <c r="C94">
        <v>25</v>
      </c>
      <c r="D94" t="s">
        <v>1261</v>
      </c>
      <c r="E94">
        <v>2016</v>
      </c>
      <c r="F94">
        <v>67</v>
      </c>
      <c r="G94">
        <v>0.286264248</v>
      </c>
      <c r="H94" t="s">
        <v>1264</v>
      </c>
      <c r="I94" t="s">
        <v>1269</v>
      </c>
      <c r="J94" t="s">
        <v>1274</v>
      </c>
      <c r="K94" t="s">
        <v>1282</v>
      </c>
      <c r="L94" t="s">
        <v>1285</v>
      </c>
      <c r="M94" t="s">
        <v>1288</v>
      </c>
      <c r="N94" t="s">
        <v>1288</v>
      </c>
      <c r="O94">
        <f>VLOOKUP(A94,Sheet2!A:B,2,0)</f>
        <v>128288</v>
      </c>
      <c r="P94">
        <f>VLOOKUP(A94,Sheet2!A:C,3,0)</f>
        <v>197898</v>
      </c>
      <c r="Q94">
        <f>VLOOKUP(A94,Sheet2!A:E,5,0)</f>
        <v>316324</v>
      </c>
      <c r="R94">
        <f>VLOOKUP(A94,Sheet2!A:F,6,0)</f>
        <v>0</v>
      </c>
      <c r="S94" t="s">
        <v>1288</v>
      </c>
      <c r="T94" s="33" t="str">
        <f>VLOOKUP(A94,Sheet2!AA:AD,3,0)</f>
        <v>Green</v>
      </c>
      <c r="U94" s="32" t="str">
        <f>VLOOKUP(A94,Sheet2!X:Y,2,0)</f>
        <v>Green</v>
      </c>
      <c r="V94" s="33" t="str">
        <f>VLOOKUP(A94,Sheet2!AA:AD,4,0)</f>
        <v>Green</v>
      </c>
    </row>
    <row r="95" spans="1:22" x14ac:dyDescent="0.3">
      <c r="A95" t="s">
        <v>107</v>
      </c>
      <c r="B95" t="s">
        <v>1256</v>
      </c>
      <c r="C95">
        <v>37</v>
      </c>
      <c r="D95" t="s">
        <v>1261</v>
      </c>
      <c r="E95">
        <v>2012</v>
      </c>
      <c r="F95">
        <v>51</v>
      </c>
      <c r="G95">
        <v>0.18963622599999999</v>
      </c>
      <c r="H95" t="s">
        <v>1264</v>
      </c>
      <c r="I95" t="s">
        <v>1270</v>
      </c>
      <c r="J95" t="s">
        <v>1274</v>
      </c>
      <c r="K95" t="s">
        <v>1279</v>
      </c>
      <c r="L95" t="s">
        <v>1285</v>
      </c>
      <c r="M95" t="s">
        <v>1288</v>
      </c>
      <c r="N95" t="s">
        <v>1288</v>
      </c>
      <c r="O95">
        <f>VLOOKUP(A95,Sheet2!A:B,2,0)</f>
        <v>162775</v>
      </c>
      <c r="P95">
        <f>VLOOKUP(A95,Sheet2!A:C,3,0)</f>
        <v>162775</v>
      </c>
      <c r="Q95">
        <f>VLOOKUP(A95,Sheet2!A:E,5,0)</f>
        <v>130762</v>
      </c>
      <c r="R95">
        <f>VLOOKUP(A95,Sheet2!A:F,6,0)</f>
        <v>0</v>
      </c>
      <c r="S95" t="s">
        <v>1288</v>
      </c>
      <c r="T95" s="33" t="str">
        <f>VLOOKUP(A95,Sheet2!AA:AD,3,0)</f>
        <v>Green</v>
      </c>
      <c r="U95" s="32" t="str">
        <f>VLOOKUP(A95,Sheet2!X:Y,2,0)</f>
        <v>Green</v>
      </c>
      <c r="V95" s="33" t="str">
        <f>VLOOKUP(A95,Sheet2!AA:AD,4,0)</f>
        <v>Green</v>
      </c>
    </row>
    <row r="96" spans="1:22" x14ac:dyDescent="0.3">
      <c r="A96" t="s">
        <v>108</v>
      </c>
      <c r="B96" t="s">
        <v>1256</v>
      </c>
      <c r="C96">
        <v>37</v>
      </c>
      <c r="D96" t="s">
        <v>1261</v>
      </c>
      <c r="E96">
        <v>2014</v>
      </c>
      <c r="F96">
        <v>54</v>
      </c>
      <c r="G96">
        <v>0.44131528599999997</v>
      </c>
      <c r="H96" t="s">
        <v>1265</v>
      </c>
      <c r="I96" t="s">
        <v>1267</v>
      </c>
      <c r="J96" t="s">
        <v>1275</v>
      </c>
      <c r="K96" t="s">
        <v>1279</v>
      </c>
      <c r="L96" t="s">
        <v>1286</v>
      </c>
      <c r="M96" t="s">
        <v>1289</v>
      </c>
      <c r="N96" t="s">
        <v>1288</v>
      </c>
      <c r="O96">
        <f>VLOOKUP(A96,Sheet2!A:B,2,0)</f>
        <v>226479</v>
      </c>
      <c r="P96">
        <f>VLOOKUP(A96,Sheet2!A:C,3,0)</f>
        <v>308835</v>
      </c>
      <c r="Q96">
        <f>VLOOKUP(A96,Sheet2!A:E,5,0)</f>
        <v>406179</v>
      </c>
      <c r="R96">
        <f>VLOOKUP(A96,Sheet2!A:F,6,0)</f>
        <v>406179</v>
      </c>
      <c r="S96" t="s">
        <v>1288</v>
      </c>
      <c r="T96" s="33" t="str">
        <f>VLOOKUP(A96,Sheet2!AA:AD,3,0)</f>
        <v>Green</v>
      </c>
      <c r="U96" s="32" t="str">
        <f>VLOOKUP(A96,Sheet2!X:Y,2,0)</f>
        <v>Green</v>
      </c>
      <c r="V96" s="33" t="str">
        <f>VLOOKUP(A96,Sheet2!AA:AD,4,0)</f>
        <v>Green</v>
      </c>
    </row>
    <row r="97" spans="1:22" x14ac:dyDescent="0.3">
      <c r="A97" t="s">
        <v>109</v>
      </c>
      <c r="B97" t="s">
        <v>1256</v>
      </c>
      <c r="C97">
        <v>49</v>
      </c>
      <c r="D97" t="s">
        <v>1262</v>
      </c>
      <c r="E97">
        <v>2014</v>
      </c>
      <c r="F97">
        <v>67</v>
      </c>
      <c r="G97">
        <v>0.15529525999999999</v>
      </c>
      <c r="H97" t="s">
        <v>1264</v>
      </c>
      <c r="I97" t="s">
        <v>1267</v>
      </c>
      <c r="J97" t="s">
        <v>1275</v>
      </c>
      <c r="K97" t="s">
        <v>1279</v>
      </c>
      <c r="L97" t="s">
        <v>1286</v>
      </c>
      <c r="M97" t="s">
        <v>1288</v>
      </c>
      <c r="N97" t="s">
        <v>1288</v>
      </c>
      <c r="O97">
        <f>VLOOKUP(A97,Sheet2!A:B,2,0)</f>
        <v>99489</v>
      </c>
      <c r="P97">
        <f>VLOOKUP(A97,Sheet2!A:C,3,0)</f>
        <v>106448</v>
      </c>
      <c r="Q97">
        <f>VLOOKUP(A97,Sheet2!A:E,5,0)</f>
        <v>145041</v>
      </c>
      <c r="R97">
        <f>VLOOKUP(A97,Sheet2!A:F,6,0)</f>
        <v>0</v>
      </c>
      <c r="S97" t="s">
        <v>1288</v>
      </c>
      <c r="T97" s="33" t="str">
        <f>VLOOKUP(A97,Sheet2!AA:AD,3,0)</f>
        <v>Green</v>
      </c>
      <c r="U97" s="32" t="str">
        <f>VLOOKUP(A97,Sheet2!X:Y,2,0)</f>
        <v>Green</v>
      </c>
      <c r="V97" s="33" t="str">
        <f>VLOOKUP(A97,Sheet2!AA:AD,4,0)</f>
        <v>Green</v>
      </c>
    </row>
    <row r="98" spans="1:22" x14ac:dyDescent="0.3">
      <c r="A98" t="s">
        <v>110</v>
      </c>
      <c r="B98" t="s">
        <v>1256</v>
      </c>
      <c r="C98">
        <v>19</v>
      </c>
      <c r="D98" t="s">
        <v>1261</v>
      </c>
      <c r="E98">
        <v>2018</v>
      </c>
      <c r="F98">
        <v>45</v>
      </c>
      <c r="G98">
        <v>0.26430440999999999</v>
      </c>
      <c r="H98" t="s">
        <v>1264</v>
      </c>
      <c r="I98" t="s">
        <v>1270</v>
      </c>
      <c r="J98" t="s">
        <v>1275</v>
      </c>
      <c r="K98" t="s">
        <v>1280</v>
      </c>
      <c r="L98" t="s">
        <v>1284</v>
      </c>
      <c r="M98" t="s">
        <v>1288</v>
      </c>
      <c r="N98" t="s">
        <v>1288</v>
      </c>
      <c r="O98">
        <f>VLOOKUP(A98,Sheet2!A:B,2,0)</f>
        <v>271106.15000000002</v>
      </c>
      <c r="P98">
        <f>VLOOKUP(A98,Sheet2!A:C,3,0)</f>
        <v>295752</v>
      </c>
      <c r="Q98">
        <f>VLOOKUP(A98,Sheet2!A:E,5,0)</f>
        <v>156504</v>
      </c>
      <c r="R98">
        <f>VLOOKUP(A98,Sheet2!A:F,6,0)</f>
        <v>0</v>
      </c>
      <c r="S98" t="s">
        <v>1303</v>
      </c>
      <c r="T98" s="33" t="str">
        <f>VLOOKUP(A98,Sheet2!AA:AD,3,0)</f>
        <v>Green</v>
      </c>
      <c r="U98" s="32" t="str">
        <f>VLOOKUP(A98,Sheet2!X:Y,2,0)</f>
        <v>Green</v>
      </c>
      <c r="V98" s="33" t="str">
        <f>VLOOKUP(A98,Sheet2!AA:AD,4,0)</f>
        <v>Green</v>
      </c>
    </row>
    <row r="99" spans="1:22" x14ac:dyDescent="0.3">
      <c r="A99" t="s">
        <v>111</v>
      </c>
      <c r="B99" t="s">
        <v>1256</v>
      </c>
      <c r="C99">
        <v>49</v>
      </c>
      <c r="D99" t="s">
        <v>1259</v>
      </c>
      <c r="E99">
        <v>2012</v>
      </c>
      <c r="F99">
        <v>46</v>
      </c>
      <c r="G99">
        <v>0.53613786200000002</v>
      </c>
      <c r="H99" t="s">
        <v>1264</v>
      </c>
      <c r="I99" t="s">
        <v>1267</v>
      </c>
      <c r="J99" t="s">
        <v>1275</v>
      </c>
      <c r="K99" t="s">
        <v>1280</v>
      </c>
      <c r="L99" t="s">
        <v>1284</v>
      </c>
      <c r="M99" t="s">
        <v>1288</v>
      </c>
      <c r="N99" t="s">
        <v>1288</v>
      </c>
      <c r="O99">
        <f>VLOOKUP(A99,Sheet2!A:B,2,0)</f>
        <v>207505</v>
      </c>
      <c r="P99">
        <f>VLOOKUP(A99,Sheet2!A:C,3,0)</f>
        <v>233365</v>
      </c>
      <c r="Q99">
        <f>VLOOKUP(A99,Sheet2!A:E,5,0)</f>
        <v>491142</v>
      </c>
      <c r="R99">
        <f>VLOOKUP(A99,Sheet2!A:F,6,0)</f>
        <v>0</v>
      </c>
      <c r="S99" t="s">
        <v>1288</v>
      </c>
      <c r="T99" s="33" t="str">
        <f>VLOOKUP(A99,Sheet2!AA:AD,3,0)</f>
        <v>Green</v>
      </c>
      <c r="U99" s="32" t="str">
        <f>VLOOKUP(A99,Sheet2!X:Y,2,0)</f>
        <v>Green</v>
      </c>
      <c r="V99" s="33" t="str">
        <f>VLOOKUP(A99,Sheet2!AA:AD,4,0)</f>
        <v>Green</v>
      </c>
    </row>
    <row r="100" spans="1:22" x14ac:dyDescent="0.3">
      <c r="A100" t="s">
        <v>112</v>
      </c>
      <c r="B100" t="s">
        <v>1256</v>
      </c>
      <c r="C100">
        <v>19</v>
      </c>
      <c r="D100" t="s">
        <v>1258</v>
      </c>
      <c r="E100">
        <v>2015</v>
      </c>
      <c r="F100">
        <v>33</v>
      </c>
      <c r="G100">
        <v>0.26446699499999998</v>
      </c>
      <c r="H100" t="s">
        <v>1264</v>
      </c>
      <c r="I100" t="s">
        <v>1271</v>
      </c>
      <c r="J100" t="s">
        <v>1271</v>
      </c>
      <c r="K100" t="s">
        <v>1271</v>
      </c>
      <c r="L100" t="s">
        <v>1271</v>
      </c>
      <c r="M100" t="s">
        <v>1288</v>
      </c>
      <c r="N100" t="s">
        <v>1288</v>
      </c>
      <c r="O100">
        <f>VLOOKUP(A100,Sheet2!A:B,2,0)</f>
        <v>206820</v>
      </c>
      <c r="P100">
        <f>VLOOKUP(A100,Sheet2!A:C,3,0)</f>
        <v>206820</v>
      </c>
      <c r="Q100">
        <f>VLOOKUP(A100,Sheet2!A:E,5,0)</f>
        <v>158745</v>
      </c>
      <c r="R100">
        <f>VLOOKUP(A100,Sheet2!A:F,6,0)</f>
        <v>0</v>
      </c>
      <c r="S100" t="s">
        <v>1303</v>
      </c>
      <c r="T100" s="33" t="str">
        <f>VLOOKUP(A100,Sheet2!AA:AD,3,0)</f>
        <v>Green</v>
      </c>
      <c r="U100" s="32" t="str">
        <f>VLOOKUP(A100,Sheet2!X:Y,2,0)</f>
        <v>Green</v>
      </c>
      <c r="V100" s="33" t="str">
        <f>VLOOKUP(A100,Sheet2!AA:AD,4,0)</f>
        <v>Green</v>
      </c>
    </row>
    <row r="101" spans="1:22" x14ac:dyDescent="0.3">
      <c r="A101" t="s">
        <v>113</v>
      </c>
      <c r="B101" t="s">
        <v>1256</v>
      </c>
      <c r="C101">
        <v>19</v>
      </c>
      <c r="D101" t="s">
        <v>1261</v>
      </c>
      <c r="E101">
        <v>2014</v>
      </c>
      <c r="F101">
        <v>38</v>
      </c>
      <c r="G101">
        <v>0.205464971</v>
      </c>
      <c r="H101" t="s">
        <v>1264</v>
      </c>
      <c r="I101" t="s">
        <v>1268</v>
      </c>
      <c r="J101" t="s">
        <v>1274</v>
      </c>
      <c r="K101" t="s">
        <v>1282</v>
      </c>
      <c r="L101" t="s">
        <v>1285</v>
      </c>
      <c r="M101" t="s">
        <v>1289</v>
      </c>
      <c r="N101" t="s">
        <v>1288</v>
      </c>
      <c r="O101">
        <f>VLOOKUP(A101,Sheet2!A:B,2,0)</f>
        <v>180925</v>
      </c>
      <c r="P101">
        <f>VLOOKUP(A101,Sheet2!A:C,3,0)</f>
        <v>246435</v>
      </c>
      <c r="Q101">
        <f>VLOOKUP(A101,Sheet2!A:E,5,0)</f>
        <v>118388</v>
      </c>
      <c r="R101">
        <f>VLOOKUP(A101,Sheet2!A:F,6,0)</f>
        <v>118388</v>
      </c>
      <c r="S101" t="s">
        <v>1303</v>
      </c>
      <c r="T101" s="33" t="str">
        <f>VLOOKUP(A101,Sheet2!AA:AD,3,0)</f>
        <v>Green</v>
      </c>
      <c r="U101" s="32" t="str">
        <f>VLOOKUP(A101,Sheet2!X:Y,2,0)</f>
        <v>Green</v>
      </c>
      <c r="V101" s="33" t="str">
        <f>VLOOKUP(A101,Sheet2!AA:AD,4,0)</f>
        <v>Green</v>
      </c>
    </row>
    <row r="102" spans="1:22" x14ac:dyDescent="0.3">
      <c r="A102" t="s">
        <v>114</v>
      </c>
      <c r="B102" t="s">
        <v>1256</v>
      </c>
      <c r="C102">
        <v>61</v>
      </c>
      <c r="D102" t="s">
        <v>1258</v>
      </c>
      <c r="E102">
        <v>2014</v>
      </c>
      <c r="F102">
        <v>48</v>
      </c>
      <c r="G102">
        <v>0.57568554900000002</v>
      </c>
      <c r="H102" t="s">
        <v>1264</v>
      </c>
      <c r="I102" t="s">
        <v>1267</v>
      </c>
      <c r="J102" t="s">
        <v>1275</v>
      </c>
      <c r="K102" t="s">
        <v>1279</v>
      </c>
      <c r="L102" t="s">
        <v>1286</v>
      </c>
      <c r="M102" t="s">
        <v>1288</v>
      </c>
      <c r="N102" t="s">
        <v>1288</v>
      </c>
      <c r="O102">
        <f>VLOOKUP(A102,Sheet2!A:B,2,0)</f>
        <v>250151</v>
      </c>
      <c r="P102">
        <f>VLOOKUP(A102,Sheet2!A:C,3,0)</f>
        <v>250151</v>
      </c>
      <c r="Q102">
        <f>VLOOKUP(A102,Sheet2!A:E,5,0)</f>
        <v>580514</v>
      </c>
      <c r="R102">
        <f>VLOOKUP(A102,Sheet2!A:F,6,0)</f>
        <v>0</v>
      </c>
      <c r="S102" t="s">
        <v>1288</v>
      </c>
      <c r="T102" s="33" t="str">
        <f>VLOOKUP(A102,Sheet2!AA:AD,3,0)</f>
        <v>Green</v>
      </c>
      <c r="U102" s="32" t="str">
        <f>VLOOKUP(A102,Sheet2!X:Y,2,0)</f>
        <v>Green</v>
      </c>
      <c r="V102" s="33" t="str">
        <f>VLOOKUP(A102,Sheet2!AA:AD,4,0)</f>
        <v>Green</v>
      </c>
    </row>
    <row r="103" spans="1:22" x14ac:dyDescent="0.3">
      <c r="A103" t="s">
        <v>115</v>
      </c>
      <c r="B103" t="s">
        <v>1256</v>
      </c>
      <c r="C103">
        <v>37</v>
      </c>
      <c r="D103" t="s">
        <v>1260</v>
      </c>
      <c r="E103">
        <v>2010</v>
      </c>
      <c r="F103">
        <v>31</v>
      </c>
      <c r="G103">
        <v>0.53322266699999998</v>
      </c>
      <c r="H103" t="s">
        <v>1264</v>
      </c>
      <c r="I103" t="s">
        <v>1267</v>
      </c>
      <c r="J103" t="s">
        <v>1274</v>
      </c>
      <c r="K103" t="s">
        <v>1280</v>
      </c>
      <c r="L103" t="s">
        <v>1285</v>
      </c>
      <c r="M103" t="s">
        <v>1288</v>
      </c>
      <c r="N103" t="s">
        <v>1288</v>
      </c>
      <c r="O103">
        <f>VLOOKUP(A103,Sheet2!A:B,2,0)</f>
        <v>189623</v>
      </c>
      <c r="P103">
        <f>VLOOKUP(A103,Sheet2!A:C,3,0)</f>
        <v>217068</v>
      </c>
      <c r="Q103">
        <f>VLOOKUP(A103,Sheet2!A:E,5,0)</f>
        <v>350756</v>
      </c>
      <c r="R103">
        <f>VLOOKUP(A103,Sheet2!A:F,6,0)</f>
        <v>0</v>
      </c>
      <c r="S103" t="s">
        <v>1303</v>
      </c>
      <c r="T103" s="33" t="str">
        <f>VLOOKUP(A103,Sheet2!AA:AD,3,0)</f>
        <v>Green</v>
      </c>
      <c r="U103" s="32" t="str">
        <f>VLOOKUP(A103,Sheet2!X:Y,2,0)</f>
        <v>Green</v>
      </c>
      <c r="V103" s="33" t="str">
        <f>VLOOKUP(A103,Sheet2!AA:AD,4,0)</f>
        <v>Green</v>
      </c>
    </row>
    <row r="104" spans="1:22" x14ac:dyDescent="0.3">
      <c r="A104" t="s">
        <v>116</v>
      </c>
      <c r="B104" t="s">
        <v>1256</v>
      </c>
      <c r="C104">
        <v>61</v>
      </c>
      <c r="D104" t="s">
        <v>1261</v>
      </c>
      <c r="E104">
        <v>2015</v>
      </c>
      <c r="F104">
        <v>55</v>
      </c>
      <c r="G104">
        <v>0.45040087699999998</v>
      </c>
      <c r="H104" t="s">
        <v>1264</v>
      </c>
      <c r="I104" t="s">
        <v>1267</v>
      </c>
      <c r="J104" t="s">
        <v>1275</v>
      </c>
      <c r="K104" t="s">
        <v>1279</v>
      </c>
      <c r="L104" t="s">
        <v>1286</v>
      </c>
      <c r="M104" t="s">
        <v>1288</v>
      </c>
      <c r="N104" t="s">
        <v>1288</v>
      </c>
      <c r="O104">
        <f>VLOOKUP(A104,Sheet2!A:B,2,0)</f>
        <v>221522.7</v>
      </c>
      <c r="P104">
        <f>VLOOKUP(A104,Sheet2!A:C,3,0)</f>
        <v>224640</v>
      </c>
      <c r="Q104">
        <f>VLOOKUP(A104,Sheet2!A:E,5,0)</f>
        <v>480822</v>
      </c>
      <c r="R104">
        <f>VLOOKUP(A104,Sheet2!A:F,6,0)</f>
        <v>0</v>
      </c>
      <c r="S104" t="s">
        <v>1288</v>
      </c>
      <c r="T104" s="33" t="str">
        <f>VLOOKUP(A104,Sheet2!AA:AD,3,0)</f>
        <v>Green</v>
      </c>
      <c r="U104" s="32" t="str">
        <f>VLOOKUP(A104,Sheet2!X:Y,2,0)</f>
        <v>Green</v>
      </c>
      <c r="V104" s="33" t="str">
        <f>VLOOKUP(A104,Sheet2!AA:AD,4,0)</f>
        <v>Green</v>
      </c>
    </row>
    <row r="105" spans="1:22" x14ac:dyDescent="0.3">
      <c r="A105" t="s">
        <v>117</v>
      </c>
      <c r="B105" t="s">
        <v>1256</v>
      </c>
      <c r="C105">
        <v>61</v>
      </c>
      <c r="D105" t="s">
        <v>1260</v>
      </c>
      <c r="E105">
        <v>2019</v>
      </c>
      <c r="F105">
        <v>47</v>
      </c>
      <c r="G105">
        <v>0.418092929</v>
      </c>
      <c r="H105" t="s">
        <v>1264</v>
      </c>
      <c r="I105" t="s">
        <v>1267</v>
      </c>
      <c r="J105" t="s">
        <v>1275</v>
      </c>
      <c r="K105" t="s">
        <v>1280</v>
      </c>
      <c r="L105" t="s">
        <v>1284</v>
      </c>
      <c r="M105" t="s">
        <v>1288</v>
      </c>
      <c r="N105" t="s">
        <v>1288</v>
      </c>
      <c r="O105">
        <f>VLOOKUP(A105,Sheet2!A:B,2,0)</f>
        <v>229736</v>
      </c>
      <c r="P105">
        <f>VLOOKUP(A105,Sheet2!A:C,3,0)</f>
        <v>229736</v>
      </c>
      <c r="Q105">
        <f>VLOOKUP(A105,Sheet2!A:E,5,0)</f>
        <v>476287</v>
      </c>
      <c r="R105">
        <f>VLOOKUP(A105,Sheet2!A:F,6,0)</f>
        <v>0</v>
      </c>
      <c r="S105" t="s">
        <v>1288</v>
      </c>
      <c r="T105" s="33" t="str">
        <f>VLOOKUP(A105,Sheet2!AA:AD,3,0)</f>
        <v>Green</v>
      </c>
      <c r="U105" s="32" t="str">
        <f>VLOOKUP(A105,Sheet2!X:Y,2,0)</f>
        <v>Green</v>
      </c>
      <c r="V105" s="33" t="str">
        <f>VLOOKUP(A105,Sheet2!AA:AD,4,0)</f>
        <v>Green</v>
      </c>
    </row>
    <row r="106" spans="1:22" x14ac:dyDescent="0.3">
      <c r="A106" t="s">
        <v>118</v>
      </c>
      <c r="B106" t="s">
        <v>1256</v>
      </c>
      <c r="C106">
        <v>19</v>
      </c>
      <c r="D106" t="s">
        <v>1259</v>
      </c>
      <c r="E106">
        <v>2005</v>
      </c>
      <c r="F106">
        <v>35</v>
      </c>
      <c r="G106">
        <v>0.28964402299999997</v>
      </c>
      <c r="H106" t="s">
        <v>1264</v>
      </c>
      <c r="I106" t="s">
        <v>1269</v>
      </c>
      <c r="J106" t="s">
        <v>1275</v>
      </c>
      <c r="K106" t="s">
        <v>1280</v>
      </c>
      <c r="L106" t="s">
        <v>1284</v>
      </c>
      <c r="M106" t="s">
        <v>1288</v>
      </c>
      <c r="N106" t="s">
        <v>1288</v>
      </c>
      <c r="O106">
        <f>VLOOKUP(A106,Sheet2!A:B,2,0)</f>
        <v>184046.6</v>
      </c>
      <c r="P106">
        <f>VLOOKUP(A106,Sheet2!A:C,3,0)</f>
        <v>189449</v>
      </c>
      <c r="Q106">
        <f>VLOOKUP(A106,Sheet2!A:E,5,0)</f>
        <v>82209</v>
      </c>
      <c r="R106">
        <f>VLOOKUP(A106,Sheet2!A:F,6,0)</f>
        <v>0</v>
      </c>
      <c r="S106" t="s">
        <v>1288</v>
      </c>
      <c r="T106" s="33" t="str">
        <f>VLOOKUP(A106,Sheet2!AA:AD,3,0)</f>
        <v>Green</v>
      </c>
      <c r="U106" s="32" t="str">
        <f>VLOOKUP(A106,Sheet2!X:Y,2,0)</f>
        <v>Green</v>
      </c>
      <c r="V106" s="33" t="str">
        <f>VLOOKUP(A106,Sheet2!AA:AD,4,0)</f>
        <v>Green</v>
      </c>
    </row>
    <row r="107" spans="1:22" x14ac:dyDescent="0.3">
      <c r="A107" t="s">
        <v>119</v>
      </c>
      <c r="B107" t="s">
        <v>1256</v>
      </c>
      <c r="C107">
        <v>25</v>
      </c>
      <c r="D107" t="s">
        <v>1258</v>
      </c>
      <c r="E107">
        <v>2014</v>
      </c>
      <c r="F107">
        <v>36</v>
      </c>
      <c r="G107">
        <v>0.302810735</v>
      </c>
      <c r="H107" t="s">
        <v>1264</v>
      </c>
      <c r="I107" t="s">
        <v>1272</v>
      </c>
      <c r="J107" t="s">
        <v>1271</v>
      </c>
      <c r="K107" t="s">
        <v>1271</v>
      </c>
      <c r="L107" t="s">
        <v>1271</v>
      </c>
      <c r="M107" t="s">
        <v>1288</v>
      </c>
      <c r="N107" t="s">
        <v>1288</v>
      </c>
      <c r="O107">
        <f>VLOOKUP(A107,Sheet2!A:B,2,0)</f>
        <v>262220</v>
      </c>
      <c r="P107">
        <f>VLOOKUP(A107,Sheet2!A:C,3,0)</f>
        <v>262220</v>
      </c>
      <c r="Q107">
        <f>VLOOKUP(A107,Sheet2!A:E,5,0)</f>
        <v>183366</v>
      </c>
      <c r="R107">
        <f>VLOOKUP(A107,Sheet2!A:F,6,0)</f>
        <v>0</v>
      </c>
      <c r="S107" t="s">
        <v>1288</v>
      </c>
      <c r="T107" s="33" t="str">
        <f>VLOOKUP(A107,Sheet2!AA:AD,3,0)</f>
        <v>Green</v>
      </c>
      <c r="U107" s="32" t="str">
        <f>VLOOKUP(A107,Sheet2!X:Y,2,0)</f>
        <v>Green</v>
      </c>
      <c r="V107" s="33" t="str">
        <f>VLOOKUP(A107,Sheet2!AA:AD,4,0)</f>
        <v>Green</v>
      </c>
    </row>
    <row r="108" spans="1:22" x14ac:dyDescent="0.3">
      <c r="A108" t="s">
        <v>120</v>
      </c>
      <c r="B108" t="s">
        <v>1256</v>
      </c>
      <c r="C108">
        <v>61</v>
      </c>
      <c r="D108" t="s">
        <v>1258</v>
      </c>
      <c r="E108">
        <v>2015</v>
      </c>
      <c r="F108">
        <v>72</v>
      </c>
      <c r="G108">
        <v>0.51765478300000001</v>
      </c>
      <c r="H108" t="s">
        <v>1265</v>
      </c>
      <c r="I108" t="s">
        <v>1267</v>
      </c>
      <c r="J108" t="s">
        <v>1275</v>
      </c>
      <c r="K108" t="s">
        <v>1279</v>
      </c>
      <c r="L108" t="s">
        <v>1284</v>
      </c>
      <c r="M108" t="s">
        <v>1288</v>
      </c>
      <c r="N108" t="s">
        <v>1288</v>
      </c>
      <c r="O108">
        <f>VLOOKUP(A108,Sheet2!A:B,2,0)</f>
        <v>378180</v>
      </c>
      <c r="P108">
        <f>VLOOKUP(A108,Sheet2!A:C,3,0)</f>
        <v>378180</v>
      </c>
      <c r="Q108">
        <f>VLOOKUP(A108,Sheet2!A:E,5,0)</f>
        <v>513735</v>
      </c>
      <c r="R108">
        <f>VLOOKUP(A108,Sheet2!A:F,6,0)</f>
        <v>0</v>
      </c>
      <c r="S108" t="s">
        <v>1288</v>
      </c>
      <c r="T108" s="33" t="str">
        <f>VLOOKUP(A108,Sheet2!AA:AD,3,0)</f>
        <v>Green</v>
      </c>
      <c r="U108" s="32" t="str">
        <f>VLOOKUP(A108,Sheet2!X:Y,2,0)</f>
        <v>Green</v>
      </c>
      <c r="V108" s="33" t="str">
        <f>VLOOKUP(A108,Sheet2!AA:AD,4,0)</f>
        <v>Green</v>
      </c>
    </row>
    <row r="109" spans="1:22" x14ac:dyDescent="0.3">
      <c r="A109" t="s">
        <v>121</v>
      </c>
      <c r="B109" t="s">
        <v>1256</v>
      </c>
      <c r="C109">
        <v>49</v>
      </c>
      <c r="D109" t="s">
        <v>1258</v>
      </c>
      <c r="E109">
        <v>2014</v>
      </c>
      <c r="F109">
        <v>30</v>
      </c>
      <c r="G109">
        <v>0.27831953799999998</v>
      </c>
      <c r="H109" t="s">
        <v>1264</v>
      </c>
      <c r="I109" t="s">
        <v>1268</v>
      </c>
      <c r="J109" t="s">
        <v>1275</v>
      </c>
      <c r="K109" t="s">
        <v>1279</v>
      </c>
      <c r="L109" t="s">
        <v>1287</v>
      </c>
      <c r="M109" t="s">
        <v>1289</v>
      </c>
      <c r="N109" t="s">
        <v>1288</v>
      </c>
      <c r="O109">
        <f>VLOOKUP(A109,Sheet2!A:B,2,0)</f>
        <v>117823</v>
      </c>
      <c r="P109">
        <f>VLOOKUP(A109,Sheet2!A:C,3,0)</f>
        <v>167356</v>
      </c>
      <c r="Q109">
        <f>VLOOKUP(A109,Sheet2!A:E,5,0)</f>
        <v>294466</v>
      </c>
      <c r="R109">
        <f>VLOOKUP(A109,Sheet2!A:F,6,0)</f>
        <v>294466</v>
      </c>
      <c r="S109" t="s">
        <v>1288</v>
      </c>
      <c r="T109" s="33" t="str">
        <f>VLOOKUP(A109,Sheet2!AA:AD,3,0)</f>
        <v>Green</v>
      </c>
      <c r="U109" s="32" t="str">
        <f>VLOOKUP(A109,Sheet2!X:Y,2,0)</f>
        <v>Green</v>
      </c>
      <c r="V109" s="33" t="str">
        <f>VLOOKUP(A109,Sheet2!AA:AD,4,0)</f>
        <v>Green</v>
      </c>
    </row>
    <row r="110" spans="1:22" x14ac:dyDescent="0.3">
      <c r="A110" t="s">
        <v>122</v>
      </c>
      <c r="B110" t="s">
        <v>1256</v>
      </c>
      <c r="C110">
        <v>37</v>
      </c>
      <c r="D110" t="s">
        <v>1261</v>
      </c>
      <c r="E110">
        <v>2016</v>
      </c>
      <c r="F110">
        <v>50</v>
      </c>
      <c r="G110">
        <v>0.26589206300000001</v>
      </c>
      <c r="H110" t="s">
        <v>1264</v>
      </c>
      <c r="I110" t="s">
        <v>1270</v>
      </c>
      <c r="J110" t="s">
        <v>1271</v>
      </c>
      <c r="K110" t="s">
        <v>1271</v>
      </c>
      <c r="L110" t="s">
        <v>1271</v>
      </c>
      <c r="M110" t="s">
        <v>1288</v>
      </c>
      <c r="N110" t="s">
        <v>1288</v>
      </c>
      <c r="O110">
        <f>VLOOKUP(A110,Sheet2!A:B,2,0)</f>
        <v>250280.33</v>
      </c>
      <c r="P110">
        <f>VLOOKUP(A110,Sheet2!A:C,3,0)</f>
        <v>276318</v>
      </c>
      <c r="Q110">
        <f>VLOOKUP(A110,Sheet2!A:E,5,0)</f>
        <v>220992</v>
      </c>
      <c r="R110">
        <f>VLOOKUP(A110,Sheet2!A:F,6,0)</f>
        <v>0</v>
      </c>
      <c r="S110" t="s">
        <v>1288</v>
      </c>
      <c r="T110" s="33" t="str">
        <f>VLOOKUP(A110,Sheet2!AA:AD,3,0)</f>
        <v>Green</v>
      </c>
      <c r="U110" s="32" t="str">
        <f>VLOOKUP(A110,Sheet2!X:Y,2,0)</f>
        <v>Green</v>
      </c>
      <c r="V110" s="33" t="str">
        <f>VLOOKUP(A110,Sheet2!AA:AD,4,0)</f>
        <v>Green</v>
      </c>
    </row>
    <row r="111" spans="1:22" x14ac:dyDescent="0.3">
      <c r="A111" t="s">
        <v>123</v>
      </c>
      <c r="B111" t="s">
        <v>1256</v>
      </c>
      <c r="C111">
        <v>37</v>
      </c>
      <c r="D111" t="s">
        <v>1262</v>
      </c>
      <c r="E111">
        <v>2014</v>
      </c>
      <c r="F111">
        <v>35</v>
      </c>
      <c r="G111">
        <v>0.37830566500000001</v>
      </c>
      <c r="H111" t="s">
        <v>1264</v>
      </c>
      <c r="I111" t="s">
        <v>1267</v>
      </c>
      <c r="J111" t="s">
        <v>1275</v>
      </c>
      <c r="K111" t="s">
        <v>1280</v>
      </c>
      <c r="L111" t="s">
        <v>1284</v>
      </c>
      <c r="M111" t="s">
        <v>1288</v>
      </c>
      <c r="N111" t="s">
        <v>1288</v>
      </c>
      <c r="O111">
        <f>VLOOKUP(A111,Sheet2!A:B,2,0)</f>
        <v>229560</v>
      </c>
      <c r="P111">
        <f>VLOOKUP(A111,Sheet2!A:C,3,0)</f>
        <v>229560</v>
      </c>
      <c r="Q111">
        <f>VLOOKUP(A111,Sheet2!A:E,5,0)</f>
        <v>329393</v>
      </c>
      <c r="R111">
        <f>VLOOKUP(A111,Sheet2!A:F,6,0)</f>
        <v>0</v>
      </c>
      <c r="S111" t="s">
        <v>1288</v>
      </c>
      <c r="T111" s="33" t="str">
        <f>VLOOKUP(A111,Sheet2!AA:AD,3,0)</f>
        <v>Green</v>
      </c>
      <c r="U111" s="32" t="str">
        <f>VLOOKUP(A111,Sheet2!X:Y,2,0)</f>
        <v>Green</v>
      </c>
      <c r="V111" s="33" t="str">
        <f>VLOOKUP(A111,Sheet2!AA:AD,4,0)</f>
        <v>Green</v>
      </c>
    </row>
    <row r="112" spans="1:22" x14ac:dyDescent="0.3">
      <c r="A112" t="s">
        <v>124</v>
      </c>
      <c r="B112" t="s">
        <v>1257</v>
      </c>
      <c r="C112">
        <v>49</v>
      </c>
      <c r="D112" t="s">
        <v>1258</v>
      </c>
      <c r="E112">
        <v>2013</v>
      </c>
      <c r="F112">
        <v>33</v>
      </c>
      <c r="G112">
        <v>0.495620952</v>
      </c>
      <c r="H112" t="s">
        <v>1264</v>
      </c>
      <c r="I112" t="s">
        <v>1267</v>
      </c>
      <c r="J112" t="s">
        <v>1275</v>
      </c>
      <c r="K112" t="s">
        <v>1279</v>
      </c>
      <c r="L112" t="s">
        <v>1286</v>
      </c>
      <c r="M112" t="s">
        <v>1289</v>
      </c>
      <c r="N112" t="s">
        <v>1288</v>
      </c>
      <c r="O112">
        <f>VLOOKUP(A112,Sheet2!A:B,2,0)</f>
        <v>242367</v>
      </c>
      <c r="P112">
        <f>VLOOKUP(A112,Sheet2!A:C,3,0)</f>
        <v>279786</v>
      </c>
      <c r="Q112">
        <f>VLOOKUP(A112,Sheet2!A:E,5,0)</f>
        <v>493236</v>
      </c>
      <c r="R112">
        <f>VLOOKUP(A112,Sheet2!A:F,6,0)</f>
        <v>0</v>
      </c>
      <c r="S112" t="s">
        <v>1288</v>
      </c>
      <c r="T112" s="33" t="str">
        <f>VLOOKUP(A112,Sheet2!AA:AD,3,0)</f>
        <v>Green</v>
      </c>
      <c r="U112" s="32" t="str">
        <f>VLOOKUP(A112,Sheet2!X:Y,2,0)</f>
        <v>Green</v>
      </c>
      <c r="V112" s="33" t="str">
        <f>VLOOKUP(A112,Sheet2!AA:AD,4,0)</f>
        <v>Green</v>
      </c>
    </row>
    <row r="113" spans="1:22" x14ac:dyDescent="0.3">
      <c r="A113" t="s">
        <v>125</v>
      </c>
      <c r="B113" t="s">
        <v>1256</v>
      </c>
      <c r="C113">
        <v>25</v>
      </c>
      <c r="D113" t="s">
        <v>1260</v>
      </c>
      <c r="E113">
        <v>2014</v>
      </c>
      <c r="F113">
        <v>44</v>
      </c>
      <c r="G113">
        <v>0.212821079</v>
      </c>
      <c r="H113" t="s">
        <v>1264</v>
      </c>
      <c r="I113" t="s">
        <v>1271</v>
      </c>
      <c r="J113" t="s">
        <v>1274</v>
      </c>
      <c r="K113" t="s">
        <v>1279</v>
      </c>
      <c r="L113" t="s">
        <v>1271</v>
      </c>
      <c r="M113" t="s">
        <v>1288</v>
      </c>
      <c r="N113" t="s">
        <v>1288</v>
      </c>
      <c r="O113">
        <f>VLOOKUP(A113,Sheet2!A:B,2,0)</f>
        <v>144683</v>
      </c>
      <c r="P113">
        <f>VLOOKUP(A113,Sheet2!A:C,3,0)</f>
        <v>144683</v>
      </c>
      <c r="Q113">
        <f>VLOOKUP(A113,Sheet2!A:E,5,0)</f>
        <v>144712</v>
      </c>
      <c r="R113">
        <f>VLOOKUP(A113,Sheet2!A:F,6,0)</f>
        <v>0</v>
      </c>
      <c r="S113" t="s">
        <v>1303</v>
      </c>
      <c r="T113" s="33" t="str">
        <f>VLOOKUP(A113,Sheet2!AA:AD,3,0)</f>
        <v>Green</v>
      </c>
      <c r="U113" s="32" t="str">
        <f>VLOOKUP(A113,Sheet2!X:Y,2,0)</f>
        <v>Green</v>
      </c>
      <c r="V113" s="33" t="str">
        <f>VLOOKUP(A113,Sheet2!AA:AD,4,0)</f>
        <v>Green</v>
      </c>
    </row>
    <row r="114" spans="1:22" x14ac:dyDescent="0.3">
      <c r="A114" t="s">
        <v>126</v>
      </c>
      <c r="B114" t="s">
        <v>1256</v>
      </c>
      <c r="C114">
        <v>25</v>
      </c>
      <c r="D114" t="s">
        <v>1261</v>
      </c>
      <c r="E114">
        <v>2015</v>
      </c>
      <c r="F114">
        <v>40</v>
      </c>
      <c r="G114">
        <v>0.184090435</v>
      </c>
      <c r="H114" t="s">
        <v>1265</v>
      </c>
      <c r="I114" t="s">
        <v>1270</v>
      </c>
      <c r="J114" t="s">
        <v>1274</v>
      </c>
      <c r="K114" t="s">
        <v>1279</v>
      </c>
      <c r="L114" t="s">
        <v>1271</v>
      </c>
      <c r="M114" t="s">
        <v>1289</v>
      </c>
      <c r="N114" t="s">
        <v>1288</v>
      </c>
      <c r="O114">
        <f>VLOOKUP(A114,Sheet2!A:B,2,0)</f>
        <v>136351.20000000001</v>
      </c>
      <c r="P114">
        <f>VLOOKUP(A114,Sheet2!A:C,3,0)</f>
        <v>244941</v>
      </c>
      <c r="Q114">
        <f>VLOOKUP(A114,Sheet2!A:E,5,0)</f>
        <v>235011</v>
      </c>
      <c r="R114">
        <f>VLOOKUP(A114,Sheet2!A:F,6,0)</f>
        <v>235011</v>
      </c>
      <c r="S114" t="s">
        <v>1288</v>
      </c>
      <c r="T114" s="33" t="str">
        <f>VLOOKUP(A114,Sheet2!AA:AD,3,0)</f>
        <v>Green</v>
      </c>
      <c r="U114" s="32" t="str">
        <f>VLOOKUP(A114,Sheet2!X:Y,2,0)</f>
        <v>Green</v>
      </c>
      <c r="V114" s="33" t="str">
        <f>VLOOKUP(A114,Sheet2!AA:AD,4,0)</f>
        <v>Green</v>
      </c>
    </row>
    <row r="115" spans="1:22" x14ac:dyDescent="0.3">
      <c r="A115" t="s">
        <v>127</v>
      </c>
      <c r="B115" t="s">
        <v>1256</v>
      </c>
      <c r="C115">
        <v>19</v>
      </c>
      <c r="D115" t="s">
        <v>1260</v>
      </c>
      <c r="E115">
        <v>2014</v>
      </c>
      <c r="F115">
        <v>22</v>
      </c>
      <c r="G115">
        <v>0.29791537600000001</v>
      </c>
      <c r="H115" t="s">
        <v>1264</v>
      </c>
      <c r="I115" t="s">
        <v>1271</v>
      </c>
      <c r="J115" t="s">
        <v>1271</v>
      </c>
      <c r="K115" t="s">
        <v>1271</v>
      </c>
      <c r="L115" t="s">
        <v>1271</v>
      </c>
      <c r="M115" t="s">
        <v>1288</v>
      </c>
      <c r="N115" t="s">
        <v>1288</v>
      </c>
      <c r="O115">
        <f>VLOOKUP(A115,Sheet2!A:B,2,0)</f>
        <v>286843</v>
      </c>
      <c r="P115">
        <f>VLOOKUP(A115,Sheet2!A:C,3,0)</f>
        <v>319865</v>
      </c>
      <c r="Q115">
        <f>VLOOKUP(A115,Sheet2!A:E,5,0)</f>
        <v>187205</v>
      </c>
      <c r="R115">
        <f>VLOOKUP(A115,Sheet2!A:F,6,0)</f>
        <v>0</v>
      </c>
      <c r="S115" t="s">
        <v>1288</v>
      </c>
      <c r="T115" s="33" t="str">
        <f>VLOOKUP(A115,Sheet2!AA:AD,3,0)</f>
        <v>Green</v>
      </c>
      <c r="U115" s="32" t="str">
        <f>VLOOKUP(A115,Sheet2!X:Y,2,0)</f>
        <v>Green</v>
      </c>
      <c r="V115" s="33" t="str">
        <f>VLOOKUP(A115,Sheet2!AA:AD,4,0)</f>
        <v>Green</v>
      </c>
    </row>
    <row r="116" spans="1:22" x14ac:dyDescent="0.3">
      <c r="A116" t="s">
        <v>128</v>
      </c>
      <c r="B116" t="s">
        <v>1256</v>
      </c>
      <c r="C116">
        <v>37</v>
      </c>
      <c r="D116" t="s">
        <v>1259</v>
      </c>
      <c r="E116">
        <v>2010</v>
      </c>
      <c r="F116">
        <v>40</v>
      </c>
      <c r="G116">
        <v>0.57731089700000005</v>
      </c>
      <c r="H116" t="s">
        <v>1264</v>
      </c>
      <c r="I116" t="s">
        <v>1267</v>
      </c>
      <c r="J116" t="s">
        <v>1275</v>
      </c>
      <c r="K116" t="s">
        <v>1280</v>
      </c>
      <c r="L116" t="s">
        <v>1286</v>
      </c>
      <c r="M116" t="s">
        <v>1288</v>
      </c>
      <c r="N116" t="s">
        <v>1288</v>
      </c>
      <c r="O116">
        <f>VLOOKUP(A116,Sheet2!A:B,2,0)</f>
        <v>313321</v>
      </c>
      <c r="P116">
        <f>VLOOKUP(A116,Sheet2!A:C,3,0)</f>
        <v>317343</v>
      </c>
      <c r="Q116">
        <f>VLOOKUP(A116,Sheet2!A:E,5,0)</f>
        <v>413637</v>
      </c>
      <c r="R116">
        <f>VLOOKUP(A116,Sheet2!A:F,6,0)</f>
        <v>0</v>
      </c>
      <c r="S116" t="s">
        <v>1304</v>
      </c>
      <c r="T116" s="33" t="str">
        <f>VLOOKUP(A116,Sheet2!AA:AD,3,0)</f>
        <v>Green</v>
      </c>
      <c r="U116" s="32" t="str">
        <f>VLOOKUP(A116,Sheet2!X:Y,2,0)</f>
        <v>Green</v>
      </c>
      <c r="V116" s="33" t="str">
        <f>VLOOKUP(A116,Sheet2!AA:AD,4,0)</f>
        <v>Green</v>
      </c>
    </row>
    <row r="117" spans="1:22" x14ac:dyDescent="0.3">
      <c r="A117" t="s">
        <v>129</v>
      </c>
      <c r="B117" t="s">
        <v>1256</v>
      </c>
      <c r="C117">
        <v>19</v>
      </c>
      <c r="D117" t="s">
        <v>1261</v>
      </c>
      <c r="E117">
        <v>2008</v>
      </c>
      <c r="F117">
        <v>30</v>
      </c>
      <c r="G117">
        <v>0.49775999999999998</v>
      </c>
      <c r="H117" t="s">
        <v>1265</v>
      </c>
      <c r="I117" t="s">
        <v>1267</v>
      </c>
      <c r="J117" t="s">
        <v>1271</v>
      </c>
      <c r="K117" t="s">
        <v>1271</v>
      </c>
      <c r="L117" t="s">
        <v>1271</v>
      </c>
      <c r="M117" t="s">
        <v>1288</v>
      </c>
      <c r="N117" t="s">
        <v>1288</v>
      </c>
      <c r="O117">
        <f>VLOOKUP(A117,Sheet2!A:B,2,0)</f>
        <v>387093.65</v>
      </c>
      <c r="P117">
        <f>VLOOKUP(A117,Sheet2!A:C,3,0)</f>
        <v>404010</v>
      </c>
      <c r="Q117">
        <f>VLOOKUP(A117,Sheet2!A:E,5,0)</f>
        <v>120135</v>
      </c>
      <c r="R117">
        <f>VLOOKUP(A117,Sheet2!A:F,6,0)</f>
        <v>0</v>
      </c>
      <c r="S117" t="s">
        <v>1303</v>
      </c>
      <c r="T117" s="33" t="str">
        <f>VLOOKUP(A117,Sheet2!AA:AD,3,0)</f>
        <v>Green</v>
      </c>
      <c r="U117" s="32" t="str">
        <f>VLOOKUP(A117,Sheet2!X:Y,2,0)</f>
        <v>Green</v>
      </c>
      <c r="V117" s="33" t="str">
        <f>VLOOKUP(A117,Sheet2!AA:AD,4,0)</f>
        <v>Green</v>
      </c>
    </row>
    <row r="118" spans="1:22" x14ac:dyDescent="0.3">
      <c r="A118" t="s">
        <v>130</v>
      </c>
      <c r="B118" t="s">
        <v>1257</v>
      </c>
      <c r="C118">
        <v>37</v>
      </c>
      <c r="D118" t="s">
        <v>1258</v>
      </c>
      <c r="E118">
        <v>2015</v>
      </c>
      <c r="F118">
        <v>61</v>
      </c>
      <c r="G118">
        <v>0.379906087</v>
      </c>
      <c r="H118" t="s">
        <v>1264</v>
      </c>
      <c r="I118" t="s">
        <v>1269</v>
      </c>
      <c r="J118" t="s">
        <v>1274</v>
      </c>
      <c r="K118" t="s">
        <v>1280</v>
      </c>
      <c r="L118" t="s">
        <v>1285</v>
      </c>
      <c r="M118" t="s">
        <v>1288</v>
      </c>
      <c r="N118" t="s">
        <v>1288</v>
      </c>
      <c r="O118">
        <f>VLOOKUP(A118,Sheet2!A:B,2,0)</f>
        <v>279678</v>
      </c>
      <c r="P118">
        <f>VLOOKUP(A118,Sheet2!A:C,3,0)</f>
        <v>279678</v>
      </c>
      <c r="Q118">
        <f>VLOOKUP(A118,Sheet2!A:E,5,0)</f>
        <v>333199</v>
      </c>
      <c r="R118">
        <f>VLOOKUP(A118,Sheet2!A:F,6,0)</f>
        <v>0</v>
      </c>
      <c r="S118" t="s">
        <v>1288</v>
      </c>
      <c r="T118" s="33" t="str">
        <f>VLOOKUP(A118,Sheet2!AA:AD,3,0)</f>
        <v>Green</v>
      </c>
      <c r="U118" s="32" t="str">
        <f>VLOOKUP(A118,Sheet2!X:Y,2,0)</f>
        <v>Green</v>
      </c>
      <c r="V118" s="33" t="str">
        <f>VLOOKUP(A118,Sheet2!AA:AD,4,0)</f>
        <v>Green</v>
      </c>
    </row>
    <row r="119" spans="1:22" x14ac:dyDescent="0.3">
      <c r="A119" t="s">
        <v>131</v>
      </c>
      <c r="B119" t="s">
        <v>1256</v>
      </c>
      <c r="C119">
        <v>13</v>
      </c>
      <c r="D119" t="s">
        <v>1261</v>
      </c>
      <c r="E119">
        <v>2014</v>
      </c>
      <c r="F119">
        <v>41</v>
      </c>
      <c r="G119">
        <v>0.11205641600000001</v>
      </c>
      <c r="H119" t="s">
        <v>1264</v>
      </c>
      <c r="I119" t="s">
        <v>1270</v>
      </c>
      <c r="J119" t="s">
        <v>1277</v>
      </c>
      <c r="K119" t="s">
        <v>1279</v>
      </c>
      <c r="L119" t="s">
        <v>1286</v>
      </c>
      <c r="M119" t="s">
        <v>1288</v>
      </c>
      <c r="N119" t="s">
        <v>1288</v>
      </c>
      <c r="O119">
        <f>VLOOKUP(A119,Sheet2!A:B,2,0)</f>
        <v>181714</v>
      </c>
      <c r="P119">
        <f>VLOOKUP(A119,Sheet2!A:C,3,0)</f>
        <v>181714</v>
      </c>
      <c r="Q119">
        <f>VLOOKUP(A119,Sheet2!A:E,5,0)</f>
        <v>10870</v>
      </c>
      <c r="R119">
        <f>VLOOKUP(A119,Sheet2!A:F,6,0)</f>
        <v>0</v>
      </c>
      <c r="S119" t="s">
        <v>1288</v>
      </c>
      <c r="T119" s="33" t="str">
        <f>VLOOKUP(A119,Sheet2!AA:AD,3,0)</f>
        <v>Green</v>
      </c>
      <c r="U119" s="32" t="str">
        <f>VLOOKUP(A119,Sheet2!X:Y,2,0)</f>
        <v>Green</v>
      </c>
      <c r="V119" s="33" t="str">
        <f>VLOOKUP(A119,Sheet2!AA:AD,4,0)</f>
        <v>Green</v>
      </c>
    </row>
    <row r="120" spans="1:22" x14ac:dyDescent="0.3">
      <c r="A120" t="s">
        <v>132</v>
      </c>
      <c r="B120" t="s">
        <v>1256</v>
      </c>
      <c r="C120">
        <v>25</v>
      </c>
      <c r="D120" t="s">
        <v>1259</v>
      </c>
      <c r="E120">
        <v>2012</v>
      </c>
      <c r="F120">
        <v>34</v>
      </c>
      <c r="G120">
        <v>0.31027707300000001</v>
      </c>
      <c r="H120" t="s">
        <v>1265</v>
      </c>
      <c r="I120" t="s">
        <v>1270</v>
      </c>
      <c r="J120" t="s">
        <v>1274</v>
      </c>
      <c r="K120" t="s">
        <v>1280</v>
      </c>
      <c r="L120" t="s">
        <v>1285</v>
      </c>
      <c r="M120" t="s">
        <v>1288</v>
      </c>
      <c r="N120" t="s">
        <v>1288</v>
      </c>
      <c r="O120">
        <f>VLOOKUP(A120,Sheet2!A:B,2,0)</f>
        <v>324185</v>
      </c>
      <c r="P120">
        <f>VLOOKUP(A120,Sheet2!A:C,3,0)</f>
        <v>357066</v>
      </c>
      <c r="Q120">
        <f>VLOOKUP(A120,Sheet2!A:E,5,0)</f>
        <v>165245</v>
      </c>
      <c r="R120">
        <f>VLOOKUP(A120,Sheet2!A:F,6,0)</f>
        <v>0</v>
      </c>
      <c r="S120" t="s">
        <v>1288</v>
      </c>
      <c r="T120" s="33" t="str">
        <f>VLOOKUP(A120,Sheet2!AA:AD,3,0)</f>
        <v>Green</v>
      </c>
      <c r="U120" s="32" t="str">
        <f>VLOOKUP(A120,Sheet2!X:Y,2,0)</f>
        <v>Green</v>
      </c>
      <c r="V120" s="33" t="str">
        <f>VLOOKUP(A120,Sheet2!AA:AD,4,0)</f>
        <v>Green</v>
      </c>
    </row>
    <row r="121" spans="1:22" x14ac:dyDescent="0.3">
      <c r="A121" t="s">
        <v>133</v>
      </c>
      <c r="B121" t="s">
        <v>1256</v>
      </c>
      <c r="C121">
        <v>49</v>
      </c>
      <c r="D121" t="s">
        <v>1259</v>
      </c>
      <c r="E121">
        <v>2014</v>
      </c>
      <c r="F121">
        <v>58</v>
      </c>
      <c r="G121">
        <v>0.42746820800000002</v>
      </c>
      <c r="H121" t="s">
        <v>1265</v>
      </c>
      <c r="I121" t="s">
        <v>1267</v>
      </c>
      <c r="J121" t="s">
        <v>1275</v>
      </c>
      <c r="K121" t="s">
        <v>1280</v>
      </c>
      <c r="L121" t="s">
        <v>1286</v>
      </c>
      <c r="M121" t="s">
        <v>1288</v>
      </c>
      <c r="N121" t="s">
        <v>1288</v>
      </c>
      <c r="O121">
        <f>VLOOKUP(A121,Sheet2!A:B,2,0)</f>
        <v>286704</v>
      </c>
      <c r="P121">
        <f>VLOOKUP(A121,Sheet2!A:C,3,0)</f>
        <v>286704</v>
      </c>
      <c r="Q121">
        <f>VLOOKUP(A121,Sheet2!A:E,5,0)</f>
        <v>380312</v>
      </c>
      <c r="R121">
        <f>VLOOKUP(A121,Sheet2!A:F,6,0)</f>
        <v>0</v>
      </c>
      <c r="S121" t="s">
        <v>1288</v>
      </c>
      <c r="T121" s="33" t="str">
        <f>VLOOKUP(A121,Sheet2!AA:AD,3,0)</f>
        <v>Green</v>
      </c>
      <c r="U121" s="32" t="str">
        <f>VLOOKUP(A121,Sheet2!X:Y,2,0)</f>
        <v>Green</v>
      </c>
      <c r="V121" s="33" t="str">
        <f>VLOOKUP(A121,Sheet2!AA:AD,4,0)</f>
        <v>Green</v>
      </c>
    </row>
    <row r="122" spans="1:22" x14ac:dyDescent="0.3">
      <c r="A122" t="s">
        <v>134</v>
      </c>
      <c r="B122" t="s">
        <v>1256</v>
      </c>
      <c r="C122">
        <v>37</v>
      </c>
      <c r="D122" t="s">
        <v>1261</v>
      </c>
      <c r="E122">
        <v>2016</v>
      </c>
      <c r="F122">
        <v>57</v>
      </c>
      <c r="G122">
        <v>8.8390264999999996E-2</v>
      </c>
      <c r="H122" t="s">
        <v>1265</v>
      </c>
      <c r="I122" t="s">
        <v>1268</v>
      </c>
      <c r="J122" t="s">
        <v>1274</v>
      </c>
      <c r="K122" t="s">
        <v>1279</v>
      </c>
      <c r="L122" t="s">
        <v>1286</v>
      </c>
      <c r="M122" t="s">
        <v>1288</v>
      </c>
      <c r="N122" t="s">
        <v>1288</v>
      </c>
      <c r="O122">
        <f>VLOOKUP(A122,Sheet2!A:B,2,0)</f>
        <v>92990</v>
      </c>
      <c r="P122">
        <f>VLOOKUP(A122,Sheet2!A:C,3,0)</f>
        <v>109400</v>
      </c>
      <c r="Q122">
        <f>VLOOKUP(A122,Sheet2!A:E,5,0)</f>
        <v>73838</v>
      </c>
      <c r="R122">
        <f>VLOOKUP(A122,Sheet2!A:F,6,0)</f>
        <v>0</v>
      </c>
      <c r="S122" t="s">
        <v>1288</v>
      </c>
      <c r="T122" s="33" t="str">
        <f>VLOOKUP(A122,Sheet2!AA:AD,3,0)</f>
        <v>Green</v>
      </c>
      <c r="U122" s="32" t="str">
        <f>VLOOKUP(A122,Sheet2!X:Y,2,0)</f>
        <v>Green</v>
      </c>
      <c r="V122" s="33" t="str">
        <f>VLOOKUP(A122,Sheet2!AA:AD,4,0)</f>
        <v>Green</v>
      </c>
    </row>
    <row r="123" spans="1:22" x14ac:dyDescent="0.3">
      <c r="A123" t="s">
        <v>135</v>
      </c>
      <c r="B123" t="s">
        <v>1257</v>
      </c>
      <c r="C123">
        <v>49</v>
      </c>
      <c r="D123" t="s">
        <v>1259</v>
      </c>
      <c r="E123">
        <v>2016</v>
      </c>
      <c r="F123">
        <v>35</v>
      </c>
      <c r="G123">
        <v>0.56467107800000005</v>
      </c>
      <c r="H123" t="s">
        <v>1264</v>
      </c>
      <c r="I123" t="s">
        <v>1267</v>
      </c>
      <c r="J123" t="s">
        <v>1275</v>
      </c>
      <c r="K123" t="s">
        <v>1280</v>
      </c>
      <c r="L123" t="s">
        <v>1284</v>
      </c>
      <c r="M123" t="s">
        <v>1288</v>
      </c>
      <c r="N123" t="s">
        <v>1288</v>
      </c>
      <c r="O123">
        <f>VLOOKUP(A123,Sheet2!A:B,2,0)</f>
        <v>209348</v>
      </c>
      <c r="P123">
        <f>VLOOKUP(A123,Sheet2!A:C,3,0)</f>
        <v>286308</v>
      </c>
      <c r="Q123">
        <f>VLOOKUP(A123,Sheet2!A:E,5,0)</f>
        <v>645788</v>
      </c>
      <c r="R123">
        <f>VLOOKUP(A123,Sheet2!A:F,6,0)</f>
        <v>0</v>
      </c>
      <c r="S123" t="s">
        <v>1288</v>
      </c>
      <c r="T123" s="33" t="str">
        <f>VLOOKUP(A123,Sheet2!AA:AD,3,0)</f>
        <v>Green</v>
      </c>
      <c r="U123" s="32" t="str">
        <f>VLOOKUP(A123,Sheet2!X:Y,2,0)</f>
        <v>Green</v>
      </c>
      <c r="V123" s="33" t="str">
        <f>VLOOKUP(A123,Sheet2!AA:AD,4,0)</f>
        <v>Green</v>
      </c>
    </row>
    <row r="124" spans="1:22" x14ac:dyDescent="0.3">
      <c r="A124" t="s">
        <v>136</v>
      </c>
      <c r="B124" t="s">
        <v>1256</v>
      </c>
      <c r="C124">
        <v>19</v>
      </c>
      <c r="D124" t="s">
        <v>1259</v>
      </c>
      <c r="E124">
        <v>2016</v>
      </c>
      <c r="F124">
        <v>31</v>
      </c>
      <c r="G124">
        <v>0.53175534400000002</v>
      </c>
      <c r="H124" t="s">
        <v>1264</v>
      </c>
      <c r="I124" t="s">
        <v>1271</v>
      </c>
      <c r="J124" t="s">
        <v>1271</v>
      </c>
      <c r="K124" t="s">
        <v>1271</v>
      </c>
      <c r="L124" t="s">
        <v>1271</v>
      </c>
      <c r="M124" t="s">
        <v>1288</v>
      </c>
      <c r="N124" t="s">
        <v>1288</v>
      </c>
      <c r="O124">
        <f>VLOOKUP(A124,Sheet2!A:B,2,0)</f>
        <v>552000</v>
      </c>
      <c r="P124">
        <f>VLOOKUP(A124,Sheet2!A:C,3,0)</f>
        <v>552000</v>
      </c>
      <c r="Q124">
        <f>VLOOKUP(A124,Sheet2!A:E,5,0)</f>
        <v>305184</v>
      </c>
      <c r="R124">
        <f>VLOOKUP(A124,Sheet2!A:F,6,0)</f>
        <v>0</v>
      </c>
      <c r="S124" t="s">
        <v>1288</v>
      </c>
      <c r="T124" s="33" t="str">
        <f>VLOOKUP(A124,Sheet2!AA:AD,3,0)</f>
        <v>Green</v>
      </c>
      <c r="U124" s="32" t="str">
        <f>VLOOKUP(A124,Sheet2!X:Y,2,0)</f>
        <v>Green</v>
      </c>
      <c r="V124" s="33" t="str">
        <f>VLOOKUP(A124,Sheet2!AA:AD,4,0)</f>
        <v>Green</v>
      </c>
    </row>
    <row r="125" spans="1:22" x14ac:dyDescent="0.3">
      <c r="A125" t="s">
        <v>137</v>
      </c>
      <c r="B125" t="s">
        <v>1256</v>
      </c>
      <c r="C125">
        <v>31</v>
      </c>
      <c r="D125" t="s">
        <v>1259</v>
      </c>
      <c r="E125">
        <v>2015</v>
      </c>
      <c r="F125">
        <v>33</v>
      </c>
      <c r="G125">
        <v>0.36576347799999998</v>
      </c>
      <c r="H125" t="s">
        <v>1265</v>
      </c>
      <c r="I125" t="s">
        <v>1270</v>
      </c>
      <c r="J125" t="s">
        <v>1275</v>
      </c>
      <c r="K125" t="s">
        <v>1280</v>
      </c>
      <c r="L125" t="s">
        <v>1284</v>
      </c>
      <c r="M125" t="s">
        <v>1288</v>
      </c>
      <c r="N125" t="s">
        <v>1288</v>
      </c>
      <c r="O125">
        <f>VLOOKUP(A125,Sheet2!A:B,2,0)</f>
        <v>309428</v>
      </c>
      <c r="P125">
        <f>VLOOKUP(A125,Sheet2!A:C,3,0)</f>
        <v>309428</v>
      </c>
      <c r="Q125">
        <f>VLOOKUP(A125,Sheet2!A:E,5,0)</f>
        <v>287220</v>
      </c>
      <c r="R125">
        <f>VLOOKUP(A125,Sheet2!A:F,6,0)</f>
        <v>0</v>
      </c>
      <c r="S125" t="s">
        <v>1288</v>
      </c>
      <c r="T125" s="33" t="str">
        <f>VLOOKUP(A125,Sheet2!AA:AD,3,0)</f>
        <v>Green</v>
      </c>
      <c r="U125" s="32" t="str">
        <f>VLOOKUP(A125,Sheet2!X:Y,2,0)</f>
        <v>Green</v>
      </c>
      <c r="V125" s="33" t="str">
        <f>VLOOKUP(A125,Sheet2!AA:AD,4,0)</f>
        <v>Green</v>
      </c>
    </row>
    <row r="126" spans="1:22" x14ac:dyDescent="0.3">
      <c r="A126" t="s">
        <v>138</v>
      </c>
      <c r="B126" t="s">
        <v>1256</v>
      </c>
      <c r="C126">
        <v>25</v>
      </c>
      <c r="D126" t="s">
        <v>1258</v>
      </c>
      <c r="E126">
        <v>2014</v>
      </c>
      <c r="F126">
        <v>44</v>
      </c>
      <c r="G126">
        <v>0.72955612599999997</v>
      </c>
      <c r="H126" t="s">
        <v>1264</v>
      </c>
      <c r="I126" t="s">
        <v>1267</v>
      </c>
      <c r="J126" t="s">
        <v>1274</v>
      </c>
      <c r="K126" t="s">
        <v>1280</v>
      </c>
      <c r="L126" t="s">
        <v>1285</v>
      </c>
      <c r="M126" t="s">
        <v>1288</v>
      </c>
      <c r="N126" t="s">
        <v>1288</v>
      </c>
      <c r="O126">
        <f>VLOOKUP(A126,Sheet2!A:B,2,0)</f>
        <v>616952</v>
      </c>
      <c r="P126">
        <f>VLOOKUP(A126,Sheet2!A:C,3,0)</f>
        <v>616952</v>
      </c>
      <c r="Q126">
        <f>VLOOKUP(A126,Sheet2!A:E,5,0)</f>
        <v>440471</v>
      </c>
      <c r="R126">
        <f>VLOOKUP(A126,Sheet2!A:F,6,0)</f>
        <v>0</v>
      </c>
      <c r="S126" t="s">
        <v>1303</v>
      </c>
      <c r="T126" s="33" t="str">
        <f>VLOOKUP(A126,Sheet2!AA:AD,3,0)</f>
        <v>Green</v>
      </c>
      <c r="U126" s="32" t="str">
        <f>VLOOKUP(A126,Sheet2!X:Y,2,0)</f>
        <v>Green</v>
      </c>
      <c r="V126" s="33" t="str">
        <f>VLOOKUP(A126,Sheet2!AA:AD,4,0)</f>
        <v>Green</v>
      </c>
    </row>
    <row r="127" spans="1:22" x14ac:dyDescent="0.3">
      <c r="A127" t="s">
        <v>139</v>
      </c>
      <c r="B127" t="s">
        <v>1256</v>
      </c>
      <c r="C127">
        <v>25</v>
      </c>
      <c r="D127" t="s">
        <v>1260</v>
      </c>
      <c r="E127">
        <v>2016</v>
      </c>
      <c r="F127">
        <v>26</v>
      </c>
      <c r="G127">
        <v>0.53186955499999999</v>
      </c>
      <c r="H127" t="s">
        <v>1264</v>
      </c>
      <c r="I127" t="s">
        <v>1270</v>
      </c>
      <c r="J127" t="s">
        <v>1274</v>
      </c>
      <c r="K127" t="s">
        <v>1280</v>
      </c>
      <c r="L127" t="s">
        <v>1284</v>
      </c>
      <c r="M127" t="s">
        <v>1288</v>
      </c>
      <c r="N127" t="s">
        <v>1288</v>
      </c>
      <c r="O127">
        <f>VLOOKUP(A127,Sheet2!A:B,2,0)</f>
        <v>280818</v>
      </c>
      <c r="P127">
        <f>VLOOKUP(A127,Sheet2!A:C,3,0)</f>
        <v>351020</v>
      </c>
      <c r="Q127">
        <f>VLOOKUP(A127,Sheet2!A:E,5,0)</f>
        <v>454021</v>
      </c>
      <c r="R127">
        <f>VLOOKUP(A127,Sheet2!A:F,6,0)</f>
        <v>0</v>
      </c>
      <c r="S127" t="s">
        <v>1303</v>
      </c>
      <c r="T127" s="33" t="str">
        <f>VLOOKUP(A127,Sheet2!AA:AD,3,0)</f>
        <v>Green</v>
      </c>
      <c r="U127" s="32" t="str">
        <f>VLOOKUP(A127,Sheet2!X:Y,2,0)</f>
        <v>Green</v>
      </c>
      <c r="V127" s="33" t="str">
        <f>VLOOKUP(A127,Sheet2!AA:AD,4,0)</f>
        <v>Green</v>
      </c>
    </row>
    <row r="128" spans="1:22" x14ac:dyDescent="0.3">
      <c r="A128" t="s">
        <v>140</v>
      </c>
      <c r="B128" t="s">
        <v>1256</v>
      </c>
      <c r="C128">
        <v>25</v>
      </c>
      <c r="D128" t="s">
        <v>1258</v>
      </c>
      <c r="E128">
        <v>2011</v>
      </c>
      <c r="F128">
        <v>47</v>
      </c>
      <c r="G128">
        <v>0.35950664799999998</v>
      </c>
      <c r="H128" t="s">
        <v>1264</v>
      </c>
      <c r="I128" t="s">
        <v>1269</v>
      </c>
      <c r="J128" t="s">
        <v>1275</v>
      </c>
      <c r="K128" t="s">
        <v>1280</v>
      </c>
      <c r="L128" t="s">
        <v>1286</v>
      </c>
      <c r="M128" t="s">
        <v>1288</v>
      </c>
      <c r="N128" t="s">
        <v>1288</v>
      </c>
      <c r="O128">
        <f>VLOOKUP(A128,Sheet2!A:B,2,0)</f>
        <v>199560</v>
      </c>
      <c r="P128">
        <f>VLOOKUP(A128,Sheet2!A:C,3,0)</f>
        <v>199560</v>
      </c>
      <c r="Q128">
        <f>VLOOKUP(A128,Sheet2!A:E,5,0)</f>
        <v>227058</v>
      </c>
      <c r="R128">
        <f>VLOOKUP(A128,Sheet2!A:F,6,0)</f>
        <v>0</v>
      </c>
      <c r="S128" t="s">
        <v>1303</v>
      </c>
      <c r="T128" s="33" t="str">
        <f>VLOOKUP(A128,Sheet2!AA:AD,3,0)</f>
        <v>Green</v>
      </c>
      <c r="U128" s="32" t="str">
        <f>VLOOKUP(A128,Sheet2!X:Y,2,0)</f>
        <v>Green</v>
      </c>
      <c r="V128" s="33" t="str">
        <f>VLOOKUP(A128,Sheet2!AA:AD,4,0)</f>
        <v>Green</v>
      </c>
    </row>
    <row r="129" spans="1:22" x14ac:dyDescent="0.3">
      <c r="A129" t="s">
        <v>141</v>
      </c>
      <c r="B129" t="s">
        <v>1257</v>
      </c>
      <c r="C129">
        <v>43</v>
      </c>
      <c r="D129" t="s">
        <v>1258</v>
      </c>
      <c r="E129">
        <v>2012</v>
      </c>
      <c r="F129">
        <v>35</v>
      </c>
      <c r="G129">
        <v>0.50835707299999999</v>
      </c>
      <c r="H129" t="s">
        <v>1264</v>
      </c>
      <c r="I129" t="s">
        <v>1267</v>
      </c>
      <c r="J129" t="s">
        <v>1274</v>
      </c>
      <c r="K129" t="s">
        <v>1280</v>
      </c>
      <c r="L129" t="s">
        <v>1284</v>
      </c>
      <c r="M129" t="s">
        <v>1288</v>
      </c>
      <c r="N129" t="s">
        <v>1288</v>
      </c>
      <c r="O129">
        <f>VLOOKUP(A129,Sheet2!A:B,2,0)</f>
        <v>299908</v>
      </c>
      <c r="P129">
        <f>VLOOKUP(A129,Sheet2!A:C,3,0)</f>
        <v>321330</v>
      </c>
      <c r="Q129">
        <f>VLOOKUP(A129,Sheet2!A:E,5,0)</f>
        <v>434945</v>
      </c>
      <c r="R129">
        <f>VLOOKUP(A129,Sheet2!A:F,6,0)</f>
        <v>0</v>
      </c>
      <c r="S129" t="s">
        <v>1288</v>
      </c>
      <c r="T129" s="33" t="str">
        <f>VLOOKUP(A129,Sheet2!AA:AD,3,0)</f>
        <v>Green</v>
      </c>
      <c r="U129" s="32" t="str">
        <f>VLOOKUP(A129,Sheet2!X:Y,2,0)</f>
        <v>Green</v>
      </c>
      <c r="V129" s="33" t="str">
        <f>VLOOKUP(A129,Sheet2!AA:AD,4,0)</f>
        <v>Green</v>
      </c>
    </row>
    <row r="130" spans="1:22" x14ac:dyDescent="0.3">
      <c r="A130" t="s">
        <v>142</v>
      </c>
      <c r="B130" t="s">
        <v>1256</v>
      </c>
      <c r="C130">
        <v>31</v>
      </c>
      <c r="D130" t="s">
        <v>1261</v>
      </c>
      <c r="E130">
        <v>2011</v>
      </c>
      <c r="F130">
        <v>61</v>
      </c>
      <c r="G130">
        <v>0.37992258099999998</v>
      </c>
      <c r="H130" t="s">
        <v>1265</v>
      </c>
      <c r="I130" t="s">
        <v>1269</v>
      </c>
      <c r="J130" t="s">
        <v>1274</v>
      </c>
      <c r="K130" t="s">
        <v>1279</v>
      </c>
      <c r="L130" t="s">
        <v>1271</v>
      </c>
      <c r="M130" t="s">
        <v>1288</v>
      </c>
      <c r="N130" t="s">
        <v>1288</v>
      </c>
      <c r="O130">
        <f>VLOOKUP(A130,Sheet2!A:B,2,0)</f>
        <v>332673</v>
      </c>
      <c r="P130">
        <f>VLOOKUP(A130,Sheet2!A:C,3,0)</f>
        <v>332673</v>
      </c>
      <c r="Q130">
        <f>VLOOKUP(A130,Sheet2!A:E,5,0)</f>
        <v>217756</v>
      </c>
      <c r="R130">
        <f>VLOOKUP(A130,Sheet2!A:F,6,0)</f>
        <v>0</v>
      </c>
      <c r="S130" t="s">
        <v>1288</v>
      </c>
      <c r="T130" s="33" t="str">
        <f>VLOOKUP(A130,Sheet2!AA:AD,3,0)</f>
        <v>Green</v>
      </c>
      <c r="U130" s="32" t="str">
        <f>VLOOKUP(A130,Sheet2!X:Y,2,0)</f>
        <v>Green</v>
      </c>
      <c r="V130" s="33" t="str">
        <f>VLOOKUP(A130,Sheet2!AA:AD,4,0)</f>
        <v>Green</v>
      </c>
    </row>
    <row r="131" spans="1:22" x14ac:dyDescent="0.3">
      <c r="A131" t="s">
        <v>143</v>
      </c>
      <c r="B131" t="s">
        <v>1256</v>
      </c>
      <c r="C131">
        <v>25</v>
      </c>
      <c r="D131" t="s">
        <v>1259</v>
      </c>
      <c r="E131">
        <v>2011</v>
      </c>
      <c r="F131">
        <v>44</v>
      </c>
      <c r="G131">
        <v>0.30506820099999998</v>
      </c>
      <c r="H131" t="s">
        <v>1264</v>
      </c>
      <c r="I131" t="s">
        <v>1271</v>
      </c>
      <c r="J131" t="s">
        <v>1275</v>
      </c>
      <c r="K131" t="s">
        <v>1280</v>
      </c>
      <c r="L131" t="s">
        <v>1285</v>
      </c>
      <c r="M131" t="s">
        <v>1288</v>
      </c>
      <c r="N131" t="s">
        <v>1288</v>
      </c>
      <c r="O131">
        <f>VLOOKUP(A131,Sheet2!A:B,2,0)</f>
        <v>173390</v>
      </c>
      <c r="P131">
        <f>VLOOKUP(A131,Sheet2!A:C,3,0)</f>
        <v>173390</v>
      </c>
      <c r="Q131">
        <f>VLOOKUP(A131,Sheet2!A:E,5,0)</f>
        <v>190418</v>
      </c>
      <c r="R131">
        <f>VLOOKUP(A131,Sheet2!A:F,6,0)</f>
        <v>0</v>
      </c>
      <c r="S131" t="s">
        <v>1303</v>
      </c>
      <c r="T131" s="33" t="str">
        <f>VLOOKUP(A131,Sheet2!AA:AD,3,0)</f>
        <v>Green</v>
      </c>
      <c r="U131" s="32" t="str">
        <f>VLOOKUP(A131,Sheet2!X:Y,2,0)</f>
        <v>Green</v>
      </c>
      <c r="V131" s="33" t="str">
        <f>VLOOKUP(A131,Sheet2!AA:AD,4,0)</f>
        <v>Green</v>
      </c>
    </row>
    <row r="132" spans="1:22" x14ac:dyDescent="0.3">
      <c r="A132" t="s">
        <v>144</v>
      </c>
      <c r="B132" t="s">
        <v>1257</v>
      </c>
      <c r="C132">
        <v>49</v>
      </c>
      <c r="D132" t="s">
        <v>1258</v>
      </c>
      <c r="E132">
        <v>2014</v>
      </c>
      <c r="F132">
        <v>25</v>
      </c>
      <c r="G132">
        <v>0.43366833300000002</v>
      </c>
      <c r="H132" t="s">
        <v>1264</v>
      </c>
      <c r="I132" t="s">
        <v>1268</v>
      </c>
      <c r="J132" t="s">
        <v>1275</v>
      </c>
      <c r="K132" t="s">
        <v>1279</v>
      </c>
      <c r="L132" t="s">
        <v>1285</v>
      </c>
      <c r="M132" t="s">
        <v>1288</v>
      </c>
      <c r="N132" t="s">
        <v>1288</v>
      </c>
      <c r="O132">
        <f>VLOOKUP(A132,Sheet2!A:B,2,0)</f>
        <v>256944</v>
      </c>
      <c r="P132">
        <f>VLOOKUP(A132,Sheet2!A:C,3,0)</f>
        <v>256944</v>
      </c>
      <c r="Q132">
        <f>VLOOKUP(A132,Sheet2!A:E,5,0)</f>
        <v>458977</v>
      </c>
      <c r="R132">
        <f>VLOOKUP(A132,Sheet2!A:F,6,0)</f>
        <v>0</v>
      </c>
      <c r="S132" t="s">
        <v>1303</v>
      </c>
      <c r="T132" s="33" t="str">
        <f>VLOOKUP(A132,Sheet2!AA:AD,3,0)</f>
        <v>Green</v>
      </c>
      <c r="U132" s="32" t="str">
        <f>VLOOKUP(A132,Sheet2!X:Y,2,0)</f>
        <v>Green</v>
      </c>
      <c r="V132" s="33" t="str">
        <f>VLOOKUP(A132,Sheet2!AA:AD,4,0)</f>
        <v>Green</v>
      </c>
    </row>
    <row r="133" spans="1:22" x14ac:dyDescent="0.3">
      <c r="A133" t="s">
        <v>145</v>
      </c>
      <c r="B133" t="s">
        <v>1256</v>
      </c>
      <c r="C133">
        <v>37</v>
      </c>
      <c r="D133" t="s">
        <v>1261</v>
      </c>
      <c r="E133">
        <v>2005</v>
      </c>
      <c r="F133">
        <v>28</v>
      </c>
      <c r="G133">
        <v>0.43912258100000001</v>
      </c>
      <c r="H133" t="s">
        <v>1264</v>
      </c>
      <c r="I133" t="s">
        <v>1267</v>
      </c>
      <c r="J133" t="s">
        <v>1274</v>
      </c>
      <c r="K133" t="s">
        <v>1280</v>
      </c>
      <c r="L133" t="s">
        <v>1285</v>
      </c>
      <c r="M133" t="s">
        <v>1288</v>
      </c>
      <c r="N133" t="s">
        <v>1288</v>
      </c>
      <c r="O133">
        <f>VLOOKUP(A133,Sheet2!A:B,2,0)</f>
        <v>160284</v>
      </c>
      <c r="P133">
        <f>VLOOKUP(A133,Sheet2!A:C,3,0)</f>
        <v>160284</v>
      </c>
      <c r="Q133">
        <f>VLOOKUP(A133,Sheet2!A:E,5,0)</f>
        <v>233015</v>
      </c>
      <c r="R133">
        <f>VLOOKUP(A133,Sheet2!A:F,6,0)</f>
        <v>0</v>
      </c>
      <c r="S133" t="s">
        <v>1288</v>
      </c>
      <c r="T133" s="33" t="str">
        <f>VLOOKUP(A133,Sheet2!AA:AD,3,0)</f>
        <v>Green</v>
      </c>
      <c r="U133" s="32" t="str">
        <f>VLOOKUP(A133,Sheet2!X:Y,2,0)</f>
        <v>Green</v>
      </c>
      <c r="V133" s="33" t="str">
        <f>VLOOKUP(A133,Sheet2!AA:AD,4,0)</f>
        <v>Green</v>
      </c>
    </row>
    <row r="134" spans="1:22" x14ac:dyDescent="0.3">
      <c r="A134" t="s">
        <v>146</v>
      </c>
      <c r="B134" t="s">
        <v>1257</v>
      </c>
      <c r="C134">
        <v>25</v>
      </c>
      <c r="D134" t="s">
        <v>1261</v>
      </c>
      <c r="E134">
        <v>2015</v>
      </c>
      <c r="F134">
        <v>45</v>
      </c>
      <c r="G134">
        <v>0.184114783</v>
      </c>
      <c r="H134" t="s">
        <v>1264</v>
      </c>
      <c r="I134" t="s">
        <v>1267</v>
      </c>
      <c r="J134" t="s">
        <v>1275</v>
      </c>
      <c r="K134" t="s">
        <v>1281</v>
      </c>
      <c r="L134" t="s">
        <v>1286</v>
      </c>
      <c r="M134" t="s">
        <v>1288</v>
      </c>
      <c r="N134" t="s">
        <v>1288</v>
      </c>
      <c r="O134">
        <f>VLOOKUP(A134,Sheet2!A:B,2,0)</f>
        <v>166842</v>
      </c>
      <c r="P134">
        <f>VLOOKUP(A134,Sheet2!A:C,3,0)</f>
        <v>179676</v>
      </c>
      <c r="Q134">
        <f>VLOOKUP(A134,Sheet2!A:E,5,0)</f>
        <v>119575</v>
      </c>
      <c r="R134">
        <f>VLOOKUP(A134,Sheet2!A:F,6,0)</f>
        <v>0</v>
      </c>
      <c r="S134" t="s">
        <v>1288</v>
      </c>
      <c r="T134" s="33" t="str">
        <f>VLOOKUP(A134,Sheet2!AA:AD,3,0)</f>
        <v>Green</v>
      </c>
      <c r="U134" s="32" t="str">
        <f>VLOOKUP(A134,Sheet2!X:Y,2,0)</f>
        <v>Green</v>
      </c>
      <c r="V134" s="33" t="str">
        <f>VLOOKUP(A134,Sheet2!AA:AD,4,0)</f>
        <v>Green</v>
      </c>
    </row>
    <row r="135" spans="1:22" x14ac:dyDescent="0.3">
      <c r="A135" t="s">
        <v>147</v>
      </c>
      <c r="B135" t="s">
        <v>1256</v>
      </c>
      <c r="C135">
        <v>49</v>
      </c>
      <c r="D135" t="s">
        <v>1261</v>
      </c>
      <c r="E135">
        <v>2012</v>
      </c>
      <c r="F135">
        <v>27</v>
      </c>
      <c r="G135">
        <v>0.56833891599999997</v>
      </c>
      <c r="H135" t="s">
        <v>1264</v>
      </c>
      <c r="I135" t="s">
        <v>1267</v>
      </c>
      <c r="J135" t="s">
        <v>1274</v>
      </c>
      <c r="K135" t="s">
        <v>1280</v>
      </c>
      <c r="L135" t="s">
        <v>1285</v>
      </c>
      <c r="M135" t="s">
        <v>1288</v>
      </c>
      <c r="N135" t="s">
        <v>1288</v>
      </c>
      <c r="O135">
        <f>VLOOKUP(A135,Sheet2!A:B,2,0)</f>
        <v>339583.83</v>
      </c>
      <c r="P135">
        <f>VLOOKUP(A135,Sheet2!A:C,3,0)</f>
        <v>359744</v>
      </c>
      <c r="Q135">
        <f>VLOOKUP(A135,Sheet2!A:E,5,0)</f>
        <v>498176</v>
      </c>
      <c r="R135">
        <f>VLOOKUP(A135,Sheet2!A:F,6,0)</f>
        <v>0</v>
      </c>
      <c r="S135" t="s">
        <v>1304</v>
      </c>
      <c r="T135" s="33" t="str">
        <f>VLOOKUP(A135,Sheet2!AA:AD,3,0)</f>
        <v>Green</v>
      </c>
      <c r="U135" s="32" t="str">
        <f>VLOOKUP(A135,Sheet2!X:Y,2,0)</f>
        <v>Green</v>
      </c>
      <c r="V135" s="33" t="str">
        <f>VLOOKUP(A135,Sheet2!AA:AD,4,0)</f>
        <v>Green</v>
      </c>
    </row>
    <row r="136" spans="1:22" x14ac:dyDescent="0.3">
      <c r="A136" t="s">
        <v>148</v>
      </c>
      <c r="B136" t="s">
        <v>1256</v>
      </c>
      <c r="C136">
        <v>37</v>
      </c>
      <c r="D136" t="s">
        <v>1260</v>
      </c>
      <c r="E136">
        <v>2006</v>
      </c>
      <c r="F136">
        <v>46</v>
      </c>
      <c r="G136">
        <v>0.424956098</v>
      </c>
      <c r="H136" t="s">
        <v>1264</v>
      </c>
      <c r="I136" t="s">
        <v>1269</v>
      </c>
      <c r="J136" t="s">
        <v>1274</v>
      </c>
      <c r="K136" t="s">
        <v>1279</v>
      </c>
      <c r="L136" t="s">
        <v>1285</v>
      </c>
      <c r="M136" t="s">
        <v>1288</v>
      </c>
      <c r="N136" t="s">
        <v>1288</v>
      </c>
      <c r="O136">
        <f>VLOOKUP(A136,Sheet2!A:B,2,0)</f>
        <v>112194.39</v>
      </c>
      <c r="P136">
        <f>VLOOKUP(A136,Sheet2!A:C,3,0)</f>
        <v>115470</v>
      </c>
      <c r="Q136">
        <f>VLOOKUP(A136,Sheet2!A:E,5,0)</f>
        <v>220885</v>
      </c>
      <c r="R136">
        <f>VLOOKUP(A136,Sheet2!A:F,6,0)</f>
        <v>0</v>
      </c>
      <c r="S136" t="s">
        <v>1303</v>
      </c>
      <c r="T136" s="33" t="str">
        <f>VLOOKUP(A136,Sheet2!AA:AD,3,0)</f>
        <v>Green</v>
      </c>
      <c r="U136" s="32" t="str">
        <f>VLOOKUP(A136,Sheet2!X:Y,2,0)</f>
        <v>Green</v>
      </c>
      <c r="V136" s="33" t="str">
        <f>VLOOKUP(A136,Sheet2!AA:AD,4,0)</f>
        <v>Green</v>
      </c>
    </row>
    <row r="137" spans="1:22" x14ac:dyDescent="0.3">
      <c r="A137" t="s">
        <v>149</v>
      </c>
      <c r="B137" t="s">
        <v>1256</v>
      </c>
      <c r="C137">
        <v>25</v>
      </c>
      <c r="D137" t="s">
        <v>1261</v>
      </c>
      <c r="E137">
        <v>2011</v>
      </c>
      <c r="F137">
        <v>31</v>
      </c>
      <c r="G137">
        <v>0.58493109700000001</v>
      </c>
      <c r="H137" t="s">
        <v>1265</v>
      </c>
      <c r="I137" t="s">
        <v>1267</v>
      </c>
      <c r="J137" t="s">
        <v>1274</v>
      </c>
      <c r="K137" t="s">
        <v>1280</v>
      </c>
      <c r="L137" t="s">
        <v>1285</v>
      </c>
      <c r="M137" t="s">
        <v>1289</v>
      </c>
      <c r="N137" t="s">
        <v>1288</v>
      </c>
      <c r="O137">
        <f>VLOOKUP(A137,Sheet2!A:B,2,0)</f>
        <v>420212</v>
      </c>
      <c r="P137">
        <f>VLOOKUP(A137,Sheet2!A:C,3,0)</f>
        <v>549508</v>
      </c>
      <c r="Q137">
        <f>VLOOKUP(A137,Sheet2!A:E,5,0)</f>
        <v>347197</v>
      </c>
      <c r="R137">
        <f>VLOOKUP(A137,Sheet2!A:F,6,0)</f>
        <v>347197</v>
      </c>
      <c r="S137" t="s">
        <v>1304</v>
      </c>
      <c r="T137" s="33" t="str">
        <f>VLOOKUP(A137,Sheet2!AA:AD,3,0)</f>
        <v>Green</v>
      </c>
      <c r="U137" s="32" t="str">
        <f>VLOOKUP(A137,Sheet2!X:Y,2,0)</f>
        <v>Green</v>
      </c>
      <c r="V137" s="33" t="str">
        <f>VLOOKUP(A137,Sheet2!AA:AD,4,0)</f>
        <v>Green</v>
      </c>
    </row>
    <row r="138" spans="1:22" x14ac:dyDescent="0.3">
      <c r="A138" t="s">
        <v>150</v>
      </c>
      <c r="B138" t="s">
        <v>1257</v>
      </c>
      <c r="C138">
        <v>25</v>
      </c>
      <c r="D138" t="s">
        <v>1260</v>
      </c>
      <c r="E138">
        <v>2007</v>
      </c>
      <c r="F138">
        <v>56</v>
      </c>
      <c r="G138">
        <v>0.256695126</v>
      </c>
      <c r="H138" t="s">
        <v>1264</v>
      </c>
      <c r="I138" t="s">
        <v>1270</v>
      </c>
      <c r="J138" t="s">
        <v>1275</v>
      </c>
      <c r="K138" t="s">
        <v>1279</v>
      </c>
      <c r="L138" t="s">
        <v>1284</v>
      </c>
      <c r="M138" t="s">
        <v>1288</v>
      </c>
      <c r="N138" t="s">
        <v>1288</v>
      </c>
      <c r="O138">
        <f>VLOOKUP(A138,Sheet2!A:B,2,0)</f>
        <v>155664</v>
      </c>
      <c r="P138">
        <f>VLOOKUP(A138,Sheet2!A:C,3,0)</f>
        <v>155664</v>
      </c>
      <c r="Q138">
        <f>VLOOKUP(A138,Sheet2!A:E,5,0)</f>
        <v>123643</v>
      </c>
      <c r="R138">
        <f>VLOOKUP(A138,Sheet2!A:F,6,0)</f>
        <v>0</v>
      </c>
      <c r="S138" t="s">
        <v>1288</v>
      </c>
      <c r="T138" s="33" t="str">
        <f>VLOOKUP(A138,Sheet2!AA:AD,3,0)</f>
        <v>Green</v>
      </c>
      <c r="U138" s="32" t="str">
        <f>VLOOKUP(A138,Sheet2!X:Y,2,0)</f>
        <v>Green</v>
      </c>
      <c r="V138" s="33" t="str">
        <f>VLOOKUP(A138,Sheet2!AA:AD,4,0)</f>
        <v>Green</v>
      </c>
    </row>
    <row r="139" spans="1:22" x14ac:dyDescent="0.3">
      <c r="A139" t="s">
        <v>151</v>
      </c>
      <c r="B139" t="s">
        <v>1257</v>
      </c>
      <c r="C139">
        <v>25</v>
      </c>
      <c r="D139" t="s">
        <v>1260</v>
      </c>
      <c r="E139">
        <v>2014</v>
      </c>
      <c r="F139">
        <v>43</v>
      </c>
      <c r="G139">
        <v>0.19579560700000001</v>
      </c>
      <c r="H139" t="s">
        <v>1265</v>
      </c>
      <c r="I139" t="s">
        <v>1268</v>
      </c>
      <c r="J139" t="s">
        <v>1274</v>
      </c>
      <c r="K139" t="s">
        <v>1280</v>
      </c>
      <c r="L139" t="s">
        <v>1285</v>
      </c>
      <c r="M139" t="s">
        <v>1288</v>
      </c>
      <c r="N139" t="s">
        <v>1288</v>
      </c>
      <c r="O139">
        <f>VLOOKUP(A139,Sheet2!A:B,2,0)</f>
        <v>233455.38</v>
      </c>
      <c r="P139">
        <f>VLOOKUP(A139,Sheet2!A:C,3,0)</f>
        <v>251750</v>
      </c>
      <c r="Q139">
        <f>VLOOKUP(A139,Sheet2!A:E,5,0)</f>
        <v>90903</v>
      </c>
      <c r="R139">
        <f>VLOOKUP(A139,Sheet2!A:F,6,0)</f>
        <v>0</v>
      </c>
      <c r="S139" t="s">
        <v>1288</v>
      </c>
      <c r="T139" s="33" t="str">
        <f>VLOOKUP(A139,Sheet2!AA:AD,3,0)</f>
        <v>Green</v>
      </c>
      <c r="U139" s="32" t="str">
        <f>VLOOKUP(A139,Sheet2!X:Y,2,0)</f>
        <v>Green</v>
      </c>
      <c r="V139" s="33" t="str">
        <f>VLOOKUP(A139,Sheet2!AA:AD,4,0)</f>
        <v>Green</v>
      </c>
    </row>
    <row r="140" spans="1:22" x14ac:dyDescent="0.3">
      <c r="A140" t="s">
        <v>152</v>
      </c>
      <c r="B140" t="s">
        <v>1256</v>
      </c>
      <c r="C140">
        <v>37</v>
      </c>
      <c r="D140" t="s">
        <v>1259</v>
      </c>
      <c r="E140">
        <v>2015</v>
      </c>
      <c r="F140">
        <v>49</v>
      </c>
      <c r="G140">
        <v>0.29491549299999997</v>
      </c>
      <c r="H140" t="s">
        <v>1264</v>
      </c>
      <c r="I140" t="s">
        <v>1271</v>
      </c>
      <c r="J140" t="s">
        <v>1275</v>
      </c>
      <c r="K140" t="s">
        <v>1279</v>
      </c>
      <c r="L140" t="s">
        <v>1286</v>
      </c>
      <c r="M140" t="s">
        <v>1288</v>
      </c>
      <c r="N140" t="s">
        <v>1288</v>
      </c>
      <c r="O140">
        <f>VLOOKUP(A140,Sheet2!A:B,2,0)</f>
        <v>156120</v>
      </c>
      <c r="P140">
        <f>VLOOKUP(A140,Sheet2!A:C,3,0)</f>
        <v>156120</v>
      </c>
      <c r="Q140">
        <f>VLOOKUP(A140,Sheet2!A:E,5,0)</f>
        <v>265554</v>
      </c>
      <c r="R140">
        <f>VLOOKUP(A140,Sheet2!A:F,6,0)</f>
        <v>0</v>
      </c>
      <c r="S140" t="s">
        <v>1303</v>
      </c>
      <c r="T140" s="33" t="str">
        <f>VLOOKUP(A140,Sheet2!AA:AD,3,0)</f>
        <v>Green</v>
      </c>
      <c r="U140" s="32" t="str">
        <f>VLOOKUP(A140,Sheet2!X:Y,2,0)</f>
        <v>Green</v>
      </c>
      <c r="V140" s="33" t="str">
        <f>VLOOKUP(A140,Sheet2!AA:AD,4,0)</f>
        <v>Green</v>
      </c>
    </row>
    <row r="141" spans="1:22" x14ac:dyDescent="0.3">
      <c r="A141" t="s">
        <v>153</v>
      </c>
      <c r="B141" t="s">
        <v>1256</v>
      </c>
      <c r="C141">
        <v>37</v>
      </c>
      <c r="D141" t="s">
        <v>1261</v>
      </c>
      <c r="E141">
        <v>2014</v>
      </c>
      <c r="F141">
        <v>55</v>
      </c>
      <c r="G141">
        <v>0.387310983</v>
      </c>
      <c r="H141" t="s">
        <v>1265</v>
      </c>
      <c r="I141" t="s">
        <v>1269</v>
      </c>
      <c r="J141" t="s">
        <v>1274</v>
      </c>
      <c r="K141" t="s">
        <v>1279</v>
      </c>
      <c r="L141" t="s">
        <v>1271</v>
      </c>
      <c r="M141" t="s">
        <v>1288</v>
      </c>
      <c r="N141" t="s">
        <v>1288</v>
      </c>
      <c r="O141">
        <f>VLOOKUP(A141,Sheet2!A:B,2,0)</f>
        <v>301005</v>
      </c>
      <c r="P141">
        <f>VLOOKUP(A141,Sheet2!A:C,3,0)</f>
        <v>301005</v>
      </c>
      <c r="Q141">
        <f>VLOOKUP(A141,Sheet2!A:E,5,0)</f>
        <v>310064</v>
      </c>
      <c r="R141">
        <f>VLOOKUP(A141,Sheet2!A:F,6,0)</f>
        <v>0</v>
      </c>
      <c r="S141" t="s">
        <v>1288</v>
      </c>
      <c r="T141" s="33" t="str">
        <f>VLOOKUP(A141,Sheet2!AA:AD,3,0)</f>
        <v>Green</v>
      </c>
      <c r="U141" s="32" t="str">
        <f>VLOOKUP(A141,Sheet2!X:Y,2,0)</f>
        <v>Green</v>
      </c>
      <c r="V141" s="33" t="str">
        <f>VLOOKUP(A141,Sheet2!AA:AD,4,0)</f>
        <v>Green</v>
      </c>
    </row>
    <row r="142" spans="1:22" x14ac:dyDescent="0.3">
      <c r="A142" t="s">
        <v>154</v>
      </c>
      <c r="B142" t="s">
        <v>1256</v>
      </c>
      <c r="C142">
        <v>25</v>
      </c>
      <c r="D142" t="s">
        <v>1261</v>
      </c>
      <c r="E142">
        <v>2012</v>
      </c>
      <c r="F142">
        <v>52</v>
      </c>
      <c r="G142">
        <v>0.30320295600000002</v>
      </c>
      <c r="H142" t="s">
        <v>1264</v>
      </c>
      <c r="I142" t="s">
        <v>1270</v>
      </c>
      <c r="J142" t="s">
        <v>1274</v>
      </c>
      <c r="K142" t="s">
        <v>1282</v>
      </c>
      <c r="L142" t="s">
        <v>1285</v>
      </c>
      <c r="M142" t="s">
        <v>1288</v>
      </c>
      <c r="N142" t="s">
        <v>1288</v>
      </c>
      <c r="O142">
        <f>VLOOKUP(A142,Sheet2!A:B,2,0)</f>
        <v>245743.76</v>
      </c>
      <c r="P142">
        <f>VLOOKUP(A142,Sheet2!A:C,3,0)</f>
        <v>259952</v>
      </c>
      <c r="Q142">
        <f>VLOOKUP(A142,Sheet2!A:E,5,0)</f>
        <v>189216</v>
      </c>
      <c r="R142">
        <f>VLOOKUP(A142,Sheet2!A:F,6,0)</f>
        <v>0</v>
      </c>
      <c r="S142" t="s">
        <v>1303</v>
      </c>
      <c r="T142" s="33" t="str">
        <f>VLOOKUP(A142,Sheet2!AA:AD,3,0)</f>
        <v>Green</v>
      </c>
      <c r="U142" s="32" t="str">
        <f>VLOOKUP(A142,Sheet2!X:Y,2,0)</f>
        <v>Green</v>
      </c>
      <c r="V142" s="33" t="str">
        <f>VLOOKUP(A142,Sheet2!AA:AD,4,0)</f>
        <v>Green</v>
      </c>
    </row>
    <row r="143" spans="1:22" x14ac:dyDescent="0.3">
      <c r="A143" t="s">
        <v>155</v>
      </c>
      <c r="B143" t="s">
        <v>1257</v>
      </c>
      <c r="C143">
        <v>37</v>
      </c>
      <c r="D143" t="s">
        <v>1258</v>
      </c>
      <c r="E143">
        <v>2015</v>
      </c>
      <c r="F143">
        <v>29</v>
      </c>
      <c r="G143">
        <v>0.52170869600000003</v>
      </c>
      <c r="H143" t="s">
        <v>1265</v>
      </c>
      <c r="I143" t="s">
        <v>1267</v>
      </c>
      <c r="J143" t="s">
        <v>1274</v>
      </c>
      <c r="K143" t="s">
        <v>1279</v>
      </c>
      <c r="L143" t="s">
        <v>1286</v>
      </c>
      <c r="M143" t="s">
        <v>1288</v>
      </c>
      <c r="N143" t="s">
        <v>1288</v>
      </c>
      <c r="O143">
        <f>VLOOKUP(A143,Sheet2!A:B,2,0)</f>
        <v>437882.55</v>
      </c>
      <c r="P143">
        <f>VLOOKUP(A143,Sheet2!A:C,3,0)</f>
        <v>464440</v>
      </c>
      <c r="Q143">
        <f>VLOOKUP(A143,Sheet2!A:E,5,0)</f>
        <v>410848</v>
      </c>
      <c r="R143">
        <f>VLOOKUP(A143,Sheet2!A:F,6,0)</f>
        <v>0</v>
      </c>
      <c r="S143" t="s">
        <v>1288</v>
      </c>
      <c r="T143" s="33" t="str">
        <f>VLOOKUP(A143,Sheet2!AA:AD,3,0)</f>
        <v>Green</v>
      </c>
      <c r="U143" s="32" t="str">
        <f>VLOOKUP(A143,Sheet2!X:Y,2,0)</f>
        <v>Green</v>
      </c>
      <c r="V143" s="33" t="str">
        <f>VLOOKUP(A143,Sheet2!AA:AD,4,0)</f>
        <v>Green</v>
      </c>
    </row>
    <row r="144" spans="1:22" x14ac:dyDescent="0.3">
      <c r="A144" t="s">
        <v>156</v>
      </c>
      <c r="B144" t="s">
        <v>1256</v>
      </c>
      <c r="C144">
        <v>37</v>
      </c>
      <c r="D144" t="s">
        <v>1260</v>
      </c>
      <c r="E144">
        <v>2016</v>
      </c>
      <c r="F144">
        <v>51</v>
      </c>
      <c r="G144">
        <v>0.28650855200000003</v>
      </c>
      <c r="H144" t="s">
        <v>1264</v>
      </c>
      <c r="I144" t="s">
        <v>1271</v>
      </c>
      <c r="J144" t="s">
        <v>1271</v>
      </c>
      <c r="K144" t="s">
        <v>1271</v>
      </c>
      <c r="L144" t="s">
        <v>1271</v>
      </c>
      <c r="M144" t="s">
        <v>1288</v>
      </c>
      <c r="N144" t="s">
        <v>1288</v>
      </c>
      <c r="O144">
        <f>VLOOKUP(A144,Sheet2!A:B,2,0)</f>
        <v>153900</v>
      </c>
      <c r="P144">
        <f>VLOOKUP(A144,Sheet2!A:C,3,0)</f>
        <v>153900</v>
      </c>
      <c r="Q144">
        <f>VLOOKUP(A144,Sheet2!A:E,5,0)</f>
        <v>265554</v>
      </c>
      <c r="R144">
        <f>VLOOKUP(A144,Sheet2!A:F,6,0)</f>
        <v>0</v>
      </c>
      <c r="S144" t="s">
        <v>1303</v>
      </c>
      <c r="T144" s="33" t="str">
        <f>VLOOKUP(A144,Sheet2!AA:AD,3,0)</f>
        <v>Green</v>
      </c>
      <c r="U144" s="32" t="str">
        <f>VLOOKUP(A144,Sheet2!X:Y,2,0)</f>
        <v>Green</v>
      </c>
      <c r="V144" s="33" t="str">
        <f>VLOOKUP(A144,Sheet2!AA:AD,4,0)</f>
        <v>Green</v>
      </c>
    </row>
    <row r="145" spans="1:22" x14ac:dyDescent="0.3">
      <c r="A145" t="s">
        <v>157</v>
      </c>
      <c r="B145" t="s">
        <v>1257</v>
      </c>
      <c r="C145">
        <v>37</v>
      </c>
      <c r="D145" t="s">
        <v>1259</v>
      </c>
      <c r="E145">
        <v>2012</v>
      </c>
      <c r="F145">
        <v>23</v>
      </c>
      <c r="G145">
        <v>0.45938438999999998</v>
      </c>
      <c r="H145" t="s">
        <v>1264</v>
      </c>
      <c r="I145" t="s">
        <v>1267</v>
      </c>
      <c r="J145" t="s">
        <v>1275</v>
      </c>
      <c r="K145" t="s">
        <v>1280</v>
      </c>
      <c r="L145" t="s">
        <v>1286</v>
      </c>
      <c r="M145" t="s">
        <v>1289</v>
      </c>
      <c r="N145" t="s">
        <v>1288</v>
      </c>
      <c r="O145">
        <f>VLOOKUP(A145,Sheet2!A:B,2,0)</f>
        <v>193614</v>
      </c>
      <c r="P145">
        <f>VLOOKUP(A145,Sheet2!A:C,3,0)</f>
        <v>247423</v>
      </c>
      <c r="Q145">
        <f>VLOOKUP(A145,Sheet2!A:E,5,0)</f>
        <v>446086</v>
      </c>
      <c r="R145">
        <f>VLOOKUP(A145,Sheet2!A:F,6,0)</f>
        <v>446086</v>
      </c>
      <c r="S145" t="s">
        <v>1288</v>
      </c>
      <c r="T145" s="33" t="str">
        <f>VLOOKUP(A145,Sheet2!AA:AD,3,0)</f>
        <v>Green</v>
      </c>
      <c r="U145" s="32" t="str">
        <f>VLOOKUP(A145,Sheet2!X:Y,2,0)</f>
        <v>Green</v>
      </c>
      <c r="V145" s="33" t="str">
        <f>VLOOKUP(A145,Sheet2!AA:AD,4,0)</f>
        <v>Green</v>
      </c>
    </row>
    <row r="146" spans="1:22" x14ac:dyDescent="0.3">
      <c r="A146" t="s">
        <v>158</v>
      </c>
      <c r="B146" t="s">
        <v>1256</v>
      </c>
      <c r="C146">
        <v>49</v>
      </c>
      <c r="D146" t="s">
        <v>1259</v>
      </c>
      <c r="E146">
        <v>2014</v>
      </c>
      <c r="F146">
        <v>57</v>
      </c>
      <c r="G146">
        <v>0.59994959199999998</v>
      </c>
      <c r="H146" t="s">
        <v>1264</v>
      </c>
      <c r="I146" t="s">
        <v>1268</v>
      </c>
      <c r="J146" t="s">
        <v>1275</v>
      </c>
      <c r="K146" t="s">
        <v>1280</v>
      </c>
      <c r="L146" t="s">
        <v>1284</v>
      </c>
      <c r="M146" t="s">
        <v>1288</v>
      </c>
      <c r="N146" t="s">
        <v>1288</v>
      </c>
      <c r="O146">
        <f>VLOOKUP(A146,Sheet2!A:B,2,0)</f>
        <v>287710</v>
      </c>
      <c r="P146">
        <f>VLOOKUP(A146,Sheet2!A:C,3,0)</f>
        <v>309252</v>
      </c>
      <c r="Q146">
        <f>VLOOKUP(A146,Sheet2!A:E,5,0)</f>
        <v>592606</v>
      </c>
      <c r="R146">
        <f>VLOOKUP(A146,Sheet2!A:F,6,0)</f>
        <v>0</v>
      </c>
      <c r="S146" t="s">
        <v>1288</v>
      </c>
      <c r="T146" s="33" t="str">
        <f>VLOOKUP(A146,Sheet2!AA:AD,3,0)</f>
        <v>Green</v>
      </c>
      <c r="U146" s="32" t="str">
        <f>VLOOKUP(A146,Sheet2!X:Y,2,0)</f>
        <v>Green</v>
      </c>
      <c r="V146" s="33" t="str">
        <f>VLOOKUP(A146,Sheet2!AA:AD,4,0)</f>
        <v>Green</v>
      </c>
    </row>
    <row r="147" spans="1:22" x14ac:dyDescent="0.3">
      <c r="A147" t="s">
        <v>159</v>
      </c>
      <c r="B147" t="s">
        <v>1257</v>
      </c>
      <c r="C147">
        <v>25</v>
      </c>
      <c r="D147" t="s">
        <v>1261</v>
      </c>
      <c r="E147">
        <v>2015</v>
      </c>
      <c r="F147">
        <v>36</v>
      </c>
      <c r="G147">
        <v>0.54747605600000004</v>
      </c>
      <c r="H147" t="s">
        <v>1264</v>
      </c>
      <c r="I147" t="s">
        <v>1267</v>
      </c>
      <c r="J147" t="s">
        <v>1275</v>
      </c>
      <c r="K147" t="s">
        <v>1280</v>
      </c>
      <c r="L147" t="s">
        <v>1286</v>
      </c>
      <c r="M147" t="s">
        <v>1288</v>
      </c>
      <c r="N147" t="s">
        <v>1288</v>
      </c>
      <c r="O147">
        <f>VLOOKUP(A147,Sheet2!A:B,2,0)</f>
        <v>356984</v>
      </c>
      <c r="P147">
        <f>VLOOKUP(A147,Sheet2!A:C,3,0)</f>
        <v>387728</v>
      </c>
      <c r="Q147">
        <f>VLOOKUP(A147,Sheet2!A:E,5,0)</f>
        <v>418448</v>
      </c>
      <c r="R147">
        <f>VLOOKUP(A147,Sheet2!A:F,6,0)</f>
        <v>0</v>
      </c>
      <c r="S147" t="s">
        <v>1303</v>
      </c>
      <c r="T147" s="33" t="str">
        <f>VLOOKUP(A147,Sheet2!AA:AD,3,0)</f>
        <v>Green</v>
      </c>
      <c r="U147" s="32" t="str">
        <f>VLOOKUP(A147,Sheet2!X:Y,2,0)</f>
        <v>Green</v>
      </c>
      <c r="V147" s="33" t="str">
        <f>VLOOKUP(A147,Sheet2!AA:AD,4,0)</f>
        <v>Green</v>
      </c>
    </row>
    <row r="148" spans="1:22" x14ac:dyDescent="0.3">
      <c r="A148" t="s">
        <v>160</v>
      </c>
      <c r="B148" t="s">
        <v>1256</v>
      </c>
      <c r="C148">
        <v>61</v>
      </c>
      <c r="D148" t="s">
        <v>1261</v>
      </c>
      <c r="E148">
        <v>2016</v>
      </c>
      <c r="F148">
        <v>28</v>
      </c>
      <c r="G148">
        <v>0.59818920600000003</v>
      </c>
      <c r="H148" t="s">
        <v>1264</v>
      </c>
      <c r="I148" t="s">
        <v>1267</v>
      </c>
      <c r="J148" t="s">
        <v>1275</v>
      </c>
      <c r="K148" t="s">
        <v>1279</v>
      </c>
      <c r="L148" t="s">
        <v>1286</v>
      </c>
      <c r="M148" t="s">
        <v>1288</v>
      </c>
      <c r="N148" t="s">
        <v>1288</v>
      </c>
      <c r="O148">
        <f>VLOOKUP(A148,Sheet2!A:B,2,0)</f>
        <v>214184</v>
      </c>
      <c r="P148">
        <f>VLOOKUP(A148,Sheet2!A:C,3,0)</f>
        <v>270512</v>
      </c>
      <c r="Q148">
        <f>VLOOKUP(A148,Sheet2!A:E,5,0)</f>
        <v>712211</v>
      </c>
      <c r="R148">
        <f>VLOOKUP(A148,Sheet2!A:F,6,0)</f>
        <v>0</v>
      </c>
      <c r="S148" t="s">
        <v>1288</v>
      </c>
      <c r="T148" s="33" t="str">
        <f>VLOOKUP(A148,Sheet2!AA:AD,3,0)</f>
        <v>Green</v>
      </c>
      <c r="U148" s="32" t="str">
        <f>VLOOKUP(A148,Sheet2!X:Y,2,0)</f>
        <v>Green</v>
      </c>
      <c r="V148" s="33" t="str">
        <f>VLOOKUP(A148,Sheet2!AA:AD,4,0)</f>
        <v>Green</v>
      </c>
    </row>
    <row r="149" spans="1:22" x14ac:dyDescent="0.3">
      <c r="A149" t="s">
        <v>161</v>
      </c>
      <c r="B149" t="s">
        <v>1257</v>
      </c>
      <c r="C149">
        <v>37</v>
      </c>
      <c r="D149" t="s">
        <v>1258</v>
      </c>
      <c r="E149">
        <v>2015</v>
      </c>
      <c r="F149">
        <v>38</v>
      </c>
      <c r="G149">
        <v>0.27532456100000002</v>
      </c>
      <c r="H149" t="s">
        <v>1264</v>
      </c>
      <c r="I149" t="s">
        <v>1267</v>
      </c>
      <c r="J149" t="s">
        <v>1275</v>
      </c>
      <c r="K149" t="s">
        <v>1282</v>
      </c>
      <c r="L149" t="s">
        <v>1286</v>
      </c>
      <c r="M149" t="s">
        <v>1288</v>
      </c>
      <c r="N149" t="s">
        <v>1288</v>
      </c>
      <c r="O149">
        <f>VLOOKUP(A149,Sheet2!A:B,2,0)</f>
        <v>228240</v>
      </c>
      <c r="P149">
        <f>VLOOKUP(A149,Sheet2!A:C,3,0)</f>
        <v>228240</v>
      </c>
      <c r="Q149">
        <f>VLOOKUP(A149,Sheet2!A:E,5,0)</f>
        <v>224058</v>
      </c>
      <c r="R149">
        <f>VLOOKUP(A149,Sheet2!A:F,6,0)</f>
        <v>0</v>
      </c>
      <c r="S149" t="s">
        <v>1288</v>
      </c>
      <c r="T149" s="33" t="str">
        <f>VLOOKUP(A149,Sheet2!AA:AD,3,0)</f>
        <v>Green</v>
      </c>
      <c r="U149" s="32" t="str">
        <f>VLOOKUP(A149,Sheet2!X:Y,2,0)</f>
        <v>Green</v>
      </c>
      <c r="V149" s="33" t="str">
        <f>VLOOKUP(A149,Sheet2!AA:AD,4,0)</f>
        <v>Green</v>
      </c>
    </row>
    <row r="150" spans="1:22" x14ac:dyDescent="0.3">
      <c r="A150" t="s">
        <v>162</v>
      </c>
      <c r="B150" t="s">
        <v>1256</v>
      </c>
      <c r="C150">
        <v>25</v>
      </c>
      <c r="D150" t="s">
        <v>1258</v>
      </c>
      <c r="E150">
        <v>2012</v>
      </c>
      <c r="F150">
        <v>24</v>
      </c>
      <c r="G150">
        <v>0.26669484300000001</v>
      </c>
      <c r="H150" t="s">
        <v>1265</v>
      </c>
      <c r="I150" t="s">
        <v>1270</v>
      </c>
      <c r="J150" t="s">
        <v>1274</v>
      </c>
      <c r="K150" t="s">
        <v>1280</v>
      </c>
      <c r="L150" t="s">
        <v>1285</v>
      </c>
      <c r="M150" t="s">
        <v>1289</v>
      </c>
      <c r="N150" t="s">
        <v>1288</v>
      </c>
      <c r="O150">
        <f>VLOOKUP(A150,Sheet2!A:B,2,0)</f>
        <v>199286</v>
      </c>
      <c r="P150">
        <f>VLOOKUP(A150,Sheet2!A:C,3,0)</f>
        <v>221338</v>
      </c>
      <c r="Q150">
        <f>VLOOKUP(A150,Sheet2!A:E,5,0)</f>
        <v>166015</v>
      </c>
      <c r="R150">
        <f>VLOOKUP(A150,Sheet2!A:F,6,0)</f>
        <v>0</v>
      </c>
      <c r="S150" t="s">
        <v>1288</v>
      </c>
      <c r="T150" s="33" t="str">
        <f>VLOOKUP(A150,Sheet2!AA:AD,3,0)</f>
        <v>Green</v>
      </c>
      <c r="U150" s="32" t="str">
        <f>VLOOKUP(A150,Sheet2!X:Y,2,0)</f>
        <v>Green</v>
      </c>
      <c r="V150" s="33" t="str">
        <f>VLOOKUP(A150,Sheet2!AA:AD,4,0)</f>
        <v>Green</v>
      </c>
    </row>
    <row r="151" spans="1:22" x14ac:dyDescent="0.3">
      <c r="A151" t="s">
        <v>163</v>
      </c>
      <c r="B151" t="s">
        <v>1256</v>
      </c>
      <c r="C151">
        <v>25</v>
      </c>
      <c r="D151" t="s">
        <v>1260</v>
      </c>
      <c r="E151">
        <v>2016</v>
      </c>
      <c r="F151">
        <v>20</v>
      </c>
      <c r="G151">
        <v>0.42894730199999997</v>
      </c>
      <c r="H151" t="s">
        <v>1264</v>
      </c>
      <c r="I151" t="s">
        <v>1271</v>
      </c>
      <c r="J151" t="s">
        <v>1271</v>
      </c>
      <c r="K151" t="s">
        <v>1271</v>
      </c>
      <c r="L151" t="s">
        <v>1271</v>
      </c>
      <c r="M151" t="s">
        <v>1288</v>
      </c>
      <c r="N151" t="s">
        <v>1288</v>
      </c>
      <c r="O151">
        <f>VLOOKUP(A151,Sheet2!A:B,2,0)</f>
        <v>369330</v>
      </c>
      <c r="P151">
        <f>VLOOKUP(A151,Sheet2!A:C,3,0)</f>
        <v>369330</v>
      </c>
      <c r="Q151">
        <f>VLOOKUP(A151,Sheet2!A:E,5,0)</f>
        <v>303910</v>
      </c>
      <c r="R151">
        <f>VLOOKUP(A151,Sheet2!A:F,6,0)</f>
        <v>0</v>
      </c>
      <c r="S151" t="s">
        <v>1288</v>
      </c>
      <c r="T151" s="33" t="str">
        <f>VLOOKUP(A151,Sheet2!AA:AD,3,0)</f>
        <v>Green</v>
      </c>
      <c r="U151" s="32" t="str">
        <f>VLOOKUP(A151,Sheet2!X:Y,2,0)</f>
        <v>Green</v>
      </c>
      <c r="V151" s="33" t="str">
        <f>VLOOKUP(A151,Sheet2!AA:AD,4,0)</f>
        <v>Green</v>
      </c>
    </row>
    <row r="152" spans="1:22" x14ac:dyDescent="0.3">
      <c r="A152" t="s">
        <v>164</v>
      </c>
      <c r="B152" t="s">
        <v>1257</v>
      </c>
      <c r="C152">
        <v>19</v>
      </c>
      <c r="D152" t="s">
        <v>1258</v>
      </c>
      <c r="E152">
        <v>2013</v>
      </c>
      <c r="F152">
        <v>54</v>
      </c>
      <c r="G152">
        <v>0.20584559599999999</v>
      </c>
      <c r="H152" t="s">
        <v>1264</v>
      </c>
      <c r="I152" t="s">
        <v>1271</v>
      </c>
      <c r="J152" t="s">
        <v>1271</v>
      </c>
      <c r="K152" t="s">
        <v>1271</v>
      </c>
      <c r="L152" t="s">
        <v>1271</v>
      </c>
      <c r="M152" t="s">
        <v>1288</v>
      </c>
      <c r="N152" t="s">
        <v>1288</v>
      </c>
      <c r="O152">
        <f>VLOOKUP(A152,Sheet2!A:B,2,0)</f>
        <v>166530</v>
      </c>
      <c r="P152">
        <f>VLOOKUP(A152,Sheet2!A:C,3,0)</f>
        <v>166530</v>
      </c>
      <c r="Q152">
        <f>VLOOKUP(A152,Sheet2!A:E,5,0)</f>
        <v>117471</v>
      </c>
      <c r="R152">
        <f>VLOOKUP(A152,Sheet2!A:F,6,0)</f>
        <v>0</v>
      </c>
      <c r="S152" t="s">
        <v>1303</v>
      </c>
      <c r="T152" s="33" t="str">
        <f>VLOOKUP(A152,Sheet2!AA:AD,3,0)</f>
        <v>Green</v>
      </c>
      <c r="U152" s="32" t="str">
        <f>VLOOKUP(A152,Sheet2!X:Y,2,0)</f>
        <v>Green</v>
      </c>
      <c r="V152" s="33" t="str">
        <f>VLOOKUP(A152,Sheet2!AA:AD,4,0)</f>
        <v>Green</v>
      </c>
    </row>
    <row r="153" spans="1:22" x14ac:dyDescent="0.3">
      <c r="A153" t="s">
        <v>165</v>
      </c>
      <c r="B153" t="s">
        <v>1256</v>
      </c>
      <c r="C153">
        <v>61</v>
      </c>
      <c r="D153" t="s">
        <v>1258</v>
      </c>
      <c r="E153">
        <v>2010</v>
      </c>
      <c r="F153">
        <v>60</v>
      </c>
      <c r="G153">
        <v>0.58928539599999996</v>
      </c>
      <c r="H153" t="s">
        <v>1264</v>
      </c>
      <c r="I153" t="s">
        <v>1267</v>
      </c>
      <c r="J153" t="s">
        <v>1276</v>
      </c>
      <c r="K153" t="s">
        <v>1279</v>
      </c>
      <c r="L153" t="s">
        <v>1287</v>
      </c>
      <c r="M153" t="s">
        <v>1288</v>
      </c>
      <c r="N153" t="s">
        <v>1288</v>
      </c>
      <c r="O153">
        <f>VLOOKUP(A153,Sheet2!A:B,2,0)</f>
        <v>297152.34999999998</v>
      </c>
      <c r="P153">
        <f>VLOOKUP(A153,Sheet2!A:C,3,0)</f>
        <v>300352</v>
      </c>
      <c r="Q153">
        <f>VLOOKUP(A153,Sheet2!A:E,5,0)</f>
        <v>468234</v>
      </c>
      <c r="R153">
        <f>VLOOKUP(A153,Sheet2!A:F,6,0)</f>
        <v>0</v>
      </c>
      <c r="S153" t="s">
        <v>1304</v>
      </c>
      <c r="T153" s="33" t="str">
        <f>VLOOKUP(A153,Sheet2!AA:AD,3,0)</f>
        <v>Green</v>
      </c>
      <c r="U153" s="32" t="str">
        <f>VLOOKUP(A153,Sheet2!X:Y,2,0)</f>
        <v>Green</v>
      </c>
      <c r="V153" s="33" t="str">
        <f>VLOOKUP(A153,Sheet2!AA:AD,4,0)</f>
        <v>Green</v>
      </c>
    </row>
    <row r="154" spans="1:22" x14ac:dyDescent="0.3">
      <c r="A154" t="s">
        <v>166</v>
      </c>
      <c r="B154" t="s">
        <v>1256</v>
      </c>
      <c r="C154">
        <v>25</v>
      </c>
      <c r="D154" t="s">
        <v>1260</v>
      </c>
      <c r="E154">
        <v>2011</v>
      </c>
      <c r="F154">
        <v>51</v>
      </c>
      <c r="G154">
        <v>0.273166452</v>
      </c>
      <c r="H154" t="s">
        <v>1265</v>
      </c>
      <c r="I154" t="s">
        <v>1270</v>
      </c>
      <c r="J154" t="s">
        <v>1271</v>
      </c>
      <c r="K154" t="s">
        <v>1271</v>
      </c>
      <c r="L154" t="s">
        <v>1271</v>
      </c>
      <c r="M154" t="s">
        <v>1288</v>
      </c>
      <c r="N154" t="s">
        <v>1288</v>
      </c>
      <c r="O154">
        <f>VLOOKUP(A154,Sheet2!A:B,2,0)</f>
        <v>327280</v>
      </c>
      <c r="P154">
        <f>VLOOKUP(A154,Sheet2!A:C,3,0)</f>
        <v>327280</v>
      </c>
      <c r="Q154">
        <f>VLOOKUP(A154,Sheet2!A:E,5,0)</f>
        <v>80150</v>
      </c>
      <c r="R154">
        <f>VLOOKUP(A154,Sheet2!A:F,6,0)</f>
        <v>0</v>
      </c>
      <c r="S154" t="s">
        <v>1288</v>
      </c>
      <c r="T154" s="33" t="str">
        <f>VLOOKUP(A154,Sheet2!AA:AD,3,0)</f>
        <v>Green</v>
      </c>
      <c r="U154" s="32" t="str">
        <f>VLOOKUP(A154,Sheet2!X:Y,2,0)</f>
        <v>Green</v>
      </c>
      <c r="V154" s="33" t="str">
        <f>VLOOKUP(A154,Sheet2!AA:AD,4,0)</f>
        <v>Green</v>
      </c>
    </row>
    <row r="155" spans="1:22" x14ac:dyDescent="0.3">
      <c r="A155" t="s">
        <v>167</v>
      </c>
      <c r="B155" t="s">
        <v>1256</v>
      </c>
      <c r="C155">
        <v>37</v>
      </c>
      <c r="D155" t="s">
        <v>1258</v>
      </c>
      <c r="E155">
        <v>2016</v>
      </c>
      <c r="F155">
        <v>25</v>
      </c>
      <c r="G155">
        <v>0.38201140300000003</v>
      </c>
      <c r="H155" t="s">
        <v>1264</v>
      </c>
      <c r="I155" t="s">
        <v>1271</v>
      </c>
      <c r="J155" t="s">
        <v>1275</v>
      </c>
      <c r="K155" t="s">
        <v>1282</v>
      </c>
      <c r="L155" t="s">
        <v>1284</v>
      </c>
      <c r="M155" t="s">
        <v>1288</v>
      </c>
      <c r="N155" t="s">
        <v>1288</v>
      </c>
      <c r="O155">
        <f>VLOOKUP(A155,Sheet2!A:B,2,0)</f>
        <v>169829</v>
      </c>
      <c r="P155">
        <f>VLOOKUP(A155,Sheet2!A:C,3,0)</f>
        <v>199530</v>
      </c>
      <c r="Q155">
        <f>VLOOKUP(A155,Sheet2!A:E,5,0)</f>
        <v>408820</v>
      </c>
      <c r="R155">
        <f>VLOOKUP(A155,Sheet2!A:F,6,0)</f>
        <v>0</v>
      </c>
      <c r="S155" t="s">
        <v>1303</v>
      </c>
      <c r="T155" s="33" t="str">
        <f>VLOOKUP(A155,Sheet2!AA:AD,3,0)</f>
        <v>Green</v>
      </c>
      <c r="U155" s="32" t="str">
        <f>VLOOKUP(A155,Sheet2!X:Y,2,0)</f>
        <v>Green</v>
      </c>
      <c r="V155" s="33" t="str">
        <f>VLOOKUP(A155,Sheet2!AA:AD,4,0)</f>
        <v>Green</v>
      </c>
    </row>
    <row r="156" spans="1:22" x14ac:dyDescent="0.3">
      <c r="A156" t="s">
        <v>168</v>
      </c>
      <c r="B156" t="s">
        <v>1256</v>
      </c>
      <c r="C156">
        <v>37</v>
      </c>
      <c r="D156" t="s">
        <v>1258</v>
      </c>
      <c r="E156">
        <v>2015</v>
      </c>
      <c r="F156">
        <v>46</v>
      </c>
      <c r="G156">
        <v>0.35439565200000001</v>
      </c>
      <c r="H156" t="s">
        <v>1264</v>
      </c>
      <c r="I156" t="s">
        <v>1271</v>
      </c>
      <c r="J156" t="s">
        <v>1275</v>
      </c>
      <c r="K156" t="s">
        <v>1282</v>
      </c>
      <c r="L156" t="s">
        <v>1286</v>
      </c>
      <c r="M156" t="s">
        <v>1288</v>
      </c>
      <c r="N156" t="s">
        <v>1288</v>
      </c>
      <c r="O156">
        <f>VLOOKUP(A156,Sheet2!A:B,2,0)</f>
        <v>216744</v>
      </c>
      <c r="P156">
        <f>VLOOKUP(A156,Sheet2!A:C,3,0)</f>
        <v>216744</v>
      </c>
      <c r="Q156">
        <f>VLOOKUP(A156,Sheet2!A:E,5,0)</f>
        <v>325400</v>
      </c>
      <c r="R156">
        <f>VLOOKUP(A156,Sheet2!A:F,6,0)</f>
        <v>0</v>
      </c>
      <c r="S156" t="s">
        <v>1303</v>
      </c>
      <c r="T156" s="33" t="str">
        <f>VLOOKUP(A156,Sheet2!AA:AD,3,0)</f>
        <v>Green</v>
      </c>
      <c r="U156" s="32" t="str">
        <f>VLOOKUP(A156,Sheet2!X:Y,2,0)</f>
        <v>Green</v>
      </c>
      <c r="V156" s="33" t="str">
        <f>VLOOKUP(A156,Sheet2!AA:AD,4,0)</f>
        <v>Green</v>
      </c>
    </row>
    <row r="157" spans="1:22" x14ac:dyDescent="0.3">
      <c r="A157" t="s">
        <v>169</v>
      </c>
      <c r="B157" t="s">
        <v>1256</v>
      </c>
      <c r="C157">
        <v>37</v>
      </c>
      <c r="D157" t="s">
        <v>1258</v>
      </c>
      <c r="E157">
        <v>2016</v>
      </c>
      <c r="F157">
        <v>66</v>
      </c>
      <c r="G157">
        <v>0.531784127</v>
      </c>
      <c r="H157" t="s">
        <v>1264</v>
      </c>
      <c r="I157" t="s">
        <v>1270</v>
      </c>
      <c r="J157" t="s">
        <v>1275</v>
      </c>
      <c r="K157" t="s">
        <v>1280</v>
      </c>
      <c r="L157" t="s">
        <v>1284</v>
      </c>
      <c r="M157" t="s">
        <v>1288</v>
      </c>
      <c r="N157" t="s">
        <v>1288</v>
      </c>
      <c r="O157">
        <f>VLOOKUP(A157,Sheet2!A:B,2,0)</f>
        <v>296208</v>
      </c>
      <c r="P157">
        <f>VLOOKUP(A157,Sheet2!A:C,3,0)</f>
        <v>324786</v>
      </c>
      <c r="Q157">
        <f>VLOOKUP(A157,Sheet2!A:E,5,0)</f>
        <v>547717</v>
      </c>
      <c r="R157">
        <f>VLOOKUP(A157,Sheet2!A:F,6,0)</f>
        <v>0</v>
      </c>
      <c r="S157" t="s">
        <v>1288</v>
      </c>
      <c r="T157" s="33" t="str">
        <f>VLOOKUP(A157,Sheet2!AA:AD,3,0)</f>
        <v>Green</v>
      </c>
      <c r="U157" s="32" t="str">
        <f>VLOOKUP(A157,Sheet2!X:Y,2,0)</f>
        <v>Green</v>
      </c>
      <c r="V157" s="33" t="str">
        <f>VLOOKUP(A157,Sheet2!AA:AD,4,0)</f>
        <v>Green</v>
      </c>
    </row>
    <row r="158" spans="1:22" x14ac:dyDescent="0.3">
      <c r="A158" t="s">
        <v>170</v>
      </c>
      <c r="B158" t="s">
        <v>1256</v>
      </c>
      <c r="C158">
        <v>25</v>
      </c>
      <c r="D158" t="s">
        <v>1258</v>
      </c>
      <c r="E158">
        <v>2012</v>
      </c>
      <c r="F158">
        <v>25</v>
      </c>
      <c r="G158">
        <v>0.58328033000000001</v>
      </c>
      <c r="H158" t="s">
        <v>1264</v>
      </c>
      <c r="I158" t="s">
        <v>1270</v>
      </c>
      <c r="J158" t="s">
        <v>1275</v>
      </c>
      <c r="K158" t="s">
        <v>1280</v>
      </c>
      <c r="L158" t="s">
        <v>1284</v>
      </c>
      <c r="M158" t="s">
        <v>1288</v>
      </c>
      <c r="N158" t="s">
        <v>1288</v>
      </c>
      <c r="O158">
        <f>VLOOKUP(A158,Sheet2!A:B,2,0)</f>
        <v>321277.26</v>
      </c>
      <c r="P158">
        <f>VLOOKUP(A158,Sheet2!A:C,3,0)</f>
        <v>353397</v>
      </c>
      <c r="Q158">
        <f>VLOOKUP(A158,Sheet2!A:E,5,0)</f>
        <v>393893</v>
      </c>
      <c r="R158">
        <f>VLOOKUP(A158,Sheet2!A:F,6,0)</f>
        <v>0</v>
      </c>
      <c r="S158" t="s">
        <v>1288</v>
      </c>
      <c r="T158" s="33" t="str">
        <f>VLOOKUP(A158,Sheet2!AA:AD,3,0)</f>
        <v>Green</v>
      </c>
      <c r="U158" s="32" t="str">
        <f>VLOOKUP(A158,Sheet2!X:Y,2,0)</f>
        <v>Green</v>
      </c>
      <c r="V158" s="33" t="str">
        <f>VLOOKUP(A158,Sheet2!AA:AD,4,0)</f>
        <v>Green</v>
      </c>
    </row>
    <row r="159" spans="1:22" x14ac:dyDescent="0.3">
      <c r="A159" t="s">
        <v>171</v>
      </c>
      <c r="B159" t="s">
        <v>1257</v>
      </c>
      <c r="C159">
        <v>25</v>
      </c>
      <c r="D159" t="s">
        <v>1260</v>
      </c>
      <c r="E159">
        <v>2014</v>
      </c>
      <c r="F159">
        <v>59</v>
      </c>
      <c r="G159">
        <v>0.19609063600000001</v>
      </c>
      <c r="H159" t="s">
        <v>1264</v>
      </c>
      <c r="I159" t="s">
        <v>1271</v>
      </c>
      <c r="J159" t="s">
        <v>1271</v>
      </c>
      <c r="K159" t="s">
        <v>1271</v>
      </c>
      <c r="L159" t="s">
        <v>1271</v>
      </c>
      <c r="M159" t="s">
        <v>1288</v>
      </c>
      <c r="N159" t="s">
        <v>1288</v>
      </c>
      <c r="O159">
        <f>VLOOKUP(A159,Sheet2!A:B,2,0)</f>
        <v>137059</v>
      </c>
      <c r="P159">
        <f>VLOOKUP(A159,Sheet2!A:C,3,0)</f>
        <v>168084</v>
      </c>
      <c r="Q159">
        <f>VLOOKUP(A159,Sheet2!A:E,5,0)</f>
        <v>153884</v>
      </c>
      <c r="R159">
        <f>VLOOKUP(A159,Sheet2!A:F,6,0)</f>
        <v>0</v>
      </c>
      <c r="S159" t="s">
        <v>1288</v>
      </c>
      <c r="T159" s="33" t="str">
        <f>VLOOKUP(A159,Sheet2!AA:AD,3,0)</f>
        <v>Green</v>
      </c>
      <c r="U159" s="32" t="str">
        <f>VLOOKUP(A159,Sheet2!X:Y,2,0)</f>
        <v>Green</v>
      </c>
      <c r="V159" s="33" t="str">
        <f>VLOOKUP(A159,Sheet2!AA:AD,4,0)</f>
        <v>Green</v>
      </c>
    </row>
    <row r="160" spans="1:22" x14ac:dyDescent="0.3">
      <c r="A160" t="s">
        <v>172</v>
      </c>
      <c r="B160" t="s">
        <v>1256</v>
      </c>
      <c r="C160">
        <v>31</v>
      </c>
      <c r="D160" t="s">
        <v>1260</v>
      </c>
      <c r="E160">
        <v>2013</v>
      </c>
      <c r="F160">
        <v>52</v>
      </c>
      <c r="G160">
        <v>0.30060666699999999</v>
      </c>
      <c r="H160" t="s">
        <v>1265</v>
      </c>
      <c r="I160" t="s">
        <v>1268</v>
      </c>
      <c r="J160" t="s">
        <v>1274</v>
      </c>
      <c r="K160" t="s">
        <v>1281</v>
      </c>
      <c r="L160" t="s">
        <v>1284</v>
      </c>
      <c r="M160" t="s">
        <v>1288</v>
      </c>
      <c r="N160" t="s">
        <v>1288</v>
      </c>
      <c r="O160">
        <f>VLOOKUP(A160,Sheet2!A:B,2,0)</f>
        <v>287283</v>
      </c>
      <c r="P160">
        <f>VLOOKUP(A160,Sheet2!A:C,3,0)</f>
        <v>287283</v>
      </c>
      <c r="Q160">
        <f>VLOOKUP(A160,Sheet2!A:E,5,0)</f>
        <v>187611</v>
      </c>
      <c r="R160">
        <f>VLOOKUP(A160,Sheet2!A:F,6,0)</f>
        <v>0</v>
      </c>
      <c r="S160" t="s">
        <v>1288</v>
      </c>
      <c r="T160" s="33" t="str">
        <f>VLOOKUP(A160,Sheet2!AA:AD,3,0)</f>
        <v>Green</v>
      </c>
      <c r="U160" s="32" t="str">
        <f>VLOOKUP(A160,Sheet2!X:Y,2,0)</f>
        <v>Green</v>
      </c>
      <c r="V160" s="33" t="str">
        <f>VLOOKUP(A160,Sheet2!AA:AD,4,0)</f>
        <v>Green</v>
      </c>
    </row>
    <row r="161" spans="1:22" x14ac:dyDescent="0.3">
      <c r="A161" t="s">
        <v>173</v>
      </c>
      <c r="B161" t="s">
        <v>1257</v>
      </c>
      <c r="C161">
        <v>37</v>
      </c>
      <c r="D161" t="s">
        <v>1261</v>
      </c>
      <c r="E161">
        <v>2013</v>
      </c>
      <c r="F161">
        <v>25</v>
      </c>
      <c r="G161">
        <v>0.46863428600000001</v>
      </c>
      <c r="H161" t="s">
        <v>1264</v>
      </c>
      <c r="I161" t="s">
        <v>1267</v>
      </c>
      <c r="J161" t="s">
        <v>1275</v>
      </c>
      <c r="K161" t="s">
        <v>1280</v>
      </c>
      <c r="L161" t="s">
        <v>1284</v>
      </c>
      <c r="M161" t="s">
        <v>1288</v>
      </c>
      <c r="N161" t="s">
        <v>1288</v>
      </c>
      <c r="O161">
        <f>VLOOKUP(A161,Sheet2!A:B,2,0)</f>
        <v>283392</v>
      </c>
      <c r="P161">
        <f>VLOOKUP(A161,Sheet2!A:C,3,0)</f>
        <v>283392</v>
      </c>
      <c r="Q161">
        <f>VLOOKUP(A161,Sheet2!A:E,5,0)</f>
        <v>396249</v>
      </c>
      <c r="R161">
        <f>VLOOKUP(A161,Sheet2!A:F,6,0)</f>
        <v>0</v>
      </c>
      <c r="S161" t="s">
        <v>1288</v>
      </c>
      <c r="T161" s="33" t="str">
        <f>VLOOKUP(A161,Sheet2!AA:AD,3,0)</f>
        <v>Green</v>
      </c>
      <c r="U161" s="32" t="str">
        <f>VLOOKUP(A161,Sheet2!X:Y,2,0)</f>
        <v>Green</v>
      </c>
      <c r="V161" s="33" t="str">
        <f>VLOOKUP(A161,Sheet2!AA:AD,4,0)</f>
        <v>Green</v>
      </c>
    </row>
    <row r="162" spans="1:22" x14ac:dyDescent="0.3">
      <c r="A162" t="s">
        <v>174</v>
      </c>
      <c r="B162" t="s">
        <v>1256</v>
      </c>
      <c r="C162">
        <v>25</v>
      </c>
      <c r="D162" t="s">
        <v>1259</v>
      </c>
      <c r="E162">
        <v>2015</v>
      </c>
      <c r="F162">
        <v>65</v>
      </c>
      <c r="G162">
        <v>0.44111652200000001</v>
      </c>
      <c r="H162" t="s">
        <v>1265</v>
      </c>
      <c r="I162" t="s">
        <v>1271</v>
      </c>
      <c r="J162" t="s">
        <v>1271</v>
      </c>
      <c r="K162" t="s">
        <v>1271</v>
      </c>
      <c r="L162" t="s">
        <v>1271</v>
      </c>
      <c r="M162" t="s">
        <v>1288</v>
      </c>
      <c r="N162" t="s">
        <v>1288</v>
      </c>
      <c r="O162">
        <f>VLOOKUP(A162,Sheet2!A:B,2,0)</f>
        <v>433605</v>
      </c>
      <c r="P162">
        <f>VLOOKUP(A162,Sheet2!A:C,3,0)</f>
        <v>433605</v>
      </c>
      <c r="Q162">
        <f>VLOOKUP(A162,Sheet2!A:E,5,0)</f>
        <v>266035</v>
      </c>
      <c r="R162">
        <f>VLOOKUP(A162,Sheet2!A:F,6,0)</f>
        <v>0</v>
      </c>
      <c r="S162" t="s">
        <v>1288</v>
      </c>
      <c r="T162" s="33" t="str">
        <f>VLOOKUP(A162,Sheet2!AA:AD,3,0)</f>
        <v>Green</v>
      </c>
      <c r="U162" s="32" t="str">
        <f>VLOOKUP(A162,Sheet2!X:Y,2,0)</f>
        <v>Green</v>
      </c>
      <c r="V162" s="33" t="str">
        <f>VLOOKUP(A162,Sheet2!AA:AD,4,0)</f>
        <v>Green</v>
      </c>
    </row>
    <row r="163" spans="1:22" x14ac:dyDescent="0.3">
      <c r="A163" t="s">
        <v>175</v>
      </c>
      <c r="B163" t="s">
        <v>1257</v>
      </c>
      <c r="C163">
        <v>37</v>
      </c>
      <c r="D163" t="s">
        <v>1258</v>
      </c>
      <c r="E163">
        <v>2011</v>
      </c>
      <c r="F163">
        <v>27</v>
      </c>
      <c r="G163">
        <v>0.48579303200000001</v>
      </c>
      <c r="H163" t="s">
        <v>1264</v>
      </c>
      <c r="I163" t="s">
        <v>1268</v>
      </c>
      <c r="J163" t="s">
        <v>1275</v>
      </c>
      <c r="K163" t="s">
        <v>1279</v>
      </c>
      <c r="L163" t="s">
        <v>1284</v>
      </c>
      <c r="M163" t="s">
        <v>1288</v>
      </c>
      <c r="N163" t="s">
        <v>1288</v>
      </c>
      <c r="O163">
        <f>VLOOKUP(A163,Sheet2!A:B,2,0)</f>
        <v>243936</v>
      </c>
      <c r="P163">
        <f>VLOOKUP(A163,Sheet2!A:C,3,0)</f>
        <v>243936</v>
      </c>
      <c r="Q163">
        <f>VLOOKUP(A163,Sheet2!A:E,5,0)</f>
        <v>386534</v>
      </c>
      <c r="R163">
        <f>VLOOKUP(A163,Sheet2!A:F,6,0)</f>
        <v>0</v>
      </c>
      <c r="S163" t="s">
        <v>1288</v>
      </c>
      <c r="T163" s="33" t="str">
        <f>VLOOKUP(A163,Sheet2!AA:AD,3,0)</f>
        <v>Green</v>
      </c>
      <c r="U163" s="32" t="str">
        <f>VLOOKUP(A163,Sheet2!X:Y,2,0)</f>
        <v>Green</v>
      </c>
      <c r="V163" s="33" t="str">
        <f>VLOOKUP(A163,Sheet2!AA:AD,4,0)</f>
        <v>Green</v>
      </c>
    </row>
    <row r="164" spans="1:22" x14ac:dyDescent="0.3">
      <c r="A164" t="s">
        <v>176</v>
      </c>
      <c r="B164" t="s">
        <v>1256</v>
      </c>
      <c r="C164">
        <v>19</v>
      </c>
      <c r="D164" t="s">
        <v>1260</v>
      </c>
      <c r="E164">
        <v>2011</v>
      </c>
      <c r="F164">
        <v>34</v>
      </c>
      <c r="G164">
        <v>0.31522167699999998</v>
      </c>
      <c r="H164" t="s">
        <v>1264</v>
      </c>
      <c r="I164" t="s">
        <v>1271</v>
      </c>
      <c r="J164" t="s">
        <v>1271</v>
      </c>
      <c r="K164" t="s">
        <v>1271</v>
      </c>
      <c r="L164" t="s">
        <v>1271</v>
      </c>
      <c r="M164" t="s">
        <v>1288</v>
      </c>
      <c r="N164" t="s">
        <v>1288</v>
      </c>
      <c r="O164">
        <f>VLOOKUP(A164,Sheet2!A:B,2,0)</f>
        <v>230944</v>
      </c>
      <c r="P164">
        <f>VLOOKUP(A164,Sheet2!A:C,3,0)</f>
        <v>261888</v>
      </c>
      <c r="Q164">
        <f>VLOOKUP(A164,Sheet2!A:E,5,0)</f>
        <v>182487</v>
      </c>
      <c r="R164">
        <f>VLOOKUP(A164,Sheet2!A:F,6,0)</f>
        <v>0</v>
      </c>
      <c r="S164" t="s">
        <v>1288</v>
      </c>
      <c r="T164" s="33" t="str">
        <f>VLOOKUP(A164,Sheet2!AA:AD,3,0)</f>
        <v>Green</v>
      </c>
      <c r="U164" s="32" t="str">
        <f>VLOOKUP(A164,Sheet2!X:Y,2,0)</f>
        <v>Green</v>
      </c>
      <c r="V164" s="33" t="str">
        <f>VLOOKUP(A164,Sheet2!AA:AD,4,0)</f>
        <v>Green</v>
      </c>
    </row>
    <row r="165" spans="1:22" x14ac:dyDescent="0.3">
      <c r="A165" t="s">
        <v>177</v>
      </c>
      <c r="B165" t="s">
        <v>1257</v>
      </c>
      <c r="C165">
        <v>25</v>
      </c>
      <c r="D165" t="s">
        <v>1261</v>
      </c>
      <c r="E165">
        <v>2014</v>
      </c>
      <c r="F165">
        <v>56</v>
      </c>
      <c r="G165">
        <v>0.19569757199999999</v>
      </c>
      <c r="H165" t="s">
        <v>1265</v>
      </c>
      <c r="I165" t="s">
        <v>1270</v>
      </c>
      <c r="J165" t="s">
        <v>1274</v>
      </c>
      <c r="K165" t="s">
        <v>1279</v>
      </c>
      <c r="L165" t="s">
        <v>1271</v>
      </c>
      <c r="M165" t="s">
        <v>1288</v>
      </c>
      <c r="N165" t="s">
        <v>1288</v>
      </c>
      <c r="O165">
        <f>VLOOKUP(A165,Sheet2!A:B,2,0)</f>
        <v>251560</v>
      </c>
      <c r="P165">
        <f>VLOOKUP(A165,Sheet2!A:C,3,0)</f>
        <v>251560</v>
      </c>
      <c r="Q165">
        <f>VLOOKUP(A165,Sheet2!A:E,5,0)</f>
        <v>73400</v>
      </c>
      <c r="R165">
        <f>VLOOKUP(A165,Sheet2!A:F,6,0)</f>
        <v>0</v>
      </c>
      <c r="S165" t="s">
        <v>1288</v>
      </c>
      <c r="T165" s="33" t="str">
        <f>VLOOKUP(A165,Sheet2!AA:AD,3,0)</f>
        <v>Green</v>
      </c>
      <c r="U165" s="32" t="str">
        <f>VLOOKUP(A165,Sheet2!X:Y,2,0)</f>
        <v>Green</v>
      </c>
      <c r="V165" s="33" t="str">
        <f>VLOOKUP(A165,Sheet2!AA:AD,4,0)</f>
        <v>Green</v>
      </c>
    </row>
    <row r="166" spans="1:22" x14ac:dyDescent="0.3">
      <c r="A166" t="s">
        <v>178</v>
      </c>
      <c r="B166" t="s">
        <v>1256</v>
      </c>
      <c r="C166">
        <v>37</v>
      </c>
      <c r="D166" t="s">
        <v>1261</v>
      </c>
      <c r="E166">
        <v>2013</v>
      </c>
      <c r="F166">
        <v>30</v>
      </c>
      <c r="G166">
        <v>0.29912857100000001</v>
      </c>
      <c r="H166" t="s">
        <v>1264</v>
      </c>
      <c r="I166" t="s">
        <v>1267</v>
      </c>
      <c r="J166" t="s">
        <v>1276</v>
      </c>
      <c r="K166" t="s">
        <v>1281</v>
      </c>
      <c r="L166" t="s">
        <v>1286</v>
      </c>
      <c r="M166" t="s">
        <v>1288</v>
      </c>
      <c r="N166" t="s">
        <v>1288</v>
      </c>
      <c r="O166">
        <f>VLOOKUP(A166,Sheet2!A:B,2,0)</f>
        <v>185172</v>
      </c>
      <c r="P166">
        <f>VLOOKUP(A166,Sheet2!A:C,3,0)</f>
        <v>185172</v>
      </c>
      <c r="Q166">
        <f>VLOOKUP(A166,Sheet2!A:E,5,0)</f>
        <v>252927</v>
      </c>
      <c r="R166">
        <f>VLOOKUP(A166,Sheet2!A:F,6,0)</f>
        <v>0</v>
      </c>
      <c r="S166" t="s">
        <v>1288</v>
      </c>
      <c r="T166" s="33" t="str">
        <f>VLOOKUP(A166,Sheet2!AA:AD,3,0)</f>
        <v>Green</v>
      </c>
      <c r="U166" s="32" t="str">
        <f>VLOOKUP(A166,Sheet2!X:Y,2,0)</f>
        <v>Green</v>
      </c>
      <c r="V166" s="33" t="str">
        <f>VLOOKUP(A166,Sheet2!AA:AD,4,0)</f>
        <v>Green</v>
      </c>
    </row>
    <row r="167" spans="1:22" x14ac:dyDescent="0.3">
      <c r="A167" t="s">
        <v>179</v>
      </c>
      <c r="B167" t="s">
        <v>1256</v>
      </c>
      <c r="C167">
        <v>37</v>
      </c>
      <c r="D167" t="s">
        <v>1260</v>
      </c>
      <c r="E167">
        <v>2010</v>
      </c>
      <c r="F167">
        <v>36</v>
      </c>
      <c r="G167">
        <v>0.46378912100000003</v>
      </c>
      <c r="H167" t="s">
        <v>1264</v>
      </c>
      <c r="I167" t="s">
        <v>1268</v>
      </c>
      <c r="J167" t="s">
        <v>1274</v>
      </c>
      <c r="K167" t="s">
        <v>1280</v>
      </c>
      <c r="L167" t="s">
        <v>1285</v>
      </c>
      <c r="M167" t="s">
        <v>1288</v>
      </c>
      <c r="N167" t="s">
        <v>1288</v>
      </c>
      <c r="O167">
        <f>VLOOKUP(A167,Sheet2!A:B,2,0)</f>
        <v>221198.69</v>
      </c>
      <c r="P167">
        <f>VLOOKUP(A167,Sheet2!A:C,3,0)</f>
        <v>239928</v>
      </c>
      <c r="Q167">
        <f>VLOOKUP(A167,Sheet2!A:E,5,0)</f>
        <v>323544</v>
      </c>
      <c r="R167">
        <f>VLOOKUP(A167,Sheet2!A:F,6,0)</f>
        <v>0</v>
      </c>
      <c r="S167" t="s">
        <v>1288</v>
      </c>
      <c r="T167" s="33" t="str">
        <f>VLOOKUP(A167,Sheet2!AA:AD,3,0)</f>
        <v>Green</v>
      </c>
      <c r="U167" s="32" t="str">
        <f>VLOOKUP(A167,Sheet2!X:Y,2,0)</f>
        <v>Green</v>
      </c>
      <c r="V167" s="33" t="str">
        <f>VLOOKUP(A167,Sheet2!AA:AD,4,0)</f>
        <v>Green</v>
      </c>
    </row>
    <row r="168" spans="1:22" x14ac:dyDescent="0.3">
      <c r="A168" t="s">
        <v>180</v>
      </c>
      <c r="B168" t="s">
        <v>1256</v>
      </c>
      <c r="C168">
        <v>19</v>
      </c>
      <c r="D168" t="s">
        <v>1258</v>
      </c>
      <c r="E168">
        <v>2013</v>
      </c>
      <c r="F168">
        <v>48</v>
      </c>
      <c r="G168">
        <v>0.53686857099999996</v>
      </c>
      <c r="H168" t="s">
        <v>1264</v>
      </c>
      <c r="I168" t="s">
        <v>1271</v>
      </c>
      <c r="J168" t="s">
        <v>1271</v>
      </c>
      <c r="K168" t="s">
        <v>1271</v>
      </c>
      <c r="L168" t="s">
        <v>1271</v>
      </c>
      <c r="M168" t="s">
        <v>1288</v>
      </c>
      <c r="N168" t="s">
        <v>1288</v>
      </c>
      <c r="O168">
        <f>VLOOKUP(A168,Sheet2!A:B,2,0)</f>
        <v>494844</v>
      </c>
      <c r="P168">
        <f>VLOOKUP(A168,Sheet2!A:C,3,0)</f>
        <v>494844</v>
      </c>
      <c r="Q168">
        <f>VLOOKUP(A168,Sheet2!A:E,5,0)</f>
        <v>273884</v>
      </c>
      <c r="R168">
        <f>VLOOKUP(A168,Sheet2!A:F,6,0)</f>
        <v>0</v>
      </c>
      <c r="S168" t="s">
        <v>1288</v>
      </c>
      <c r="T168" s="33" t="str">
        <f>VLOOKUP(A168,Sheet2!AA:AD,3,0)</f>
        <v>Green</v>
      </c>
      <c r="U168" s="32" t="str">
        <f>VLOOKUP(A168,Sheet2!X:Y,2,0)</f>
        <v>Green</v>
      </c>
      <c r="V168" s="33" t="str">
        <f>VLOOKUP(A168,Sheet2!AA:AD,4,0)</f>
        <v>Green</v>
      </c>
    </row>
    <row r="169" spans="1:22" x14ac:dyDescent="0.3">
      <c r="A169" t="s">
        <v>181</v>
      </c>
      <c r="B169" t="s">
        <v>1256</v>
      </c>
      <c r="C169">
        <v>25</v>
      </c>
      <c r="D169" t="s">
        <v>1258</v>
      </c>
      <c r="E169">
        <v>2013</v>
      </c>
      <c r="F169">
        <v>40</v>
      </c>
      <c r="G169">
        <v>0.40385238099999998</v>
      </c>
      <c r="H169" t="s">
        <v>1264</v>
      </c>
      <c r="I169" t="s">
        <v>1270</v>
      </c>
      <c r="J169" t="s">
        <v>1275</v>
      </c>
      <c r="K169" t="s">
        <v>1282</v>
      </c>
      <c r="L169" t="s">
        <v>1284</v>
      </c>
      <c r="M169" t="s">
        <v>1288</v>
      </c>
      <c r="N169" t="s">
        <v>1288</v>
      </c>
      <c r="O169">
        <f>VLOOKUP(A169,Sheet2!A:B,2,0)</f>
        <v>252422.92</v>
      </c>
      <c r="P169">
        <f>VLOOKUP(A169,Sheet2!A:C,3,0)</f>
        <v>277651</v>
      </c>
      <c r="Q169">
        <f>VLOOKUP(A169,Sheet2!A:E,5,0)</f>
        <v>299624</v>
      </c>
      <c r="R169">
        <f>VLOOKUP(A169,Sheet2!A:F,6,0)</f>
        <v>0</v>
      </c>
      <c r="S169" t="s">
        <v>1288</v>
      </c>
      <c r="T169" s="33" t="str">
        <f>VLOOKUP(A169,Sheet2!AA:AD,3,0)</f>
        <v>Green</v>
      </c>
      <c r="U169" s="32" t="str">
        <f>VLOOKUP(A169,Sheet2!X:Y,2,0)</f>
        <v>Green</v>
      </c>
      <c r="V169" s="33" t="str">
        <f>VLOOKUP(A169,Sheet2!AA:AD,4,0)</f>
        <v>Green</v>
      </c>
    </row>
    <row r="170" spans="1:22" x14ac:dyDescent="0.3">
      <c r="A170" t="s">
        <v>182</v>
      </c>
      <c r="B170" t="s">
        <v>1256</v>
      </c>
      <c r="C170">
        <v>37</v>
      </c>
      <c r="D170" t="s">
        <v>1258</v>
      </c>
      <c r="E170">
        <v>2007</v>
      </c>
      <c r="F170">
        <v>50</v>
      </c>
      <c r="G170">
        <v>0.28107159700000001</v>
      </c>
      <c r="H170" t="s">
        <v>1265</v>
      </c>
      <c r="I170" t="s">
        <v>1268</v>
      </c>
      <c r="J170" t="s">
        <v>1274</v>
      </c>
      <c r="K170" t="s">
        <v>1279</v>
      </c>
      <c r="L170" t="s">
        <v>1286</v>
      </c>
      <c r="M170" t="s">
        <v>1288</v>
      </c>
      <c r="N170" t="s">
        <v>1288</v>
      </c>
      <c r="O170">
        <f>VLOOKUP(A170,Sheet2!A:B,2,0)</f>
        <v>188690.23</v>
      </c>
      <c r="P170">
        <f>VLOOKUP(A170,Sheet2!A:C,3,0)</f>
        <v>213266</v>
      </c>
      <c r="Q170">
        <f>VLOOKUP(A170,Sheet2!A:E,5,0)</f>
        <v>171743</v>
      </c>
      <c r="R170">
        <f>VLOOKUP(A170,Sheet2!A:F,6,0)</f>
        <v>0</v>
      </c>
      <c r="S170" t="s">
        <v>1288</v>
      </c>
      <c r="T170" s="33" t="str">
        <f>VLOOKUP(A170,Sheet2!AA:AD,3,0)</f>
        <v>Green</v>
      </c>
      <c r="U170" s="32" t="str">
        <f>VLOOKUP(A170,Sheet2!X:Y,2,0)</f>
        <v>Green</v>
      </c>
      <c r="V170" s="33" t="str">
        <f>VLOOKUP(A170,Sheet2!AA:AD,4,0)</f>
        <v>Green</v>
      </c>
    </row>
    <row r="171" spans="1:22" x14ac:dyDescent="0.3">
      <c r="A171" t="s">
        <v>183</v>
      </c>
      <c r="B171" t="s">
        <v>1256</v>
      </c>
      <c r="C171">
        <v>37</v>
      </c>
      <c r="D171" t="s">
        <v>1258</v>
      </c>
      <c r="E171">
        <v>2015</v>
      </c>
      <c r="F171">
        <v>55</v>
      </c>
      <c r="G171">
        <v>0.49125633800000001</v>
      </c>
      <c r="H171" t="s">
        <v>1264</v>
      </c>
      <c r="I171" t="s">
        <v>1271</v>
      </c>
      <c r="J171" t="s">
        <v>1271</v>
      </c>
      <c r="K171" t="s">
        <v>1271</v>
      </c>
      <c r="L171" t="s">
        <v>1271</v>
      </c>
      <c r="M171" t="s">
        <v>1288</v>
      </c>
      <c r="N171" t="s">
        <v>1288</v>
      </c>
      <c r="O171">
        <f>VLOOKUP(A171,Sheet2!A:B,2,0)</f>
        <v>243880</v>
      </c>
      <c r="P171">
        <f>VLOOKUP(A171,Sheet2!A:C,3,0)</f>
        <v>243880</v>
      </c>
      <c r="Q171">
        <f>VLOOKUP(A171,Sheet2!A:E,5,0)</f>
        <v>441315</v>
      </c>
      <c r="R171">
        <f>VLOOKUP(A171,Sheet2!A:F,6,0)</f>
        <v>0</v>
      </c>
      <c r="S171" t="s">
        <v>1303</v>
      </c>
      <c r="T171" s="33" t="str">
        <f>VLOOKUP(A171,Sheet2!AA:AD,3,0)</f>
        <v>Green</v>
      </c>
      <c r="U171" s="32" t="str">
        <f>VLOOKUP(A171,Sheet2!X:Y,2,0)</f>
        <v>Green</v>
      </c>
      <c r="V171" s="33" t="str">
        <f>VLOOKUP(A171,Sheet2!AA:AD,4,0)</f>
        <v>Green</v>
      </c>
    </row>
    <row r="172" spans="1:22" x14ac:dyDescent="0.3">
      <c r="A172" t="s">
        <v>184</v>
      </c>
      <c r="B172" t="s">
        <v>1256</v>
      </c>
      <c r="C172">
        <v>37</v>
      </c>
      <c r="D172" t="s">
        <v>1259</v>
      </c>
      <c r="E172">
        <v>2015</v>
      </c>
      <c r="F172">
        <v>46</v>
      </c>
      <c r="G172">
        <v>0.45519565200000001</v>
      </c>
      <c r="H172" t="s">
        <v>1264</v>
      </c>
      <c r="I172" t="s">
        <v>1271</v>
      </c>
      <c r="J172" t="s">
        <v>1271</v>
      </c>
      <c r="K172" t="s">
        <v>1271</v>
      </c>
      <c r="L172" t="s">
        <v>1271</v>
      </c>
      <c r="M172" t="s">
        <v>1289</v>
      </c>
      <c r="N172" t="s">
        <v>1288</v>
      </c>
      <c r="O172">
        <f>VLOOKUP(A172,Sheet2!A:B,2,0)</f>
        <v>317152.78999999998</v>
      </c>
      <c r="P172">
        <f>VLOOKUP(A172,Sheet2!A:C,3,0)</f>
        <v>421073</v>
      </c>
      <c r="Q172">
        <f>VLOOKUP(A172,Sheet2!A:E,5,0)</f>
        <v>442379</v>
      </c>
      <c r="R172">
        <f>VLOOKUP(A172,Sheet2!A:F,6,0)</f>
        <v>442379</v>
      </c>
      <c r="S172" t="s">
        <v>1288</v>
      </c>
      <c r="T172" s="33" t="str">
        <f>VLOOKUP(A172,Sheet2!AA:AD,3,0)</f>
        <v>Green</v>
      </c>
      <c r="U172" s="32" t="str">
        <f>VLOOKUP(A172,Sheet2!X:Y,2,0)</f>
        <v>Green</v>
      </c>
      <c r="V172" s="33" t="str">
        <f>VLOOKUP(A172,Sheet2!AA:AD,4,0)</f>
        <v>Green</v>
      </c>
    </row>
    <row r="173" spans="1:22" x14ac:dyDescent="0.3">
      <c r="A173" t="s">
        <v>185</v>
      </c>
      <c r="B173" t="s">
        <v>1256</v>
      </c>
      <c r="C173">
        <v>19</v>
      </c>
      <c r="D173" t="s">
        <v>1261</v>
      </c>
      <c r="E173">
        <v>2011</v>
      </c>
      <c r="F173">
        <v>52</v>
      </c>
      <c r="G173">
        <v>0.27709316099999998</v>
      </c>
      <c r="H173" t="s">
        <v>1265</v>
      </c>
      <c r="I173" t="s">
        <v>1270</v>
      </c>
      <c r="J173" t="s">
        <v>1271</v>
      </c>
      <c r="K173" t="s">
        <v>1271</v>
      </c>
      <c r="L173" t="s">
        <v>1271</v>
      </c>
      <c r="M173" t="s">
        <v>1288</v>
      </c>
      <c r="N173" t="s">
        <v>1288</v>
      </c>
      <c r="O173">
        <f>VLOOKUP(A173,Sheet2!A:B,2,0)</f>
        <v>308940</v>
      </c>
      <c r="P173">
        <f>VLOOKUP(A173,Sheet2!A:C,3,0)</f>
        <v>308940</v>
      </c>
      <c r="Q173">
        <f>VLOOKUP(A173,Sheet2!A:E,5,0)</f>
        <v>84871</v>
      </c>
      <c r="R173">
        <f>VLOOKUP(A173,Sheet2!A:F,6,0)</f>
        <v>0</v>
      </c>
      <c r="S173" t="s">
        <v>1288</v>
      </c>
      <c r="T173" s="33" t="str">
        <f>VLOOKUP(A173,Sheet2!AA:AD,3,0)</f>
        <v>Green</v>
      </c>
      <c r="U173" s="32" t="str">
        <f>VLOOKUP(A173,Sheet2!X:Y,2,0)</f>
        <v>Green</v>
      </c>
      <c r="V173" s="33" t="str">
        <f>VLOOKUP(A173,Sheet2!AA:AD,4,0)</f>
        <v>Green</v>
      </c>
    </row>
    <row r="174" spans="1:22" x14ac:dyDescent="0.3">
      <c r="A174" t="s">
        <v>186</v>
      </c>
      <c r="B174" t="s">
        <v>1256</v>
      </c>
      <c r="C174">
        <v>37</v>
      </c>
      <c r="D174" t="s">
        <v>1262</v>
      </c>
      <c r="E174">
        <v>2005</v>
      </c>
      <c r="F174">
        <v>40</v>
      </c>
      <c r="G174">
        <v>0.31276411199999998</v>
      </c>
      <c r="H174" t="s">
        <v>1264</v>
      </c>
      <c r="I174" t="s">
        <v>1267</v>
      </c>
      <c r="J174" t="s">
        <v>1274</v>
      </c>
      <c r="K174" t="s">
        <v>1280</v>
      </c>
      <c r="L174" t="s">
        <v>1284</v>
      </c>
      <c r="M174" t="s">
        <v>1288</v>
      </c>
      <c r="N174" t="s">
        <v>1288</v>
      </c>
      <c r="O174">
        <f>VLOOKUP(A174,Sheet2!A:B,2,0)</f>
        <v>179078</v>
      </c>
      <c r="P174">
        <f>VLOOKUP(A174,Sheet2!A:C,3,0)</f>
        <v>179078</v>
      </c>
      <c r="Q174">
        <f>VLOOKUP(A174,Sheet2!A:E,5,0)</f>
        <v>143870</v>
      </c>
      <c r="R174">
        <f>VLOOKUP(A174,Sheet2!A:F,6,0)</f>
        <v>0</v>
      </c>
      <c r="S174" t="s">
        <v>1288</v>
      </c>
      <c r="T174" s="33" t="str">
        <f>VLOOKUP(A174,Sheet2!AA:AD,3,0)</f>
        <v>Green</v>
      </c>
      <c r="U174" s="32" t="str">
        <f>VLOOKUP(A174,Sheet2!X:Y,2,0)</f>
        <v>Green</v>
      </c>
      <c r="V174" s="33" t="str">
        <f>VLOOKUP(A174,Sheet2!AA:AD,4,0)</f>
        <v>Green</v>
      </c>
    </row>
    <row r="175" spans="1:22" x14ac:dyDescent="0.3">
      <c r="A175" t="s">
        <v>187</v>
      </c>
      <c r="B175" t="s">
        <v>1256</v>
      </c>
      <c r="C175">
        <v>49</v>
      </c>
      <c r="D175" t="s">
        <v>1258</v>
      </c>
      <c r="E175">
        <v>2016</v>
      </c>
      <c r="F175">
        <v>54</v>
      </c>
      <c r="G175">
        <v>0.44029121700000001</v>
      </c>
      <c r="H175" t="s">
        <v>1265</v>
      </c>
      <c r="I175" t="s">
        <v>1267</v>
      </c>
      <c r="J175" t="s">
        <v>1275</v>
      </c>
      <c r="K175" t="s">
        <v>1282</v>
      </c>
      <c r="L175" t="s">
        <v>1286</v>
      </c>
      <c r="M175" t="s">
        <v>1288</v>
      </c>
      <c r="N175" t="s">
        <v>1288</v>
      </c>
      <c r="O175">
        <f>VLOOKUP(A175,Sheet2!A:B,2,0)</f>
        <v>293552</v>
      </c>
      <c r="P175">
        <f>VLOOKUP(A175,Sheet2!A:C,3,0)</f>
        <v>293552</v>
      </c>
      <c r="Q175">
        <f>VLOOKUP(A175,Sheet2!A:E,5,0)</f>
        <v>443912</v>
      </c>
      <c r="R175">
        <f>VLOOKUP(A175,Sheet2!A:F,6,0)</f>
        <v>0</v>
      </c>
      <c r="S175" t="s">
        <v>1288</v>
      </c>
      <c r="T175" s="33" t="str">
        <f>VLOOKUP(A175,Sheet2!AA:AD,3,0)</f>
        <v>Green</v>
      </c>
      <c r="U175" s="32" t="str">
        <f>VLOOKUP(A175,Sheet2!X:Y,2,0)</f>
        <v>Green</v>
      </c>
      <c r="V175" s="33" t="str">
        <f>VLOOKUP(A175,Sheet2!AA:AD,4,0)</f>
        <v>Green</v>
      </c>
    </row>
    <row r="176" spans="1:22" x14ac:dyDescent="0.3">
      <c r="A176" t="s">
        <v>188</v>
      </c>
      <c r="B176" t="s">
        <v>1257</v>
      </c>
      <c r="C176">
        <v>25</v>
      </c>
      <c r="D176" t="s">
        <v>1260</v>
      </c>
      <c r="E176">
        <v>2014</v>
      </c>
      <c r="F176">
        <v>41</v>
      </c>
      <c r="G176">
        <v>0.348084544</v>
      </c>
      <c r="H176" t="s">
        <v>1264</v>
      </c>
      <c r="I176" t="s">
        <v>1271</v>
      </c>
      <c r="J176" t="s">
        <v>1274</v>
      </c>
      <c r="K176" t="s">
        <v>1280</v>
      </c>
      <c r="L176" t="s">
        <v>1285</v>
      </c>
      <c r="M176" t="s">
        <v>1288</v>
      </c>
      <c r="N176" t="s">
        <v>1288</v>
      </c>
      <c r="O176">
        <f>VLOOKUP(A176,Sheet2!A:B,2,0)</f>
        <v>161978</v>
      </c>
      <c r="P176">
        <f>VLOOKUP(A176,Sheet2!A:C,3,0)</f>
        <v>194780</v>
      </c>
      <c r="Q176">
        <f>VLOOKUP(A176,Sheet2!A:E,5,0)</f>
        <v>283759</v>
      </c>
      <c r="R176">
        <f>VLOOKUP(A176,Sheet2!A:F,6,0)</f>
        <v>0</v>
      </c>
      <c r="S176" t="s">
        <v>1303</v>
      </c>
      <c r="T176" s="33" t="str">
        <f>VLOOKUP(A176,Sheet2!AA:AD,3,0)</f>
        <v>Green</v>
      </c>
      <c r="U176" s="32" t="str">
        <f>VLOOKUP(A176,Sheet2!X:Y,2,0)</f>
        <v>Green</v>
      </c>
      <c r="V176" s="33" t="str">
        <f>VLOOKUP(A176,Sheet2!AA:AD,4,0)</f>
        <v>Green</v>
      </c>
    </row>
    <row r="177" spans="1:22" x14ac:dyDescent="0.3">
      <c r="A177" t="s">
        <v>189</v>
      </c>
      <c r="B177" t="s">
        <v>1257</v>
      </c>
      <c r="C177">
        <v>37</v>
      </c>
      <c r="D177" t="s">
        <v>1259</v>
      </c>
      <c r="E177">
        <v>2018</v>
      </c>
      <c r="F177">
        <v>31</v>
      </c>
      <c r="G177">
        <v>0.84122714099999996</v>
      </c>
      <c r="H177" t="s">
        <v>1264</v>
      </c>
      <c r="I177" t="s">
        <v>1267</v>
      </c>
      <c r="J177" t="s">
        <v>1274</v>
      </c>
      <c r="K177" t="s">
        <v>1279</v>
      </c>
      <c r="L177" t="s">
        <v>1284</v>
      </c>
      <c r="M177" t="s">
        <v>1288</v>
      </c>
      <c r="N177" t="s">
        <v>1288</v>
      </c>
      <c r="O177">
        <f>VLOOKUP(A177,Sheet2!A:B,2,0)</f>
        <v>382706.54</v>
      </c>
      <c r="P177">
        <f>VLOOKUP(A177,Sheet2!A:C,3,0)</f>
        <v>399861</v>
      </c>
      <c r="Q177">
        <f>VLOOKUP(A177,Sheet2!A:E,5,0)</f>
        <v>687538</v>
      </c>
      <c r="R177">
        <f>VLOOKUP(A177,Sheet2!A:F,6,0)</f>
        <v>0</v>
      </c>
      <c r="S177" t="s">
        <v>1304</v>
      </c>
      <c r="T177" s="33" t="str">
        <f>VLOOKUP(A177,Sheet2!AA:AD,3,0)</f>
        <v>Green</v>
      </c>
      <c r="U177" s="32" t="str">
        <f>VLOOKUP(A177,Sheet2!X:Y,2,0)</f>
        <v>Green</v>
      </c>
      <c r="V177" s="33" t="str">
        <f>VLOOKUP(A177,Sheet2!AA:AD,4,0)</f>
        <v>Green</v>
      </c>
    </row>
    <row r="178" spans="1:22" x14ac:dyDescent="0.3">
      <c r="A178" t="s">
        <v>190</v>
      </c>
      <c r="B178" t="s">
        <v>1257</v>
      </c>
      <c r="C178">
        <v>37</v>
      </c>
      <c r="D178" t="s">
        <v>1261</v>
      </c>
      <c r="E178">
        <v>2012</v>
      </c>
      <c r="F178">
        <v>37</v>
      </c>
      <c r="G178">
        <v>0.35895428600000001</v>
      </c>
      <c r="H178" t="s">
        <v>1264</v>
      </c>
      <c r="I178" t="s">
        <v>1269</v>
      </c>
      <c r="J178" t="s">
        <v>1275</v>
      </c>
      <c r="K178" t="s">
        <v>1279</v>
      </c>
      <c r="L178" t="s">
        <v>1284</v>
      </c>
      <c r="M178" t="s">
        <v>1288</v>
      </c>
      <c r="N178" t="s">
        <v>1288</v>
      </c>
      <c r="O178">
        <f>VLOOKUP(A178,Sheet2!A:B,2,0)</f>
        <v>168135</v>
      </c>
      <c r="P178">
        <f>VLOOKUP(A178,Sheet2!A:C,3,0)</f>
        <v>168135</v>
      </c>
      <c r="Q178">
        <f>VLOOKUP(A178,Sheet2!A:E,5,0)</f>
        <v>259332</v>
      </c>
      <c r="R178">
        <f>VLOOKUP(A178,Sheet2!A:F,6,0)</f>
        <v>0</v>
      </c>
      <c r="S178" t="s">
        <v>1303</v>
      </c>
      <c r="T178" s="33" t="str">
        <f>VLOOKUP(A178,Sheet2!AA:AD,3,0)</f>
        <v>Green</v>
      </c>
      <c r="U178" s="32" t="str">
        <f>VLOOKUP(A178,Sheet2!X:Y,2,0)</f>
        <v>Green</v>
      </c>
      <c r="V178" s="33" t="str">
        <f>VLOOKUP(A178,Sheet2!AA:AD,4,0)</f>
        <v>Green</v>
      </c>
    </row>
    <row r="179" spans="1:22" x14ac:dyDescent="0.3">
      <c r="A179" t="s">
        <v>191</v>
      </c>
      <c r="B179" t="s">
        <v>1256</v>
      </c>
      <c r="C179">
        <v>37</v>
      </c>
      <c r="D179" t="s">
        <v>1261</v>
      </c>
      <c r="E179">
        <v>2009</v>
      </c>
      <c r="F179">
        <v>51</v>
      </c>
      <c r="G179">
        <v>0.16251104499999999</v>
      </c>
      <c r="H179" t="s">
        <v>1264</v>
      </c>
      <c r="I179" t="s">
        <v>1270</v>
      </c>
      <c r="J179" t="s">
        <v>1274</v>
      </c>
      <c r="K179" t="s">
        <v>1279</v>
      </c>
      <c r="L179" t="s">
        <v>1271</v>
      </c>
      <c r="M179" t="s">
        <v>1288</v>
      </c>
      <c r="N179" t="s">
        <v>1288</v>
      </c>
      <c r="O179">
        <f>VLOOKUP(A179,Sheet2!A:B,2,0)</f>
        <v>93613</v>
      </c>
      <c r="P179">
        <f>VLOOKUP(A179,Sheet2!A:C,3,0)</f>
        <v>108015</v>
      </c>
      <c r="Q179">
        <f>VLOOKUP(A179,Sheet2!A:E,5,0)</f>
        <v>107969</v>
      </c>
      <c r="R179">
        <f>VLOOKUP(A179,Sheet2!A:F,6,0)</f>
        <v>0</v>
      </c>
      <c r="S179" t="s">
        <v>1288</v>
      </c>
      <c r="T179" s="33" t="str">
        <f>VLOOKUP(A179,Sheet2!AA:AD,3,0)</f>
        <v>Green</v>
      </c>
      <c r="U179" s="32" t="str">
        <f>VLOOKUP(A179,Sheet2!X:Y,2,0)</f>
        <v>Green</v>
      </c>
      <c r="V179" s="33" t="str">
        <f>VLOOKUP(A179,Sheet2!AA:AD,4,0)</f>
        <v>Green</v>
      </c>
    </row>
    <row r="180" spans="1:22" x14ac:dyDescent="0.3">
      <c r="A180" t="s">
        <v>192</v>
      </c>
      <c r="B180" t="s">
        <v>1256</v>
      </c>
      <c r="C180">
        <v>13</v>
      </c>
      <c r="D180" t="s">
        <v>1259</v>
      </c>
      <c r="E180">
        <v>2010</v>
      </c>
      <c r="F180">
        <v>46</v>
      </c>
      <c r="G180">
        <v>0.550732</v>
      </c>
      <c r="H180" t="s">
        <v>1264</v>
      </c>
      <c r="I180" t="s">
        <v>1271</v>
      </c>
      <c r="J180" t="s">
        <v>1271</v>
      </c>
      <c r="K180" t="s">
        <v>1271</v>
      </c>
      <c r="L180" t="s">
        <v>1271</v>
      </c>
      <c r="M180" t="s">
        <v>1288</v>
      </c>
      <c r="N180" t="s">
        <v>1288</v>
      </c>
      <c r="O180">
        <f>VLOOKUP(A180,Sheet2!A:B,2,0)</f>
        <v>481199</v>
      </c>
      <c r="P180">
        <f>VLOOKUP(A180,Sheet2!A:C,3,0)</f>
        <v>599027</v>
      </c>
      <c r="Q180">
        <f>VLOOKUP(A180,Sheet2!A:E,5,0)</f>
        <v>207759</v>
      </c>
      <c r="R180">
        <f>VLOOKUP(A180,Sheet2!A:F,6,0)</f>
        <v>0</v>
      </c>
      <c r="S180" t="s">
        <v>1303</v>
      </c>
      <c r="T180" s="33" t="str">
        <f>VLOOKUP(A180,Sheet2!AA:AD,3,0)</f>
        <v>Green</v>
      </c>
      <c r="U180" s="32" t="str">
        <f>VLOOKUP(A180,Sheet2!X:Y,2,0)</f>
        <v>Green</v>
      </c>
      <c r="V180" s="33" t="str">
        <f>VLOOKUP(A180,Sheet2!AA:AD,4,0)</f>
        <v>Green</v>
      </c>
    </row>
    <row r="181" spans="1:22" x14ac:dyDescent="0.3">
      <c r="A181" t="s">
        <v>193</v>
      </c>
      <c r="B181" t="s">
        <v>1257</v>
      </c>
      <c r="C181">
        <v>31</v>
      </c>
      <c r="D181" t="s">
        <v>1260</v>
      </c>
      <c r="E181">
        <v>2012</v>
      </c>
      <c r="F181">
        <v>52</v>
      </c>
      <c r="G181">
        <v>0.38186299899999998</v>
      </c>
      <c r="H181" t="s">
        <v>1264</v>
      </c>
      <c r="I181" t="s">
        <v>1271</v>
      </c>
      <c r="J181" t="s">
        <v>1271</v>
      </c>
      <c r="K181" t="s">
        <v>1271</v>
      </c>
      <c r="L181" t="s">
        <v>1271</v>
      </c>
      <c r="M181" t="s">
        <v>1288</v>
      </c>
      <c r="N181" t="s">
        <v>1288</v>
      </c>
      <c r="O181">
        <f>VLOOKUP(A181,Sheet2!A:B,2,0)</f>
        <v>188700</v>
      </c>
      <c r="P181">
        <f>VLOOKUP(A181,Sheet2!A:C,3,0)</f>
        <v>188700</v>
      </c>
      <c r="Q181">
        <f>VLOOKUP(A181,Sheet2!A:E,5,0)</f>
        <v>275201</v>
      </c>
      <c r="R181">
        <f>VLOOKUP(A181,Sheet2!A:F,6,0)</f>
        <v>0</v>
      </c>
      <c r="S181" t="s">
        <v>1303</v>
      </c>
      <c r="T181" s="33" t="str">
        <f>VLOOKUP(A181,Sheet2!AA:AD,3,0)</f>
        <v>Green</v>
      </c>
      <c r="U181" s="32" t="str">
        <f>VLOOKUP(A181,Sheet2!X:Y,2,0)</f>
        <v>Green</v>
      </c>
      <c r="V181" s="33" t="str">
        <f>VLOOKUP(A181,Sheet2!AA:AD,4,0)</f>
        <v>Green</v>
      </c>
    </row>
    <row r="182" spans="1:22" x14ac:dyDescent="0.3">
      <c r="A182" t="s">
        <v>194</v>
      </c>
      <c r="B182" t="s">
        <v>1256</v>
      </c>
      <c r="C182">
        <v>37</v>
      </c>
      <c r="D182" t="s">
        <v>1261</v>
      </c>
      <c r="E182">
        <v>2007</v>
      </c>
      <c r="F182">
        <v>49</v>
      </c>
      <c r="G182">
        <v>0.42229916000000001</v>
      </c>
      <c r="H182" t="s">
        <v>1265</v>
      </c>
      <c r="I182" t="s">
        <v>1267</v>
      </c>
      <c r="J182" t="s">
        <v>1275</v>
      </c>
      <c r="K182" t="s">
        <v>1279</v>
      </c>
      <c r="L182" t="s">
        <v>1286</v>
      </c>
      <c r="M182" t="s">
        <v>1288</v>
      </c>
      <c r="N182" t="s">
        <v>1288</v>
      </c>
      <c r="O182">
        <f>VLOOKUP(A182,Sheet2!A:B,2,0)</f>
        <v>224040</v>
      </c>
      <c r="P182">
        <f>VLOOKUP(A182,Sheet2!A:C,3,0)</f>
        <v>224040</v>
      </c>
      <c r="Q182">
        <f>VLOOKUP(A182,Sheet2!A:E,5,0)</f>
        <v>232548</v>
      </c>
      <c r="R182">
        <f>VLOOKUP(A182,Sheet2!A:F,6,0)</f>
        <v>0</v>
      </c>
      <c r="S182" t="s">
        <v>1288</v>
      </c>
      <c r="T182" s="33" t="str">
        <f>VLOOKUP(A182,Sheet2!AA:AD,3,0)</f>
        <v>Green</v>
      </c>
      <c r="U182" s="32" t="str">
        <f>VLOOKUP(A182,Sheet2!X:Y,2,0)</f>
        <v>Green</v>
      </c>
      <c r="V182" s="33" t="str">
        <f>VLOOKUP(A182,Sheet2!AA:AD,4,0)</f>
        <v>Green</v>
      </c>
    </row>
    <row r="183" spans="1:22" x14ac:dyDescent="0.3">
      <c r="A183" t="s">
        <v>195</v>
      </c>
      <c r="B183" t="s">
        <v>1257</v>
      </c>
      <c r="C183">
        <v>24</v>
      </c>
      <c r="D183" t="s">
        <v>1262</v>
      </c>
      <c r="E183">
        <v>2011</v>
      </c>
      <c r="F183">
        <v>44</v>
      </c>
      <c r="G183">
        <v>0.502942373</v>
      </c>
      <c r="H183" t="s">
        <v>1264</v>
      </c>
      <c r="I183" t="s">
        <v>1267</v>
      </c>
      <c r="J183" t="s">
        <v>1271</v>
      </c>
      <c r="K183" t="s">
        <v>1271</v>
      </c>
      <c r="L183" t="s">
        <v>1271</v>
      </c>
      <c r="M183" t="s">
        <v>1288</v>
      </c>
      <c r="N183" t="s">
        <v>1288</v>
      </c>
      <c r="O183">
        <f>VLOOKUP(A183,Sheet2!A:B,2,0)</f>
        <v>357014</v>
      </c>
      <c r="P183">
        <f>VLOOKUP(A183,Sheet2!A:C,3,0)</f>
        <v>357014</v>
      </c>
      <c r="Q183">
        <f>VLOOKUP(A183,Sheet2!A:E,5,0)</f>
        <v>327116</v>
      </c>
      <c r="R183">
        <f>VLOOKUP(A183,Sheet2!A:F,6,0)</f>
        <v>0</v>
      </c>
      <c r="S183" t="s">
        <v>1303</v>
      </c>
      <c r="T183" s="33" t="str">
        <f>VLOOKUP(A183,Sheet2!AA:AD,3,0)</f>
        <v>Green</v>
      </c>
      <c r="U183" s="32" t="str">
        <f>VLOOKUP(A183,Sheet2!X:Y,2,0)</f>
        <v>Green</v>
      </c>
      <c r="V183" s="33" t="str">
        <f>VLOOKUP(A183,Sheet2!AA:AD,4,0)</f>
        <v>Green</v>
      </c>
    </row>
    <row r="184" spans="1:22" x14ac:dyDescent="0.3">
      <c r="A184" t="s">
        <v>196</v>
      </c>
      <c r="B184" t="s">
        <v>1257</v>
      </c>
      <c r="C184">
        <v>27</v>
      </c>
      <c r="D184" t="s">
        <v>1258</v>
      </c>
      <c r="E184">
        <v>2008</v>
      </c>
      <c r="F184">
        <v>23</v>
      </c>
      <c r="G184">
        <v>0.47758709700000002</v>
      </c>
      <c r="H184" t="s">
        <v>1265</v>
      </c>
      <c r="I184" t="s">
        <v>1267</v>
      </c>
      <c r="J184" t="s">
        <v>1275</v>
      </c>
      <c r="K184" t="s">
        <v>1280</v>
      </c>
      <c r="L184" t="s">
        <v>1284</v>
      </c>
      <c r="M184" t="s">
        <v>1288</v>
      </c>
      <c r="N184" t="s">
        <v>1288</v>
      </c>
      <c r="O184">
        <f>VLOOKUP(A184,Sheet2!A:B,2,0)</f>
        <v>278810</v>
      </c>
      <c r="P184">
        <f>VLOOKUP(A184,Sheet2!A:C,3,0)</f>
        <v>278810</v>
      </c>
      <c r="Q184">
        <f>VLOOKUP(A184,Sheet2!A:E,5,0)</f>
        <v>224390</v>
      </c>
      <c r="R184">
        <f>VLOOKUP(A184,Sheet2!A:F,6,0)</f>
        <v>0</v>
      </c>
      <c r="S184" t="s">
        <v>1288</v>
      </c>
      <c r="T184" s="33" t="str">
        <f>VLOOKUP(A184,Sheet2!AA:AD,3,0)</f>
        <v>Green</v>
      </c>
      <c r="U184" s="32" t="str">
        <f>VLOOKUP(A184,Sheet2!X:Y,2,0)</f>
        <v>Green</v>
      </c>
      <c r="V184" s="33" t="str">
        <f>VLOOKUP(A184,Sheet2!AA:AD,4,0)</f>
        <v>Green</v>
      </c>
    </row>
    <row r="185" spans="1:22" x14ac:dyDescent="0.3">
      <c r="A185" t="s">
        <v>197</v>
      </c>
      <c r="B185" t="s">
        <v>1256</v>
      </c>
      <c r="C185">
        <v>19</v>
      </c>
      <c r="D185" t="s">
        <v>1258</v>
      </c>
      <c r="E185">
        <v>2012</v>
      </c>
      <c r="F185">
        <v>37</v>
      </c>
      <c r="G185">
        <v>0.36454187199999999</v>
      </c>
      <c r="H185" t="s">
        <v>1265</v>
      </c>
      <c r="I185" t="s">
        <v>1271</v>
      </c>
      <c r="J185" t="s">
        <v>1274</v>
      </c>
      <c r="K185" t="s">
        <v>1283</v>
      </c>
      <c r="L185" t="s">
        <v>1285</v>
      </c>
      <c r="M185" t="s">
        <v>1288</v>
      </c>
      <c r="N185" t="s">
        <v>1288</v>
      </c>
      <c r="O185">
        <f>VLOOKUP(A185,Sheet2!A:B,2,0)</f>
        <v>322463</v>
      </c>
      <c r="P185">
        <f>VLOOKUP(A185,Sheet2!A:C,3,0)</f>
        <v>393225</v>
      </c>
      <c r="Q185">
        <f>VLOOKUP(A185,Sheet2!A:E,5,0)</f>
        <v>161536</v>
      </c>
      <c r="R185">
        <f>VLOOKUP(A185,Sheet2!A:F,6,0)</f>
        <v>0</v>
      </c>
      <c r="S185" t="s">
        <v>1303</v>
      </c>
      <c r="T185" s="33" t="str">
        <f>VLOOKUP(A185,Sheet2!AA:AD,3,0)</f>
        <v>Green</v>
      </c>
      <c r="U185" s="32" t="str">
        <f>VLOOKUP(A185,Sheet2!X:Y,2,0)</f>
        <v>Green</v>
      </c>
      <c r="V185" s="33" t="str">
        <f>VLOOKUP(A185,Sheet2!AA:AD,4,0)</f>
        <v>Green</v>
      </c>
    </row>
    <row r="186" spans="1:22" x14ac:dyDescent="0.3">
      <c r="A186" t="s">
        <v>198</v>
      </c>
      <c r="B186" t="s">
        <v>1256</v>
      </c>
      <c r="C186">
        <v>31</v>
      </c>
      <c r="D186" t="s">
        <v>1262</v>
      </c>
      <c r="E186">
        <v>2010</v>
      </c>
      <c r="F186">
        <v>59</v>
      </c>
      <c r="G186">
        <v>0.34828910299999999</v>
      </c>
      <c r="H186" t="s">
        <v>1264</v>
      </c>
      <c r="I186" t="s">
        <v>1270</v>
      </c>
      <c r="J186" t="s">
        <v>1271</v>
      </c>
      <c r="K186" t="s">
        <v>1271</v>
      </c>
      <c r="L186" t="s">
        <v>1271</v>
      </c>
      <c r="M186" t="s">
        <v>1288</v>
      </c>
      <c r="N186" t="s">
        <v>1288</v>
      </c>
      <c r="O186">
        <f>VLOOKUP(A186,Sheet2!A:B,2,0)</f>
        <v>204168</v>
      </c>
      <c r="P186">
        <f>VLOOKUP(A186,Sheet2!A:C,3,0)</f>
        <v>204168</v>
      </c>
      <c r="Q186">
        <f>VLOOKUP(A186,Sheet2!A:E,5,0)</f>
        <v>225359</v>
      </c>
      <c r="R186">
        <f>VLOOKUP(A186,Sheet2!A:F,6,0)</f>
        <v>0</v>
      </c>
      <c r="S186" t="s">
        <v>1288</v>
      </c>
      <c r="T186" s="33" t="str">
        <f>VLOOKUP(A186,Sheet2!AA:AD,3,0)</f>
        <v>Green</v>
      </c>
      <c r="U186" s="32" t="str">
        <f>VLOOKUP(A186,Sheet2!X:Y,2,0)</f>
        <v>Green</v>
      </c>
      <c r="V186" s="33" t="str">
        <f>VLOOKUP(A186,Sheet2!AA:AD,4,0)</f>
        <v>Green</v>
      </c>
    </row>
    <row r="187" spans="1:22" x14ac:dyDescent="0.3">
      <c r="A187" t="s">
        <v>199</v>
      </c>
      <c r="B187" t="s">
        <v>1257</v>
      </c>
      <c r="C187">
        <v>49</v>
      </c>
      <c r="D187" t="s">
        <v>1259</v>
      </c>
      <c r="E187">
        <v>2010</v>
      </c>
      <c r="F187">
        <v>50</v>
      </c>
      <c r="G187">
        <v>0.45924524100000003</v>
      </c>
      <c r="H187" t="s">
        <v>1265</v>
      </c>
      <c r="I187" t="s">
        <v>1267</v>
      </c>
      <c r="J187" t="s">
        <v>1274</v>
      </c>
      <c r="K187" t="s">
        <v>1280</v>
      </c>
      <c r="L187" t="s">
        <v>1284</v>
      </c>
      <c r="M187" t="s">
        <v>1289</v>
      </c>
      <c r="N187" t="s">
        <v>1288</v>
      </c>
      <c r="O187">
        <f>VLOOKUP(A187,Sheet2!A:B,2,0)</f>
        <v>170169</v>
      </c>
      <c r="P187">
        <f>VLOOKUP(A187,Sheet2!A:C,3,0)</f>
        <v>231154</v>
      </c>
      <c r="Q187">
        <f>VLOOKUP(A187,Sheet2!A:E,5,0)</f>
        <v>451704</v>
      </c>
      <c r="R187">
        <f>VLOOKUP(A187,Sheet2!A:F,6,0)</f>
        <v>451704</v>
      </c>
      <c r="S187" t="s">
        <v>1288</v>
      </c>
      <c r="T187" s="33" t="str">
        <f>VLOOKUP(A187,Sheet2!AA:AD,3,0)</f>
        <v>Green</v>
      </c>
      <c r="U187" s="32" t="str">
        <f>VLOOKUP(A187,Sheet2!X:Y,2,0)</f>
        <v>Green</v>
      </c>
      <c r="V187" s="33" t="str">
        <f>VLOOKUP(A187,Sheet2!AA:AD,4,0)</f>
        <v>Green</v>
      </c>
    </row>
    <row r="188" spans="1:22" x14ac:dyDescent="0.3">
      <c r="A188" t="s">
        <v>200</v>
      </c>
      <c r="B188" t="s">
        <v>1256</v>
      </c>
      <c r="C188">
        <v>37</v>
      </c>
      <c r="D188" t="s">
        <v>1261</v>
      </c>
      <c r="E188">
        <v>2015</v>
      </c>
      <c r="F188">
        <v>27</v>
      </c>
      <c r="G188">
        <v>0.40813130399999997</v>
      </c>
      <c r="H188" t="s">
        <v>1264</v>
      </c>
      <c r="I188" t="s">
        <v>1270</v>
      </c>
      <c r="J188" t="s">
        <v>1276</v>
      </c>
      <c r="K188" t="s">
        <v>1279</v>
      </c>
      <c r="L188" t="s">
        <v>1286</v>
      </c>
      <c r="M188" t="s">
        <v>1288</v>
      </c>
      <c r="N188" t="s">
        <v>1288</v>
      </c>
      <c r="O188">
        <f>VLOOKUP(A188,Sheet2!A:B,2,0)</f>
        <v>387460.04</v>
      </c>
      <c r="P188">
        <f>VLOOKUP(A188,Sheet2!A:C,3,0)</f>
        <v>431991</v>
      </c>
      <c r="Q188">
        <f>VLOOKUP(A188,Sheet2!A:E,5,0)</f>
        <v>291004</v>
      </c>
      <c r="R188">
        <f>VLOOKUP(A188,Sheet2!A:F,6,0)</f>
        <v>0</v>
      </c>
      <c r="S188" t="s">
        <v>1288</v>
      </c>
      <c r="T188" s="33" t="str">
        <f>VLOOKUP(A188,Sheet2!AA:AD,3,0)</f>
        <v>Green</v>
      </c>
      <c r="U188" s="32" t="str">
        <f>VLOOKUP(A188,Sheet2!X:Y,2,0)</f>
        <v>Green</v>
      </c>
      <c r="V188" s="33" t="str">
        <f>VLOOKUP(A188,Sheet2!AA:AD,4,0)</f>
        <v>Green</v>
      </c>
    </row>
    <row r="189" spans="1:22" x14ac:dyDescent="0.3">
      <c r="A189" t="s">
        <v>201</v>
      </c>
      <c r="B189" t="s">
        <v>1257</v>
      </c>
      <c r="C189">
        <v>19</v>
      </c>
      <c r="D189" t="s">
        <v>1258</v>
      </c>
      <c r="E189">
        <v>2012</v>
      </c>
      <c r="F189">
        <v>21</v>
      </c>
      <c r="G189">
        <v>0.17454876799999999</v>
      </c>
      <c r="H189" t="s">
        <v>1264</v>
      </c>
      <c r="I189" t="s">
        <v>1271</v>
      </c>
      <c r="J189" t="s">
        <v>1271</v>
      </c>
      <c r="K189" t="s">
        <v>1271</v>
      </c>
      <c r="L189" t="s">
        <v>1271</v>
      </c>
      <c r="M189" t="s">
        <v>1288</v>
      </c>
      <c r="N189" t="s">
        <v>1288</v>
      </c>
      <c r="O189">
        <f>VLOOKUP(A189,Sheet2!A:B,2,0)</f>
        <v>125574</v>
      </c>
      <c r="P189">
        <f>VLOOKUP(A189,Sheet2!A:C,3,0)</f>
        <v>147870</v>
      </c>
      <c r="Q189">
        <f>VLOOKUP(A189,Sheet2!A:E,5,0)</f>
        <v>137283</v>
      </c>
      <c r="R189">
        <f>VLOOKUP(A189,Sheet2!A:F,6,0)</f>
        <v>0</v>
      </c>
      <c r="S189" t="s">
        <v>1288</v>
      </c>
      <c r="T189" s="33" t="str">
        <f>VLOOKUP(A189,Sheet2!AA:AD,3,0)</f>
        <v>Green</v>
      </c>
      <c r="U189" s="32" t="str">
        <f>VLOOKUP(A189,Sheet2!X:Y,2,0)</f>
        <v>Green</v>
      </c>
      <c r="V189" s="33" t="str">
        <f>VLOOKUP(A189,Sheet2!AA:AD,4,0)</f>
        <v>Green</v>
      </c>
    </row>
    <row r="190" spans="1:22" x14ac:dyDescent="0.3">
      <c r="A190" t="s">
        <v>202</v>
      </c>
      <c r="B190" t="s">
        <v>1256</v>
      </c>
      <c r="C190">
        <v>49</v>
      </c>
      <c r="D190" t="s">
        <v>1262</v>
      </c>
      <c r="E190">
        <v>2014</v>
      </c>
      <c r="F190">
        <v>51</v>
      </c>
      <c r="G190">
        <v>0.42084716799999999</v>
      </c>
      <c r="H190" t="s">
        <v>1264</v>
      </c>
      <c r="I190" t="s">
        <v>1267</v>
      </c>
      <c r="J190" t="s">
        <v>1275</v>
      </c>
      <c r="K190" t="s">
        <v>1280</v>
      </c>
      <c r="L190" t="s">
        <v>1286</v>
      </c>
      <c r="M190" t="s">
        <v>1288</v>
      </c>
      <c r="N190" t="s">
        <v>1288</v>
      </c>
      <c r="O190">
        <f>VLOOKUP(A190,Sheet2!A:B,2,0)</f>
        <v>218401.23</v>
      </c>
      <c r="P190">
        <f>VLOOKUP(A190,Sheet2!A:C,3,0)</f>
        <v>227084</v>
      </c>
      <c r="Q190">
        <f>VLOOKUP(A190,Sheet2!A:E,5,0)</f>
        <v>401274</v>
      </c>
      <c r="R190">
        <f>VLOOKUP(A190,Sheet2!A:F,6,0)</f>
        <v>0</v>
      </c>
      <c r="S190" t="s">
        <v>1288</v>
      </c>
      <c r="T190" s="33" t="str">
        <f>VLOOKUP(A190,Sheet2!AA:AD,3,0)</f>
        <v>Green</v>
      </c>
      <c r="U190" s="32" t="str">
        <f>VLOOKUP(A190,Sheet2!X:Y,2,0)</f>
        <v>Green</v>
      </c>
      <c r="V190" s="33" t="str">
        <f>VLOOKUP(A190,Sheet2!AA:AD,4,0)</f>
        <v>Green</v>
      </c>
    </row>
    <row r="191" spans="1:22" x14ac:dyDescent="0.3">
      <c r="A191" t="s">
        <v>203</v>
      </c>
      <c r="B191" t="s">
        <v>1256</v>
      </c>
      <c r="C191">
        <v>49</v>
      </c>
      <c r="D191" t="s">
        <v>1259</v>
      </c>
      <c r="E191">
        <v>2018</v>
      </c>
      <c r="F191">
        <v>34</v>
      </c>
      <c r="G191">
        <v>0.408035282</v>
      </c>
      <c r="H191" t="s">
        <v>1264</v>
      </c>
      <c r="I191" t="s">
        <v>1269</v>
      </c>
      <c r="J191" t="s">
        <v>1275</v>
      </c>
      <c r="K191" t="s">
        <v>1280</v>
      </c>
      <c r="L191" t="s">
        <v>1286</v>
      </c>
      <c r="M191" t="s">
        <v>1288</v>
      </c>
      <c r="N191" t="s">
        <v>1288</v>
      </c>
      <c r="O191">
        <f>VLOOKUP(A191,Sheet2!A:B,2,0)</f>
        <v>226056</v>
      </c>
      <c r="P191">
        <f>VLOOKUP(A191,Sheet2!A:C,3,0)</f>
        <v>244894</v>
      </c>
      <c r="Q191">
        <f>VLOOKUP(A191,Sheet2!A:E,5,0)</f>
        <v>426615</v>
      </c>
      <c r="R191">
        <f>VLOOKUP(A191,Sheet2!A:F,6,0)</f>
        <v>0</v>
      </c>
      <c r="S191" t="s">
        <v>1288</v>
      </c>
      <c r="T191" s="33" t="str">
        <f>VLOOKUP(A191,Sheet2!AA:AD,3,0)</f>
        <v>Green</v>
      </c>
      <c r="U191" s="32" t="str">
        <f>VLOOKUP(A191,Sheet2!X:Y,2,0)</f>
        <v>Green</v>
      </c>
      <c r="V191" s="33" t="str">
        <f>VLOOKUP(A191,Sheet2!AA:AD,4,0)</f>
        <v>Green</v>
      </c>
    </row>
    <row r="192" spans="1:22" x14ac:dyDescent="0.3">
      <c r="A192" t="s">
        <v>204</v>
      </c>
      <c r="B192" t="s">
        <v>1256</v>
      </c>
      <c r="C192">
        <v>61</v>
      </c>
      <c r="D192" t="s">
        <v>1262</v>
      </c>
      <c r="E192">
        <v>2014</v>
      </c>
      <c r="F192">
        <v>37</v>
      </c>
      <c r="G192">
        <v>0.56746543400000005</v>
      </c>
      <c r="H192" t="s">
        <v>1264</v>
      </c>
      <c r="I192" t="s">
        <v>1267</v>
      </c>
      <c r="J192" t="s">
        <v>1275</v>
      </c>
      <c r="K192" t="s">
        <v>1279</v>
      </c>
      <c r="L192" t="s">
        <v>1284</v>
      </c>
      <c r="M192" t="s">
        <v>1288</v>
      </c>
      <c r="N192" t="s">
        <v>1288</v>
      </c>
      <c r="O192">
        <f>VLOOKUP(A192,Sheet2!A:B,2,0)</f>
        <v>277668</v>
      </c>
      <c r="P192">
        <f>VLOOKUP(A192,Sheet2!A:C,3,0)</f>
        <v>308728</v>
      </c>
      <c r="Q192">
        <f>VLOOKUP(A192,Sheet2!A:E,5,0)</f>
        <v>579851</v>
      </c>
      <c r="R192">
        <f>VLOOKUP(A192,Sheet2!A:F,6,0)</f>
        <v>0</v>
      </c>
      <c r="S192" t="s">
        <v>1304</v>
      </c>
      <c r="T192" s="33" t="str">
        <f>VLOOKUP(A192,Sheet2!AA:AD,3,0)</f>
        <v>Green</v>
      </c>
      <c r="U192" s="32" t="str">
        <f>VLOOKUP(A192,Sheet2!X:Y,2,0)</f>
        <v>Green</v>
      </c>
      <c r="V192" s="33" t="str">
        <f>VLOOKUP(A192,Sheet2!AA:AD,4,0)</f>
        <v>Green</v>
      </c>
    </row>
    <row r="193" spans="1:22" x14ac:dyDescent="0.3">
      <c r="A193" t="s">
        <v>205</v>
      </c>
      <c r="B193" t="s">
        <v>1257</v>
      </c>
      <c r="C193">
        <v>61</v>
      </c>
      <c r="D193" t="s">
        <v>1259</v>
      </c>
      <c r="E193">
        <v>2018</v>
      </c>
      <c r="F193">
        <v>45</v>
      </c>
      <c r="G193">
        <v>0.59365333300000001</v>
      </c>
      <c r="H193" t="s">
        <v>1264</v>
      </c>
      <c r="I193" t="s">
        <v>1268</v>
      </c>
      <c r="J193" t="s">
        <v>1275</v>
      </c>
      <c r="K193" t="s">
        <v>1279</v>
      </c>
      <c r="L193" t="s">
        <v>1284</v>
      </c>
      <c r="M193" t="s">
        <v>1288</v>
      </c>
      <c r="N193" t="s">
        <v>1288</v>
      </c>
      <c r="O193">
        <f>VLOOKUP(A193,Sheet2!A:B,2,0)</f>
        <v>434753.06</v>
      </c>
      <c r="P193">
        <f>VLOOKUP(A193,Sheet2!A:C,3,0)</f>
        <v>438048</v>
      </c>
      <c r="Q193">
        <f>VLOOKUP(A193,Sheet2!A:E,5,0)</f>
        <v>617518</v>
      </c>
      <c r="R193">
        <f>VLOOKUP(A193,Sheet2!A:F,6,0)</f>
        <v>0</v>
      </c>
      <c r="S193" t="s">
        <v>1288</v>
      </c>
      <c r="T193" s="33" t="str">
        <f>VLOOKUP(A193,Sheet2!AA:AD,3,0)</f>
        <v>Green</v>
      </c>
      <c r="U193" s="32" t="str">
        <f>VLOOKUP(A193,Sheet2!X:Y,2,0)</f>
        <v>Green</v>
      </c>
      <c r="V193" s="33" t="str">
        <f>VLOOKUP(A193,Sheet2!AA:AD,4,0)</f>
        <v>Green</v>
      </c>
    </row>
    <row r="194" spans="1:22" x14ac:dyDescent="0.3">
      <c r="A194" t="s">
        <v>206</v>
      </c>
      <c r="B194" t="s">
        <v>1256</v>
      </c>
      <c r="C194">
        <v>61</v>
      </c>
      <c r="D194" t="s">
        <v>1258</v>
      </c>
      <c r="E194">
        <v>2016</v>
      </c>
      <c r="F194">
        <v>54</v>
      </c>
      <c r="G194">
        <v>0.43803259300000003</v>
      </c>
      <c r="H194" t="s">
        <v>1265</v>
      </c>
      <c r="I194" t="s">
        <v>1268</v>
      </c>
      <c r="J194" t="s">
        <v>1274</v>
      </c>
      <c r="K194" t="s">
        <v>1279</v>
      </c>
      <c r="L194" t="s">
        <v>1286</v>
      </c>
      <c r="M194" t="s">
        <v>1288</v>
      </c>
      <c r="N194" t="s">
        <v>1288</v>
      </c>
      <c r="O194">
        <f>VLOOKUP(A194,Sheet2!A:B,2,0)</f>
        <v>363900</v>
      </c>
      <c r="P194">
        <f>VLOOKUP(A194,Sheet2!A:C,3,0)</f>
        <v>363900</v>
      </c>
      <c r="Q194">
        <f>VLOOKUP(A194,Sheet2!A:E,5,0)</f>
        <v>434019</v>
      </c>
      <c r="R194">
        <f>VLOOKUP(A194,Sheet2!A:F,6,0)</f>
        <v>0</v>
      </c>
      <c r="S194" t="s">
        <v>1288</v>
      </c>
      <c r="T194" s="33" t="str">
        <f>VLOOKUP(A194,Sheet2!AA:AD,3,0)</f>
        <v>Green</v>
      </c>
      <c r="U194" s="32" t="str">
        <f>VLOOKUP(A194,Sheet2!X:Y,2,0)</f>
        <v>Green</v>
      </c>
      <c r="V194" s="33" t="str">
        <f>VLOOKUP(A194,Sheet2!AA:AD,4,0)</f>
        <v>Green</v>
      </c>
    </row>
    <row r="195" spans="1:22" x14ac:dyDescent="0.3">
      <c r="A195" t="s">
        <v>207</v>
      </c>
      <c r="B195" t="s">
        <v>1256</v>
      </c>
      <c r="C195">
        <v>37</v>
      </c>
      <c r="D195" t="s">
        <v>1260</v>
      </c>
      <c r="E195">
        <v>2012</v>
      </c>
      <c r="F195">
        <v>34</v>
      </c>
      <c r="G195">
        <v>0.59908866999999999</v>
      </c>
      <c r="H195" t="s">
        <v>1264</v>
      </c>
      <c r="I195" t="s">
        <v>1267</v>
      </c>
      <c r="J195" t="s">
        <v>1276</v>
      </c>
      <c r="K195" t="s">
        <v>1282</v>
      </c>
      <c r="L195" t="s">
        <v>1286</v>
      </c>
      <c r="M195" t="s">
        <v>1288</v>
      </c>
      <c r="N195" t="s">
        <v>1288</v>
      </c>
      <c r="O195">
        <f>VLOOKUP(A195,Sheet2!A:B,2,0)</f>
        <v>349556.54</v>
      </c>
      <c r="P195">
        <f>VLOOKUP(A195,Sheet2!A:C,3,0)</f>
        <v>376194</v>
      </c>
      <c r="Q195">
        <f>VLOOKUP(A195,Sheet2!A:E,5,0)</f>
        <v>459718</v>
      </c>
      <c r="R195">
        <f>VLOOKUP(A195,Sheet2!A:F,6,0)</f>
        <v>0</v>
      </c>
      <c r="S195" t="s">
        <v>1304</v>
      </c>
      <c r="T195" s="33" t="str">
        <f>VLOOKUP(A195,Sheet2!AA:AD,3,0)</f>
        <v>Green</v>
      </c>
      <c r="U195" s="32" t="str">
        <f>VLOOKUP(A195,Sheet2!X:Y,2,0)</f>
        <v>Green</v>
      </c>
      <c r="V195" s="33" t="str">
        <f>VLOOKUP(A195,Sheet2!AA:AD,4,0)</f>
        <v>Green</v>
      </c>
    </row>
    <row r="196" spans="1:22" x14ac:dyDescent="0.3">
      <c r="A196" t="s">
        <v>208</v>
      </c>
      <c r="B196" t="s">
        <v>1256</v>
      </c>
      <c r="C196">
        <v>31</v>
      </c>
      <c r="D196" t="s">
        <v>1258</v>
      </c>
      <c r="E196">
        <v>2012</v>
      </c>
      <c r="F196">
        <v>30</v>
      </c>
      <c r="G196">
        <v>0.51486914900000003</v>
      </c>
      <c r="H196" t="s">
        <v>1264</v>
      </c>
      <c r="I196" t="s">
        <v>1271</v>
      </c>
      <c r="J196" t="s">
        <v>1275</v>
      </c>
      <c r="K196" t="s">
        <v>1281</v>
      </c>
      <c r="L196" t="s">
        <v>1284</v>
      </c>
      <c r="M196" t="s">
        <v>1288</v>
      </c>
      <c r="N196" t="s">
        <v>1288</v>
      </c>
      <c r="O196">
        <f>VLOOKUP(A196,Sheet2!A:B,2,0)</f>
        <v>280962</v>
      </c>
      <c r="P196">
        <f>VLOOKUP(A196,Sheet2!A:C,3,0)</f>
        <v>280962</v>
      </c>
      <c r="Q196">
        <f>VLOOKUP(A196,Sheet2!A:E,5,0)</f>
        <v>372078</v>
      </c>
      <c r="R196">
        <f>VLOOKUP(A196,Sheet2!A:F,6,0)</f>
        <v>0</v>
      </c>
      <c r="S196" t="s">
        <v>1303</v>
      </c>
      <c r="T196" s="33" t="str">
        <f>VLOOKUP(A196,Sheet2!AA:AD,3,0)</f>
        <v>Green</v>
      </c>
      <c r="U196" s="32" t="str">
        <f>VLOOKUP(A196,Sheet2!X:Y,2,0)</f>
        <v>Green</v>
      </c>
      <c r="V196" s="33" t="str">
        <f>VLOOKUP(A196,Sheet2!AA:AD,4,0)</f>
        <v>Green</v>
      </c>
    </row>
    <row r="197" spans="1:22" x14ac:dyDescent="0.3">
      <c r="A197" t="s">
        <v>209</v>
      </c>
      <c r="B197" t="s">
        <v>1256</v>
      </c>
      <c r="C197">
        <v>25</v>
      </c>
      <c r="D197" t="s">
        <v>1261</v>
      </c>
      <c r="E197">
        <v>2011</v>
      </c>
      <c r="F197">
        <v>27</v>
      </c>
      <c r="G197">
        <v>0.43750296799999999</v>
      </c>
      <c r="H197" t="s">
        <v>1265</v>
      </c>
      <c r="I197" t="s">
        <v>1269</v>
      </c>
      <c r="J197" t="s">
        <v>1274</v>
      </c>
      <c r="K197" t="s">
        <v>1279</v>
      </c>
      <c r="L197" t="s">
        <v>1271</v>
      </c>
      <c r="M197" t="s">
        <v>1288</v>
      </c>
      <c r="N197" t="s">
        <v>1288</v>
      </c>
      <c r="O197">
        <f>VLOOKUP(A197,Sheet2!A:B,2,0)</f>
        <v>359314.53</v>
      </c>
      <c r="P197">
        <f>VLOOKUP(A197,Sheet2!A:C,3,0)</f>
        <v>360010</v>
      </c>
      <c r="Q197">
        <f>VLOOKUP(A197,Sheet2!A:E,5,0)</f>
        <v>239907</v>
      </c>
      <c r="R197">
        <f>VLOOKUP(A197,Sheet2!A:F,6,0)</f>
        <v>0</v>
      </c>
      <c r="S197" t="s">
        <v>1288</v>
      </c>
      <c r="T197" s="33" t="str">
        <f>VLOOKUP(A197,Sheet2!AA:AD,3,0)</f>
        <v>Green</v>
      </c>
      <c r="U197" s="32" t="str">
        <f>VLOOKUP(A197,Sheet2!X:Y,2,0)</f>
        <v>Green</v>
      </c>
      <c r="V197" s="33" t="str">
        <f>VLOOKUP(A197,Sheet2!AA:AD,4,0)</f>
        <v>Green</v>
      </c>
    </row>
    <row r="198" spans="1:22" x14ac:dyDescent="0.3">
      <c r="A198" t="s">
        <v>210</v>
      </c>
      <c r="B198" t="s">
        <v>1256</v>
      </c>
      <c r="C198">
        <v>37</v>
      </c>
      <c r="D198" t="s">
        <v>1258</v>
      </c>
      <c r="E198">
        <v>2015</v>
      </c>
      <c r="F198">
        <v>57</v>
      </c>
      <c r="G198">
        <v>0.28222087000000001</v>
      </c>
      <c r="H198" t="s">
        <v>1265</v>
      </c>
      <c r="I198" t="s">
        <v>1269</v>
      </c>
      <c r="J198" t="s">
        <v>1275</v>
      </c>
      <c r="K198" t="s">
        <v>1280</v>
      </c>
      <c r="L198" t="s">
        <v>1286</v>
      </c>
      <c r="M198" t="s">
        <v>1288</v>
      </c>
      <c r="N198" t="s">
        <v>1288</v>
      </c>
      <c r="O198">
        <f>VLOOKUP(A198,Sheet2!A:B,2,0)</f>
        <v>220308</v>
      </c>
      <c r="P198">
        <f>VLOOKUP(A198,Sheet2!A:C,3,0)</f>
        <v>237885</v>
      </c>
      <c r="Q198">
        <f>VLOOKUP(A198,Sheet2!A:E,5,0)</f>
        <v>262015</v>
      </c>
      <c r="R198">
        <f>VLOOKUP(A198,Sheet2!A:F,6,0)</f>
        <v>0</v>
      </c>
      <c r="S198" t="s">
        <v>1288</v>
      </c>
      <c r="T198" s="33" t="str">
        <f>VLOOKUP(A198,Sheet2!AA:AD,3,0)</f>
        <v>Green</v>
      </c>
      <c r="U198" s="32" t="str">
        <f>VLOOKUP(A198,Sheet2!X:Y,2,0)</f>
        <v>Green</v>
      </c>
      <c r="V198" s="33" t="str">
        <f>VLOOKUP(A198,Sheet2!AA:AD,4,0)</f>
        <v>Green</v>
      </c>
    </row>
    <row r="199" spans="1:22" x14ac:dyDescent="0.3">
      <c r="A199" t="s">
        <v>211</v>
      </c>
      <c r="B199" t="s">
        <v>1256</v>
      </c>
      <c r="C199">
        <v>31</v>
      </c>
      <c r="D199" t="s">
        <v>1258</v>
      </c>
      <c r="E199">
        <v>2006</v>
      </c>
      <c r="F199">
        <v>40</v>
      </c>
      <c r="G199">
        <v>0.43428428600000002</v>
      </c>
      <c r="H199" t="s">
        <v>1264</v>
      </c>
      <c r="I199" t="s">
        <v>1269</v>
      </c>
      <c r="J199" t="s">
        <v>1276</v>
      </c>
      <c r="K199" t="s">
        <v>1280</v>
      </c>
      <c r="L199" t="s">
        <v>1286</v>
      </c>
      <c r="M199" t="s">
        <v>1288</v>
      </c>
      <c r="N199" t="s">
        <v>1288</v>
      </c>
      <c r="O199">
        <f>VLOOKUP(A199,Sheet2!A:B,2,0)</f>
        <v>227020</v>
      </c>
      <c r="P199">
        <f>VLOOKUP(A199,Sheet2!A:C,3,0)</f>
        <v>233100</v>
      </c>
      <c r="Q199">
        <f>VLOOKUP(A199,Sheet2!A:E,5,0)</f>
        <v>214620</v>
      </c>
      <c r="R199">
        <f>VLOOKUP(A199,Sheet2!A:F,6,0)</f>
        <v>0</v>
      </c>
      <c r="S199" t="s">
        <v>1288</v>
      </c>
      <c r="T199" s="33" t="str">
        <f>VLOOKUP(A199,Sheet2!AA:AD,3,0)</f>
        <v>Green</v>
      </c>
      <c r="U199" s="32" t="str">
        <f>VLOOKUP(A199,Sheet2!X:Y,2,0)</f>
        <v>Green</v>
      </c>
      <c r="V199" s="33" t="str">
        <f>VLOOKUP(A199,Sheet2!AA:AD,4,0)</f>
        <v>Green</v>
      </c>
    </row>
    <row r="200" spans="1:22" x14ac:dyDescent="0.3">
      <c r="A200" t="s">
        <v>212</v>
      </c>
      <c r="B200" t="s">
        <v>1256</v>
      </c>
      <c r="C200">
        <v>31</v>
      </c>
      <c r="D200" t="s">
        <v>1260</v>
      </c>
      <c r="E200">
        <v>2009</v>
      </c>
      <c r="F200">
        <v>32</v>
      </c>
      <c r="G200">
        <v>0.37668179099999999</v>
      </c>
      <c r="H200" t="s">
        <v>1264</v>
      </c>
      <c r="I200" t="s">
        <v>1269</v>
      </c>
      <c r="J200" t="s">
        <v>1275</v>
      </c>
      <c r="K200" t="s">
        <v>1280</v>
      </c>
      <c r="L200" t="s">
        <v>1286</v>
      </c>
      <c r="M200" t="s">
        <v>1289</v>
      </c>
      <c r="N200" t="s">
        <v>1288</v>
      </c>
      <c r="O200">
        <f>VLOOKUP(A200,Sheet2!A:B,2,0)</f>
        <v>87653</v>
      </c>
      <c r="P200">
        <f>VLOOKUP(A200,Sheet2!A:C,3,0)</f>
        <v>204636</v>
      </c>
      <c r="Q200">
        <f>VLOOKUP(A200,Sheet2!A:E,5,0)</f>
        <v>333218</v>
      </c>
      <c r="R200">
        <f>VLOOKUP(A200,Sheet2!A:F,6,0)</f>
        <v>333218</v>
      </c>
      <c r="S200" t="s">
        <v>1288</v>
      </c>
      <c r="T200" s="33" t="str">
        <f>VLOOKUP(A200,Sheet2!AA:AD,3,0)</f>
        <v>Green</v>
      </c>
      <c r="U200" s="32" t="str">
        <f>VLOOKUP(A200,Sheet2!X:Y,2,0)</f>
        <v>Green</v>
      </c>
      <c r="V200" s="33" t="str">
        <f>VLOOKUP(A200,Sheet2!AA:AD,4,0)</f>
        <v>Green</v>
      </c>
    </row>
    <row r="201" spans="1:22" x14ac:dyDescent="0.3">
      <c r="A201" t="s">
        <v>213</v>
      </c>
      <c r="B201" t="s">
        <v>1257</v>
      </c>
      <c r="C201">
        <v>19</v>
      </c>
      <c r="D201" t="s">
        <v>1261</v>
      </c>
      <c r="E201">
        <v>2015</v>
      </c>
      <c r="F201">
        <v>40</v>
      </c>
      <c r="G201">
        <v>0.20164037600000001</v>
      </c>
      <c r="H201" t="s">
        <v>1264</v>
      </c>
      <c r="I201" t="s">
        <v>1271</v>
      </c>
      <c r="J201" t="s">
        <v>1271</v>
      </c>
      <c r="K201" t="s">
        <v>1271</v>
      </c>
      <c r="L201" t="s">
        <v>1271</v>
      </c>
      <c r="M201" t="s">
        <v>1288</v>
      </c>
      <c r="N201" t="s">
        <v>1288</v>
      </c>
      <c r="O201">
        <f>VLOOKUP(A201,Sheet2!A:B,2,0)</f>
        <v>175280</v>
      </c>
      <c r="P201">
        <f>VLOOKUP(A201,Sheet2!A:C,3,0)</f>
        <v>175280</v>
      </c>
      <c r="Q201">
        <f>VLOOKUP(A201,Sheet2!A:E,5,0)</f>
        <v>126995</v>
      </c>
      <c r="R201">
        <f>VLOOKUP(A201,Sheet2!A:F,6,0)</f>
        <v>0</v>
      </c>
      <c r="S201" t="s">
        <v>1303</v>
      </c>
      <c r="T201" s="33" t="str">
        <f>VLOOKUP(A201,Sheet2!AA:AD,3,0)</f>
        <v>Green</v>
      </c>
      <c r="U201" s="32" t="str">
        <f>VLOOKUP(A201,Sheet2!X:Y,2,0)</f>
        <v>Green</v>
      </c>
      <c r="V201" s="33" t="str">
        <f>VLOOKUP(A201,Sheet2!AA:AD,4,0)</f>
        <v>Green</v>
      </c>
    </row>
    <row r="202" spans="1:22" x14ac:dyDescent="0.3">
      <c r="A202" t="s">
        <v>214</v>
      </c>
      <c r="B202" t="s">
        <v>1257</v>
      </c>
      <c r="C202">
        <v>13</v>
      </c>
      <c r="D202" t="s">
        <v>1261</v>
      </c>
      <c r="E202">
        <v>2014</v>
      </c>
      <c r="F202">
        <v>45</v>
      </c>
      <c r="G202">
        <v>0.110510414</v>
      </c>
      <c r="H202" t="s">
        <v>1264</v>
      </c>
      <c r="I202" t="s">
        <v>1271</v>
      </c>
      <c r="J202" t="s">
        <v>1271</v>
      </c>
      <c r="K202" t="s">
        <v>1271</v>
      </c>
      <c r="L202" t="s">
        <v>1271</v>
      </c>
      <c r="M202" t="s">
        <v>1288</v>
      </c>
      <c r="N202" t="s">
        <v>1288</v>
      </c>
      <c r="O202">
        <f>VLOOKUP(A202,Sheet2!A:B,2,0)</f>
        <v>120456</v>
      </c>
      <c r="P202">
        <f>VLOOKUP(A202,Sheet2!A:C,3,0)</f>
        <v>120456</v>
      </c>
      <c r="Q202">
        <f>VLOOKUP(A202,Sheet2!A:E,5,0)</f>
        <v>38696</v>
      </c>
      <c r="R202">
        <f>VLOOKUP(A202,Sheet2!A:F,6,0)</f>
        <v>0</v>
      </c>
      <c r="S202" t="s">
        <v>1303</v>
      </c>
      <c r="T202" s="33" t="str">
        <f>VLOOKUP(A202,Sheet2!AA:AD,3,0)</f>
        <v>Green</v>
      </c>
      <c r="U202" s="32" t="str">
        <f>VLOOKUP(A202,Sheet2!X:Y,2,0)</f>
        <v>Green</v>
      </c>
      <c r="V202" s="33" t="str">
        <f>VLOOKUP(A202,Sheet2!AA:AD,4,0)</f>
        <v>Green</v>
      </c>
    </row>
    <row r="203" spans="1:22" x14ac:dyDescent="0.3">
      <c r="A203" t="s">
        <v>215</v>
      </c>
      <c r="B203" t="s">
        <v>1256</v>
      </c>
      <c r="C203">
        <v>13</v>
      </c>
      <c r="D203" t="s">
        <v>1260</v>
      </c>
      <c r="E203">
        <v>2006</v>
      </c>
      <c r="F203">
        <v>36</v>
      </c>
      <c r="G203">
        <v>0.159631884</v>
      </c>
      <c r="H203" t="s">
        <v>1264</v>
      </c>
      <c r="I203" t="s">
        <v>1271</v>
      </c>
      <c r="J203" t="s">
        <v>1271</v>
      </c>
      <c r="K203" t="s">
        <v>1271</v>
      </c>
      <c r="L203" t="s">
        <v>1271</v>
      </c>
      <c r="M203" t="s">
        <v>1288</v>
      </c>
      <c r="N203" t="s">
        <v>1288</v>
      </c>
      <c r="O203">
        <f>VLOOKUP(A203,Sheet2!A:B,2,0)</f>
        <v>151452</v>
      </c>
      <c r="P203">
        <f>VLOOKUP(A203,Sheet2!A:C,3,0)</f>
        <v>151452</v>
      </c>
      <c r="Q203">
        <f>VLOOKUP(A203,Sheet2!A:E,5,0)</f>
        <v>19505</v>
      </c>
      <c r="R203">
        <f>VLOOKUP(A203,Sheet2!A:F,6,0)</f>
        <v>0</v>
      </c>
      <c r="S203" t="s">
        <v>1288</v>
      </c>
      <c r="T203" s="33" t="str">
        <f>VLOOKUP(A203,Sheet2!AA:AD,3,0)</f>
        <v>Green</v>
      </c>
      <c r="U203" s="32" t="str">
        <f>VLOOKUP(A203,Sheet2!X:Y,2,0)</f>
        <v>Green</v>
      </c>
      <c r="V203" s="33" t="str">
        <f>VLOOKUP(A203,Sheet2!AA:AD,4,0)</f>
        <v>Green</v>
      </c>
    </row>
    <row r="204" spans="1:22" x14ac:dyDescent="0.3">
      <c r="A204" t="s">
        <v>216</v>
      </c>
      <c r="B204" t="s">
        <v>1257</v>
      </c>
      <c r="C204">
        <v>19</v>
      </c>
      <c r="D204" t="s">
        <v>1258</v>
      </c>
      <c r="E204">
        <v>2010</v>
      </c>
      <c r="F204">
        <v>49</v>
      </c>
      <c r="G204">
        <v>0.13068127900000001</v>
      </c>
      <c r="H204" t="s">
        <v>1264</v>
      </c>
      <c r="I204" t="s">
        <v>1271</v>
      </c>
      <c r="J204" t="s">
        <v>1275</v>
      </c>
      <c r="K204" t="s">
        <v>1279</v>
      </c>
      <c r="L204" t="s">
        <v>1286</v>
      </c>
      <c r="M204" t="s">
        <v>1288</v>
      </c>
      <c r="N204" t="s">
        <v>1288</v>
      </c>
      <c r="O204">
        <f>VLOOKUP(A204,Sheet2!A:B,2,0)</f>
        <v>107866</v>
      </c>
      <c r="P204">
        <f>VLOOKUP(A204,Sheet2!A:C,3,0)</f>
        <v>107866</v>
      </c>
      <c r="Q204">
        <f>VLOOKUP(A204,Sheet2!A:E,5,0)</f>
        <v>57704</v>
      </c>
      <c r="R204">
        <f>VLOOKUP(A204,Sheet2!A:F,6,0)</f>
        <v>0</v>
      </c>
      <c r="S204" t="s">
        <v>1303</v>
      </c>
      <c r="T204" s="33" t="str">
        <f>VLOOKUP(A204,Sheet2!AA:AD,3,0)</f>
        <v>Green</v>
      </c>
      <c r="U204" s="32" t="str">
        <f>VLOOKUP(A204,Sheet2!X:Y,2,0)</f>
        <v>Green</v>
      </c>
      <c r="V204" s="33" t="str">
        <f>VLOOKUP(A204,Sheet2!AA:AD,4,0)</f>
        <v>Green</v>
      </c>
    </row>
    <row r="205" spans="1:22" x14ac:dyDescent="0.3">
      <c r="A205" t="s">
        <v>217</v>
      </c>
      <c r="B205" t="s">
        <v>1256</v>
      </c>
      <c r="C205">
        <v>37</v>
      </c>
      <c r="D205" t="s">
        <v>1259</v>
      </c>
      <c r="E205">
        <v>2019</v>
      </c>
      <c r="F205">
        <v>50</v>
      </c>
      <c r="G205">
        <v>0.73568228099999999</v>
      </c>
      <c r="H205" t="s">
        <v>1264</v>
      </c>
      <c r="I205" t="s">
        <v>1267</v>
      </c>
      <c r="J205" t="s">
        <v>1274</v>
      </c>
      <c r="K205" t="s">
        <v>1280</v>
      </c>
      <c r="L205" t="s">
        <v>1286</v>
      </c>
      <c r="M205" t="s">
        <v>1288</v>
      </c>
      <c r="N205" t="s">
        <v>1288</v>
      </c>
      <c r="O205">
        <f>VLOOKUP(A205,Sheet2!A:B,2,0)</f>
        <v>563262</v>
      </c>
      <c r="P205">
        <f>VLOOKUP(A205,Sheet2!A:C,3,0)</f>
        <v>563262</v>
      </c>
      <c r="Q205">
        <f>VLOOKUP(A205,Sheet2!A:E,5,0)</f>
        <v>685449</v>
      </c>
      <c r="R205">
        <f>VLOOKUP(A205,Sheet2!A:F,6,0)</f>
        <v>0</v>
      </c>
      <c r="S205" t="s">
        <v>1304</v>
      </c>
      <c r="T205" s="33" t="str">
        <f>VLOOKUP(A205,Sheet2!AA:AD,3,0)</f>
        <v>Green</v>
      </c>
      <c r="U205" s="32" t="str">
        <f>VLOOKUP(A205,Sheet2!X:Y,2,0)</f>
        <v>Green</v>
      </c>
      <c r="V205" s="33" t="str">
        <f>VLOOKUP(A205,Sheet2!AA:AD,4,0)</f>
        <v>Green</v>
      </c>
    </row>
    <row r="206" spans="1:22" x14ac:dyDescent="0.3">
      <c r="A206" t="s">
        <v>218</v>
      </c>
      <c r="B206" t="s">
        <v>1256</v>
      </c>
      <c r="C206">
        <v>25</v>
      </c>
      <c r="D206" t="s">
        <v>1262</v>
      </c>
      <c r="E206">
        <v>2011</v>
      </c>
      <c r="F206">
        <v>54</v>
      </c>
      <c r="G206">
        <v>0.21864154799999999</v>
      </c>
      <c r="H206" t="s">
        <v>1265</v>
      </c>
      <c r="I206" t="s">
        <v>1269</v>
      </c>
      <c r="J206" t="s">
        <v>1274</v>
      </c>
      <c r="K206" t="s">
        <v>1279</v>
      </c>
      <c r="L206" t="s">
        <v>1271</v>
      </c>
      <c r="M206" t="s">
        <v>1288</v>
      </c>
      <c r="N206" t="s">
        <v>1288</v>
      </c>
      <c r="O206">
        <f>VLOOKUP(A206,Sheet2!A:B,2,0)</f>
        <v>184891.73</v>
      </c>
      <c r="P206">
        <f>VLOOKUP(A206,Sheet2!A:C,3,0)</f>
        <v>188342</v>
      </c>
      <c r="Q206">
        <f>VLOOKUP(A206,Sheet2!A:E,5,0)</f>
        <v>119420</v>
      </c>
      <c r="R206">
        <f>VLOOKUP(A206,Sheet2!A:F,6,0)</f>
        <v>0</v>
      </c>
      <c r="S206" t="s">
        <v>1288</v>
      </c>
      <c r="T206" s="33" t="str">
        <f>VLOOKUP(A206,Sheet2!AA:AD,3,0)</f>
        <v>Green</v>
      </c>
      <c r="U206" s="32" t="str">
        <f>VLOOKUP(A206,Sheet2!X:Y,2,0)</f>
        <v>Green</v>
      </c>
      <c r="V206" s="33" t="str">
        <f>VLOOKUP(A206,Sheet2!AA:AD,4,0)</f>
        <v>Green</v>
      </c>
    </row>
    <row r="207" spans="1:22" x14ac:dyDescent="0.3">
      <c r="A207" t="s">
        <v>219</v>
      </c>
      <c r="B207" t="s">
        <v>1256</v>
      </c>
      <c r="C207">
        <v>37</v>
      </c>
      <c r="D207" t="s">
        <v>1261</v>
      </c>
      <c r="E207">
        <v>2007</v>
      </c>
      <c r="F207">
        <v>54</v>
      </c>
      <c r="G207">
        <v>0.53632806700000002</v>
      </c>
      <c r="H207" t="s">
        <v>1265</v>
      </c>
      <c r="I207" t="s">
        <v>1267</v>
      </c>
      <c r="J207" t="s">
        <v>1275</v>
      </c>
      <c r="K207" t="s">
        <v>1279</v>
      </c>
      <c r="L207" t="s">
        <v>1286</v>
      </c>
      <c r="M207" t="s">
        <v>1288</v>
      </c>
      <c r="N207" t="s">
        <v>1288</v>
      </c>
      <c r="O207">
        <f>VLOOKUP(A207,Sheet2!A:B,2,0)</f>
        <v>236223</v>
      </c>
      <c r="P207">
        <f>VLOOKUP(A207,Sheet2!A:C,3,0)</f>
        <v>236223</v>
      </c>
      <c r="Q207">
        <f>VLOOKUP(A207,Sheet2!A:E,5,0)</f>
        <v>326795</v>
      </c>
      <c r="R207">
        <f>VLOOKUP(A207,Sheet2!A:F,6,0)</f>
        <v>0</v>
      </c>
      <c r="S207" t="s">
        <v>1304</v>
      </c>
      <c r="T207" s="33" t="str">
        <f>VLOOKUP(A207,Sheet2!AA:AD,3,0)</f>
        <v>Green</v>
      </c>
      <c r="U207" s="32" t="str">
        <f>VLOOKUP(A207,Sheet2!X:Y,2,0)</f>
        <v>Green</v>
      </c>
      <c r="V207" s="33" t="str">
        <f>VLOOKUP(A207,Sheet2!AA:AD,4,0)</f>
        <v>Green</v>
      </c>
    </row>
    <row r="208" spans="1:22" x14ac:dyDescent="0.3">
      <c r="A208" t="s">
        <v>220</v>
      </c>
      <c r="B208" t="s">
        <v>1256</v>
      </c>
      <c r="C208">
        <v>43</v>
      </c>
      <c r="D208" t="s">
        <v>1261</v>
      </c>
      <c r="E208">
        <v>2011</v>
      </c>
      <c r="F208">
        <v>39</v>
      </c>
      <c r="G208">
        <v>0.59777314199999998</v>
      </c>
      <c r="H208" t="s">
        <v>1264</v>
      </c>
      <c r="I208" t="s">
        <v>1267</v>
      </c>
      <c r="J208" t="s">
        <v>1275</v>
      </c>
      <c r="K208" t="s">
        <v>1280</v>
      </c>
      <c r="L208" t="s">
        <v>1286</v>
      </c>
      <c r="M208" t="s">
        <v>1288</v>
      </c>
      <c r="N208" t="s">
        <v>1288</v>
      </c>
      <c r="O208">
        <f>VLOOKUP(A208,Sheet2!A:B,2,0)</f>
        <v>312312</v>
      </c>
      <c r="P208">
        <f>VLOOKUP(A208,Sheet2!A:C,3,0)</f>
        <v>336336</v>
      </c>
      <c r="Q208">
        <f>VLOOKUP(A208,Sheet2!A:E,5,0)</f>
        <v>489619</v>
      </c>
      <c r="R208">
        <f>VLOOKUP(A208,Sheet2!A:F,6,0)</f>
        <v>0</v>
      </c>
      <c r="S208" t="s">
        <v>1304</v>
      </c>
      <c r="T208" s="33" t="str">
        <f>VLOOKUP(A208,Sheet2!AA:AD,3,0)</f>
        <v>Green</v>
      </c>
      <c r="U208" s="32" t="str">
        <f>VLOOKUP(A208,Sheet2!X:Y,2,0)</f>
        <v>Green</v>
      </c>
      <c r="V208" s="33" t="str">
        <f>VLOOKUP(A208,Sheet2!AA:AD,4,0)</f>
        <v>Green</v>
      </c>
    </row>
    <row r="209" spans="1:22" x14ac:dyDescent="0.3">
      <c r="A209" t="s">
        <v>221</v>
      </c>
      <c r="B209" t="s">
        <v>1256</v>
      </c>
      <c r="C209">
        <v>49</v>
      </c>
      <c r="D209" t="s">
        <v>1259</v>
      </c>
      <c r="E209">
        <v>2014</v>
      </c>
      <c r="F209">
        <v>56</v>
      </c>
      <c r="G209">
        <v>0.51290265899999998</v>
      </c>
      <c r="H209" t="s">
        <v>1265</v>
      </c>
      <c r="I209" t="s">
        <v>1268</v>
      </c>
      <c r="J209" t="s">
        <v>1274</v>
      </c>
      <c r="K209" t="s">
        <v>1280</v>
      </c>
      <c r="L209" t="s">
        <v>1284</v>
      </c>
      <c r="M209" t="s">
        <v>1288</v>
      </c>
      <c r="N209" t="s">
        <v>1288</v>
      </c>
      <c r="O209">
        <f>VLOOKUP(A209,Sheet2!A:B,2,0)</f>
        <v>342144.58</v>
      </c>
      <c r="P209">
        <f>VLOOKUP(A209,Sheet2!A:C,3,0)</f>
        <v>362268</v>
      </c>
      <c r="Q209">
        <f>VLOOKUP(A209,Sheet2!A:E,5,0)</f>
        <v>450631</v>
      </c>
      <c r="R209">
        <f>VLOOKUP(A209,Sheet2!A:F,6,0)</f>
        <v>0</v>
      </c>
      <c r="S209" t="s">
        <v>1288</v>
      </c>
      <c r="T209" s="33" t="str">
        <f>VLOOKUP(A209,Sheet2!AA:AD,3,0)</f>
        <v>Green</v>
      </c>
      <c r="U209" s="32" t="str">
        <f>VLOOKUP(A209,Sheet2!X:Y,2,0)</f>
        <v>Green</v>
      </c>
      <c r="V209" s="33" t="str">
        <f>VLOOKUP(A209,Sheet2!AA:AD,4,0)</f>
        <v>Green</v>
      </c>
    </row>
    <row r="210" spans="1:22" x14ac:dyDescent="0.3">
      <c r="A210" t="s">
        <v>222</v>
      </c>
      <c r="B210" t="s">
        <v>1256</v>
      </c>
      <c r="C210">
        <v>37</v>
      </c>
      <c r="D210" t="s">
        <v>1258</v>
      </c>
      <c r="E210">
        <v>2014</v>
      </c>
      <c r="F210">
        <v>40</v>
      </c>
      <c r="G210">
        <v>0.60492855499999998</v>
      </c>
      <c r="H210" t="s">
        <v>1265</v>
      </c>
      <c r="I210" t="s">
        <v>1267</v>
      </c>
      <c r="J210" t="s">
        <v>1274</v>
      </c>
      <c r="K210" t="s">
        <v>1279</v>
      </c>
      <c r="L210" t="s">
        <v>1284</v>
      </c>
      <c r="M210" t="s">
        <v>1288</v>
      </c>
      <c r="N210" t="s">
        <v>1288</v>
      </c>
      <c r="O210">
        <f>VLOOKUP(A210,Sheet2!A:B,2,0)</f>
        <v>447233.1</v>
      </c>
      <c r="P210">
        <f>VLOOKUP(A210,Sheet2!A:C,3,0)</f>
        <v>468224</v>
      </c>
      <c r="Q210">
        <f>VLOOKUP(A210,Sheet2!A:E,5,0)</f>
        <v>487267</v>
      </c>
      <c r="R210">
        <f>VLOOKUP(A210,Sheet2!A:F,6,0)</f>
        <v>0</v>
      </c>
      <c r="S210" t="s">
        <v>1304</v>
      </c>
      <c r="T210" s="33" t="str">
        <f>VLOOKUP(A210,Sheet2!AA:AD,3,0)</f>
        <v>Green</v>
      </c>
      <c r="U210" s="32" t="str">
        <f>VLOOKUP(A210,Sheet2!X:Y,2,0)</f>
        <v>Green</v>
      </c>
      <c r="V210" s="33" t="str">
        <f>VLOOKUP(A210,Sheet2!AA:AD,4,0)</f>
        <v>Green</v>
      </c>
    </row>
    <row r="211" spans="1:22" x14ac:dyDescent="0.3">
      <c r="A211" t="s">
        <v>223</v>
      </c>
      <c r="B211" t="s">
        <v>1256</v>
      </c>
      <c r="C211">
        <v>43</v>
      </c>
      <c r="D211" t="s">
        <v>1258</v>
      </c>
      <c r="E211">
        <v>2020</v>
      </c>
      <c r="F211">
        <v>42</v>
      </c>
      <c r="G211">
        <v>0.54476469400000005</v>
      </c>
      <c r="H211" t="s">
        <v>1264</v>
      </c>
      <c r="I211" t="s">
        <v>1271</v>
      </c>
      <c r="J211" t="s">
        <v>1271</v>
      </c>
      <c r="K211" t="s">
        <v>1271</v>
      </c>
      <c r="L211" t="s">
        <v>1271</v>
      </c>
      <c r="M211" t="s">
        <v>1288</v>
      </c>
      <c r="N211" t="s">
        <v>1288</v>
      </c>
      <c r="O211">
        <f>VLOOKUP(A211,Sheet2!A:B,2,0)</f>
        <v>324063.81</v>
      </c>
      <c r="P211">
        <f>VLOOKUP(A211,Sheet2!A:C,3,0)</f>
        <v>333827</v>
      </c>
      <c r="Q211">
        <f>VLOOKUP(A211,Sheet2!A:E,5,0)</f>
        <v>561016</v>
      </c>
      <c r="R211">
        <f>VLOOKUP(A211,Sheet2!A:F,6,0)</f>
        <v>0</v>
      </c>
      <c r="S211" t="s">
        <v>1304</v>
      </c>
      <c r="T211" s="33" t="str">
        <f>VLOOKUP(A211,Sheet2!AA:AD,3,0)</f>
        <v>Green</v>
      </c>
      <c r="U211" s="32" t="str">
        <f>VLOOKUP(A211,Sheet2!X:Y,2,0)</f>
        <v>Green</v>
      </c>
      <c r="V211" s="33" t="str">
        <f>VLOOKUP(A211,Sheet2!AA:AD,4,0)</f>
        <v>Green</v>
      </c>
    </row>
    <row r="212" spans="1:22" x14ac:dyDescent="0.3">
      <c r="A212" t="s">
        <v>224</v>
      </c>
      <c r="B212" t="s">
        <v>1256</v>
      </c>
      <c r="C212">
        <v>25</v>
      </c>
      <c r="D212" t="s">
        <v>1259</v>
      </c>
      <c r="E212">
        <v>2018</v>
      </c>
      <c r="F212">
        <v>35</v>
      </c>
      <c r="G212">
        <v>0.84555815400000001</v>
      </c>
      <c r="H212" t="s">
        <v>1265</v>
      </c>
      <c r="I212" t="s">
        <v>1267</v>
      </c>
      <c r="J212" t="s">
        <v>1275</v>
      </c>
      <c r="K212" t="s">
        <v>1280</v>
      </c>
      <c r="L212" t="s">
        <v>1284</v>
      </c>
      <c r="M212" t="s">
        <v>1288</v>
      </c>
      <c r="N212" t="s">
        <v>1288</v>
      </c>
      <c r="O212">
        <f>VLOOKUP(A212,Sheet2!A:B,2,0)</f>
        <v>1031022</v>
      </c>
      <c r="P212">
        <f>VLOOKUP(A212,Sheet2!A:C,3,0)</f>
        <v>1031022</v>
      </c>
      <c r="Q212">
        <f>VLOOKUP(A212,Sheet2!A:E,5,0)</f>
        <v>514040</v>
      </c>
      <c r="R212">
        <f>VLOOKUP(A212,Sheet2!A:F,6,0)</f>
        <v>0</v>
      </c>
      <c r="S212" t="s">
        <v>1288</v>
      </c>
      <c r="T212" s="33" t="str">
        <f>VLOOKUP(A212,Sheet2!AA:AD,3,0)</f>
        <v>Green</v>
      </c>
      <c r="U212" s="32" t="str">
        <f>VLOOKUP(A212,Sheet2!X:Y,2,0)</f>
        <v>Green</v>
      </c>
      <c r="V212" s="33" t="str">
        <f>VLOOKUP(A212,Sheet2!AA:AD,4,0)</f>
        <v>Green</v>
      </c>
    </row>
    <row r="213" spans="1:22" x14ac:dyDescent="0.3">
      <c r="A213" t="s">
        <v>225</v>
      </c>
      <c r="B213" t="s">
        <v>1256</v>
      </c>
      <c r="C213">
        <v>25</v>
      </c>
      <c r="D213" t="s">
        <v>1259</v>
      </c>
      <c r="E213">
        <v>2011</v>
      </c>
      <c r="F213">
        <v>30</v>
      </c>
      <c r="G213">
        <v>0.54715458100000003</v>
      </c>
      <c r="H213" t="s">
        <v>1264</v>
      </c>
      <c r="I213" t="s">
        <v>1271</v>
      </c>
      <c r="J213" t="s">
        <v>1271</v>
      </c>
      <c r="K213" t="s">
        <v>1271</v>
      </c>
      <c r="L213" t="s">
        <v>1271</v>
      </c>
      <c r="M213" t="s">
        <v>1288</v>
      </c>
      <c r="N213" t="s">
        <v>1288</v>
      </c>
      <c r="O213">
        <f>VLOOKUP(A213,Sheet2!A:B,2,0)</f>
        <v>332804</v>
      </c>
      <c r="P213">
        <f>VLOOKUP(A213,Sheet2!A:C,3,0)</f>
        <v>349734</v>
      </c>
      <c r="Q213">
        <f>VLOOKUP(A213,Sheet2!A:E,5,0)</f>
        <v>418908</v>
      </c>
      <c r="R213">
        <f>VLOOKUP(A213,Sheet2!A:F,6,0)</f>
        <v>0</v>
      </c>
      <c r="S213" t="s">
        <v>1288</v>
      </c>
      <c r="T213" s="33" t="str">
        <f>VLOOKUP(A213,Sheet2!AA:AD,3,0)</f>
        <v>Green</v>
      </c>
      <c r="U213" s="32" t="str">
        <f>VLOOKUP(A213,Sheet2!X:Y,2,0)</f>
        <v>Green</v>
      </c>
      <c r="V213" s="33" t="str">
        <f>VLOOKUP(A213,Sheet2!AA:AD,4,0)</f>
        <v>Green</v>
      </c>
    </row>
    <row r="214" spans="1:22" x14ac:dyDescent="0.3">
      <c r="A214" t="s">
        <v>226</v>
      </c>
      <c r="B214" t="s">
        <v>1256</v>
      </c>
      <c r="C214">
        <v>37</v>
      </c>
      <c r="D214" t="s">
        <v>1261</v>
      </c>
      <c r="E214">
        <v>2016</v>
      </c>
      <c r="F214">
        <v>29</v>
      </c>
      <c r="G214">
        <v>0.23875667</v>
      </c>
      <c r="H214" t="s">
        <v>1264</v>
      </c>
      <c r="I214" t="s">
        <v>1271</v>
      </c>
      <c r="J214" t="s">
        <v>1274</v>
      </c>
      <c r="K214" t="s">
        <v>1280</v>
      </c>
      <c r="L214" t="s">
        <v>1285</v>
      </c>
      <c r="M214" t="s">
        <v>1288</v>
      </c>
      <c r="N214" t="s">
        <v>1288</v>
      </c>
      <c r="O214">
        <f>VLOOKUP(A214,Sheet2!A:B,2,0)</f>
        <v>91924</v>
      </c>
      <c r="P214">
        <f>VLOOKUP(A214,Sheet2!A:C,3,0)</f>
        <v>129240</v>
      </c>
      <c r="Q214">
        <f>VLOOKUP(A214,Sheet2!A:E,5,0)</f>
        <v>257685</v>
      </c>
      <c r="R214">
        <f>VLOOKUP(A214,Sheet2!A:F,6,0)</f>
        <v>0</v>
      </c>
      <c r="S214" t="s">
        <v>1303</v>
      </c>
      <c r="T214" s="33" t="str">
        <f>VLOOKUP(A214,Sheet2!AA:AD,3,0)</f>
        <v>Green</v>
      </c>
      <c r="U214" s="32" t="str">
        <f>VLOOKUP(A214,Sheet2!X:Y,2,0)</f>
        <v>Green</v>
      </c>
      <c r="V214" s="33" t="str">
        <f>VLOOKUP(A214,Sheet2!AA:AD,4,0)</f>
        <v>Green</v>
      </c>
    </row>
    <row r="215" spans="1:22" x14ac:dyDescent="0.3">
      <c r="A215" t="s">
        <v>227</v>
      </c>
      <c r="B215" t="s">
        <v>1257</v>
      </c>
      <c r="C215">
        <v>25</v>
      </c>
      <c r="D215" t="s">
        <v>1259</v>
      </c>
      <c r="E215">
        <v>2015</v>
      </c>
      <c r="F215">
        <v>40</v>
      </c>
      <c r="G215">
        <v>0.577338028</v>
      </c>
      <c r="H215" t="s">
        <v>1264</v>
      </c>
      <c r="I215" t="s">
        <v>1271</v>
      </c>
      <c r="J215" t="s">
        <v>1271</v>
      </c>
      <c r="K215" t="s">
        <v>1271</v>
      </c>
      <c r="L215" t="s">
        <v>1271</v>
      </c>
      <c r="M215" t="s">
        <v>1288</v>
      </c>
      <c r="N215" t="s">
        <v>1288</v>
      </c>
      <c r="O215">
        <f>VLOOKUP(A215,Sheet2!A:B,2,0)</f>
        <v>317669</v>
      </c>
      <c r="P215">
        <f>VLOOKUP(A215,Sheet2!A:C,3,0)</f>
        <v>317669</v>
      </c>
      <c r="Q215">
        <f>VLOOKUP(A215,Sheet2!A:E,5,0)</f>
        <v>501376</v>
      </c>
      <c r="R215">
        <f>VLOOKUP(A215,Sheet2!A:F,6,0)</f>
        <v>0</v>
      </c>
      <c r="S215" t="s">
        <v>1303</v>
      </c>
      <c r="T215" s="33" t="str">
        <f>VLOOKUP(A215,Sheet2!AA:AD,3,0)</f>
        <v>Green</v>
      </c>
      <c r="U215" s="32" t="str">
        <f>VLOOKUP(A215,Sheet2!X:Y,2,0)</f>
        <v>Green</v>
      </c>
      <c r="V215" s="33" t="str">
        <f>VLOOKUP(A215,Sheet2!AA:AD,4,0)</f>
        <v>Green</v>
      </c>
    </row>
    <row r="216" spans="1:22" x14ac:dyDescent="0.3">
      <c r="A216" t="s">
        <v>228</v>
      </c>
      <c r="B216" t="s">
        <v>1257</v>
      </c>
      <c r="C216">
        <v>37</v>
      </c>
      <c r="D216" t="s">
        <v>1261</v>
      </c>
      <c r="E216">
        <v>2015</v>
      </c>
      <c r="F216">
        <v>35</v>
      </c>
      <c r="G216">
        <v>0.47443217399999998</v>
      </c>
      <c r="H216" t="s">
        <v>1265</v>
      </c>
      <c r="I216" t="s">
        <v>1268</v>
      </c>
      <c r="J216" t="s">
        <v>1274</v>
      </c>
      <c r="K216" t="s">
        <v>1279</v>
      </c>
      <c r="L216" t="s">
        <v>1285</v>
      </c>
      <c r="M216" t="s">
        <v>1288</v>
      </c>
      <c r="N216" t="s">
        <v>1288</v>
      </c>
      <c r="O216">
        <f>VLOOKUP(A216,Sheet2!A:B,2,0)</f>
        <v>442860</v>
      </c>
      <c r="P216">
        <f>VLOOKUP(A216,Sheet2!A:C,3,0)</f>
        <v>465003</v>
      </c>
      <c r="Q216">
        <f>VLOOKUP(A216,Sheet2!A:E,5,0)</f>
        <v>297345</v>
      </c>
      <c r="R216">
        <f>VLOOKUP(A216,Sheet2!A:F,6,0)</f>
        <v>0</v>
      </c>
      <c r="S216" t="s">
        <v>1288</v>
      </c>
      <c r="T216" s="33" t="str">
        <f>VLOOKUP(A216,Sheet2!AA:AD,3,0)</f>
        <v>Green</v>
      </c>
      <c r="U216" s="32" t="str">
        <f>VLOOKUP(A216,Sheet2!X:Y,2,0)</f>
        <v>Green</v>
      </c>
      <c r="V216" s="33" t="str">
        <f>VLOOKUP(A216,Sheet2!AA:AD,4,0)</f>
        <v>Green</v>
      </c>
    </row>
    <row r="217" spans="1:22" x14ac:dyDescent="0.3">
      <c r="A217" t="s">
        <v>229</v>
      </c>
      <c r="B217" t="s">
        <v>1256</v>
      </c>
      <c r="C217">
        <v>37</v>
      </c>
      <c r="D217" t="s">
        <v>1258</v>
      </c>
      <c r="E217">
        <v>2011</v>
      </c>
      <c r="F217">
        <v>43</v>
      </c>
      <c r="G217">
        <v>0.21602580599999999</v>
      </c>
      <c r="H217" t="s">
        <v>1264</v>
      </c>
      <c r="I217" t="s">
        <v>1271</v>
      </c>
      <c r="J217" t="s">
        <v>1271</v>
      </c>
      <c r="K217" t="s">
        <v>1271</v>
      </c>
      <c r="L217" t="s">
        <v>1271</v>
      </c>
      <c r="M217" t="s">
        <v>1288</v>
      </c>
      <c r="N217" t="s">
        <v>1288</v>
      </c>
      <c r="O217">
        <f>VLOOKUP(A217,Sheet2!A:B,2,0)</f>
        <v>168784</v>
      </c>
      <c r="P217">
        <f>VLOOKUP(A217,Sheet2!A:C,3,0)</f>
        <v>179333</v>
      </c>
      <c r="Q217">
        <f>VLOOKUP(A217,Sheet2!A:E,5,0)</f>
        <v>155130</v>
      </c>
      <c r="R217">
        <f>VLOOKUP(A217,Sheet2!A:F,6,0)</f>
        <v>0</v>
      </c>
      <c r="S217" t="s">
        <v>1303</v>
      </c>
      <c r="T217" s="33" t="str">
        <f>VLOOKUP(A217,Sheet2!AA:AD,3,0)</f>
        <v>Green</v>
      </c>
      <c r="U217" s="32" t="str">
        <f>VLOOKUP(A217,Sheet2!X:Y,2,0)</f>
        <v>Green</v>
      </c>
      <c r="V217" s="33" t="str">
        <f>VLOOKUP(A217,Sheet2!AA:AD,4,0)</f>
        <v>Green</v>
      </c>
    </row>
    <row r="218" spans="1:22" x14ac:dyDescent="0.3">
      <c r="A218" t="s">
        <v>230</v>
      </c>
      <c r="B218" t="s">
        <v>1257</v>
      </c>
      <c r="C218">
        <v>37</v>
      </c>
      <c r="D218" t="s">
        <v>1259</v>
      </c>
      <c r="E218">
        <v>2012</v>
      </c>
      <c r="F218">
        <v>39</v>
      </c>
      <c r="G218">
        <v>0.44551063800000001</v>
      </c>
      <c r="H218" t="s">
        <v>1264</v>
      </c>
      <c r="I218" t="s">
        <v>1270</v>
      </c>
      <c r="J218" t="s">
        <v>1275</v>
      </c>
      <c r="K218" t="s">
        <v>1279</v>
      </c>
      <c r="L218" t="s">
        <v>1286</v>
      </c>
      <c r="M218" t="s">
        <v>1288</v>
      </c>
      <c r="N218" t="s">
        <v>1288</v>
      </c>
      <c r="O218">
        <f>VLOOKUP(A218,Sheet2!A:B,2,0)</f>
        <v>203300</v>
      </c>
      <c r="P218">
        <f>VLOOKUP(A218,Sheet2!A:C,3,0)</f>
        <v>203300</v>
      </c>
      <c r="Q218">
        <f>VLOOKUP(A218,Sheet2!A:E,5,0)</f>
        <v>354072</v>
      </c>
      <c r="R218">
        <f>VLOOKUP(A218,Sheet2!A:F,6,0)</f>
        <v>0</v>
      </c>
      <c r="S218" t="s">
        <v>1303</v>
      </c>
      <c r="T218" s="33" t="str">
        <f>VLOOKUP(A218,Sheet2!AA:AD,3,0)</f>
        <v>Green</v>
      </c>
      <c r="U218" s="32" t="str">
        <f>VLOOKUP(A218,Sheet2!X:Y,2,0)</f>
        <v>Green</v>
      </c>
      <c r="V218" s="33" t="str">
        <f>VLOOKUP(A218,Sheet2!AA:AD,4,0)</f>
        <v>Green</v>
      </c>
    </row>
    <row r="219" spans="1:22" x14ac:dyDescent="0.3">
      <c r="A219" t="s">
        <v>231</v>
      </c>
      <c r="B219" t="s">
        <v>1256</v>
      </c>
      <c r="C219">
        <v>25</v>
      </c>
      <c r="D219" t="s">
        <v>1260</v>
      </c>
      <c r="E219">
        <v>2010</v>
      </c>
      <c r="F219">
        <v>36</v>
      </c>
      <c r="G219">
        <v>0.45157138499999999</v>
      </c>
      <c r="H219" t="s">
        <v>1264</v>
      </c>
      <c r="I219" t="s">
        <v>1271</v>
      </c>
      <c r="J219" t="s">
        <v>1271</v>
      </c>
      <c r="K219" t="s">
        <v>1271</v>
      </c>
      <c r="L219" t="s">
        <v>1271</v>
      </c>
      <c r="M219" t="s">
        <v>1288</v>
      </c>
      <c r="N219" t="s">
        <v>1288</v>
      </c>
      <c r="O219">
        <f>VLOOKUP(A219,Sheet2!A:B,2,0)</f>
        <v>229080</v>
      </c>
      <c r="P219">
        <f>VLOOKUP(A219,Sheet2!A:C,3,0)</f>
        <v>229080</v>
      </c>
      <c r="Q219">
        <f>VLOOKUP(A219,Sheet2!A:E,5,0)</f>
        <v>265747</v>
      </c>
      <c r="R219">
        <f>VLOOKUP(A219,Sheet2!A:F,6,0)</f>
        <v>0</v>
      </c>
      <c r="S219" t="s">
        <v>1303</v>
      </c>
      <c r="T219" s="33" t="str">
        <f>VLOOKUP(A219,Sheet2!AA:AD,3,0)</f>
        <v>Green</v>
      </c>
      <c r="U219" s="32" t="str">
        <f>VLOOKUP(A219,Sheet2!X:Y,2,0)</f>
        <v>Green</v>
      </c>
      <c r="V219" s="33" t="str">
        <f>VLOOKUP(A219,Sheet2!AA:AD,4,0)</f>
        <v>Green</v>
      </c>
    </row>
    <row r="220" spans="1:22" x14ac:dyDescent="0.3">
      <c r="A220" t="s">
        <v>232</v>
      </c>
      <c r="B220" t="s">
        <v>1257</v>
      </c>
      <c r="C220">
        <v>13</v>
      </c>
      <c r="D220" t="s">
        <v>1261</v>
      </c>
      <c r="E220">
        <v>2015</v>
      </c>
      <c r="F220">
        <v>35</v>
      </c>
      <c r="G220">
        <v>0.15698596500000001</v>
      </c>
      <c r="H220" t="s">
        <v>1264</v>
      </c>
      <c r="I220" t="s">
        <v>1271</v>
      </c>
      <c r="J220" t="s">
        <v>1271</v>
      </c>
      <c r="K220" t="s">
        <v>1271</v>
      </c>
      <c r="L220" t="s">
        <v>1271</v>
      </c>
      <c r="M220" t="s">
        <v>1288</v>
      </c>
      <c r="N220" t="s">
        <v>1288</v>
      </c>
      <c r="O220">
        <f>VLOOKUP(A220,Sheet2!A:B,2,0)</f>
        <v>222624</v>
      </c>
      <c r="P220">
        <f>VLOOKUP(A220,Sheet2!A:C,3,0)</f>
        <v>222624</v>
      </c>
      <c r="Q220">
        <f>VLOOKUP(A220,Sheet2!A:E,5,0)</f>
        <v>36480</v>
      </c>
      <c r="R220">
        <f>VLOOKUP(A220,Sheet2!A:F,6,0)</f>
        <v>0</v>
      </c>
      <c r="S220" t="s">
        <v>1288</v>
      </c>
      <c r="T220" s="33" t="str">
        <f>VLOOKUP(A220,Sheet2!AA:AD,3,0)</f>
        <v>Green</v>
      </c>
      <c r="U220" s="32" t="str">
        <f>VLOOKUP(A220,Sheet2!X:Y,2,0)</f>
        <v>Green</v>
      </c>
      <c r="V220" s="33" t="str">
        <f>VLOOKUP(A220,Sheet2!AA:AD,4,0)</f>
        <v>Green</v>
      </c>
    </row>
    <row r="221" spans="1:22" x14ac:dyDescent="0.3">
      <c r="A221" t="s">
        <v>233</v>
      </c>
      <c r="B221" t="s">
        <v>1257</v>
      </c>
      <c r="C221">
        <v>13</v>
      </c>
      <c r="D221" t="s">
        <v>1260</v>
      </c>
      <c r="E221">
        <v>2012</v>
      </c>
      <c r="F221">
        <v>54</v>
      </c>
      <c r="G221">
        <v>0.12336201300000001</v>
      </c>
      <c r="H221" t="s">
        <v>1265</v>
      </c>
      <c r="I221" t="s">
        <v>1269</v>
      </c>
      <c r="J221" t="s">
        <v>1274</v>
      </c>
      <c r="K221" t="s">
        <v>1282</v>
      </c>
      <c r="L221" t="s">
        <v>1285</v>
      </c>
      <c r="M221" t="s">
        <v>1288</v>
      </c>
      <c r="N221" t="s">
        <v>1288</v>
      </c>
      <c r="O221">
        <f>VLOOKUP(A221,Sheet2!A:B,2,0)</f>
        <v>121994</v>
      </c>
      <c r="P221">
        <f>VLOOKUP(A221,Sheet2!A:C,3,0)</f>
        <v>158106</v>
      </c>
      <c r="Q221">
        <f>VLOOKUP(A221,Sheet2!A:E,5,0)</f>
        <v>34864</v>
      </c>
      <c r="R221">
        <f>VLOOKUP(A221,Sheet2!A:F,6,0)</f>
        <v>0</v>
      </c>
      <c r="S221" t="s">
        <v>1288</v>
      </c>
      <c r="T221" s="33" t="str">
        <f>VLOOKUP(A221,Sheet2!AA:AD,3,0)</f>
        <v>Green</v>
      </c>
      <c r="U221" s="32" t="str">
        <f>VLOOKUP(A221,Sheet2!X:Y,2,0)</f>
        <v>Green</v>
      </c>
      <c r="V221" s="33" t="str">
        <f>VLOOKUP(A221,Sheet2!AA:AD,4,0)</f>
        <v>Green</v>
      </c>
    </row>
    <row r="222" spans="1:22" x14ac:dyDescent="0.3">
      <c r="A222" t="s">
        <v>234</v>
      </c>
      <c r="B222" t="s">
        <v>1256</v>
      </c>
      <c r="C222">
        <v>25</v>
      </c>
      <c r="D222" t="s">
        <v>1260</v>
      </c>
      <c r="E222">
        <v>2010</v>
      </c>
      <c r="F222">
        <v>52</v>
      </c>
      <c r="G222">
        <v>0.56883328899999996</v>
      </c>
      <c r="H222" t="s">
        <v>1264</v>
      </c>
      <c r="I222" t="s">
        <v>1271</v>
      </c>
      <c r="J222" t="s">
        <v>1271</v>
      </c>
      <c r="K222" t="s">
        <v>1271</v>
      </c>
      <c r="L222" t="s">
        <v>1271</v>
      </c>
      <c r="M222" t="s">
        <v>1288</v>
      </c>
      <c r="N222" t="s">
        <v>1288</v>
      </c>
      <c r="O222">
        <f>VLOOKUP(A222,Sheet2!A:B,2,0)</f>
        <v>483856</v>
      </c>
      <c r="P222">
        <f>VLOOKUP(A222,Sheet2!A:C,3,0)</f>
        <v>483856</v>
      </c>
      <c r="Q222">
        <f>VLOOKUP(A222,Sheet2!A:E,5,0)</f>
        <v>256260</v>
      </c>
      <c r="R222">
        <f>VLOOKUP(A222,Sheet2!A:F,6,0)</f>
        <v>0</v>
      </c>
      <c r="S222" t="s">
        <v>1304</v>
      </c>
      <c r="T222" s="33" t="str">
        <f>VLOOKUP(A222,Sheet2!AA:AD,3,0)</f>
        <v>Green</v>
      </c>
      <c r="U222" s="32" t="str">
        <f>VLOOKUP(A222,Sheet2!X:Y,2,0)</f>
        <v>Green</v>
      </c>
      <c r="V222" s="33" t="str">
        <f>VLOOKUP(A222,Sheet2!AA:AD,4,0)</f>
        <v>Green</v>
      </c>
    </row>
    <row r="223" spans="1:22" x14ac:dyDescent="0.3">
      <c r="A223" t="s">
        <v>235</v>
      </c>
      <c r="B223" t="s">
        <v>1256</v>
      </c>
      <c r="C223">
        <v>37</v>
      </c>
      <c r="D223" t="s">
        <v>1259</v>
      </c>
      <c r="E223">
        <v>2012</v>
      </c>
      <c r="F223">
        <v>28</v>
      </c>
      <c r="G223">
        <v>0.408309268</v>
      </c>
      <c r="H223" t="s">
        <v>1264</v>
      </c>
      <c r="I223" t="s">
        <v>1270</v>
      </c>
      <c r="J223" t="s">
        <v>1274</v>
      </c>
      <c r="K223" t="s">
        <v>1281</v>
      </c>
      <c r="L223" t="s">
        <v>1285</v>
      </c>
      <c r="M223" t="s">
        <v>1288</v>
      </c>
      <c r="N223" t="s">
        <v>1288</v>
      </c>
      <c r="O223">
        <f>VLOOKUP(A223,Sheet2!A:B,2,0)</f>
        <v>283574</v>
      </c>
      <c r="P223">
        <f>VLOOKUP(A223,Sheet2!A:C,3,0)</f>
        <v>301598</v>
      </c>
      <c r="Q223">
        <f>VLOOKUP(A223,Sheet2!A:E,5,0)</f>
        <v>380486</v>
      </c>
      <c r="R223">
        <f>VLOOKUP(A223,Sheet2!A:F,6,0)</f>
        <v>0</v>
      </c>
      <c r="S223" t="s">
        <v>1288</v>
      </c>
      <c r="T223" s="33" t="str">
        <f>VLOOKUP(A223,Sheet2!AA:AD,3,0)</f>
        <v>Green</v>
      </c>
      <c r="U223" s="32" t="str">
        <f>VLOOKUP(A223,Sheet2!X:Y,2,0)</f>
        <v>Green</v>
      </c>
      <c r="V223" s="33" t="str">
        <f>VLOOKUP(A223,Sheet2!AA:AD,4,0)</f>
        <v>Green</v>
      </c>
    </row>
    <row r="224" spans="1:22" x14ac:dyDescent="0.3">
      <c r="A224" t="s">
        <v>236</v>
      </c>
      <c r="B224" t="s">
        <v>1257</v>
      </c>
      <c r="C224">
        <v>37</v>
      </c>
      <c r="D224" t="s">
        <v>1259</v>
      </c>
      <c r="E224">
        <v>2018</v>
      </c>
      <c r="F224">
        <v>34</v>
      </c>
      <c r="G224">
        <v>0.268064529</v>
      </c>
      <c r="H224" t="s">
        <v>1264</v>
      </c>
      <c r="I224" t="s">
        <v>1272</v>
      </c>
      <c r="J224" t="s">
        <v>1274</v>
      </c>
      <c r="K224" t="s">
        <v>1280</v>
      </c>
      <c r="L224" t="s">
        <v>1285</v>
      </c>
      <c r="M224" t="s">
        <v>1288</v>
      </c>
      <c r="N224" t="s">
        <v>1288</v>
      </c>
      <c r="O224">
        <f>VLOOKUP(A224,Sheet2!A:B,2,0)</f>
        <v>182954</v>
      </c>
      <c r="P224">
        <f>VLOOKUP(A224,Sheet2!A:C,3,0)</f>
        <v>187486</v>
      </c>
      <c r="Q224">
        <f>VLOOKUP(A224,Sheet2!A:E,5,0)</f>
        <v>251794</v>
      </c>
      <c r="R224">
        <f>VLOOKUP(A224,Sheet2!A:F,6,0)</f>
        <v>0</v>
      </c>
      <c r="S224" t="s">
        <v>1304</v>
      </c>
      <c r="T224" s="33" t="str">
        <f>VLOOKUP(A224,Sheet2!AA:AD,3,0)</f>
        <v>Green</v>
      </c>
      <c r="U224" s="32" t="str">
        <f>VLOOKUP(A224,Sheet2!X:Y,2,0)</f>
        <v>Green</v>
      </c>
      <c r="V224" s="33" t="str">
        <f>VLOOKUP(A224,Sheet2!AA:AD,4,0)</f>
        <v>Green</v>
      </c>
    </row>
    <row r="225" spans="1:22" x14ac:dyDescent="0.3">
      <c r="A225" t="s">
        <v>237</v>
      </c>
      <c r="B225" t="s">
        <v>1257</v>
      </c>
      <c r="C225">
        <v>25</v>
      </c>
      <c r="D225" t="s">
        <v>1259</v>
      </c>
      <c r="E225">
        <v>2016</v>
      </c>
      <c r="F225">
        <v>46</v>
      </c>
      <c r="G225">
        <v>0.62857286199999995</v>
      </c>
      <c r="H225" t="s">
        <v>1264</v>
      </c>
      <c r="I225" t="s">
        <v>1268</v>
      </c>
      <c r="J225" t="s">
        <v>1275</v>
      </c>
      <c r="K225" t="s">
        <v>1279</v>
      </c>
      <c r="L225" t="s">
        <v>1284</v>
      </c>
      <c r="M225" t="s">
        <v>1288</v>
      </c>
      <c r="N225" t="s">
        <v>1288</v>
      </c>
      <c r="O225">
        <f>VLOOKUP(A225,Sheet2!A:B,2,0)</f>
        <v>453618</v>
      </c>
      <c r="P225">
        <f>VLOOKUP(A225,Sheet2!A:C,3,0)</f>
        <v>453618</v>
      </c>
      <c r="Q225">
        <f>VLOOKUP(A225,Sheet2!A:E,5,0)</f>
        <v>470305</v>
      </c>
      <c r="R225">
        <f>VLOOKUP(A225,Sheet2!A:F,6,0)</f>
        <v>0</v>
      </c>
      <c r="S225" t="s">
        <v>1288</v>
      </c>
      <c r="T225" s="33" t="str">
        <f>VLOOKUP(A225,Sheet2!AA:AD,3,0)</f>
        <v>Green</v>
      </c>
      <c r="U225" s="32" t="str">
        <f>VLOOKUP(A225,Sheet2!X:Y,2,0)</f>
        <v>Green</v>
      </c>
      <c r="V225" s="33" t="str">
        <f>VLOOKUP(A225,Sheet2!AA:AD,4,0)</f>
        <v>Green</v>
      </c>
    </row>
    <row r="226" spans="1:22" x14ac:dyDescent="0.3">
      <c r="A226" t="s">
        <v>238</v>
      </c>
      <c r="B226" t="s">
        <v>1256</v>
      </c>
      <c r="C226">
        <v>25</v>
      </c>
      <c r="D226" t="s">
        <v>1261</v>
      </c>
      <c r="E226">
        <v>2015</v>
      </c>
      <c r="F226">
        <v>41</v>
      </c>
      <c r="G226">
        <v>0.18436782600000001</v>
      </c>
      <c r="H226" t="s">
        <v>1264</v>
      </c>
      <c r="I226" t="s">
        <v>1270</v>
      </c>
      <c r="J226" t="s">
        <v>1274</v>
      </c>
      <c r="K226" t="s">
        <v>1283</v>
      </c>
      <c r="L226" t="s">
        <v>1284</v>
      </c>
      <c r="M226" t="s">
        <v>1288</v>
      </c>
      <c r="N226" t="s">
        <v>1288</v>
      </c>
      <c r="O226">
        <f>VLOOKUP(A226,Sheet2!A:B,2,0)</f>
        <v>146691.88</v>
      </c>
      <c r="P226">
        <f>VLOOKUP(A226,Sheet2!A:C,3,0)</f>
        <v>151877</v>
      </c>
      <c r="Q226">
        <f>VLOOKUP(A226,Sheet2!A:E,5,0)</f>
        <v>148343</v>
      </c>
      <c r="R226">
        <f>VLOOKUP(A226,Sheet2!A:F,6,0)</f>
        <v>0</v>
      </c>
      <c r="S226" t="s">
        <v>1288</v>
      </c>
      <c r="T226" s="33" t="str">
        <f>VLOOKUP(A226,Sheet2!AA:AD,3,0)</f>
        <v>Green</v>
      </c>
      <c r="U226" s="32" t="str">
        <f>VLOOKUP(A226,Sheet2!X:Y,2,0)</f>
        <v>Green</v>
      </c>
      <c r="V226" s="33" t="str">
        <f>VLOOKUP(A226,Sheet2!AA:AD,4,0)</f>
        <v>Green</v>
      </c>
    </row>
    <row r="227" spans="1:22" x14ac:dyDescent="0.3">
      <c r="A227" t="s">
        <v>239</v>
      </c>
      <c r="B227" t="s">
        <v>1257</v>
      </c>
      <c r="C227">
        <v>37</v>
      </c>
      <c r="D227" t="s">
        <v>1259</v>
      </c>
      <c r="E227">
        <v>2014</v>
      </c>
      <c r="F227">
        <v>32</v>
      </c>
      <c r="G227">
        <v>0.31735766799999998</v>
      </c>
      <c r="H227" t="s">
        <v>1264</v>
      </c>
      <c r="I227" t="s">
        <v>1271</v>
      </c>
      <c r="J227" t="s">
        <v>1275</v>
      </c>
      <c r="K227" t="s">
        <v>1280</v>
      </c>
      <c r="L227" t="s">
        <v>1284</v>
      </c>
      <c r="M227" t="s">
        <v>1288</v>
      </c>
      <c r="N227" t="s">
        <v>1288</v>
      </c>
      <c r="O227">
        <f>VLOOKUP(A227,Sheet2!A:B,2,0)</f>
        <v>128520</v>
      </c>
      <c r="P227">
        <f>VLOOKUP(A227,Sheet2!A:C,3,0)</f>
        <v>157080</v>
      </c>
      <c r="Q227">
        <f>VLOOKUP(A227,Sheet2!A:E,5,0)</f>
        <v>272132</v>
      </c>
      <c r="R227">
        <f>VLOOKUP(A227,Sheet2!A:F,6,0)</f>
        <v>0</v>
      </c>
      <c r="S227" t="s">
        <v>1303</v>
      </c>
      <c r="T227" s="33" t="str">
        <f>VLOOKUP(A227,Sheet2!AA:AD,3,0)</f>
        <v>Green</v>
      </c>
      <c r="U227" s="32" t="str">
        <f>VLOOKUP(A227,Sheet2!X:Y,2,0)</f>
        <v>Green</v>
      </c>
      <c r="V227" s="33" t="str">
        <f>VLOOKUP(A227,Sheet2!AA:AD,4,0)</f>
        <v>Green</v>
      </c>
    </row>
    <row r="228" spans="1:22" x14ac:dyDescent="0.3">
      <c r="A228" t="s">
        <v>240</v>
      </c>
      <c r="B228" t="s">
        <v>1257</v>
      </c>
      <c r="C228">
        <v>13</v>
      </c>
      <c r="D228" t="s">
        <v>1260</v>
      </c>
      <c r="E228">
        <v>2010</v>
      </c>
      <c r="F228">
        <v>42</v>
      </c>
      <c r="G228">
        <v>0.38516125000000001</v>
      </c>
      <c r="H228" t="s">
        <v>1264</v>
      </c>
      <c r="I228" t="s">
        <v>1271</v>
      </c>
      <c r="J228" t="s">
        <v>1271</v>
      </c>
      <c r="K228" t="s">
        <v>1271</v>
      </c>
      <c r="L228" t="s">
        <v>1271</v>
      </c>
      <c r="M228" t="s">
        <v>1288</v>
      </c>
      <c r="N228" t="s">
        <v>1288</v>
      </c>
      <c r="O228">
        <f>VLOOKUP(A228,Sheet2!A:B,2,0)</f>
        <v>321460</v>
      </c>
      <c r="P228">
        <f>VLOOKUP(A228,Sheet2!A:C,3,0)</f>
        <v>321460</v>
      </c>
      <c r="Q228">
        <f>VLOOKUP(A228,Sheet2!A:E,5,0)</f>
        <v>105717</v>
      </c>
      <c r="R228">
        <f>VLOOKUP(A228,Sheet2!A:F,6,0)</f>
        <v>0</v>
      </c>
      <c r="S228" t="s">
        <v>1303</v>
      </c>
      <c r="T228" s="33" t="str">
        <f>VLOOKUP(A228,Sheet2!AA:AD,3,0)</f>
        <v>Green</v>
      </c>
      <c r="U228" s="32" t="str">
        <f>VLOOKUP(A228,Sheet2!X:Y,2,0)</f>
        <v>Green</v>
      </c>
      <c r="V228" s="33" t="str">
        <f>VLOOKUP(A228,Sheet2!AA:AD,4,0)</f>
        <v>Green</v>
      </c>
    </row>
    <row r="229" spans="1:22" x14ac:dyDescent="0.3">
      <c r="A229" t="s">
        <v>241</v>
      </c>
      <c r="B229" t="s">
        <v>1256</v>
      </c>
      <c r="C229">
        <v>25</v>
      </c>
      <c r="D229" t="s">
        <v>1260</v>
      </c>
      <c r="E229">
        <v>2012</v>
      </c>
      <c r="F229">
        <v>32</v>
      </c>
      <c r="G229">
        <v>0.48005132099999998</v>
      </c>
      <c r="H229" t="s">
        <v>1265</v>
      </c>
      <c r="I229" t="s">
        <v>1269</v>
      </c>
      <c r="J229" t="s">
        <v>1274</v>
      </c>
      <c r="K229" t="s">
        <v>1282</v>
      </c>
      <c r="L229" t="s">
        <v>1285</v>
      </c>
      <c r="M229" t="s">
        <v>1289</v>
      </c>
      <c r="N229" t="s">
        <v>1288</v>
      </c>
      <c r="O229">
        <f>VLOOKUP(A229,Sheet2!A:B,2,0)</f>
        <v>364281</v>
      </c>
      <c r="P229">
        <f>VLOOKUP(A229,Sheet2!A:C,3,0)</f>
        <v>486149</v>
      </c>
      <c r="Q229">
        <f>VLOOKUP(A229,Sheet2!A:E,5,0)</f>
        <v>305011</v>
      </c>
      <c r="R229">
        <f>VLOOKUP(A229,Sheet2!A:F,6,0)</f>
        <v>305011</v>
      </c>
      <c r="S229" t="s">
        <v>1288</v>
      </c>
      <c r="T229" s="33" t="str">
        <f>VLOOKUP(A229,Sheet2!AA:AD,3,0)</f>
        <v>Green</v>
      </c>
      <c r="U229" s="32" t="str">
        <f>VLOOKUP(A229,Sheet2!X:Y,2,0)</f>
        <v>Green</v>
      </c>
      <c r="V229" s="33" t="str">
        <f>VLOOKUP(A229,Sheet2!AA:AD,4,0)</f>
        <v>Green</v>
      </c>
    </row>
    <row r="230" spans="1:22" x14ac:dyDescent="0.3">
      <c r="A230" t="s">
        <v>242</v>
      </c>
      <c r="B230" t="s">
        <v>1257</v>
      </c>
      <c r="C230">
        <v>49</v>
      </c>
      <c r="D230" t="s">
        <v>1260</v>
      </c>
      <c r="E230">
        <v>2015</v>
      </c>
      <c r="F230">
        <v>44</v>
      </c>
      <c r="G230">
        <v>0.51949652199999996</v>
      </c>
      <c r="H230" t="s">
        <v>1264</v>
      </c>
      <c r="I230" t="s">
        <v>1269</v>
      </c>
      <c r="J230" t="s">
        <v>1274</v>
      </c>
      <c r="K230" t="s">
        <v>1279</v>
      </c>
      <c r="L230" t="s">
        <v>1271</v>
      </c>
      <c r="M230" t="s">
        <v>1288</v>
      </c>
      <c r="N230" t="s">
        <v>1288</v>
      </c>
      <c r="O230">
        <f>VLOOKUP(A230,Sheet2!A:B,2,0)</f>
        <v>361712</v>
      </c>
      <c r="P230">
        <f>VLOOKUP(A230,Sheet2!A:C,3,0)</f>
        <v>390464</v>
      </c>
      <c r="Q230">
        <f>VLOOKUP(A230,Sheet2!A:E,5,0)</f>
        <v>526369</v>
      </c>
      <c r="R230">
        <f>VLOOKUP(A230,Sheet2!A:F,6,0)</f>
        <v>0</v>
      </c>
      <c r="S230" t="s">
        <v>1288</v>
      </c>
      <c r="T230" s="33" t="str">
        <f>VLOOKUP(A230,Sheet2!AA:AD,3,0)</f>
        <v>Green</v>
      </c>
      <c r="U230" s="32" t="str">
        <f>VLOOKUP(A230,Sheet2!X:Y,2,0)</f>
        <v>Green</v>
      </c>
      <c r="V230" s="33" t="str">
        <f>VLOOKUP(A230,Sheet2!AA:AD,4,0)</f>
        <v>Green</v>
      </c>
    </row>
    <row r="231" spans="1:22" x14ac:dyDescent="0.3">
      <c r="A231" t="s">
        <v>243</v>
      </c>
      <c r="B231" t="s">
        <v>1257</v>
      </c>
      <c r="C231">
        <v>30</v>
      </c>
      <c r="D231" t="s">
        <v>1261</v>
      </c>
      <c r="E231">
        <v>2011</v>
      </c>
      <c r="F231">
        <v>31</v>
      </c>
      <c r="G231">
        <v>0.40876140799999999</v>
      </c>
      <c r="H231" t="s">
        <v>1264</v>
      </c>
      <c r="I231" t="s">
        <v>1267</v>
      </c>
      <c r="J231" t="s">
        <v>1275</v>
      </c>
      <c r="K231" t="s">
        <v>1282</v>
      </c>
      <c r="L231" t="s">
        <v>1286</v>
      </c>
      <c r="M231" t="s">
        <v>1288</v>
      </c>
      <c r="N231" t="s">
        <v>1288</v>
      </c>
      <c r="O231">
        <f>VLOOKUP(A231,Sheet2!A:B,2,0)</f>
        <v>225314.5</v>
      </c>
      <c r="P231">
        <f>VLOOKUP(A231,Sheet2!A:C,3,0)</f>
        <v>245472</v>
      </c>
      <c r="Q231">
        <f>VLOOKUP(A231,Sheet2!A:E,5,0)</f>
        <v>286394</v>
      </c>
      <c r="R231">
        <f>VLOOKUP(A231,Sheet2!A:F,6,0)</f>
        <v>0</v>
      </c>
      <c r="S231" t="s">
        <v>1303</v>
      </c>
      <c r="T231" s="33" t="str">
        <f>VLOOKUP(A231,Sheet2!AA:AD,3,0)</f>
        <v>Green</v>
      </c>
      <c r="U231" s="32" t="str">
        <f>VLOOKUP(A231,Sheet2!X:Y,2,0)</f>
        <v>Green</v>
      </c>
      <c r="V231" s="33" t="str">
        <f>VLOOKUP(A231,Sheet2!AA:AD,4,0)</f>
        <v>Green</v>
      </c>
    </row>
    <row r="232" spans="1:22" x14ac:dyDescent="0.3">
      <c r="A232" t="s">
        <v>244</v>
      </c>
      <c r="B232" t="s">
        <v>1257</v>
      </c>
      <c r="C232">
        <v>25</v>
      </c>
      <c r="D232" t="s">
        <v>1260</v>
      </c>
      <c r="E232">
        <v>2013</v>
      </c>
      <c r="F232">
        <v>55</v>
      </c>
      <c r="G232">
        <v>0.41748285699999998</v>
      </c>
      <c r="H232" t="s">
        <v>1264</v>
      </c>
      <c r="I232" t="s">
        <v>1272</v>
      </c>
      <c r="J232" t="s">
        <v>1271</v>
      </c>
      <c r="K232" t="s">
        <v>1271</v>
      </c>
      <c r="L232" t="s">
        <v>1271</v>
      </c>
      <c r="M232" t="s">
        <v>1288</v>
      </c>
      <c r="N232" t="s">
        <v>1288</v>
      </c>
      <c r="O232">
        <f>VLOOKUP(A232,Sheet2!A:B,2,0)</f>
        <v>369642</v>
      </c>
      <c r="P232">
        <f>VLOOKUP(A232,Sheet2!A:C,3,0)</f>
        <v>369642</v>
      </c>
      <c r="Q232">
        <f>VLOOKUP(A232,Sheet2!A:E,5,0)</f>
        <v>249109</v>
      </c>
      <c r="R232">
        <f>VLOOKUP(A232,Sheet2!A:F,6,0)</f>
        <v>0</v>
      </c>
      <c r="S232" t="s">
        <v>1288</v>
      </c>
      <c r="T232" s="33" t="str">
        <f>VLOOKUP(A232,Sheet2!AA:AD,3,0)</f>
        <v>Green</v>
      </c>
      <c r="U232" s="32" t="str">
        <f>VLOOKUP(A232,Sheet2!X:Y,2,0)</f>
        <v>Green</v>
      </c>
      <c r="V232" s="33" t="str">
        <f>VLOOKUP(A232,Sheet2!AA:AD,4,0)</f>
        <v>Green</v>
      </c>
    </row>
    <row r="233" spans="1:22" x14ac:dyDescent="0.3">
      <c r="A233" t="s">
        <v>245</v>
      </c>
      <c r="B233" t="s">
        <v>1256</v>
      </c>
      <c r="C233">
        <v>25</v>
      </c>
      <c r="D233" t="s">
        <v>1258</v>
      </c>
      <c r="E233">
        <v>2015</v>
      </c>
      <c r="F233">
        <v>42</v>
      </c>
      <c r="G233">
        <v>0.84597478299999995</v>
      </c>
      <c r="H233" t="s">
        <v>1265</v>
      </c>
      <c r="I233" t="s">
        <v>1268</v>
      </c>
      <c r="J233" t="s">
        <v>1274</v>
      </c>
      <c r="K233" t="s">
        <v>1279</v>
      </c>
      <c r="L233" t="s">
        <v>1285</v>
      </c>
      <c r="M233" t="s">
        <v>1288</v>
      </c>
      <c r="N233" t="s">
        <v>1288</v>
      </c>
      <c r="O233">
        <f>VLOOKUP(A233,Sheet2!A:B,2,0)</f>
        <v>979776</v>
      </c>
      <c r="P233">
        <f>VLOOKUP(A233,Sheet2!A:C,3,0)</f>
        <v>979776</v>
      </c>
      <c r="Q233">
        <f>VLOOKUP(A233,Sheet2!A:E,5,0)</f>
        <v>383779</v>
      </c>
      <c r="R233">
        <f>VLOOKUP(A233,Sheet2!A:F,6,0)</f>
        <v>0</v>
      </c>
      <c r="S233" t="s">
        <v>1303</v>
      </c>
      <c r="T233" s="33" t="str">
        <f>VLOOKUP(A233,Sheet2!AA:AD,3,0)</f>
        <v>Green</v>
      </c>
      <c r="U233" s="32" t="str">
        <f>VLOOKUP(A233,Sheet2!X:Y,2,0)</f>
        <v>Green</v>
      </c>
      <c r="V233" s="33" t="str">
        <f>VLOOKUP(A233,Sheet2!AA:AD,4,0)</f>
        <v>Green</v>
      </c>
    </row>
    <row r="234" spans="1:22" x14ac:dyDescent="0.3">
      <c r="A234" t="s">
        <v>246</v>
      </c>
      <c r="B234" t="s">
        <v>1256</v>
      </c>
      <c r="C234">
        <v>37</v>
      </c>
      <c r="D234" t="s">
        <v>1262</v>
      </c>
      <c r="E234">
        <v>2013</v>
      </c>
      <c r="F234">
        <v>43</v>
      </c>
      <c r="G234">
        <v>0.358797115</v>
      </c>
      <c r="H234" t="s">
        <v>1264</v>
      </c>
      <c r="I234" t="s">
        <v>1268</v>
      </c>
      <c r="J234" t="s">
        <v>1275</v>
      </c>
      <c r="K234" t="s">
        <v>1280</v>
      </c>
      <c r="L234" t="s">
        <v>1284</v>
      </c>
      <c r="M234" t="s">
        <v>1288</v>
      </c>
      <c r="N234" t="s">
        <v>1288</v>
      </c>
      <c r="O234">
        <f>VLOOKUP(A234,Sheet2!A:B,2,0)</f>
        <v>231268.88</v>
      </c>
      <c r="P234">
        <f>VLOOKUP(A234,Sheet2!A:C,3,0)</f>
        <v>251280</v>
      </c>
      <c r="Q234">
        <f>VLOOKUP(A234,Sheet2!A:E,5,0)</f>
        <v>301406</v>
      </c>
      <c r="R234">
        <f>VLOOKUP(A234,Sheet2!A:F,6,0)</f>
        <v>0</v>
      </c>
      <c r="S234" t="s">
        <v>1288</v>
      </c>
      <c r="T234" s="33" t="str">
        <f>VLOOKUP(A234,Sheet2!AA:AD,3,0)</f>
        <v>Green</v>
      </c>
      <c r="U234" s="32" t="str">
        <f>VLOOKUP(A234,Sheet2!X:Y,2,0)</f>
        <v>Green</v>
      </c>
      <c r="V234" s="33" t="str">
        <f>VLOOKUP(A234,Sheet2!AA:AD,4,0)</f>
        <v>Green</v>
      </c>
    </row>
    <row r="235" spans="1:22" x14ac:dyDescent="0.3">
      <c r="A235" t="s">
        <v>247</v>
      </c>
      <c r="B235" t="s">
        <v>1257</v>
      </c>
      <c r="C235">
        <v>19</v>
      </c>
      <c r="D235" t="s">
        <v>1259</v>
      </c>
      <c r="E235">
        <v>2009</v>
      </c>
      <c r="F235">
        <v>59</v>
      </c>
      <c r="G235">
        <v>0.320518209</v>
      </c>
      <c r="H235" t="s">
        <v>1264</v>
      </c>
      <c r="I235" t="s">
        <v>1270</v>
      </c>
      <c r="J235" t="s">
        <v>1276</v>
      </c>
      <c r="K235" t="s">
        <v>1280</v>
      </c>
      <c r="L235" t="s">
        <v>1287</v>
      </c>
      <c r="M235" t="s">
        <v>1288</v>
      </c>
      <c r="N235" t="s">
        <v>1288</v>
      </c>
      <c r="O235">
        <f>VLOOKUP(A235,Sheet2!A:B,2,0)</f>
        <v>239107</v>
      </c>
      <c r="P235">
        <f>VLOOKUP(A235,Sheet2!A:C,3,0)</f>
        <v>239107</v>
      </c>
      <c r="Q235">
        <f>VLOOKUP(A235,Sheet2!A:E,5,0)</f>
        <v>130894</v>
      </c>
      <c r="R235">
        <f>VLOOKUP(A235,Sheet2!A:F,6,0)</f>
        <v>0</v>
      </c>
      <c r="S235" t="s">
        <v>1288</v>
      </c>
      <c r="T235" s="33" t="str">
        <f>VLOOKUP(A235,Sheet2!AA:AD,3,0)</f>
        <v>Green</v>
      </c>
      <c r="U235" s="32" t="str">
        <f>VLOOKUP(A235,Sheet2!X:Y,2,0)</f>
        <v>Green</v>
      </c>
      <c r="V235" s="33" t="str">
        <f>VLOOKUP(A235,Sheet2!AA:AD,4,0)</f>
        <v>Green</v>
      </c>
    </row>
    <row r="236" spans="1:22" x14ac:dyDescent="0.3">
      <c r="A236" t="s">
        <v>248</v>
      </c>
      <c r="B236" t="s">
        <v>1257</v>
      </c>
      <c r="C236">
        <v>25</v>
      </c>
      <c r="D236" t="s">
        <v>1258</v>
      </c>
      <c r="E236">
        <v>2008</v>
      </c>
      <c r="F236">
        <v>52</v>
      </c>
      <c r="G236">
        <v>0.245823188</v>
      </c>
      <c r="H236" t="s">
        <v>1264</v>
      </c>
      <c r="I236" t="s">
        <v>1271</v>
      </c>
      <c r="J236" t="s">
        <v>1275</v>
      </c>
      <c r="K236" t="s">
        <v>1282</v>
      </c>
      <c r="L236" t="s">
        <v>1284</v>
      </c>
      <c r="M236" t="s">
        <v>1288</v>
      </c>
      <c r="N236" t="s">
        <v>1288</v>
      </c>
      <c r="O236">
        <f>VLOOKUP(A236,Sheet2!A:B,2,0)</f>
        <v>105672.96000000001</v>
      </c>
      <c r="P236">
        <f>VLOOKUP(A236,Sheet2!A:C,3,0)</f>
        <v>117410</v>
      </c>
      <c r="Q236">
        <f>VLOOKUP(A236,Sheet2!A:E,5,0)</f>
        <v>121868</v>
      </c>
      <c r="R236">
        <f>VLOOKUP(A236,Sheet2!A:F,6,0)</f>
        <v>0</v>
      </c>
      <c r="S236" t="s">
        <v>1303</v>
      </c>
      <c r="T236" s="33" t="str">
        <f>VLOOKUP(A236,Sheet2!AA:AD,3,0)</f>
        <v>Green</v>
      </c>
      <c r="U236" s="32" t="str">
        <f>VLOOKUP(A236,Sheet2!X:Y,2,0)</f>
        <v>Green</v>
      </c>
      <c r="V236" s="33" t="str">
        <f>VLOOKUP(A236,Sheet2!AA:AD,4,0)</f>
        <v>Green</v>
      </c>
    </row>
    <row r="237" spans="1:22" x14ac:dyDescent="0.3">
      <c r="A237" t="s">
        <v>249</v>
      </c>
      <c r="B237" t="s">
        <v>1257</v>
      </c>
      <c r="C237">
        <v>37</v>
      </c>
      <c r="D237" t="s">
        <v>1260</v>
      </c>
      <c r="E237">
        <v>2015</v>
      </c>
      <c r="F237">
        <v>60</v>
      </c>
      <c r="G237">
        <v>0.37218309900000002</v>
      </c>
      <c r="H237" t="s">
        <v>1264</v>
      </c>
      <c r="I237" t="s">
        <v>1271</v>
      </c>
      <c r="J237" t="s">
        <v>1274</v>
      </c>
      <c r="K237" t="s">
        <v>1282</v>
      </c>
      <c r="L237" t="s">
        <v>1284</v>
      </c>
      <c r="M237" t="s">
        <v>1288</v>
      </c>
      <c r="N237" t="s">
        <v>1288</v>
      </c>
      <c r="O237">
        <f>VLOOKUP(A237,Sheet2!A:B,2,0)</f>
        <v>185520</v>
      </c>
      <c r="P237">
        <f>VLOOKUP(A237,Sheet2!A:C,3,0)</f>
        <v>185520</v>
      </c>
      <c r="Q237">
        <f>VLOOKUP(A237,Sheet2!A:E,5,0)</f>
        <v>335128</v>
      </c>
      <c r="R237">
        <f>VLOOKUP(A237,Sheet2!A:F,6,0)</f>
        <v>0</v>
      </c>
      <c r="S237" t="s">
        <v>1303</v>
      </c>
      <c r="T237" s="33" t="str">
        <f>VLOOKUP(A237,Sheet2!AA:AD,3,0)</f>
        <v>Green</v>
      </c>
      <c r="U237" s="32" t="str">
        <f>VLOOKUP(A237,Sheet2!X:Y,2,0)</f>
        <v>Green</v>
      </c>
      <c r="V237" s="33" t="str">
        <f>VLOOKUP(A237,Sheet2!AA:AD,4,0)</f>
        <v>Green</v>
      </c>
    </row>
    <row r="238" spans="1:22" x14ac:dyDescent="0.3">
      <c r="A238" t="s">
        <v>250</v>
      </c>
      <c r="B238" t="s">
        <v>1256</v>
      </c>
      <c r="C238">
        <v>61</v>
      </c>
      <c r="D238" t="s">
        <v>1259</v>
      </c>
      <c r="E238">
        <v>2011</v>
      </c>
      <c r="F238">
        <v>55</v>
      </c>
      <c r="G238">
        <v>0.67245684500000003</v>
      </c>
      <c r="H238" t="s">
        <v>1264</v>
      </c>
      <c r="I238" t="s">
        <v>1267</v>
      </c>
      <c r="J238" t="s">
        <v>1274</v>
      </c>
      <c r="K238" t="s">
        <v>1279</v>
      </c>
      <c r="L238" t="s">
        <v>1285</v>
      </c>
      <c r="M238" t="s">
        <v>1288</v>
      </c>
      <c r="N238" t="s">
        <v>1288</v>
      </c>
      <c r="O238">
        <f>VLOOKUP(A238,Sheet2!A:B,2,0)</f>
        <v>331845</v>
      </c>
      <c r="P238">
        <f>VLOOKUP(A238,Sheet2!A:C,3,0)</f>
        <v>331845</v>
      </c>
      <c r="Q238">
        <f>VLOOKUP(A238,Sheet2!A:E,5,0)</f>
        <v>573456</v>
      </c>
      <c r="R238">
        <f>VLOOKUP(A238,Sheet2!A:F,6,0)</f>
        <v>0</v>
      </c>
      <c r="S238" t="s">
        <v>1304</v>
      </c>
      <c r="T238" s="33" t="str">
        <f>VLOOKUP(A238,Sheet2!AA:AD,3,0)</f>
        <v>Green</v>
      </c>
      <c r="U238" s="32" t="str">
        <f>VLOOKUP(A238,Sheet2!X:Y,2,0)</f>
        <v>Green</v>
      </c>
      <c r="V238" s="33" t="str">
        <f>VLOOKUP(A238,Sheet2!AA:AD,4,0)</f>
        <v>Green</v>
      </c>
    </row>
    <row r="239" spans="1:22" x14ac:dyDescent="0.3">
      <c r="A239" t="s">
        <v>251</v>
      </c>
      <c r="B239" t="s">
        <v>1257</v>
      </c>
      <c r="C239">
        <v>25</v>
      </c>
      <c r="D239" t="s">
        <v>1260</v>
      </c>
      <c r="E239">
        <v>2014</v>
      </c>
      <c r="F239">
        <v>29</v>
      </c>
      <c r="G239">
        <v>0.30903768799999998</v>
      </c>
      <c r="H239" t="s">
        <v>1264</v>
      </c>
      <c r="I239" t="s">
        <v>1272</v>
      </c>
      <c r="J239" t="s">
        <v>1275</v>
      </c>
      <c r="K239" t="s">
        <v>1280</v>
      </c>
      <c r="L239" t="s">
        <v>1284</v>
      </c>
      <c r="M239" t="s">
        <v>1288</v>
      </c>
      <c r="N239" t="s">
        <v>1288</v>
      </c>
      <c r="O239">
        <f>VLOOKUP(A239,Sheet2!A:B,2,0)</f>
        <v>199725</v>
      </c>
      <c r="P239">
        <f>VLOOKUP(A239,Sheet2!A:C,3,0)</f>
        <v>227425</v>
      </c>
      <c r="Q239">
        <f>VLOOKUP(A239,Sheet2!A:E,5,0)</f>
        <v>235085</v>
      </c>
      <c r="R239">
        <f>VLOOKUP(A239,Sheet2!A:F,6,0)</f>
        <v>0</v>
      </c>
      <c r="S239" t="s">
        <v>1288</v>
      </c>
      <c r="T239" s="33" t="str">
        <f>VLOOKUP(A239,Sheet2!AA:AD,3,0)</f>
        <v>Green</v>
      </c>
      <c r="U239" s="32" t="str">
        <f>VLOOKUP(A239,Sheet2!X:Y,2,0)</f>
        <v>Green</v>
      </c>
      <c r="V239" s="33" t="str">
        <f>VLOOKUP(A239,Sheet2!AA:AD,4,0)</f>
        <v>Green</v>
      </c>
    </row>
    <row r="240" spans="1:22" x14ac:dyDescent="0.3">
      <c r="A240" t="s">
        <v>252</v>
      </c>
      <c r="B240" t="s">
        <v>1256</v>
      </c>
      <c r="C240">
        <v>49</v>
      </c>
      <c r="D240" t="s">
        <v>1259</v>
      </c>
      <c r="E240">
        <v>2010</v>
      </c>
      <c r="F240">
        <v>33</v>
      </c>
      <c r="G240">
        <v>0.62353120200000001</v>
      </c>
      <c r="H240" t="s">
        <v>1264</v>
      </c>
      <c r="I240" t="s">
        <v>1267</v>
      </c>
      <c r="J240" t="s">
        <v>1275</v>
      </c>
      <c r="K240" t="s">
        <v>1279</v>
      </c>
      <c r="L240" t="s">
        <v>1284</v>
      </c>
      <c r="M240" t="s">
        <v>1288</v>
      </c>
      <c r="N240" t="s">
        <v>1288</v>
      </c>
      <c r="O240">
        <f>VLOOKUP(A240,Sheet2!A:B,2,0)</f>
        <v>212330</v>
      </c>
      <c r="P240">
        <f>VLOOKUP(A240,Sheet2!A:C,3,0)</f>
        <v>212330</v>
      </c>
      <c r="Q240">
        <f>VLOOKUP(A240,Sheet2!A:E,5,0)</f>
        <v>464130</v>
      </c>
      <c r="R240">
        <f>VLOOKUP(A240,Sheet2!A:F,6,0)</f>
        <v>0</v>
      </c>
      <c r="S240" t="s">
        <v>1303</v>
      </c>
      <c r="T240" s="33" t="str">
        <f>VLOOKUP(A240,Sheet2!AA:AD,3,0)</f>
        <v>Green</v>
      </c>
      <c r="U240" s="32" t="str">
        <f>VLOOKUP(A240,Sheet2!X:Y,2,0)</f>
        <v>Green</v>
      </c>
      <c r="V240" s="33" t="str">
        <f>VLOOKUP(A240,Sheet2!AA:AD,4,0)</f>
        <v>Green</v>
      </c>
    </row>
    <row r="241" spans="1:22" x14ac:dyDescent="0.3">
      <c r="A241" t="s">
        <v>253</v>
      </c>
      <c r="B241" t="s">
        <v>1256</v>
      </c>
      <c r="C241">
        <v>37</v>
      </c>
      <c r="D241" t="s">
        <v>1261</v>
      </c>
      <c r="E241">
        <v>2012</v>
      </c>
      <c r="F241">
        <v>46</v>
      </c>
      <c r="G241">
        <v>0.51159647799999997</v>
      </c>
      <c r="H241" t="s">
        <v>1265</v>
      </c>
      <c r="I241" t="s">
        <v>1267</v>
      </c>
      <c r="J241" t="s">
        <v>1275</v>
      </c>
      <c r="K241" t="s">
        <v>1280</v>
      </c>
      <c r="L241" t="s">
        <v>1286</v>
      </c>
      <c r="M241" t="s">
        <v>1288</v>
      </c>
      <c r="N241" t="s">
        <v>1288</v>
      </c>
      <c r="O241">
        <f>VLOOKUP(A241,Sheet2!A:B,2,0)</f>
        <v>255024</v>
      </c>
      <c r="P241">
        <f>VLOOKUP(A241,Sheet2!A:C,3,0)</f>
        <v>278208</v>
      </c>
      <c r="Q241">
        <f>VLOOKUP(A241,Sheet2!A:E,5,0)</f>
        <v>437363</v>
      </c>
      <c r="R241">
        <f>VLOOKUP(A241,Sheet2!A:F,6,0)</f>
        <v>0</v>
      </c>
      <c r="S241" t="s">
        <v>1288</v>
      </c>
      <c r="T241" s="33" t="str">
        <f>VLOOKUP(A241,Sheet2!AA:AD,3,0)</f>
        <v>Green</v>
      </c>
      <c r="U241" s="32" t="str">
        <f>VLOOKUP(A241,Sheet2!X:Y,2,0)</f>
        <v>Green</v>
      </c>
      <c r="V241" s="33" t="str">
        <f>VLOOKUP(A241,Sheet2!AA:AD,4,0)</f>
        <v>Green</v>
      </c>
    </row>
    <row r="242" spans="1:22" x14ac:dyDescent="0.3">
      <c r="A242" t="s">
        <v>254</v>
      </c>
      <c r="B242" t="s">
        <v>1257</v>
      </c>
      <c r="C242">
        <v>25</v>
      </c>
      <c r="D242" t="s">
        <v>1258</v>
      </c>
      <c r="E242">
        <v>2011</v>
      </c>
      <c r="F242">
        <v>21</v>
      </c>
      <c r="G242">
        <v>0.239912871</v>
      </c>
      <c r="H242" t="s">
        <v>1264</v>
      </c>
      <c r="I242" t="s">
        <v>1271</v>
      </c>
      <c r="J242" t="s">
        <v>1271</v>
      </c>
      <c r="K242" t="s">
        <v>1271</v>
      </c>
      <c r="L242" t="s">
        <v>1271</v>
      </c>
      <c r="M242" t="s">
        <v>1288</v>
      </c>
      <c r="N242" t="s">
        <v>1288</v>
      </c>
      <c r="O242">
        <f>VLOOKUP(A242,Sheet2!A:B,2,0)</f>
        <v>158136</v>
      </c>
      <c r="P242">
        <f>VLOOKUP(A242,Sheet2!A:C,3,0)</f>
        <v>158136</v>
      </c>
      <c r="Q242">
        <f>VLOOKUP(A242,Sheet2!A:E,5,0)</f>
        <v>144712</v>
      </c>
      <c r="R242">
        <f>VLOOKUP(A242,Sheet2!A:F,6,0)</f>
        <v>0</v>
      </c>
      <c r="S242" t="s">
        <v>1288</v>
      </c>
      <c r="T242" s="33" t="str">
        <f>VLOOKUP(A242,Sheet2!AA:AD,3,0)</f>
        <v>Green</v>
      </c>
      <c r="U242" s="32" t="str">
        <f>VLOOKUP(A242,Sheet2!X:Y,2,0)</f>
        <v>Green</v>
      </c>
      <c r="V242" s="33" t="str">
        <f>VLOOKUP(A242,Sheet2!AA:AD,4,0)</f>
        <v>Green</v>
      </c>
    </row>
    <row r="243" spans="1:22" x14ac:dyDescent="0.3">
      <c r="A243" t="s">
        <v>255</v>
      </c>
      <c r="B243" t="s">
        <v>1256</v>
      </c>
      <c r="C243">
        <v>25</v>
      </c>
      <c r="D243" t="s">
        <v>1261</v>
      </c>
      <c r="E243">
        <v>2006</v>
      </c>
      <c r="F243">
        <v>29</v>
      </c>
      <c r="G243">
        <v>0.53005571399999996</v>
      </c>
      <c r="H243" t="s">
        <v>1265</v>
      </c>
      <c r="I243" t="s">
        <v>1269</v>
      </c>
      <c r="J243" t="s">
        <v>1275</v>
      </c>
      <c r="K243" t="s">
        <v>1279</v>
      </c>
      <c r="L243" t="s">
        <v>1285</v>
      </c>
      <c r="M243" t="s">
        <v>1288</v>
      </c>
      <c r="N243" t="s">
        <v>1288</v>
      </c>
      <c r="O243">
        <f>VLOOKUP(A243,Sheet2!A:B,2,0)</f>
        <v>341991.27</v>
      </c>
      <c r="P243">
        <f>VLOOKUP(A243,Sheet2!A:C,3,0)</f>
        <v>387498</v>
      </c>
      <c r="Q243">
        <f>VLOOKUP(A243,Sheet2!A:E,5,0)</f>
        <v>187396</v>
      </c>
      <c r="R243">
        <f>VLOOKUP(A243,Sheet2!A:F,6,0)</f>
        <v>0</v>
      </c>
      <c r="S243" t="s">
        <v>1288</v>
      </c>
      <c r="T243" s="33" t="str">
        <f>VLOOKUP(A243,Sheet2!AA:AD,3,0)</f>
        <v>Green</v>
      </c>
      <c r="U243" s="32" t="str">
        <f>VLOOKUP(A243,Sheet2!X:Y,2,0)</f>
        <v>Green</v>
      </c>
      <c r="V243" s="33" t="str">
        <f>VLOOKUP(A243,Sheet2!AA:AD,4,0)</f>
        <v>Green</v>
      </c>
    </row>
    <row r="244" spans="1:22" x14ac:dyDescent="0.3">
      <c r="A244" t="s">
        <v>256</v>
      </c>
      <c r="B244" t="s">
        <v>1257</v>
      </c>
      <c r="C244">
        <v>37</v>
      </c>
      <c r="D244" t="s">
        <v>1258</v>
      </c>
      <c r="E244">
        <v>2014</v>
      </c>
      <c r="F244">
        <v>54</v>
      </c>
      <c r="G244">
        <v>0.61969757199999997</v>
      </c>
      <c r="H244" t="s">
        <v>1264</v>
      </c>
      <c r="I244" t="s">
        <v>1267</v>
      </c>
      <c r="J244" t="s">
        <v>1276</v>
      </c>
      <c r="K244" t="s">
        <v>1279</v>
      </c>
      <c r="L244" t="s">
        <v>1286</v>
      </c>
      <c r="M244" t="s">
        <v>1288</v>
      </c>
      <c r="N244" t="s">
        <v>1288</v>
      </c>
      <c r="O244">
        <f>VLOOKUP(A244,Sheet2!A:B,2,0)</f>
        <v>378201.76</v>
      </c>
      <c r="P244">
        <f>VLOOKUP(A244,Sheet2!A:C,3,0)</f>
        <v>378876</v>
      </c>
      <c r="Q244">
        <f>VLOOKUP(A244,Sheet2!A:E,5,0)</f>
        <v>539720</v>
      </c>
      <c r="R244">
        <f>VLOOKUP(A244,Sheet2!A:F,6,0)</f>
        <v>0</v>
      </c>
      <c r="S244" t="s">
        <v>1288</v>
      </c>
      <c r="T244" s="33" t="str">
        <f>VLOOKUP(A244,Sheet2!AA:AD,3,0)</f>
        <v>Green</v>
      </c>
      <c r="U244" s="32" t="str">
        <f>VLOOKUP(A244,Sheet2!X:Y,2,0)</f>
        <v>Green</v>
      </c>
      <c r="V244" s="33" t="str">
        <f>VLOOKUP(A244,Sheet2!AA:AD,4,0)</f>
        <v>Green</v>
      </c>
    </row>
    <row r="245" spans="1:22" x14ac:dyDescent="0.3">
      <c r="A245" t="s">
        <v>257</v>
      </c>
      <c r="B245" t="s">
        <v>1257</v>
      </c>
      <c r="C245">
        <v>13</v>
      </c>
      <c r="D245" t="s">
        <v>1261</v>
      </c>
      <c r="E245">
        <v>2011</v>
      </c>
      <c r="F245">
        <v>53</v>
      </c>
      <c r="G245">
        <v>0.12103956</v>
      </c>
      <c r="H245" t="s">
        <v>1264</v>
      </c>
      <c r="I245" t="s">
        <v>1271</v>
      </c>
      <c r="J245" t="s">
        <v>1271</v>
      </c>
      <c r="K245" t="s">
        <v>1271</v>
      </c>
      <c r="L245" t="s">
        <v>1271</v>
      </c>
      <c r="M245" t="s">
        <v>1288</v>
      </c>
      <c r="N245" t="s">
        <v>1288</v>
      </c>
      <c r="O245">
        <f>VLOOKUP(A245,Sheet2!A:B,2,0)</f>
        <v>147708</v>
      </c>
      <c r="P245">
        <f>VLOOKUP(A245,Sheet2!A:C,3,0)</f>
        <v>147708</v>
      </c>
      <c r="Q245">
        <f>VLOOKUP(A245,Sheet2!A:E,5,0)</f>
        <v>26471</v>
      </c>
      <c r="R245">
        <f>VLOOKUP(A245,Sheet2!A:F,6,0)</f>
        <v>0</v>
      </c>
      <c r="S245" t="s">
        <v>1303</v>
      </c>
      <c r="T245" s="33" t="str">
        <f>VLOOKUP(A245,Sheet2!AA:AD,3,0)</f>
        <v>Green</v>
      </c>
      <c r="U245" s="32" t="str">
        <f>VLOOKUP(A245,Sheet2!X:Y,2,0)</f>
        <v>Green</v>
      </c>
      <c r="V245" s="33" t="str">
        <f>VLOOKUP(A245,Sheet2!AA:AD,4,0)</f>
        <v>Green</v>
      </c>
    </row>
    <row r="246" spans="1:22" x14ac:dyDescent="0.3">
      <c r="A246" t="s">
        <v>258</v>
      </c>
      <c r="B246" t="s">
        <v>1257</v>
      </c>
      <c r="C246">
        <v>30</v>
      </c>
      <c r="D246" t="s">
        <v>1259</v>
      </c>
      <c r="E246">
        <v>2015</v>
      </c>
      <c r="F246">
        <v>21</v>
      </c>
      <c r="G246">
        <v>0.33269565200000001</v>
      </c>
      <c r="H246" t="s">
        <v>1265</v>
      </c>
      <c r="I246" t="s">
        <v>1271</v>
      </c>
      <c r="J246" t="s">
        <v>1271</v>
      </c>
      <c r="K246" t="s">
        <v>1271</v>
      </c>
      <c r="L246" t="s">
        <v>1271</v>
      </c>
      <c r="M246" t="s">
        <v>1288</v>
      </c>
      <c r="N246" t="s">
        <v>1288</v>
      </c>
      <c r="O246">
        <f>VLOOKUP(A246,Sheet2!A:B,2,0)</f>
        <v>230120</v>
      </c>
      <c r="P246">
        <f>VLOOKUP(A246,Sheet2!A:C,3,0)</f>
        <v>251040</v>
      </c>
      <c r="Q246">
        <f>VLOOKUP(A246,Sheet2!A:E,5,0)</f>
        <v>312765</v>
      </c>
      <c r="R246">
        <f>VLOOKUP(A246,Sheet2!A:F,6,0)</f>
        <v>0</v>
      </c>
      <c r="S246" t="s">
        <v>1303</v>
      </c>
      <c r="T246" s="33" t="str">
        <f>VLOOKUP(A246,Sheet2!AA:AD,3,0)</f>
        <v>Green</v>
      </c>
      <c r="U246" s="32" t="str">
        <f>VLOOKUP(A246,Sheet2!X:Y,2,0)</f>
        <v>Green</v>
      </c>
      <c r="V246" s="33" t="str">
        <f>VLOOKUP(A246,Sheet2!AA:AD,4,0)</f>
        <v>Green</v>
      </c>
    </row>
    <row r="247" spans="1:22" x14ac:dyDescent="0.3">
      <c r="A247" t="s">
        <v>259</v>
      </c>
      <c r="B247" t="s">
        <v>1256</v>
      </c>
      <c r="C247">
        <v>49</v>
      </c>
      <c r="D247" t="s">
        <v>1258</v>
      </c>
      <c r="E247">
        <v>2007</v>
      </c>
      <c r="F247">
        <v>49</v>
      </c>
      <c r="G247">
        <v>0.27922554599999999</v>
      </c>
      <c r="H247" t="s">
        <v>1265</v>
      </c>
      <c r="I247" t="s">
        <v>1268</v>
      </c>
      <c r="J247" t="s">
        <v>1275</v>
      </c>
      <c r="K247" t="s">
        <v>1279</v>
      </c>
      <c r="L247" t="s">
        <v>1286</v>
      </c>
      <c r="M247" t="s">
        <v>1288</v>
      </c>
      <c r="N247" t="s">
        <v>1288</v>
      </c>
      <c r="O247">
        <f>VLOOKUP(A247,Sheet2!A:B,2,0)</f>
        <v>162412</v>
      </c>
      <c r="P247">
        <f>VLOOKUP(A247,Sheet2!A:C,3,0)</f>
        <v>162412</v>
      </c>
      <c r="Q247">
        <f>VLOOKUP(A247,Sheet2!A:E,5,0)</f>
        <v>160043</v>
      </c>
      <c r="R247">
        <f>VLOOKUP(A247,Sheet2!A:F,6,0)</f>
        <v>0</v>
      </c>
      <c r="S247" t="s">
        <v>1288</v>
      </c>
      <c r="T247" s="33" t="str">
        <f>VLOOKUP(A247,Sheet2!AA:AD,3,0)</f>
        <v>Green</v>
      </c>
      <c r="U247" s="32" t="str">
        <f>VLOOKUP(A247,Sheet2!X:Y,2,0)</f>
        <v>Green</v>
      </c>
      <c r="V247" s="33" t="str">
        <f>VLOOKUP(A247,Sheet2!AA:AD,4,0)</f>
        <v>Green</v>
      </c>
    </row>
    <row r="248" spans="1:22" x14ac:dyDescent="0.3">
      <c r="A248" t="s">
        <v>260</v>
      </c>
      <c r="B248" t="s">
        <v>1256</v>
      </c>
      <c r="C248">
        <v>49</v>
      </c>
      <c r="D248" t="s">
        <v>1258</v>
      </c>
      <c r="E248">
        <v>2008</v>
      </c>
      <c r="F248">
        <v>35</v>
      </c>
      <c r="G248">
        <v>0.33495741899999998</v>
      </c>
      <c r="H248" t="s">
        <v>1265</v>
      </c>
      <c r="I248" t="s">
        <v>1268</v>
      </c>
      <c r="J248" t="s">
        <v>1274</v>
      </c>
      <c r="K248" t="s">
        <v>1279</v>
      </c>
      <c r="L248" t="s">
        <v>1286</v>
      </c>
      <c r="M248" t="s">
        <v>1288</v>
      </c>
      <c r="N248" t="s">
        <v>1288</v>
      </c>
      <c r="O248">
        <f>VLOOKUP(A248,Sheet2!A:B,2,0)</f>
        <v>190472</v>
      </c>
      <c r="P248">
        <f>VLOOKUP(A248,Sheet2!A:C,3,0)</f>
        <v>219576</v>
      </c>
      <c r="Q248">
        <f>VLOOKUP(A248,Sheet2!A:E,5,0)</f>
        <v>220654</v>
      </c>
      <c r="R248">
        <f>VLOOKUP(A248,Sheet2!A:F,6,0)</f>
        <v>0</v>
      </c>
      <c r="S248" t="s">
        <v>1288</v>
      </c>
      <c r="T248" s="33" t="str">
        <f>VLOOKUP(A248,Sheet2!AA:AD,3,0)</f>
        <v>Green</v>
      </c>
      <c r="U248" s="32" t="str">
        <f>VLOOKUP(A248,Sheet2!X:Y,2,0)</f>
        <v>Green</v>
      </c>
      <c r="V248" s="33" t="str">
        <f>VLOOKUP(A248,Sheet2!AA:AD,4,0)</f>
        <v>Green</v>
      </c>
    </row>
    <row r="249" spans="1:22" x14ac:dyDescent="0.3">
      <c r="A249" t="s">
        <v>261</v>
      </c>
      <c r="B249" t="s">
        <v>1256</v>
      </c>
      <c r="C249">
        <v>61</v>
      </c>
      <c r="D249" t="s">
        <v>1261</v>
      </c>
      <c r="E249">
        <v>2011</v>
      </c>
      <c r="F249">
        <v>26</v>
      </c>
      <c r="G249">
        <v>0.50800722600000003</v>
      </c>
      <c r="H249" t="s">
        <v>1264</v>
      </c>
      <c r="I249" t="s">
        <v>1267</v>
      </c>
      <c r="J249" t="s">
        <v>1274</v>
      </c>
      <c r="K249" t="s">
        <v>1280</v>
      </c>
      <c r="L249" t="s">
        <v>1284</v>
      </c>
      <c r="M249" t="s">
        <v>1289</v>
      </c>
      <c r="N249" t="s">
        <v>1288</v>
      </c>
      <c r="O249">
        <f>VLOOKUP(A249,Sheet2!A:B,2,0)</f>
        <v>233460</v>
      </c>
      <c r="P249">
        <f>VLOOKUP(A249,Sheet2!A:C,3,0)</f>
        <v>315452</v>
      </c>
      <c r="Q249">
        <f>VLOOKUP(A249,Sheet2!A:E,5,0)</f>
        <v>497215</v>
      </c>
      <c r="R249">
        <f>VLOOKUP(A249,Sheet2!A:F,6,0)</f>
        <v>497215</v>
      </c>
      <c r="S249" t="s">
        <v>1288</v>
      </c>
      <c r="T249" s="33" t="str">
        <f>VLOOKUP(A249,Sheet2!AA:AD,3,0)</f>
        <v>Green</v>
      </c>
      <c r="U249" s="32" t="str">
        <f>VLOOKUP(A249,Sheet2!X:Y,2,0)</f>
        <v>Green</v>
      </c>
      <c r="V249" s="33" t="str">
        <f>VLOOKUP(A249,Sheet2!AA:AD,4,0)</f>
        <v>Green</v>
      </c>
    </row>
    <row r="250" spans="1:22" x14ac:dyDescent="0.3">
      <c r="A250" t="s">
        <v>262</v>
      </c>
      <c r="B250" t="s">
        <v>1257</v>
      </c>
      <c r="C250">
        <v>12</v>
      </c>
      <c r="D250" t="s">
        <v>1259</v>
      </c>
      <c r="E250">
        <v>2016</v>
      </c>
      <c r="F250">
        <v>37</v>
      </c>
      <c r="G250">
        <v>0.25775880499999998</v>
      </c>
      <c r="H250" t="s">
        <v>1264</v>
      </c>
      <c r="I250" t="s">
        <v>1273</v>
      </c>
      <c r="J250" t="s">
        <v>1275</v>
      </c>
      <c r="K250" t="s">
        <v>1281</v>
      </c>
      <c r="L250" t="s">
        <v>1285</v>
      </c>
      <c r="M250" t="s">
        <v>1289</v>
      </c>
      <c r="N250" t="s">
        <v>1288</v>
      </c>
      <c r="O250">
        <f>VLOOKUP(A250,Sheet2!A:B,2,0)</f>
        <v>316315</v>
      </c>
      <c r="P250">
        <f>VLOOKUP(A250,Sheet2!A:C,3,0)</f>
        <v>389400</v>
      </c>
      <c r="Q250">
        <f>VLOOKUP(A250,Sheet2!A:E,5,0)</f>
        <v>73085</v>
      </c>
      <c r="R250">
        <f>VLOOKUP(A250,Sheet2!A:F,6,0)</f>
        <v>73085</v>
      </c>
      <c r="S250" t="s">
        <v>1303</v>
      </c>
      <c r="T250" s="33" t="str">
        <f>VLOOKUP(A250,Sheet2!AA:AD,3,0)</f>
        <v>Green</v>
      </c>
      <c r="U250" s="32" t="str">
        <f>VLOOKUP(A250,Sheet2!X:Y,2,0)</f>
        <v>Green</v>
      </c>
      <c r="V250" s="33" t="str">
        <f>VLOOKUP(A250,Sheet2!AA:AD,4,0)</f>
        <v>Green</v>
      </c>
    </row>
    <row r="251" spans="1:22" x14ac:dyDescent="0.3">
      <c r="A251" t="s">
        <v>263</v>
      </c>
      <c r="B251" t="s">
        <v>1256</v>
      </c>
      <c r="C251">
        <v>61</v>
      </c>
      <c r="D251" t="s">
        <v>1261</v>
      </c>
      <c r="E251">
        <v>2014</v>
      </c>
      <c r="F251">
        <v>31</v>
      </c>
      <c r="G251">
        <v>0.287303584</v>
      </c>
      <c r="H251" t="s">
        <v>1265</v>
      </c>
      <c r="I251" t="s">
        <v>1269</v>
      </c>
      <c r="J251" t="s">
        <v>1274</v>
      </c>
      <c r="K251" t="s">
        <v>1279</v>
      </c>
      <c r="L251" t="s">
        <v>1284</v>
      </c>
      <c r="M251" t="s">
        <v>1289</v>
      </c>
      <c r="N251" t="s">
        <v>1288</v>
      </c>
      <c r="O251">
        <f>VLOOKUP(A251,Sheet2!A:B,2,0)</f>
        <v>201684</v>
      </c>
      <c r="P251">
        <f>VLOOKUP(A251,Sheet2!A:C,3,0)</f>
        <v>215498</v>
      </c>
      <c r="Q251">
        <f>VLOOKUP(A251,Sheet2!A:E,5,0)</f>
        <v>292377</v>
      </c>
      <c r="R251">
        <f>VLOOKUP(A251,Sheet2!A:F,6,0)</f>
        <v>0</v>
      </c>
      <c r="S251" t="s">
        <v>1288</v>
      </c>
      <c r="T251" s="33" t="str">
        <f>VLOOKUP(A251,Sheet2!AA:AD,3,0)</f>
        <v>Green</v>
      </c>
      <c r="U251" s="32" t="str">
        <f>VLOOKUP(A251,Sheet2!X:Y,2,0)</f>
        <v>Green</v>
      </c>
      <c r="V251" s="33" t="str">
        <f>VLOOKUP(A251,Sheet2!AA:AD,4,0)</f>
        <v>Green</v>
      </c>
    </row>
    <row r="252" spans="1:22" x14ac:dyDescent="0.3">
      <c r="A252" t="s">
        <v>264</v>
      </c>
      <c r="B252" t="s">
        <v>1257</v>
      </c>
      <c r="C252">
        <v>37</v>
      </c>
      <c r="D252" t="s">
        <v>1259</v>
      </c>
      <c r="E252">
        <v>2015</v>
      </c>
      <c r="F252">
        <v>43</v>
      </c>
      <c r="G252">
        <v>0.45396173899999998</v>
      </c>
      <c r="H252" t="s">
        <v>1264</v>
      </c>
      <c r="I252" t="s">
        <v>1271</v>
      </c>
      <c r="J252" t="s">
        <v>1271</v>
      </c>
      <c r="K252" t="s">
        <v>1271</v>
      </c>
      <c r="L252" t="s">
        <v>1271</v>
      </c>
      <c r="M252" t="s">
        <v>1288</v>
      </c>
      <c r="N252" t="s">
        <v>1288</v>
      </c>
      <c r="O252">
        <f>VLOOKUP(A252,Sheet2!A:B,2,0)</f>
        <v>468020</v>
      </c>
      <c r="P252">
        <f>VLOOKUP(A252,Sheet2!A:C,3,0)</f>
        <v>468020</v>
      </c>
      <c r="Q252">
        <f>VLOOKUP(A252,Sheet2!A:E,5,0)</f>
        <v>314498</v>
      </c>
      <c r="R252">
        <f>VLOOKUP(A252,Sheet2!A:F,6,0)</f>
        <v>0</v>
      </c>
      <c r="S252" t="s">
        <v>1288</v>
      </c>
      <c r="T252" s="33" t="str">
        <f>VLOOKUP(A252,Sheet2!AA:AD,3,0)</f>
        <v>Green</v>
      </c>
      <c r="U252" s="32" t="str">
        <f>VLOOKUP(A252,Sheet2!X:Y,2,0)</f>
        <v>Green</v>
      </c>
      <c r="V252" s="33" t="str">
        <f>VLOOKUP(A252,Sheet2!AA:AD,4,0)</f>
        <v>Green</v>
      </c>
    </row>
    <row r="253" spans="1:22" x14ac:dyDescent="0.3">
      <c r="A253" t="s">
        <v>265</v>
      </c>
      <c r="B253" t="s">
        <v>1256</v>
      </c>
      <c r="C253">
        <v>25</v>
      </c>
      <c r="D253" t="s">
        <v>1261</v>
      </c>
      <c r="E253">
        <v>2005</v>
      </c>
      <c r="F253">
        <v>25</v>
      </c>
      <c r="G253">
        <v>0.39537777800000001</v>
      </c>
      <c r="H253" t="s">
        <v>1264</v>
      </c>
      <c r="I253" t="s">
        <v>1271</v>
      </c>
      <c r="J253" t="s">
        <v>1271</v>
      </c>
      <c r="K253" t="s">
        <v>1271</v>
      </c>
      <c r="L253" t="s">
        <v>1271</v>
      </c>
      <c r="M253" t="s">
        <v>1288</v>
      </c>
      <c r="N253" t="s">
        <v>1288</v>
      </c>
      <c r="O253">
        <f>VLOOKUP(A253,Sheet2!A:B,2,0)</f>
        <v>92974.64</v>
      </c>
      <c r="P253">
        <f>VLOOKUP(A253,Sheet2!A:C,3,0)</f>
        <v>132780</v>
      </c>
      <c r="Q253">
        <f>VLOOKUP(A253,Sheet2!A:E,5,0)</f>
        <v>189052</v>
      </c>
      <c r="R253">
        <f>VLOOKUP(A253,Sheet2!A:F,6,0)</f>
        <v>0</v>
      </c>
      <c r="S253" t="s">
        <v>1303</v>
      </c>
      <c r="T253" s="33" t="str">
        <f>VLOOKUP(A253,Sheet2!AA:AD,3,0)</f>
        <v>Green</v>
      </c>
      <c r="U253" s="32" t="str">
        <f>VLOOKUP(A253,Sheet2!X:Y,2,0)</f>
        <v>Green</v>
      </c>
      <c r="V253" s="33" t="str">
        <f>VLOOKUP(A253,Sheet2!AA:AD,4,0)</f>
        <v>Green</v>
      </c>
    </row>
    <row r="254" spans="1:22" x14ac:dyDescent="0.3">
      <c r="A254" t="s">
        <v>266</v>
      </c>
      <c r="B254" t="s">
        <v>1257</v>
      </c>
      <c r="C254">
        <v>49</v>
      </c>
      <c r="D254" t="s">
        <v>1258</v>
      </c>
      <c r="E254">
        <v>2016</v>
      </c>
      <c r="F254">
        <v>39</v>
      </c>
      <c r="G254">
        <v>0.47443010299999999</v>
      </c>
      <c r="H254" t="s">
        <v>1264</v>
      </c>
      <c r="I254" t="s">
        <v>1270</v>
      </c>
      <c r="J254" t="s">
        <v>1274</v>
      </c>
      <c r="K254" t="s">
        <v>1280</v>
      </c>
      <c r="L254" t="s">
        <v>1284</v>
      </c>
      <c r="M254" t="s">
        <v>1288</v>
      </c>
      <c r="N254" t="s">
        <v>1288</v>
      </c>
      <c r="O254">
        <f>VLOOKUP(A254,Sheet2!A:B,2,0)</f>
        <v>210634</v>
      </c>
      <c r="P254">
        <f>VLOOKUP(A254,Sheet2!A:C,3,0)</f>
        <v>213090</v>
      </c>
      <c r="Q254">
        <f>VLOOKUP(A254,Sheet2!A:E,5,0)</f>
        <v>473102</v>
      </c>
      <c r="R254">
        <f>VLOOKUP(A254,Sheet2!A:F,6,0)</f>
        <v>0</v>
      </c>
      <c r="S254" t="s">
        <v>1303</v>
      </c>
      <c r="T254" s="33" t="str">
        <f>VLOOKUP(A254,Sheet2!AA:AD,3,0)</f>
        <v>Green</v>
      </c>
      <c r="U254" s="32" t="str">
        <f>VLOOKUP(A254,Sheet2!X:Y,2,0)</f>
        <v>Green</v>
      </c>
      <c r="V254" s="33" t="str">
        <f>VLOOKUP(A254,Sheet2!AA:AD,4,0)</f>
        <v>Green</v>
      </c>
    </row>
    <row r="255" spans="1:22" x14ac:dyDescent="0.3">
      <c r="A255" t="s">
        <v>267</v>
      </c>
      <c r="B255" t="s">
        <v>1256</v>
      </c>
      <c r="C255">
        <v>49</v>
      </c>
      <c r="D255" t="s">
        <v>1259</v>
      </c>
      <c r="E255">
        <v>2015</v>
      </c>
      <c r="F255">
        <v>46</v>
      </c>
      <c r="G255">
        <v>0.58636807499999999</v>
      </c>
      <c r="H255" t="s">
        <v>1264</v>
      </c>
      <c r="I255" t="s">
        <v>1271</v>
      </c>
      <c r="J255" t="s">
        <v>1275</v>
      </c>
      <c r="K255" t="s">
        <v>1279</v>
      </c>
      <c r="L255" t="s">
        <v>1286</v>
      </c>
      <c r="M255" t="s">
        <v>1288</v>
      </c>
      <c r="N255" t="s">
        <v>1288</v>
      </c>
      <c r="O255">
        <f>VLOOKUP(A255,Sheet2!A:B,2,0)</f>
        <v>255960</v>
      </c>
      <c r="P255">
        <f>VLOOKUP(A255,Sheet2!A:C,3,0)</f>
        <v>255960</v>
      </c>
      <c r="Q255">
        <f>VLOOKUP(A255,Sheet2!A:E,5,0)</f>
        <v>566014</v>
      </c>
      <c r="R255">
        <f>VLOOKUP(A255,Sheet2!A:F,6,0)</f>
        <v>0</v>
      </c>
      <c r="S255" t="s">
        <v>1303</v>
      </c>
      <c r="T255" s="33" t="str">
        <f>VLOOKUP(A255,Sheet2!AA:AD,3,0)</f>
        <v>Green</v>
      </c>
      <c r="U255" s="32" t="str">
        <f>VLOOKUP(A255,Sheet2!X:Y,2,0)</f>
        <v>Green</v>
      </c>
      <c r="V255" s="33" t="str">
        <f>VLOOKUP(A255,Sheet2!AA:AD,4,0)</f>
        <v>Green</v>
      </c>
    </row>
    <row r="256" spans="1:22" x14ac:dyDescent="0.3">
      <c r="A256" t="s">
        <v>268</v>
      </c>
      <c r="B256" t="s">
        <v>1256</v>
      </c>
      <c r="C256">
        <v>37</v>
      </c>
      <c r="D256" t="s">
        <v>1258</v>
      </c>
      <c r="E256">
        <v>2015</v>
      </c>
      <c r="F256">
        <v>77</v>
      </c>
      <c r="G256">
        <v>0.73873070200000002</v>
      </c>
      <c r="H256" t="s">
        <v>1264</v>
      </c>
      <c r="I256" t="s">
        <v>1267</v>
      </c>
      <c r="J256" t="s">
        <v>1276</v>
      </c>
      <c r="K256" t="s">
        <v>1280</v>
      </c>
      <c r="L256" t="s">
        <v>1286</v>
      </c>
      <c r="M256" t="s">
        <v>1288</v>
      </c>
      <c r="N256" t="s">
        <v>1288</v>
      </c>
      <c r="O256">
        <f>VLOOKUP(A256,Sheet2!A:B,2,0)</f>
        <v>488111</v>
      </c>
      <c r="P256">
        <f>VLOOKUP(A256,Sheet2!A:C,3,0)</f>
        <v>525658</v>
      </c>
      <c r="Q256">
        <f>VLOOKUP(A256,Sheet2!A:E,5,0)</f>
        <v>676728</v>
      </c>
      <c r="R256">
        <f>VLOOKUP(A256,Sheet2!A:F,6,0)</f>
        <v>0</v>
      </c>
      <c r="S256" t="s">
        <v>1303</v>
      </c>
      <c r="T256" s="33" t="str">
        <f>VLOOKUP(A256,Sheet2!AA:AD,3,0)</f>
        <v>Green</v>
      </c>
      <c r="U256" s="32" t="str">
        <f>VLOOKUP(A256,Sheet2!X:Y,2,0)</f>
        <v>Green</v>
      </c>
      <c r="V256" s="33" t="str">
        <f>VLOOKUP(A256,Sheet2!AA:AD,4,0)</f>
        <v>Green</v>
      </c>
    </row>
    <row r="257" spans="1:22" x14ac:dyDescent="0.3">
      <c r="A257" t="s">
        <v>269</v>
      </c>
      <c r="B257" t="s">
        <v>1257</v>
      </c>
      <c r="C257">
        <v>19</v>
      </c>
      <c r="D257" t="s">
        <v>1258</v>
      </c>
      <c r="E257">
        <v>2008</v>
      </c>
      <c r="F257">
        <v>34</v>
      </c>
      <c r="G257">
        <v>0.186736232</v>
      </c>
      <c r="H257" t="s">
        <v>1264</v>
      </c>
      <c r="I257" t="s">
        <v>1271</v>
      </c>
      <c r="J257" t="s">
        <v>1271</v>
      </c>
      <c r="K257" t="s">
        <v>1271</v>
      </c>
      <c r="L257" t="s">
        <v>1271</v>
      </c>
      <c r="M257" t="s">
        <v>1288</v>
      </c>
      <c r="N257" t="s">
        <v>1288</v>
      </c>
      <c r="O257">
        <f>VLOOKUP(A257,Sheet2!A:B,2,0)</f>
        <v>100538</v>
      </c>
      <c r="P257">
        <f>VLOOKUP(A257,Sheet2!A:C,3,0)</f>
        <v>122903</v>
      </c>
      <c r="Q257">
        <f>VLOOKUP(A257,Sheet2!A:E,5,0)</f>
        <v>92685</v>
      </c>
      <c r="R257">
        <f>VLOOKUP(A257,Sheet2!A:F,6,0)</f>
        <v>0</v>
      </c>
      <c r="S257" t="s">
        <v>1303</v>
      </c>
      <c r="T257" s="33" t="str">
        <f>VLOOKUP(A257,Sheet2!AA:AD,3,0)</f>
        <v>Green</v>
      </c>
      <c r="U257" s="32" t="str">
        <f>VLOOKUP(A257,Sheet2!X:Y,2,0)</f>
        <v>Green</v>
      </c>
      <c r="V257" s="33" t="str">
        <f>VLOOKUP(A257,Sheet2!AA:AD,4,0)</f>
        <v>Green</v>
      </c>
    </row>
    <row r="258" spans="1:22" x14ac:dyDescent="0.3">
      <c r="A258" t="s">
        <v>270</v>
      </c>
      <c r="B258" t="s">
        <v>1256</v>
      </c>
      <c r="C258">
        <v>37</v>
      </c>
      <c r="D258" t="s">
        <v>1259</v>
      </c>
      <c r="E258">
        <v>2009</v>
      </c>
      <c r="F258">
        <v>60</v>
      </c>
      <c r="G258">
        <v>0.41716013299999999</v>
      </c>
      <c r="H258" t="s">
        <v>1264</v>
      </c>
      <c r="I258" t="s">
        <v>1271</v>
      </c>
      <c r="J258" t="s">
        <v>1271</v>
      </c>
      <c r="K258" t="s">
        <v>1271</v>
      </c>
      <c r="L258" t="s">
        <v>1271</v>
      </c>
      <c r="M258" t="s">
        <v>1288</v>
      </c>
      <c r="N258" t="s">
        <v>1288</v>
      </c>
      <c r="O258">
        <f>VLOOKUP(A258,Sheet2!A:B,2,0)</f>
        <v>154330</v>
      </c>
      <c r="P258">
        <f>VLOOKUP(A258,Sheet2!A:C,3,0)</f>
        <v>154330</v>
      </c>
      <c r="Q258">
        <f>VLOOKUP(A258,Sheet2!A:E,5,0)</f>
        <v>264790</v>
      </c>
      <c r="R258">
        <f>VLOOKUP(A258,Sheet2!A:F,6,0)</f>
        <v>0</v>
      </c>
      <c r="S258" t="s">
        <v>1303</v>
      </c>
      <c r="T258" s="33" t="str">
        <f>VLOOKUP(A258,Sheet2!AA:AD,3,0)</f>
        <v>Green</v>
      </c>
      <c r="U258" s="32" t="str">
        <f>VLOOKUP(A258,Sheet2!X:Y,2,0)</f>
        <v>Green</v>
      </c>
      <c r="V258" s="33" t="str">
        <f>VLOOKUP(A258,Sheet2!AA:AD,4,0)</f>
        <v>Green</v>
      </c>
    </row>
    <row r="259" spans="1:22" x14ac:dyDescent="0.3">
      <c r="A259" t="s">
        <v>271</v>
      </c>
      <c r="B259" t="s">
        <v>1256</v>
      </c>
      <c r="C259">
        <v>49</v>
      </c>
      <c r="D259" t="s">
        <v>1260</v>
      </c>
      <c r="E259">
        <v>2014</v>
      </c>
      <c r="F259">
        <v>48</v>
      </c>
      <c r="G259">
        <v>0.51156716800000002</v>
      </c>
      <c r="H259" t="s">
        <v>1265</v>
      </c>
      <c r="I259" t="s">
        <v>1270</v>
      </c>
      <c r="J259" t="s">
        <v>1275</v>
      </c>
      <c r="K259" t="s">
        <v>1279</v>
      </c>
      <c r="L259" t="s">
        <v>1284</v>
      </c>
      <c r="M259" t="s">
        <v>1288</v>
      </c>
      <c r="N259" t="s">
        <v>1288</v>
      </c>
      <c r="O259">
        <f>VLOOKUP(A259,Sheet2!A:B,2,0)</f>
        <v>379296</v>
      </c>
      <c r="P259">
        <f>VLOOKUP(A259,Sheet2!A:C,3,0)</f>
        <v>400368</v>
      </c>
      <c r="Q259">
        <f>VLOOKUP(A259,Sheet2!A:E,5,0)</f>
        <v>424333</v>
      </c>
      <c r="R259">
        <f>VLOOKUP(A259,Sheet2!A:F,6,0)</f>
        <v>0</v>
      </c>
      <c r="S259" t="s">
        <v>1288</v>
      </c>
      <c r="T259" s="33" t="str">
        <f>VLOOKUP(A259,Sheet2!AA:AD,3,0)</f>
        <v>Green</v>
      </c>
      <c r="U259" s="32" t="str">
        <f>VLOOKUP(A259,Sheet2!X:Y,2,0)</f>
        <v>Green</v>
      </c>
      <c r="V259" s="33" t="str">
        <f>VLOOKUP(A259,Sheet2!AA:AD,4,0)</f>
        <v>Green</v>
      </c>
    </row>
    <row r="260" spans="1:22" x14ac:dyDescent="0.3">
      <c r="A260" t="s">
        <v>272</v>
      </c>
      <c r="B260" t="s">
        <v>1256</v>
      </c>
      <c r="C260">
        <v>37</v>
      </c>
      <c r="D260" t="s">
        <v>1261</v>
      </c>
      <c r="E260">
        <v>2013</v>
      </c>
      <c r="F260">
        <v>33</v>
      </c>
      <c r="G260">
        <v>0.29912857100000001</v>
      </c>
      <c r="H260" t="s">
        <v>1264</v>
      </c>
      <c r="I260" t="s">
        <v>1271</v>
      </c>
      <c r="J260" t="s">
        <v>1271</v>
      </c>
      <c r="K260" t="s">
        <v>1271</v>
      </c>
      <c r="L260" t="s">
        <v>1271</v>
      </c>
      <c r="M260" t="s">
        <v>1288</v>
      </c>
      <c r="N260" t="s">
        <v>1288</v>
      </c>
      <c r="O260">
        <f>VLOOKUP(A260,Sheet2!A:B,2,0)</f>
        <v>141546</v>
      </c>
      <c r="P260">
        <f>VLOOKUP(A260,Sheet2!A:C,3,0)</f>
        <v>169367</v>
      </c>
      <c r="Q260">
        <f>VLOOKUP(A260,Sheet2!A:E,5,0)</f>
        <v>271756</v>
      </c>
      <c r="R260">
        <f>VLOOKUP(A260,Sheet2!A:F,6,0)</f>
        <v>0</v>
      </c>
      <c r="S260" t="s">
        <v>1288</v>
      </c>
      <c r="T260" s="33" t="str">
        <f>VLOOKUP(A260,Sheet2!AA:AD,3,0)</f>
        <v>Green</v>
      </c>
      <c r="U260" s="32" t="str">
        <f>VLOOKUP(A260,Sheet2!X:Y,2,0)</f>
        <v>Green</v>
      </c>
      <c r="V260" s="33" t="str">
        <f>VLOOKUP(A260,Sheet2!AA:AD,4,0)</f>
        <v>Green</v>
      </c>
    </row>
    <row r="261" spans="1:22" x14ac:dyDescent="0.3">
      <c r="A261" t="s">
        <v>273</v>
      </c>
      <c r="B261" t="s">
        <v>1257</v>
      </c>
      <c r="C261">
        <v>25</v>
      </c>
      <c r="D261" t="s">
        <v>1261</v>
      </c>
      <c r="E261">
        <v>2012</v>
      </c>
      <c r="F261">
        <v>38</v>
      </c>
      <c r="G261">
        <v>0.23331279199999999</v>
      </c>
      <c r="H261" t="s">
        <v>1264</v>
      </c>
      <c r="I261" t="s">
        <v>1271</v>
      </c>
      <c r="J261" t="s">
        <v>1276</v>
      </c>
      <c r="K261" t="s">
        <v>1279</v>
      </c>
      <c r="L261" t="s">
        <v>1286</v>
      </c>
      <c r="M261" t="s">
        <v>1288</v>
      </c>
      <c r="N261" t="s">
        <v>1288</v>
      </c>
      <c r="O261">
        <f>VLOOKUP(A261,Sheet2!A:B,2,0)</f>
        <v>114308</v>
      </c>
      <c r="P261">
        <f>VLOOKUP(A261,Sheet2!A:C,3,0)</f>
        <v>141130</v>
      </c>
      <c r="Q261">
        <f>VLOOKUP(A261,Sheet2!A:E,5,0)</f>
        <v>165046</v>
      </c>
      <c r="R261">
        <f>VLOOKUP(A261,Sheet2!A:F,6,0)</f>
        <v>0</v>
      </c>
      <c r="S261" t="s">
        <v>1303</v>
      </c>
      <c r="T261" s="33" t="str">
        <f>VLOOKUP(A261,Sheet2!AA:AD,3,0)</f>
        <v>Green</v>
      </c>
      <c r="U261" s="32" t="str">
        <f>VLOOKUP(A261,Sheet2!X:Y,2,0)</f>
        <v>Green</v>
      </c>
      <c r="V261" s="33" t="str">
        <f>VLOOKUP(A261,Sheet2!AA:AD,4,0)</f>
        <v>Green</v>
      </c>
    </row>
    <row r="262" spans="1:22" x14ac:dyDescent="0.3">
      <c r="A262" t="s">
        <v>274</v>
      </c>
      <c r="B262" t="s">
        <v>1256</v>
      </c>
      <c r="C262">
        <v>25</v>
      </c>
      <c r="D262" t="s">
        <v>1261</v>
      </c>
      <c r="E262">
        <v>2012</v>
      </c>
      <c r="F262">
        <v>30</v>
      </c>
      <c r="G262">
        <v>0.517127805</v>
      </c>
      <c r="H262" t="s">
        <v>1264</v>
      </c>
      <c r="I262" t="s">
        <v>1271</v>
      </c>
      <c r="J262" t="s">
        <v>1271</v>
      </c>
      <c r="K262" t="s">
        <v>1271</v>
      </c>
      <c r="L262" t="s">
        <v>1271</v>
      </c>
      <c r="M262" t="s">
        <v>1288</v>
      </c>
      <c r="N262" t="s">
        <v>1288</v>
      </c>
      <c r="O262">
        <f>VLOOKUP(A262,Sheet2!A:B,2,0)</f>
        <v>475215</v>
      </c>
      <c r="P262">
        <f>VLOOKUP(A262,Sheet2!A:C,3,0)</f>
        <v>475215</v>
      </c>
      <c r="Q262">
        <f>VLOOKUP(A262,Sheet2!A:E,5,0)</f>
        <v>279855</v>
      </c>
      <c r="R262">
        <f>VLOOKUP(A262,Sheet2!A:F,6,0)</f>
        <v>0</v>
      </c>
      <c r="S262" t="s">
        <v>1288</v>
      </c>
      <c r="T262" s="33" t="str">
        <f>VLOOKUP(A262,Sheet2!AA:AD,3,0)</f>
        <v>Green</v>
      </c>
      <c r="U262" s="32" t="str">
        <f>VLOOKUP(A262,Sheet2!X:Y,2,0)</f>
        <v>Green</v>
      </c>
      <c r="V262" s="33" t="str">
        <f>VLOOKUP(A262,Sheet2!AA:AD,4,0)</f>
        <v>Green</v>
      </c>
    </row>
    <row r="263" spans="1:22" x14ac:dyDescent="0.3">
      <c r="A263" t="s">
        <v>275</v>
      </c>
      <c r="B263" t="s">
        <v>1256</v>
      </c>
      <c r="C263">
        <v>49</v>
      </c>
      <c r="D263" t="s">
        <v>1259</v>
      </c>
      <c r="E263">
        <v>2013</v>
      </c>
      <c r="F263">
        <v>56</v>
      </c>
      <c r="G263">
        <v>0.65917905799999998</v>
      </c>
      <c r="H263" t="s">
        <v>1264</v>
      </c>
      <c r="I263" t="s">
        <v>1267</v>
      </c>
      <c r="J263" t="s">
        <v>1275</v>
      </c>
      <c r="K263" t="s">
        <v>1280</v>
      </c>
      <c r="L263" t="s">
        <v>1284</v>
      </c>
      <c r="M263" t="s">
        <v>1288</v>
      </c>
      <c r="N263" t="s">
        <v>1288</v>
      </c>
      <c r="O263">
        <f>VLOOKUP(A263,Sheet2!A:B,2,0)</f>
        <v>270644</v>
      </c>
      <c r="P263">
        <f>VLOOKUP(A263,Sheet2!A:C,3,0)</f>
        <v>270644</v>
      </c>
      <c r="Q263">
        <f>VLOOKUP(A263,Sheet2!A:E,5,0)</f>
        <v>561722</v>
      </c>
      <c r="R263">
        <f>VLOOKUP(A263,Sheet2!A:F,6,0)</f>
        <v>0</v>
      </c>
      <c r="S263" t="s">
        <v>1303</v>
      </c>
      <c r="T263" s="33" t="str">
        <f>VLOOKUP(A263,Sheet2!AA:AD,3,0)</f>
        <v>Green</v>
      </c>
      <c r="U263" s="32" t="str">
        <f>VLOOKUP(A263,Sheet2!X:Y,2,0)</f>
        <v>Green</v>
      </c>
      <c r="V263" s="33" t="str">
        <f>VLOOKUP(A263,Sheet2!AA:AD,4,0)</f>
        <v>Green</v>
      </c>
    </row>
    <row r="264" spans="1:22" x14ac:dyDescent="0.3">
      <c r="A264" t="s">
        <v>276</v>
      </c>
      <c r="B264" t="s">
        <v>1256</v>
      </c>
      <c r="C264">
        <v>37</v>
      </c>
      <c r="D264" t="s">
        <v>1260</v>
      </c>
      <c r="E264">
        <v>2010</v>
      </c>
      <c r="F264">
        <v>43</v>
      </c>
      <c r="G264">
        <v>0.52220026799999997</v>
      </c>
      <c r="H264" t="s">
        <v>1265</v>
      </c>
      <c r="I264" t="s">
        <v>1269</v>
      </c>
      <c r="J264" t="s">
        <v>1274</v>
      </c>
      <c r="K264" t="s">
        <v>1279</v>
      </c>
      <c r="L264" t="s">
        <v>1271</v>
      </c>
      <c r="M264" t="s">
        <v>1288</v>
      </c>
      <c r="N264" t="s">
        <v>1288</v>
      </c>
      <c r="O264">
        <f>VLOOKUP(A264,Sheet2!A:B,2,0)</f>
        <v>315519.53000000003</v>
      </c>
      <c r="P264">
        <f>VLOOKUP(A264,Sheet2!A:C,3,0)</f>
        <v>338010</v>
      </c>
      <c r="Q264">
        <f>VLOOKUP(A264,Sheet2!A:E,5,0)</f>
        <v>357346</v>
      </c>
      <c r="R264">
        <f>VLOOKUP(A264,Sheet2!A:F,6,0)</f>
        <v>0</v>
      </c>
      <c r="S264" t="s">
        <v>1288</v>
      </c>
      <c r="T264" s="33" t="str">
        <f>VLOOKUP(A264,Sheet2!AA:AD,3,0)</f>
        <v>Green</v>
      </c>
      <c r="U264" s="32" t="str">
        <f>VLOOKUP(A264,Sheet2!X:Y,2,0)</f>
        <v>Green</v>
      </c>
      <c r="V264" s="33" t="str">
        <f>VLOOKUP(A264,Sheet2!AA:AD,4,0)</f>
        <v>Green</v>
      </c>
    </row>
    <row r="265" spans="1:22" x14ac:dyDescent="0.3">
      <c r="A265" t="s">
        <v>277</v>
      </c>
      <c r="B265" t="s">
        <v>1256</v>
      </c>
      <c r="C265">
        <v>25</v>
      </c>
      <c r="D265" t="s">
        <v>1261</v>
      </c>
      <c r="E265">
        <v>2014</v>
      </c>
      <c r="F265">
        <v>24</v>
      </c>
      <c r="G265">
        <v>0.37298757900000001</v>
      </c>
      <c r="H265" t="s">
        <v>1264</v>
      </c>
      <c r="I265" t="s">
        <v>1272</v>
      </c>
      <c r="J265" t="s">
        <v>1275</v>
      </c>
      <c r="K265" t="s">
        <v>1280</v>
      </c>
      <c r="L265" t="s">
        <v>1286</v>
      </c>
      <c r="M265" t="s">
        <v>1288</v>
      </c>
      <c r="N265" t="s">
        <v>1288</v>
      </c>
      <c r="O265">
        <f>VLOOKUP(A265,Sheet2!A:B,2,0)</f>
        <v>219140</v>
      </c>
      <c r="P265">
        <f>VLOOKUP(A265,Sheet2!A:C,3,0)</f>
        <v>219140</v>
      </c>
      <c r="Q265">
        <f>VLOOKUP(A265,Sheet2!A:E,5,0)</f>
        <v>265440</v>
      </c>
      <c r="R265">
        <f>VLOOKUP(A265,Sheet2!A:F,6,0)</f>
        <v>0</v>
      </c>
      <c r="S265" t="s">
        <v>1303</v>
      </c>
      <c r="T265" s="33" t="str">
        <f>VLOOKUP(A265,Sheet2!AA:AD,3,0)</f>
        <v>Green</v>
      </c>
      <c r="U265" s="32" t="str">
        <f>VLOOKUP(A265,Sheet2!X:Y,2,0)</f>
        <v>Green</v>
      </c>
      <c r="V265" s="33" t="str">
        <f>VLOOKUP(A265,Sheet2!AA:AD,4,0)</f>
        <v>Green</v>
      </c>
    </row>
    <row r="266" spans="1:22" x14ac:dyDescent="0.3">
      <c r="A266" t="s">
        <v>278</v>
      </c>
      <c r="B266" t="s">
        <v>1256</v>
      </c>
      <c r="C266">
        <v>37</v>
      </c>
      <c r="D266" t="s">
        <v>1261</v>
      </c>
      <c r="E266">
        <v>2015</v>
      </c>
      <c r="F266">
        <v>37</v>
      </c>
      <c r="G266">
        <v>0.52290173900000003</v>
      </c>
      <c r="H266" t="s">
        <v>1265</v>
      </c>
      <c r="I266" t="s">
        <v>1268</v>
      </c>
      <c r="J266" t="s">
        <v>1276</v>
      </c>
      <c r="K266" t="s">
        <v>1279</v>
      </c>
      <c r="L266" t="s">
        <v>1286</v>
      </c>
      <c r="M266" t="s">
        <v>1288</v>
      </c>
      <c r="N266" t="s">
        <v>1288</v>
      </c>
      <c r="O266">
        <f>VLOOKUP(A266,Sheet2!A:B,2,0)</f>
        <v>399375</v>
      </c>
      <c r="P266">
        <f>VLOOKUP(A266,Sheet2!A:C,3,0)</f>
        <v>430000</v>
      </c>
      <c r="Q266">
        <f>VLOOKUP(A266,Sheet2!A:E,5,0)</f>
        <v>431695</v>
      </c>
      <c r="R266">
        <f>VLOOKUP(A266,Sheet2!A:F,6,0)</f>
        <v>0</v>
      </c>
      <c r="S266" t="s">
        <v>1288</v>
      </c>
      <c r="T266" s="33" t="str">
        <f>VLOOKUP(A266,Sheet2!AA:AD,3,0)</f>
        <v>Green</v>
      </c>
      <c r="U266" s="32" t="str">
        <f>VLOOKUP(A266,Sheet2!X:Y,2,0)</f>
        <v>Green</v>
      </c>
      <c r="V266" s="33" t="str">
        <f>VLOOKUP(A266,Sheet2!AA:AD,4,0)</f>
        <v>Green</v>
      </c>
    </row>
    <row r="267" spans="1:22" x14ac:dyDescent="0.3">
      <c r="A267" t="s">
        <v>279</v>
      </c>
      <c r="B267" t="s">
        <v>1256</v>
      </c>
      <c r="C267">
        <v>49</v>
      </c>
      <c r="D267" t="s">
        <v>1259</v>
      </c>
      <c r="E267">
        <v>2017</v>
      </c>
      <c r="F267">
        <v>62</v>
      </c>
      <c r="G267">
        <v>0.74206833299999997</v>
      </c>
      <c r="H267" t="s">
        <v>1265</v>
      </c>
      <c r="I267" t="s">
        <v>1267</v>
      </c>
      <c r="J267" t="s">
        <v>1275</v>
      </c>
      <c r="K267" t="s">
        <v>1279</v>
      </c>
      <c r="L267" t="s">
        <v>1286</v>
      </c>
      <c r="M267" t="s">
        <v>1289</v>
      </c>
      <c r="N267" t="s">
        <v>1288</v>
      </c>
      <c r="O267">
        <f>VLOOKUP(A267,Sheet2!A:B,2,0)</f>
        <v>269901</v>
      </c>
      <c r="P267">
        <f>VLOOKUP(A267,Sheet2!A:C,3,0)</f>
        <v>453713</v>
      </c>
      <c r="Q267">
        <f>VLOOKUP(A267,Sheet2!A:E,5,0)</f>
        <v>921557</v>
      </c>
      <c r="R267">
        <f>VLOOKUP(A267,Sheet2!A:F,6,0)</f>
        <v>921557</v>
      </c>
      <c r="S267" t="s">
        <v>1304</v>
      </c>
      <c r="T267" s="33" t="str">
        <f>VLOOKUP(A267,Sheet2!AA:AD,3,0)</f>
        <v>Green</v>
      </c>
      <c r="U267" s="32" t="str">
        <f>VLOOKUP(A267,Sheet2!X:Y,2,0)</f>
        <v>Green</v>
      </c>
      <c r="V267" s="33" t="str">
        <f>VLOOKUP(A267,Sheet2!AA:AD,4,0)</f>
        <v>Green</v>
      </c>
    </row>
    <row r="268" spans="1:22" x14ac:dyDescent="0.3">
      <c r="A268" t="s">
        <v>280</v>
      </c>
      <c r="B268" t="s">
        <v>1257</v>
      </c>
      <c r="C268">
        <v>25</v>
      </c>
      <c r="D268" t="s">
        <v>1259</v>
      </c>
      <c r="E268">
        <v>2007</v>
      </c>
      <c r="F268">
        <v>19</v>
      </c>
      <c r="G268">
        <v>0.377150924</v>
      </c>
      <c r="H268" t="s">
        <v>1264</v>
      </c>
      <c r="I268" t="s">
        <v>1271</v>
      </c>
      <c r="J268" t="s">
        <v>1271</v>
      </c>
      <c r="K268" t="s">
        <v>1271</v>
      </c>
      <c r="L268" t="s">
        <v>1271</v>
      </c>
      <c r="M268" t="s">
        <v>1288</v>
      </c>
      <c r="N268" t="s">
        <v>1288</v>
      </c>
      <c r="O268">
        <f>VLOOKUP(A268,Sheet2!A:B,2,0)</f>
        <v>196515</v>
      </c>
      <c r="P268">
        <f>VLOOKUP(A268,Sheet2!A:C,3,0)</f>
        <v>196515</v>
      </c>
      <c r="Q268">
        <f>VLOOKUP(A268,Sheet2!A:E,5,0)</f>
        <v>191452</v>
      </c>
      <c r="R268">
        <f>VLOOKUP(A268,Sheet2!A:F,6,0)</f>
        <v>0</v>
      </c>
      <c r="S268" t="s">
        <v>1288</v>
      </c>
      <c r="T268" s="33" t="str">
        <f>VLOOKUP(A268,Sheet2!AA:AD,3,0)</f>
        <v>Green</v>
      </c>
      <c r="U268" s="32" t="str">
        <f>VLOOKUP(A268,Sheet2!X:Y,2,0)</f>
        <v>Green</v>
      </c>
      <c r="V268" s="33" t="str">
        <f>VLOOKUP(A268,Sheet2!AA:AD,4,0)</f>
        <v>Green</v>
      </c>
    </row>
    <row r="269" spans="1:22" x14ac:dyDescent="0.3">
      <c r="A269" t="s">
        <v>281</v>
      </c>
      <c r="B269" t="s">
        <v>1257</v>
      </c>
      <c r="C269">
        <v>43</v>
      </c>
      <c r="D269" t="s">
        <v>1260</v>
      </c>
      <c r="E269">
        <v>2013</v>
      </c>
      <c r="F269">
        <v>58</v>
      </c>
      <c r="G269">
        <v>0.21624456</v>
      </c>
      <c r="H269" t="s">
        <v>1264</v>
      </c>
      <c r="I269" t="s">
        <v>1271</v>
      </c>
      <c r="J269" t="s">
        <v>1275</v>
      </c>
      <c r="K269" t="s">
        <v>1280</v>
      </c>
      <c r="L269" t="s">
        <v>1286</v>
      </c>
      <c r="M269" t="s">
        <v>1288</v>
      </c>
      <c r="N269" t="s">
        <v>1288</v>
      </c>
      <c r="O269">
        <f>VLOOKUP(A269,Sheet2!A:B,2,0)</f>
        <v>79583</v>
      </c>
      <c r="P269">
        <f>VLOOKUP(A269,Sheet2!A:C,3,0)</f>
        <v>98610</v>
      </c>
      <c r="Q269">
        <f>VLOOKUP(A269,Sheet2!A:E,5,0)</f>
        <v>212955</v>
      </c>
      <c r="R269">
        <f>VLOOKUP(A269,Sheet2!A:F,6,0)</f>
        <v>0</v>
      </c>
      <c r="S269" t="s">
        <v>1303</v>
      </c>
      <c r="T269" s="33" t="str">
        <f>VLOOKUP(A269,Sheet2!AA:AD,3,0)</f>
        <v>Green</v>
      </c>
      <c r="U269" s="32" t="str">
        <f>VLOOKUP(A269,Sheet2!X:Y,2,0)</f>
        <v>Green</v>
      </c>
      <c r="V269" s="33" t="str">
        <f>VLOOKUP(A269,Sheet2!AA:AD,4,0)</f>
        <v>Green</v>
      </c>
    </row>
    <row r="270" spans="1:22" x14ac:dyDescent="0.3">
      <c r="A270" t="s">
        <v>282</v>
      </c>
      <c r="B270" t="s">
        <v>1256</v>
      </c>
      <c r="C270">
        <v>49</v>
      </c>
      <c r="D270" t="s">
        <v>1259</v>
      </c>
      <c r="E270">
        <v>2012</v>
      </c>
      <c r="F270">
        <v>58</v>
      </c>
      <c r="G270">
        <v>0.57265694599999994</v>
      </c>
      <c r="H270" t="s">
        <v>1264</v>
      </c>
      <c r="I270" t="s">
        <v>1271</v>
      </c>
      <c r="J270" t="s">
        <v>1276</v>
      </c>
      <c r="K270" t="s">
        <v>1281</v>
      </c>
      <c r="L270" t="s">
        <v>1285</v>
      </c>
      <c r="M270" t="s">
        <v>1288</v>
      </c>
      <c r="N270" t="s">
        <v>1288</v>
      </c>
      <c r="O270">
        <f>VLOOKUP(A270,Sheet2!A:B,2,0)</f>
        <v>215150</v>
      </c>
      <c r="P270">
        <f>VLOOKUP(A270,Sheet2!A:C,3,0)</f>
        <v>215150</v>
      </c>
      <c r="Q270">
        <f>VLOOKUP(A270,Sheet2!A:E,5,0)</f>
        <v>471679</v>
      </c>
      <c r="R270">
        <f>VLOOKUP(A270,Sheet2!A:F,6,0)</f>
        <v>0</v>
      </c>
      <c r="S270" t="s">
        <v>1303</v>
      </c>
      <c r="T270" s="33" t="str">
        <f>VLOOKUP(A270,Sheet2!AA:AD,3,0)</f>
        <v>Green</v>
      </c>
      <c r="U270" s="32" t="str">
        <f>VLOOKUP(A270,Sheet2!X:Y,2,0)</f>
        <v>Green</v>
      </c>
      <c r="V270" s="33" t="str">
        <f>VLOOKUP(A270,Sheet2!AA:AD,4,0)</f>
        <v>Green</v>
      </c>
    </row>
    <row r="271" spans="1:22" x14ac:dyDescent="0.3">
      <c r="A271" t="s">
        <v>283</v>
      </c>
      <c r="B271" t="s">
        <v>1256</v>
      </c>
      <c r="C271">
        <v>37</v>
      </c>
      <c r="D271" t="s">
        <v>1262</v>
      </c>
      <c r="E271">
        <v>2010</v>
      </c>
      <c r="F271">
        <v>47</v>
      </c>
      <c r="G271">
        <v>0.39326818800000002</v>
      </c>
      <c r="H271" t="s">
        <v>1264</v>
      </c>
      <c r="I271" t="s">
        <v>1269</v>
      </c>
      <c r="J271" t="s">
        <v>1274</v>
      </c>
      <c r="K271" t="s">
        <v>1279</v>
      </c>
      <c r="L271" t="s">
        <v>1287</v>
      </c>
      <c r="M271" t="s">
        <v>1288</v>
      </c>
      <c r="N271" t="s">
        <v>1288</v>
      </c>
      <c r="O271">
        <f>VLOOKUP(A271,Sheet2!A:B,2,0)</f>
        <v>210672</v>
      </c>
      <c r="P271">
        <f>VLOOKUP(A271,Sheet2!A:C,3,0)</f>
        <v>210672</v>
      </c>
      <c r="Q271">
        <f>VLOOKUP(A271,Sheet2!A:E,5,0)</f>
        <v>294064</v>
      </c>
      <c r="R271">
        <f>VLOOKUP(A271,Sheet2!A:F,6,0)</f>
        <v>0</v>
      </c>
      <c r="S271" t="s">
        <v>1288</v>
      </c>
      <c r="T271" s="33" t="str">
        <f>VLOOKUP(A271,Sheet2!AA:AD,3,0)</f>
        <v>Green</v>
      </c>
      <c r="U271" s="32" t="str">
        <f>VLOOKUP(A271,Sheet2!X:Y,2,0)</f>
        <v>Green</v>
      </c>
      <c r="V271" s="33" t="str">
        <f>VLOOKUP(A271,Sheet2!AA:AD,4,0)</f>
        <v>Green</v>
      </c>
    </row>
    <row r="272" spans="1:22" x14ac:dyDescent="0.3">
      <c r="A272" t="s">
        <v>284</v>
      </c>
      <c r="B272" t="s">
        <v>1257</v>
      </c>
      <c r="C272">
        <v>37</v>
      </c>
      <c r="D272" t="s">
        <v>1259</v>
      </c>
      <c r="E272">
        <v>2019</v>
      </c>
      <c r="F272">
        <v>32</v>
      </c>
      <c r="G272">
        <v>0.83477881899999995</v>
      </c>
      <c r="H272" t="s">
        <v>1265</v>
      </c>
      <c r="I272" t="s">
        <v>1267</v>
      </c>
      <c r="J272" t="s">
        <v>1274</v>
      </c>
      <c r="K272" t="s">
        <v>1279</v>
      </c>
      <c r="L272" t="s">
        <v>1284</v>
      </c>
      <c r="M272" t="s">
        <v>1289</v>
      </c>
      <c r="N272" t="s">
        <v>1288</v>
      </c>
      <c r="O272">
        <f>VLOOKUP(A272,Sheet2!A:B,2,0)</f>
        <v>629664</v>
      </c>
      <c r="P272">
        <f>VLOOKUP(A272,Sheet2!A:C,3,0)</f>
        <v>674640</v>
      </c>
      <c r="Q272">
        <f>VLOOKUP(A272,Sheet2!A:E,5,0)</f>
        <v>931314</v>
      </c>
      <c r="R272">
        <f>VLOOKUP(A272,Sheet2!A:F,6,0)</f>
        <v>0</v>
      </c>
      <c r="S272" t="s">
        <v>1304</v>
      </c>
      <c r="T272" s="33" t="str">
        <f>VLOOKUP(A272,Sheet2!AA:AD,3,0)</f>
        <v>Green</v>
      </c>
      <c r="U272" s="32" t="str">
        <f>VLOOKUP(A272,Sheet2!X:Y,2,0)</f>
        <v>Green</v>
      </c>
      <c r="V272" s="33" t="str">
        <f>VLOOKUP(A272,Sheet2!AA:AD,4,0)</f>
        <v>Green</v>
      </c>
    </row>
    <row r="273" spans="1:22" x14ac:dyDescent="0.3">
      <c r="A273" t="s">
        <v>285</v>
      </c>
      <c r="B273" t="s">
        <v>1257</v>
      </c>
      <c r="C273">
        <v>25</v>
      </c>
      <c r="D273" t="s">
        <v>1261</v>
      </c>
      <c r="E273">
        <v>2012</v>
      </c>
      <c r="F273">
        <v>29</v>
      </c>
      <c r="G273">
        <v>0.37082264199999998</v>
      </c>
      <c r="H273" t="s">
        <v>1265</v>
      </c>
      <c r="I273" t="s">
        <v>1270</v>
      </c>
      <c r="J273" t="s">
        <v>1271</v>
      </c>
      <c r="K273" t="s">
        <v>1271</v>
      </c>
      <c r="L273" t="s">
        <v>1271</v>
      </c>
      <c r="M273" t="s">
        <v>1288</v>
      </c>
      <c r="N273" t="s">
        <v>1288</v>
      </c>
      <c r="O273">
        <f>VLOOKUP(A273,Sheet2!A:B,2,0)</f>
        <v>435876</v>
      </c>
      <c r="P273">
        <f>VLOOKUP(A273,Sheet2!A:C,3,0)</f>
        <v>435876</v>
      </c>
      <c r="Q273">
        <f>VLOOKUP(A273,Sheet2!A:E,5,0)</f>
        <v>87649</v>
      </c>
      <c r="R273">
        <f>VLOOKUP(A273,Sheet2!A:F,6,0)</f>
        <v>0</v>
      </c>
      <c r="S273" t="s">
        <v>1288</v>
      </c>
      <c r="T273" s="33" t="str">
        <f>VLOOKUP(A273,Sheet2!AA:AD,3,0)</f>
        <v>Green</v>
      </c>
      <c r="U273" s="32" t="str">
        <f>VLOOKUP(A273,Sheet2!X:Y,2,0)</f>
        <v>Green</v>
      </c>
      <c r="V273" s="33" t="str">
        <f>VLOOKUP(A273,Sheet2!AA:AD,4,0)</f>
        <v>Green</v>
      </c>
    </row>
    <row r="274" spans="1:22" x14ac:dyDescent="0.3">
      <c r="A274" t="s">
        <v>286</v>
      </c>
      <c r="B274" t="s">
        <v>1256</v>
      </c>
      <c r="C274">
        <v>37</v>
      </c>
      <c r="D274" t="s">
        <v>1260</v>
      </c>
      <c r="E274">
        <v>2011</v>
      </c>
      <c r="F274">
        <v>27</v>
      </c>
      <c r="G274">
        <v>0.54036128999999999</v>
      </c>
      <c r="H274" t="s">
        <v>1264</v>
      </c>
      <c r="I274" t="s">
        <v>1269</v>
      </c>
      <c r="J274" t="s">
        <v>1275</v>
      </c>
      <c r="K274" t="s">
        <v>1280</v>
      </c>
      <c r="L274" t="s">
        <v>1284</v>
      </c>
      <c r="M274" t="s">
        <v>1288</v>
      </c>
      <c r="N274" t="s">
        <v>1288</v>
      </c>
      <c r="O274">
        <f>VLOOKUP(A274,Sheet2!A:B,2,0)</f>
        <v>237572</v>
      </c>
      <c r="P274">
        <f>VLOOKUP(A274,Sheet2!A:C,3,0)</f>
        <v>298608</v>
      </c>
      <c r="Q274">
        <f>VLOOKUP(A274,Sheet2!A:E,5,0)</f>
        <v>477696</v>
      </c>
      <c r="R274">
        <f>VLOOKUP(A274,Sheet2!A:F,6,0)</f>
        <v>0</v>
      </c>
      <c r="S274" t="s">
        <v>1304</v>
      </c>
      <c r="T274" s="33" t="str">
        <f>VLOOKUP(A274,Sheet2!AA:AD,3,0)</f>
        <v>Green</v>
      </c>
      <c r="U274" s="32" t="str">
        <f>VLOOKUP(A274,Sheet2!X:Y,2,0)</f>
        <v>Green</v>
      </c>
      <c r="V274" s="33" t="str">
        <f>VLOOKUP(A274,Sheet2!AA:AD,4,0)</f>
        <v>Green</v>
      </c>
    </row>
    <row r="275" spans="1:22" x14ac:dyDescent="0.3">
      <c r="A275" t="s">
        <v>287</v>
      </c>
      <c r="B275" t="s">
        <v>1257</v>
      </c>
      <c r="C275">
        <v>19</v>
      </c>
      <c r="D275" t="s">
        <v>1259</v>
      </c>
      <c r="E275">
        <v>2017</v>
      </c>
      <c r="F275">
        <v>50</v>
      </c>
      <c r="G275">
        <v>0.312724167</v>
      </c>
      <c r="H275" t="s">
        <v>1265</v>
      </c>
      <c r="I275" t="s">
        <v>1270</v>
      </c>
      <c r="J275" t="s">
        <v>1275</v>
      </c>
      <c r="K275" t="s">
        <v>1283</v>
      </c>
      <c r="L275" t="s">
        <v>1284</v>
      </c>
      <c r="M275" t="s">
        <v>1288</v>
      </c>
      <c r="N275" t="s">
        <v>1288</v>
      </c>
      <c r="O275">
        <f>VLOOKUP(A275,Sheet2!A:B,2,0)</f>
        <v>527402</v>
      </c>
      <c r="P275">
        <f>VLOOKUP(A275,Sheet2!A:C,3,0)</f>
        <v>527402</v>
      </c>
      <c r="Q275">
        <f>VLOOKUP(A275,Sheet2!A:E,5,0)</f>
        <v>47904</v>
      </c>
      <c r="R275">
        <f>VLOOKUP(A275,Sheet2!A:F,6,0)</f>
        <v>0</v>
      </c>
      <c r="S275" t="s">
        <v>1288</v>
      </c>
      <c r="T275" s="33" t="str">
        <f>VLOOKUP(A275,Sheet2!AA:AD,3,0)</f>
        <v>Green</v>
      </c>
      <c r="U275" s="32" t="str">
        <f>VLOOKUP(A275,Sheet2!X:Y,2,0)</f>
        <v>Green</v>
      </c>
      <c r="V275" s="33" t="str">
        <f>VLOOKUP(A275,Sheet2!AA:AD,4,0)</f>
        <v>Green</v>
      </c>
    </row>
    <row r="276" spans="1:22" x14ac:dyDescent="0.3">
      <c r="A276" t="s">
        <v>288</v>
      </c>
      <c r="B276" t="s">
        <v>1256</v>
      </c>
      <c r="C276">
        <v>37</v>
      </c>
      <c r="D276" t="s">
        <v>1260</v>
      </c>
      <c r="E276">
        <v>2012</v>
      </c>
      <c r="F276">
        <v>22</v>
      </c>
      <c r="G276">
        <v>0.45024039399999999</v>
      </c>
      <c r="H276" t="s">
        <v>1264</v>
      </c>
      <c r="I276" t="s">
        <v>1271</v>
      </c>
      <c r="J276" t="s">
        <v>1271</v>
      </c>
      <c r="K276" t="s">
        <v>1271</v>
      </c>
      <c r="L276" t="s">
        <v>1271</v>
      </c>
      <c r="M276" t="s">
        <v>1288</v>
      </c>
      <c r="N276" t="s">
        <v>1288</v>
      </c>
      <c r="O276">
        <f>VLOOKUP(A276,Sheet2!A:B,2,0)</f>
        <v>251052</v>
      </c>
      <c r="P276">
        <f>VLOOKUP(A276,Sheet2!A:C,3,0)</f>
        <v>251052</v>
      </c>
      <c r="Q276">
        <f>VLOOKUP(A276,Sheet2!A:E,5,0)</f>
        <v>388931</v>
      </c>
      <c r="R276">
        <f>VLOOKUP(A276,Sheet2!A:F,6,0)</f>
        <v>0</v>
      </c>
      <c r="S276" t="s">
        <v>1288</v>
      </c>
      <c r="T276" s="33" t="str">
        <f>VLOOKUP(A276,Sheet2!AA:AD,3,0)</f>
        <v>Green</v>
      </c>
      <c r="U276" s="32" t="str">
        <f>VLOOKUP(A276,Sheet2!X:Y,2,0)</f>
        <v>Green</v>
      </c>
      <c r="V276" s="33" t="str">
        <f>VLOOKUP(A276,Sheet2!AA:AD,4,0)</f>
        <v>Green</v>
      </c>
    </row>
    <row r="277" spans="1:22" x14ac:dyDescent="0.3">
      <c r="A277" t="s">
        <v>289</v>
      </c>
      <c r="B277" t="s">
        <v>1256</v>
      </c>
      <c r="C277">
        <v>49</v>
      </c>
      <c r="D277" t="s">
        <v>1258</v>
      </c>
      <c r="E277">
        <v>2015</v>
      </c>
      <c r="F277">
        <v>40</v>
      </c>
      <c r="G277">
        <v>0.54746754399999997</v>
      </c>
      <c r="H277" t="s">
        <v>1264</v>
      </c>
      <c r="I277" t="s">
        <v>1271</v>
      </c>
      <c r="J277" t="s">
        <v>1271</v>
      </c>
      <c r="K277" t="s">
        <v>1271</v>
      </c>
      <c r="L277" t="s">
        <v>1271</v>
      </c>
      <c r="M277" t="s">
        <v>1288</v>
      </c>
      <c r="N277" t="s">
        <v>1288</v>
      </c>
      <c r="O277">
        <f>VLOOKUP(A277,Sheet2!A:B,2,0)</f>
        <v>264863.46999999997</v>
      </c>
      <c r="P277">
        <f>VLOOKUP(A277,Sheet2!A:C,3,0)</f>
        <v>297504</v>
      </c>
      <c r="Q277">
        <f>VLOOKUP(A277,Sheet2!A:E,5,0)</f>
        <v>586928</v>
      </c>
      <c r="R277">
        <f>VLOOKUP(A277,Sheet2!A:F,6,0)</f>
        <v>0</v>
      </c>
      <c r="S277" t="s">
        <v>1304</v>
      </c>
      <c r="T277" s="33" t="str">
        <f>VLOOKUP(A277,Sheet2!AA:AD,3,0)</f>
        <v>Green</v>
      </c>
      <c r="U277" s="32" t="str">
        <f>VLOOKUP(A277,Sheet2!X:Y,2,0)</f>
        <v>Green</v>
      </c>
      <c r="V277" s="33" t="str">
        <f>VLOOKUP(A277,Sheet2!AA:AD,4,0)</f>
        <v>Green</v>
      </c>
    </row>
    <row r="278" spans="1:22" x14ac:dyDescent="0.3">
      <c r="A278" t="s">
        <v>290</v>
      </c>
      <c r="B278" t="s">
        <v>1256</v>
      </c>
      <c r="C278">
        <v>49</v>
      </c>
      <c r="D278" t="s">
        <v>1260</v>
      </c>
      <c r="E278">
        <v>2006</v>
      </c>
      <c r="F278">
        <v>62</v>
      </c>
      <c r="G278">
        <v>0.60232142899999996</v>
      </c>
      <c r="H278" t="s">
        <v>1264</v>
      </c>
      <c r="I278" t="s">
        <v>1267</v>
      </c>
      <c r="J278" t="s">
        <v>1274</v>
      </c>
      <c r="K278" t="s">
        <v>1279</v>
      </c>
      <c r="L278" t="s">
        <v>1284</v>
      </c>
      <c r="M278" t="s">
        <v>1288</v>
      </c>
      <c r="N278" t="s">
        <v>1288</v>
      </c>
      <c r="O278">
        <f>VLOOKUP(A278,Sheet2!A:B,2,0)</f>
        <v>249417</v>
      </c>
      <c r="P278">
        <f>VLOOKUP(A278,Sheet2!A:C,3,0)</f>
        <v>271152</v>
      </c>
      <c r="Q278">
        <f>VLOOKUP(A278,Sheet2!A:E,5,0)</f>
        <v>378116</v>
      </c>
      <c r="R278">
        <f>VLOOKUP(A278,Sheet2!A:F,6,0)</f>
        <v>0</v>
      </c>
      <c r="S278" t="s">
        <v>1304</v>
      </c>
      <c r="T278" s="33" t="str">
        <f>VLOOKUP(A278,Sheet2!AA:AD,3,0)</f>
        <v>Green</v>
      </c>
      <c r="U278" s="32" t="str">
        <f>VLOOKUP(A278,Sheet2!X:Y,2,0)</f>
        <v>Green</v>
      </c>
      <c r="V278" s="33" t="str">
        <f>VLOOKUP(A278,Sheet2!AA:AD,4,0)</f>
        <v>Green</v>
      </c>
    </row>
    <row r="279" spans="1:22" x14ac:dyDescent="0.3">
      <c r="A279" t="s">
        <v>291</v>
      </c>
      <c r="B279" t="s">
        <v>1256</v>
      </c>
      <c r="C279">
        <v>25</v>
      </c>
      <c r="D279" t="s">
        <v>1261</v>
      </c>
      <c r="E279">
        <v>2012</v>
      </c>
      <c r="F279">
        <v>22</v>
      </c>
      <c r="G279">
        <v>0.26196847299999998</v>
      </c>
      <c r="H279" t="s">
        <v>1265</v>
      </c>
      <c r="I279" t="s">
        <v>1271</v>
      </c>
      <c r="J279" t="s">
        <v>1271</v>
      </c>
      <c r="K279" t="s">
        <v>1271</v>
      </c>
      <c r="L279" t="s">
        <v>1271</v>
      </c>
      <c r="M279" t="s">
        <v>1288</v>
      </c>
      <c r="N279" t="s">
        <v>1288</v>
      </c>
      <c r="O279">
        <f>VLOOKUP(A279,Sheet2!A:B,2,0)</f>
        <v>215782</v>
      </c>
      <c r="P279">
        <f>VLOOKUP(A279,Sheet2!A:C,3,0)</f>
        <v>215782</v>
      </c>
      <c r="Q279">
        <f>VLOOKUP(A279,Sheet2!A:E,5,0)</f>
        <v>150262</v>
      </c>
      <c r="R279">
        <f>VLOOKUP(A279,Sheet2!A:F,6,0)</f>
        <v>0</v>
      </c>
      <c r="S279" t="s">
        <v>1288</v>
      </c>
      <c r="T279" s="33" t="str">
        <f>VLOOKUP(A279,Sheet2!AA:AD,3,0)</f>
        <v>Green</v>
      </c>
      <c r="U279" s="32" t="str">
        <f>VLOOKUP(A279,Sheet2!X:Y,2,0)</f>
        <v>Green</v>
      </c>
      <c r="V279" s="33" t="str">
        <f>VLOOKUP(A279,Sheet2!AA:AD,4,0)</f>
        <v>Green</v>
      </c>
    </row>
    <row r="280" spans="1:22" x14ac:dyDescent="0.3">
      <c r="A280" t="s">
        <v>292</v>
      </c>
      <c r="B280" t="s">
        <v>1256</v>
      </c>
      <c r="C280">
        <v>61</v>
      </c>
      <c r="D280" t="s">
        <v>1261</v>
      </c>
      <c r="E280">
        <v>2013</v>
      </c>
      <c r="F280">
        <v>27</v>
      </c>
      <c r="G280">
        <v>0.58644190500000004</v>
      </c>
      <c r="H280" t="s">
        <v>1264</v>
      </c>
      <c r="I280" t="s">
        <v>1267</v>
      </c>
      <c r="J280" t="s">
        <v>1275</v>
      </c>
      <c r="K280" t="s">
        <v>1280</v>
      </c>
      <c r="L280" t="s">
        <v>1286</v>
      </c>
      <c r="M280" t="s">
        <v>1288</v>
      </c>
      <c r="N280" t="s">
        <v>1288</v>
      </c>
      <c r="O280">
        <f>VLOOKUP(A280,Sheet2!A:B,2,0)</f>
        <v>253610</v>
      </c>
      <c r="P280">
        <f>VLOOKUP(A280,Sheet2!A:C,3,0)</f>
        <v>275093</v>
      </c>
      <c r="Q280">
        <f>VLOOKUP(A280,Sheet2!A:E,5,0)</f>
        <v>572834</v>
      </c>
      <c r="R280">
        <f>VLOOKUP(A280,Sheet2!A:F,6,0)</f>
        <v>0</v>
      </c>
      <c r="S280" t="s">
        <v>1288</v>
      </c>
      <c r="T280" s="33" t="str">
        <f>VLOOKUP(A280,Sheet2!AA:AD,3,0)</f>
        <v>Green</v>
      </c>
      <c r="U280" s="32" t="str">
        <f>VLOOKUP(A280,Sheet2!X:Y,2,0)</f>
        <v>Green</v>
      </c>
      <c r="V280" s="33" t="str">
        <f>VLOOKUP(A280,Sheet2!AA:AD,4,0)</f>
        <v>Green</v>
      </c>
    </row>
    <row r="281" spans="1:22" x14ac:dyDescent="0.3">
      <c r="A281" t="s">
        <v>293</v>
      </c>
      <c r="B281" t="s">
        <v>1256</v>
      </c>
      <c r="C281">
        <v>37</v>
      </c>
      <c r="D281" t="s">
        <v>1261</v>
      </c>
      <c r="E281">
        <v>2011</v>
      </c>
      <c r="F281">
        <v>49</v>
      </c>
      <c r="G281">
        <v>0.52249703199999997</v>
      </c>
      <c r="H281" t="s">
        <v>1265</v>
      </c>
      <c r="I281" t="s">
        <v>1267</v>
      </c>
      <c r="J281" t="s">
        <v>1276</v>
      </c>
      <c r="K281" t="s">
        <v>1280</v>
      </c>
      <c r="L281" t="s">
        <v>1286</v>
      </c>
      <c r="M281" t="s">
        <v>1288</v>
      </c>
      <c r="N281" t="s">
        <v>1288</v>
      </c>
      <c r="O281">
        <f>VLOOKUP(A281,Sheet2!A:B,2,0)</f>
        <v>375584</v>
      </c>
      <c r="P281">
        <f>VLOOKUP(A281,Sheet2!A:C,3,0)</f>
        <v>375584</v>
      </c>
      <c r="Q281">
        <f>VLOOKUP(A281,Sheet2!A:E,5,0)</f>
        <v>360219</v>
      </c>
      <c r="R281">
        <f>VLOOKUP(A281,Sheet2!A:F,6,0)</f>
        <v>0</v>
      </c>
      <c r="S281" t="s">
        <v>1288</v>
      </c>
      <c r="T281" s="33" t="str">
        <f>VLOOKUP(A281,Sheet2!AA:AD,3,0)</f>
        <v>Green</v>
      </c>
      <c r="U281" s="32" t="str">
        <f>VLOOKUP(A281,Sheet2!X:Y,2,0)</f>
        <v>Green</v>
      </c>
      <c r="V281" s="33" t="str">
        <f>VLOOKUP(A281,Sheet2!AA:AD,4,0)</f>
        <v>Green</v>
      </c>
    </row>
    <row r="282" spans="1:22" x14ac:dyDescent="0.3">
      <c r="A282" t="s">
        <v>294</v>
      </c>
      <c r="B282" t="s">
        <v>1256</v>
      </c>
      <c r="C282">
        <v>25</v>
      </c>
      <c r="D282" t="s">
        <v>1258</v>
      </c>
      <c r="E282">
        <v>2011</v>
      </c>
      <c r="F282">
        <v>68</v>
      </c>
      <c r="G282">
        <v>0.63438038699999999</v>
      </c>
      <c r="H282" t="s">
        <v>1264</v>
      </c>
      <c r="I282" t="s">
        <v>1270</v>
      </c>
      <c r="J282" t="s">
        <v>1275</v>
      </c>
      <c r="K282" t="s">
        <v>1279</v>
      </c>
      <c r="L282" t="s">
        <v>1284</v>
      </c>
      <c r="M282" t="s">
        <v>1288</v>
      </c>
      <c r="N282" t="s">
        <v>1288</v>
      </c>
      <c r="O282">
        <f>VLOOKUP(A282,Sheet2!A:B,2,0)</f>
        <v>401522</v>
      </c>
      <c r="P282">
        <f>VLOOKUP(A282,Sheet2!A:C,3,0)</f>
        <v>401522</v>
      </c>
      <c r="Q282">
        <f>VLOOKUP(A282,Sheet2!A:E,5,0)</f>
        <v>418205</v>
      </c>
      <c r="R282">
        <f>VLOOKUP(A282,Sheet2!A:F,6,0)</f>
        <v>0</v>
      </c>
      <c r="S282" t="s">
        <v>1288</v>
      </c>
      <c r="T282" s="33" t="str">
        <f>VLOOKUP(A282,Sheet2!AA:AD,3,0)</f>
        <v>Green</v>
      </c>
      <c r="U282" s="32" t="str">
        <f>VLOOKUP(A282,Sheet2!X:Y,2,0)</f>
        <v>Green</v>
      </c>
      <c r="V282" s="33" t="str">
        <f>VLOOKUP(A282,Sheet2!AA:AD,4,0)</f>
        <v>Green</v>
      </c>
    </row>
    <row r="283" spans="1:22" x14ac:dyDescent="0.3">
      <c r="A283" t="s">
        <v>295</v>
      </c>
      <c r="B283" t="s">
        <v>1256</v>
      </c>
      <c r="C283">
        <v>49</v>
      </c>
      <c r="D283" t="s">
        <v>1258</v>
      </c>
      <c r="E283">
        <v>2016</v>
      </c>
      <c r="F283">
        <v>24</v>
      </c>
      <c r="G283">
        <v>0.52036371400000003</v>
      </c>
      <c r="H283" t="s">
        <v>1264</v>
      </c>
      <c r="I283" t="s">
        <v>1271</v>
      </c>
      <c r="J283" t="s">
        <v>1271</v>
      </c>
      <c r="K283" t="s">
        <v>1271</v>
      </c>
      <c r="L283" t="s">
        <v>1271</v>
      </c>
      <c r="M283" t="s">
        <v>1288</v>
      </c>
      <c r="N283" t="s">
        <v>1288</v>
      </c>
      <c r="O283">
        <f>VLOOKUP(A283,Sheet2!A:B,2,0)</f>
        <v>280806</v>
      </c>
      <c r="P283">
        <f>VLOOKUP(A283,Sheet2!A:C,3,0)</f>
        <v>285672</v>
      </c>
      <c r="Q283">
        <f>VLOOKUP(A283,Sheet2!A:E,5,0)</f>
        <v>546980</v>
      </c>
      <c r="R283">
        <f>VLOOKUP(A283,Sheet2!A:F,6,0)</f>
        <v>0</v>
      </c>
      <c r="S283" t="s">
        <v>1288</v>
      </c>
      <c r="T283" s="33" t="str">
        <f>VLOOKUP(A283,Sheet2!AA:AD,3,0)</f>
        <v>Green</v>
      </c>
      <c r="U283" s="32" t="str">
        <f>VLOOKUP(A283,Sheet2!X:Y,2,0)</f>
        <v>Green</v>
      </c>
      <c r="V283" s="33" t="str">
        <f>VLOOKUP(A283,Sheet2!AA:AD,4,0)</f>
        <v>Green</v>
      </c>
    </row>
    <row r="284" spans="1:22" x14ac:dyDescent="0.3">
      <c r="A284" t="s">
        <v>296</v>
      </c>
      <c r="B284" t="s">
        <v>1257</v>
      </c>
      <c r="C284">
        <v>37</v>
      </c>
      <c r="D284" t="s">
        <v>1259</v>
      </c>
      <c r="E284">
        <v>2010</v>
      </c>
      <c r="F284">
        <v>49</v>
      </c>
      <c r="G284">
        <v>0.50611751699999996</v>
      </c>
      <c r="H284" t="s">
        <v>1265</v>
      </c>
      <c r="I284" t="s">
        <v>1270</v>
      </c>
      <c r="J284" t="s">
        <v>1274</v>
      </c>
      <c r="K284" t="s">
        <v>1279</v>
      </c>
      <c r="L284" t="s">
        <v>1285</v>
      </c>
      <c r="M284" t="s">
        <v>1288</v>
      </c>
      <c r="N284" t="s">
        <v>1288</v>
      </c>
      <c r="O284">
        <f>VLOOKUP(A284,Sheet2!A:B,2,0)</f>
        <v>305536</v>
      </c>
      <c r="P284">
        <f>VLOOKUP(A284,Sheet2!A:C,3,0)</f>
        <v>327360</v>
      </c>
      <c r="Q284">
        <f>VLOOKUP(A284,Sheet2!A:E,5,0)</f>
        <v>380543</v>
      </c>
      <c r="R284">
        <f>VLOOKUP(A284,Sheet2!A:F,6,0)</f>
        <v>0</v>
      </c>
      <c r="S284" t="s">
        <v>1288</v>
      </c>
      <c r="T284" s="33" t="str">
        <f>VLOOKUP(A284,Sheet2!AA:AD,3,0)</f>
        <v>Green</v>
      </c>
      <c r="U284" s="32" t="str">
        <f>VLOOKUP(A284,Sheet2!X:Y,2,0)</f>
        <v>Green</v>
      </c>
      <c r="V284" s="33" t="str">
        <f>VLOOKUP(A284,Sheet2!AA:AD,4,0)</f>
        <v>Green</v>
      </c>
    </row>
    <row r="285" spans="1:22" x14ac:dyDescent="0.3">
      <c r="A285" t="s">
        <v>297</v>
      </c>
      <c r="B285" t="s">
        <v>1257</v>
      </c>
      <c r="C285">
        <v>25</v>
      </c>
      <c r="D285" t="s">
        <v>1261</v>
      </c>
      <c r="E285">
        <v>2011</v>
      </c>
      <c r="F285">
        <v>49</v>
      </c>
      <c r="G285">
        <v>0.34070853800000001</v>
      </c>
      <c r="H285" t="s">
        <v>1264</v>
      </c>
      <c r="I285" t="s">
        <v>1271</v>
      </c>
      <c r="J285" t="s">
        <v>1275</v>
      </c>
      <c r="K285" t="s">
        <v>1281</v>
      </c>
      <c r="L285" t="s">
        <v>1284</v>
      </c>
      <c r="M285" t="s">
        <v>1288</v>
      </c>
      <c r="N285" t="s">
        <v>1288</v>
      </c>
      <c r="O285">
        <f>VLOOKUP(A285,Sheet2!A:B,2,0)</f>
        <v>163727.81</v>
      </c>
      <c r="P285">
        <f>VLOOKUP(A285,Sheet2!A:C,3,0)</f>
        <v>177900</v>
      </c>
      <c r="Q285">
        <f>VLOOKUP(A285,Sheet2!A:E,5,0)</f>
        <v>220844</v>
      </c>
      <c r="R285">
        <f>VLOOKUP(A285,Sheet2!A:F,6,0)</f>
        <v>0</v>
      </c>
      <c r="S285" t="s">
        <v>1303</v>
      </c>
      <c r="T285" s="33" t="str">
        <f>VLOOKUP(A285,Sheet2!AA:AD,3,0)</f>
        <v>Green</v>
      </c>
      <c r="U285" s="32" t="str">
        <f>VLOOKUP(A285,Sheet2!X:Y,2,0)</f>
        <v>Green</v>
      </c>
      <c r="V285" s="33" t="str">
        <f>VLOOKUP(A285,Sheet2!AA:AD,4,0)</f>
        <v>Green</v>
      </c>
    </row>
    <row r="286" spans="1:22" x14ac:dyDescent="0.3">
      <c r="A286" t="s">
        <v>298</v>
      </c>
      <c r="B286" t="s">
        <v>1256</v>
      </c>
      <c r="C286">
        <v>37</v>
      </c>
      <c r="D286" t="s">
        <v>1261</v>
      </c>
      <c r="E286">
        <v>2012</v>
      </c>
      <c r="F286">
        <v>47</v>
      </c>
      <c r="G286">
        <v>0.469324138</v>
      </c>
      <c r="H286" t="s">
        <v>1264</v>
      </c>
      <c r="I286" t="s">
        <v>1271</v>
      </c>
      <c r="J286" t="s">
        <v>1271</v>
      </c>
      <c r="K286" t="s">
        <v>1271</v>
      </c>
      <c r="L286" t="s">
        <v>1271</v>
      </c>
      <c r="M286" t="s">
        <v>1288</v>
      </c>
      <c r="N286" t="s">
        <v>1288</v>
      </c>
      <c r="O286">
        <f>VLOOKUP(A286,Sheet2!A:B,2,0)</f>
        <v>271050</v>
      </c>
      <c r="P286">
        <f>VLOOKUP(A286,Sheet2!A:C,3,0)</f>
        <v>301700</v>
      </c>
      <c r="Q286">
        <f>VLOOKUP(A286,Sheet2!A:E,5,0)</f>
        <v>387413</v>
      </c>
      <c r="R286">
        <f>VLOOKUP(A286,Sheet2!A:F,6,0)</f>
        <v>0</v>
      </c>
      <c r="S286" t="s">
        <v>1303</v>
      </c>
      <c r="T286" s="33" t="str">
        <f>VLOOKUP(A286,Sheet2!AA:AD,3,0)</f>
        <v>Green</v>
      </c>
      <c r="U286" s="32" t="str">
        <f>VLOOKUP(A286,Sheet2!X:Y,2,0)</f>
        <v>Green</v>
      </c>
      <c r="V286" s="33" t="str">
        <f>VLOOKUP(A286,Sheet2!AA:AD,4,0)</f>
        <v>Green</v>
      </c>
    </row>
    <row r="287" spans="1:22" x14ac:dyDescent="0.3">
      <c r="A287" t="s">
        <v>299</v>
      </c>
      <c r="B287" t="s">
        <v>1257</v>
      </c>
      <c r="C287">
        <v>18</v>
      </c>
      <c r="D287" t="s">
        <v>1260</v>
      </c>
      <c r="E287">
        <v>2010</v>
      </c>
      <c r="F287">
        <v>54</v>
      </c>
      <c r="G287">
        <v>0.50116689299999995</v>
      </c>
      <c r="H287" t="s">
        <v>1264</v>
      </c>
      <c r="I287" t="s">
        <v>1271</v>
      </c>
      <c r="J287" t="s">
        <v>1271</v>
      </c>
      <c r="K287" t="s">
        <v>1271</v>
      </c>
      <c r="L287" t="s">
        <v>1271</v>
      </c>
      <c r="M287" t="s">
        <v>1288</v>
      </c>
      <c r="N287" t="s">
        <v>1288</v>
      </c>
      <c r="O287">
        <f>VLOOKUP(A287,Sheet2!A:B,2,0)</f>
        <v>393646</v>
      </c>
      <c r="P287">
        <f>VLOOKUP(A287,Sheet2!A:C,3,0)</f>
        <v>429432</v>
      </c>
      <c r="Q287">
        <f>VLOOKUP(A287,Sheet2!A:E,5,0)</f>
        <v>288915</v>
      </c>
      <c r="R287">
        <f>VLOOKUP(A287,Sheet2!A:F,6,0)</f>
        <v>0</v>
      </c>
      <c r="S287" t="s">
        <v>1303</v>
      </c>
      <c r="T287" s="33" t="str">
        <f>VLOOKUP(A287,Sheet2!AA:AD,3,0)</f>
        <v>Green</v>
      </c>
      <c r="U287" s="32" t="str">
        <f>VLOOKUP(A287,Sheet2!X:Y,2,0)</f>
        <v>Green</v>
      </c>
      <c r="V287" s="33" t="str">
        <f>VLOOKUP(A287,Sheet2!AA:AD,4,0)</f>
        <v>Green</v>
      </c>
    </row>
    <row r="288" spans="1:22" x14ac:dyDescent="0.3">
      <c r="A288" t="s">
        <v>300</v>
      </c>
      <c r="B288" t="s">
        <v>1256</v>
      </c>
      <c r="C288">
        <v>49</v>
      </c>
      <c r="D288" t="s">
        <v>1259</v>
      </c>
      <c r="E288">
        <v>2012</v>
      </c>
      <c r="F288">
        <v>46</v>
      </c>
      <c r="G288">
        <v>0.54250767300000002</v>
      </c>
      <c r="H288" t="s">
        <v>1264</v>
      </c>
      <c r="I288" t="s">
        <v>1271</v>
      </c>
      <c r="J288" t="s">
        <v>1271</v>
      </c>
      <c r="K288" t="s">
        <v>1271</v>
      </c>
      <c r="L288" t="s">
        <v>1271</v>
      </c>
      <c r="M288" t="s">
        <v>1288</v>
      </c>
      <c r="N288" t="s">
        <v>1288</v>
      </c>
      <c r="O288">
        <f>VLOOKUP(A288,Sheet2!A:B,2,0)</f>
        <v>256128</v>
      </c>
      <c r="P288">
        <f>VLOOKUP(A288,Sheet2!A:C,3,0)</f>
        <v>256128</v>
      </c>
      <c r="Q288">
        <f>VLOOKUP(A288,Sheet2!A:E,5,0)</f>
        <v>496369</v>
      </c>
      <c r="R288">
        <f>VLOOKUP(A288,Sheet2!A:F,6,0)</f>
        <v>0</v>
      </c>
      <c r="S288" t="s">
        <v>1304</v>
      </c>
      <c r="T288" s="33" t="str">
        <f>VLOOKUP(A288,Sheet2!AA:AD,3,0)</f>
        <v>Green</v>
      </c>
      <c r="U288" s="32" t="str">
        <f>VLOOKUP(A288,Sheet2!X:Y,2,0)</f>
        <v>Green</v>
      </c>
      <c r="V288" s="33" t="str">
        <f>VLOOKUP(A288,Sheet2!AA:AD,4,0)</f>
        <v>Green</v>
      </c>
    </row>
    <row r="289" spans="1:22" x14ac:dyDescent="0.3">
      <c r="A289" t="s">
        <v>301</v>
      </c>
      <c r="B289" t="s">
        <v>1256</v>
      </c>
      <c r="C289">
        <v>37</v>
      </c>
      <c r="D289" t="s">
        <v>1259</v>
      </c>
      <c r="E289">
        <v>2007</v>
      </c>
      <c r="F289">
        <v>30</v>
      </c>
      <c r="G289">
        <v>0.52083495800000001</v>
      </c>
      <c r="H289" t="s">
        <v>1264</v>
      </c>
      <c r="I289" t="s">
        <v>1268</v>
      </c>
      <c r="J289" t="s">
        <v>1275</v>
      </c>
      <c r="K289" t="s">
        <v>1280</v>
      </c>
      <c r="L289" t="s">
        <v>1286</v>
      </c>
      <c r="M289" t="s">
        <v>1288</v>
      </c>
      <c r="N289" t="s">
        <v>1288</v>
      </c>
      <c r="O289">
        <f>VLOOKUP(A289,Sheet2!A:B,2,0)</f>
        <v>228222</v>
      </c>
      <c r="P289">
        <f>VLOOKUP(A289,Sheet2!A:C,3,0)</f>
        <v>260120</v>
      </c>
      <c r="Q289">
        <f>VLOOKUP(A289,Sheet2!A:E,5,0)</f>
        <v>350748</v>
      </c>
      <c r="R289">
        <f>VLOOKUP(A289,Sheet2!A:F,6,0)</f>
        <v>0</v>
      </c>
      <c r="S289" t="s">
        <v>1288</v>
      </c>
      <c r="T289" s="33" t="str">
        <f>VLOOKUP(A289,Sheet2!AA:AD,3,0)</f>
        <v>Green</v>
      </c>
      <c r="U289" s="32" t="str">
        <f>VLOOKUP(A289,Sheet2!X:Y,2,0)</f>
        <v>Green</v>
      </c>
      <c r="V289" s="33" t="str">
        <f>VLOOKUP(A289,Sheet2!AA:AD,4,0)</f>
        <v>Green</v>
      </c>
    </row>
    <row r="290" spans="1:22" x14ac:dyDescent="0.3">
      <c r="A290" t="s">
        <v>302</v>
      </c>
      <c r="B290" t="s">
        <v>1256</v>
      </c>
      <c r="C290">
        <v>37</v>
      </c>
      <c r="D290" t="s">
        <v>1262</v>
      </c>
      <c r="E290">
        <v>2017</v>
      </c>
      <c r="F290">
        <v>42</v>
      </c>
      <c r="G290">
        <v>0.28959637999999999</v>
      </c>
      <c r="H290" t="s">
        <v>1264</v>
      </c>
      <c r="I290" t="s">
        <v>1271</v>
      </c>
      <c r="J290" t="s">
        <v>1275</v>
      </c>
      <c r="K290" t="s">
        <v>1281</v>
      </c>
      <c r="L290" t="s">
        <v>1284</v>
      </c>
      <c r="M290" t="s">
        <v>1288</v>
      </c>
      <c r="N290" t="s">
        <v>1288</v>
      </c>
      <c r="O290">
        <f>VLOOKUP(A290,Sheet2!A:B,2,0)</f>
        <v>158279</v>
      </c>
      <c r="P290">
        <f>VLOOKUP(A290,Sheet2!A:C,3,0)</f>
        <v>158279</v>
      </c>
      <c r="Q290">
        <f>VLOOKUP(A290,Sheet2!A:E,5,0)</f>
        <v>285951</v>
      </c>
      <c r="R290">
        <f>VLOOKUP(A290,Sheet2!A:F,6,0)</f>
        <v>0</v>
      </c>
      <c r="S290" t="s">
        <v>1303</v>
      </c>
      <c r="T290" s="33" t="str">
        <f>VLOOKUP(A290,Sheet2!AA:AD,3,0)</f>
        <v>Green</v>
      </c>
      <c r="U290" s="32" t="str">
        <f>VLOOKUP(A290,Sheet2!X:Y,2,0)</f>
        <v>Green</v>
      </c>
      <c r="V290" s="33" t="str">
        <f>VLOOKUP(A290,Sheet2!AA:AD,4,0)</f>
        <v>Green</v>
      </c>
    </row>
    <row r="291" spans="1:22" x14ac:dyDescent="0.3">
      <c r="A291" t="s">
        <v>303</v>
      </c>
      <c r="B291" t="s">
        <v>1257</v>
      </c>
      <c r="C291">
        <v>49</v>
      </c>
      <c r="D291" t="s">
        <v>1258</v>
      </c>
      <c r="E291">
        <v>2012</v>
      </c>
      <c r="F291">
        <v>24</v>
      </c>
      <c r="G291">
        <v>0.57604226400000003</v>
      </c>
      <c r="H291" t="s">
        <v>1264</v>
      </c>
      <c r="I291" t="s">
        <v>1270</v>
      </c>
      <c r="J291" t="s">
        <v>1274</v>
      </c>
      <c r="K291" t="s">
        <v>1279</v>
      </c>
      <c r="L291" t="s">
        <v>1271</v>
      </c>
      <c r="M291" t="s">
        <v>1289</v>
      </c>
      <c r="N291" t="s">
        <v>1288</v>
      </c>
      <c r="O291">
        <f>VLOOKUP(A291,Sheet2!A:B,2,0)</f>
        <v>23525</v>
      </c>
      <c r="P291">
        <f>VLOOKUP(A291,Sheet2!A:C,3,0)</f>
        <v>282300</v>
      </c>
      <c r="Q291">
        <f>VLOOKUP(A291,Sheet2!A:E,5,0)</f>
        <v>577996</v>
      </c>
      <c r="R291">
        <f>VLOOKUP(A291,Sheet2!A:F,6,0)</f>
        <v>0</v>
      </c>
      <c r="S291" t="s">
        <v>1304</v>
      </c>
      <c r="T291" s="33" t="str">
        <f>VLOOKUP(A291,Sheet2!AA:AD,3,0)</f>
        <v>Green</v>
      </c>
      <c r="U291" s="32" t="str">
        <f>VLOOKUP(A291,Sheet2!X:Y,2,0)</f>
        <v>Green</v>
      </c>
      <c r="V291" s="33" t="str">
        <f>VLOOKUP(A291,Sheet2!AA:AD,4,0)</f>
        <v>Green</v>
      </c>
    </row>
    <row r="292" spans="1:22" x14ac:dyDescent="0.3">
      <c r="A292" t="s">
        <v>304</v>
      </c>
      <c r="B292" t="s">
        <v>1256</v>
      </c>
      <c r="C292">
        <v>25</v>
      </c>
      <c r="D292" t="s">
        <v>1259</v>
      </c>
      <c r="E292">
        <v>2012</v>
      </c>
      <c r="F292">
        <v>32</v>
      </c>
      <c r="G292">
        <v>0.395244335</v>
      </c>
      <c r="H292" t="s">
        <v>1264</v>
      </c>
      <c r="I292" t="s">
        <v>1272</v>
      </c>
      <c r="J292" t="s">
        <v>1275</v>
      </c>
      <c r="K292" t="s">
        <v>1283</v>
      </c>
      <c r="L292" t="s">
        <v>1284</v>
      </c>
      <c r="M292" t="s">
        <v>1288</v>
      </c>
      <c r="N292" t="s">
        <v>1288</v>
      </c>
      <c r="O292">
        <f>VLOOKUP(A292,Sheet2!A:B,2,0)</f>
        <v>228866.99</v>
      </c>
      <c r="P292">
        <f>VLOOKUP(A292,Sheet2!A:C,3,0)</f>
        <v>296244</v>
      </c>
      <c r="Q292">
        <f>VLOOKUP(A292,Sheet2!A:E,5,0)</f>
        <v>304085</v>
      </c>
      <c r="R292">
        <f>VLOOKUP(A292,Sheet2!A:F,6,0)</f>
        <v>0</v>
      </c>
      <c r="S292" t="s">
        <v>1288</v>
      </c>
      <c r="T292" s="33" t="str">
        <f>VLOOKUP(A292,Sheet2!AA:AD,3,0)</f>
        <v>Green</v>
      </c>
      <c r="U292" s="32" t="str">
        <f>VLOOKUP(A292,Sheet2!X:Y,2,0)</f>
        <v>Green</v>
      </c>
      <c r="V292" s="33" t="str">
        <f>VLOOKUP(A292,Sheet2!AA:AD,4,0)</f>
        <v>Green</v>
      </c>
    </row>
    <row r="293" spans="1:22" x14ac:dyDescent="0.3">
      <c r="A293" t="s">
        <v>305</v>
      </c>
      <c r="B293" t="s">
        <v>1257</v>
      </c>
      <c r="C293">
        <v>49</v>
      </c>
      <c r="D293" t="s">
        <v>1258</v>
      </c>
      <c r="E293">
        <v>2015</v>
      </c>
      <c r="F293">
        <v>61</v>
      </c>
      <c r="G293">
        <v>0.48864037599999999</v>
      </c>
      <c r="H293" t="s">
        <v>1264</v>
      </c>
      <c r="I293" t="s">
        <v>1271</v>
      </c>
      <c r="J293" t="s">
        <v>1271</v>
      </c>
      <c r="K293" t="s">
        <v>1271</v>
      </c>
      <c r="L293" t="s">
        <v>1271</v>
      </c>
      <c r="M293" t="s">
        <v>1288</v>
      </c>
      <c r="N293" t="s">
        <v>1288</v>
      </c>
      <c r="O293">
        <f>VLOOKUP(A293,Sheet2!A:B,2,0)</f>
        <v>214852.53</v>
      </c>
      <c r="P293">
        <f>VLOOKUP(A293,Sheet2!A:C,3,0)</f>
        <v>215340</v>
      </c>
      <c r="Q293">
        <f>VLOOKUP(A293,Sheet2!A:E,5,0)</f>
        <v>471679</v>
      </c>
      <c r="R293">
        <f>VLOOKUP(A293,Sheet2!A:F,6,0)</f>
        <v>0</v>
      </c>
      <c r="S293" t="s">
        <v>1303</v>
      </c>
      <c r="T293" s="33" t="str">
        <f>VLOOKUP(A293,Sheet2!AA:AD,3,0)</f>
        <v>Green</v>
      </c>
      <c r="U293" s="32" t="str">
        <f>VLOOKUP(A293,Sheet2!X:Y,2,0)</f>
        <v>Green</v>
      </c>
      <c r="V293" s="33" t="str">
        <f>VLOOKUP(A293,Sheet2!AA:AD,4,0)</f>
        <v>Green</v>
      </c>
    </row>
    <row r="294" spans="1:22" x14ac:dyDescent="0.3">
      <c r="A294" t="s">
        <v>306</v>
      </c>
      <c r="B294" t="s">
        <v>1256</v>
      </c>
      <c r="C294">
        <v>25</v>
      </c>
      <c r="D294" t="s">
        <v>1260</v>
      </c>
      <c r="E294">
        <v>2011</v>
      </c>
      <c r="F294">
        <v>29</v>
      </c>
      <c r="G294">
        <v>0.59272464499999999</v>
      </c>
      <c r="H294" t="s">
        <v>1265</v>
      </c>
      <c r="I294" t="s">
        <v>1268</v>
      </c>
      <c r="J294" t="s">
        <v>1275</v>
      </c>
      <c r="K294" t="s">
        <v>1282</v>
      </c>
      <c r="L294" t="s">
        <v>1285</v>
      </c>
      <c r="M294" t="s">
        <v>1289</v>
      </c>
      <c r="N294" t="s">
        <v>1288</v>
      </c>
      <c r="O294">
        <f>VLOOKUP(A294,Sheet2!A:B,2,0)</f>
        <v>47216</v>
      </c>
      <c r="P294">
        <f>VLOOKUP(A294,Sheet2!A:C,3,0)</f>
        <v>451024</v>
      </c>
      <c r="Q294">
        <f>VLOOKUP(A294,Sheet2!A:E,5,0)</f>
        <v>555775</v>
      </c>
      <c r="R294">
        <f>VLOOKUP(A294,Sheet2!A:F,6,0)</f>
        <v>555775</v>
      </c>
      <c r="S294" t="s">
        <v>1304</v>
      </c>
      <c r="T294" s="33" t="str">
        <f>VLOOKUP(A294,Sheet2!AA:AD,3,0)</f>
        <v>Green</v>
      </c>
      <c r="U294" s="32" t="str">
        <f>VLOOKUP(A294,Sheet2!X:Y,2,0)</f>
        <v>Green</v>
      </c>
      <c r="V294" s="33" t="str">
        <f>VLOOKUP(A294,Sheet2!AA:AD,4,0)</f>
        <v>Green</v>
      </c>
    </row>
    <row r="295" spans="1:22" x14ac:dyDescent="0.3">
      <c r="A295" t="s">
        <v>307</v>
      </c>
      <c r="B295" t="s">
        <v>1256</v>
      </c>
      <c r="C295">
        <v>31</v>
      </c>
      <c r="D295" t="s">
        <v>1259</v>
      </c>
      <c r="E295">
        <v>2008</v>
      </c>
      <c r="F295">
        <v>42</v>
      </c>
      <c r="G295">
        <v>0.27108903200000001</v>
      </c>
      <c r="H295" t="s">
        <v>1265</v>
      </c>
      <c r="I295" t="s">
        <v>1268</v>
      </c>
      <c r="J295" t="s">
        <v>1275</v>
      </c>
      <c r="K295" t="s">
        <v>1283</v>
      </c>
      <c r="L295" t="s">
        <v>1284</v>
      </c>
      <c r="M295" t="s">
        <v>1288</v>
      </c>
      <c r="N295" t="s">
        <v>1288</v>
      </c>
      <c r="O295">
        <f>VLOOKUP(A295,Sheet2!A:B,2,0)</f>
        <v>218614</v>
      </c>
      <c r="P295">
        <f>VLOOKUP(A295,Sheet2!A:C,3,0)</f>
        <v>230120</v>
      </c>
      <c r="Q295">
        <f>VLOOKUP(A295,Sheet2!A:E,5,0)</f>
        <v>102284</v>
      </c>
      <c r="R295">
        <f>VLOOKUP(A295,Sheet2!A:F,6,0)</f>
        <v>0</v>
      </c>
      <c r="S295" t="s">
        <v>1288</v>
      </c>
      <c r="T295" s="33" t="str">
        <f>VLOOKUP(A295,Sheet2!AA:AD,3,0)</f>
        <v>Green</v>
      </c>
      <c r="U295" s="32" t="str">
        <f>VLOOKUP(A295,Sheet2!X:Y,2,0)</f>
        <v>Green</v>
      </c>
      <c r="V295" s="33" t="str">
        <f>VLOOKUP(A295,Sheet2!AA:AD,4,0)</f>
        <v>Green</v>
      </c>
    </row>
    <row r="296" spans="1:22" x14ac:dyDescent="0.3">
      <c r="A296" t="s">
        <v>308</v>
      </c>
      <c r="B296" t="s">
        <v>1256</v>
      </c>
      <c r="C296">
        <v>49</v>
      </c>
      <c r="D296" t="s">
        <v>1258</v>
      </c>
      <c r="E296">
        <v>2014</v>
      </c>
      <c r="F296">
        <v>39</v>
      </c>
      <c r="G296">
        <v>0.42982683799999999</v>
      </c>
      <c r="H296" t="s">
        <v>1264</v>
      </c>
      <c r="I296" t="s">
        <v>1269</v>
      </c>
      <c r="J296" t="s">
        <v>1274</v>
      </c>
      <c r="K296" t="s">
        <v>1283</v>
      </c>
      <c r="L296" t="s">
        <v>1285</v>
      </c>
      <c r="M296" t="s">
        <v>1288</v>
      </c>
      <c r="N296" t="s">
        <v>1288</v>
      </c>
      <c r="O296">
        <f>VLOOKUP(A296,Sheet2!A:B,2,0)</f>
        <v>257320</v>
      </c>
      <c r="P296">
        <f>VLOOKUP(A296,Sheet2!A:C,3,0)</f>
        <v>257320</v>
      </c>
      <c r="Q296">
        <f>VLOOKUP(A296,Sheet2!A:E,5,0)</f>
        <v>394181</v>
      </c>
      <c r="R296">
        <f>VLOOKUP(A296,Sheet2!A:F,6,0)</f>
        <v>0</v>
      </c>
      <c r="S296" t="s">
        <v>1303</v>
      </c>
      <c r="T296" s="33" t="str">
        <f>VLOOKUP(A296,Sheet2!AA:AD,3,0)</f>
        <v>Green</v>
      </c>
      <c r="U296" s="32" t="str">
        <f>VLOOKUP(A296,Sheet2!X:Y,2,0)</f>
        <v>Green</v>
      </c>
      <c r="V296" s="33" t="str">
        <f>VLOOKUP(A296,Sheet2!AA:AD,4,0)</f>
        <v>Green</v>
      </c>
    </row>
    <row r="297" spans="1:22" x14ac:dyDescent="0.3">
      <c r="A297" t="s">
        <v>309</v>
      </c>
      <c r="B297" t="s">
        <v>1256</v>
      </c>
      <c r="C297">
        <v>61</v>
      </c>
      <c r="D297" t="s">
        <v>1258</v>
      </c>
      <c r="E297">
        <v>2018</v>
      </c>
      <c r="F297">
        <v>39</v>
      </c>
      <c r="G297">
        <v>0.72981427099999996</v>
      </c>
      <c r="H297" t="s">
        <v>1264</v>
      </c>
      <c r="I297" t="s">
        <v>1267</v>
      </c>
      <c r="J297" t="s">
        <v>1275</v>
      </c>
      <c r="K297" t="s">
        <v>1279</v>
      </c>
      <c r="L297" t="s">
        <v>1286</v>
      </c>
      <c r="M297" t="s">
        <v>1288</v>
      </c>
      <c r="N297" t="s">
        <v>1288</v>
      </c>
      <c r="O297">
        <f>VLOOKUP(A297,Sheet2!A:B,2,0)</f>
        <v>442162</v>
      </c>
      <c r="P297">
        <f>VLOOKUP(A297,Sheet2!A:C,3,0)</f>
        <v>442162</v>
      </c>
      <c r="Q297">
        <f>VLOOKUP(A297,Sheet2!A:E,5,0)</f>
        <v>798246</v>
      </c>
      <c r="R297">
        <f>VLOOKUP(A297,Sheet2!A:F,6,0)</f>
        <v>0</v>
      </c>
      <c r="S297" t="s">
        <v>1304</v>
      </c>
      <c r="T297" s="33" t="str">
        <f>VLOOKUP(A297,Sheet2!AA:AD,3,0)</f>
        <v>Green</v>
      </c>
      <c r="U297" s="32" t="str">
        <f>VLOOKUP(A297,Sheet2!X:Y,2,0)</f>
        <v>Green</v>
      </c>
      <c r="V297" s="33" t="str">
        <f>VLOOKUP(A297,Sheet2!AA:AD,4,0)</f>
        <v>Green</v>
      </c>
    </row>
    <row r="298" spans="1:22" x14ac:dyDescent="0.3">
      <c r="A298" t="s">
        <v>310</v>
      </c>
      <c r="B298" t="s">
        <v>1256</v>
      </c>
      <c r="C298">
        <v>37</v>
      </c>
      <c r="D298" t="s">
        <v>1260</v>
      </c>
      <c r="E298">
        <v>2008</v>
      </c>
      <c r="F298">
        <v>32</v>
      </c>
      <c r="G298">
        <v>0.34195294100000001</v>
      </c>
      <c r="H298" t="s">
        <v>1264</v>
      </c>
      <c r="I298" t="s">
        <v>1271</v>
      </c>
      <c r="J298" t="s">
        <v>1271</v>
      </c>
      <c r="K298" t="s">
        <v>1271</v>
      </c>
      <c r="L298" t="s">
        <v>1271</v>
      </c>
      <c r="M298" t="s">
        <v>1289</v>
      </c>
      <c r="N298" t="s">
        <v>1288</v>
      </c>
      <c r="O298">
        <f>VLOOKUP(A298,Sheet2!A:B,2,0)</f>
        <v>110701</v>
      </c>
      <c r="P298">
        <f>VLOOKUP(A298,Sheet2!A:C,3,0)</f>
        <v>154728</v>
      </c>
      <c r="Q298">
        <f>VLOOKUP(A298,Sheet2!A:E,5,0)</f>
        <v>241181</v>
      </c>
      <c r="R298">
        <f>VLOOKUP(A298,Sheet2!A:F,6,0)</f>
        <v>241181</v>
      </c>
      <c r="S298" t="s">
        <v>1288</v>
      </c>
      <c r="T298" s="33" t="str">
        <f>VLOOKUP(A298,Sheet2!AA:AD,3,0)</f>
        <v>Green</v>
      </c>
      <c r="U298" s="32" t="str">
        <f>VLOOKUP(A298,Sheet2!X:Y,2,0)</f>
        <v>Green</v>
      </c>
      <c r="V298" s="33" t="str">
        <f>VLOOKUP(A298,Sheet2!AA:AD,4,0)</f>
        <v>Green</v>
      </c>
    </row>
    <row r="299" spans="1:22" x14ac:dyDescent="0.3">
      <c r="A299" t="s">
        <v>311</v>
      </c>
      <c r="B299" t="s">
        <v>1256</v>
      </c>
      <c r="C299">
        <v>49</v>
      </c>
      <c r="D299" t="s">
        <v>1259</v>
      </c>
      <c r="E299">
        <v>2010</v>
      </c>
      <c r="F299">
        <v>32</v>
      </c>
      <c r="G299">
        <v>0.57423668999999999</v>
      </c>
      <c r="H299" t="s">
        <v>1264</v>
      </c>
      <c r="I299" t="s">
        <v>1270</v>
      </c>
      <c r="J299" t="s">
        <v>1275</v>
      </c>
      <c r="K299" t="s">
        <v>1280</v>
      </c>
      <c r="L299" t="s">
        <v>1284</v>
      </c>
      <c r="M299" t="s">
        <v>1288</v>
      </c>
      <c r="N299" t="s">
        <v>1288</v>
      </c>
      <c r="O299">
        <f>VLOOKUP(A299,Sheet2!A:B,2,0)</f>
        <v>222300</v>
      </c>
      <c r="P299">
        <f>VLOOKUP(A299,Sheet2!A:C,3,0)</f>
        <v>258408</v>
      </c>
      <c r="Q299">
        <f>VLOOKUP(A299,Sheet2!A:E,5,0)</f>
        <v>473551</v>
      </c>
      <c r="R299">
        <f>VLOOKUP(A299,Sheet2!A:F,6,0)</f>
        <v>0</v>
      </c>
      <c r="S299" t="s">
        <v>1288</v>
      </c>
      <c r="T299" s="33" t="str">
        <f>VLOOKUP(A299,Sheet2!AA:AD,3,0)</f>
        <v>Green</v>
      </c>
      <c r="U299" s="32" t="str">
        <f>VLOOKUP(A299,Sheet2!X:Y,2,0)</f>
        <v>Green</v>
      </c>
      <c r="V299" s="33" t="str">
        <f>VLOOKUP(A299,Sheet2!AA:AD,4,0)</f>
        <v>Green</v>
      </c>
    </row>
    <row r="300" spans="1:22" x14ac:dyDescent="0.3">
      <c r="A300" t="s">
        <v>312</v>
      </c>
      <c r="B300" t="s">
        <v>1257</v>
      </c>
      <c r="C300">
        <v>19</v>
      </c>
      <c r="D300" t="s">
        <v>1262</v>
      </c>
      <c r="E300">
        <v>2016</v>
      </c>
      <c r="F300">
        <v>20</v>
      </c>
      <c r="G300">
        <v>0.244865678</v>
      </c>
      <c r="H300" t="s">
        <v>1264</v>
      </c>
      <c r="I300" t="s">
        <v>1271</v>
      </c>
      <c r="J300" t="s">
        <v>1271</v>
      </c>
      <c r="K300" t="s">
        <v>1271</v>
      </c>
      <c r="L300" t="s">
        <v>1271</v>
      </c>
      <c r="M300" t="s">
        <v>1288</v>
      </c>
      <c r="N300" t="s">
        <v>1288</v>
      </c>
      <c r="O300">
        <f>VLOOKUP(A300,Sheet2!A:B,2,0)</f>
        <v>232452</v>
      </c>
      <c r="P300">
        <f>VLOOKUP(A300,Sheet2!A:C,3,0)</f>
        <v>232452</v>
      </c>
      <c r="Q300">
        <f>VLOOKUP(A300,Sheet2!A:E,5,0)</f>
        <v>144779</v>
      </c>
      <c r="R300">
        <f>VLOOKUP(A300,Sheet2!A:F,6,0)</f>
        <v>0</v>
      </c>
      <c r="S300" t="s">
        <v>1288</v>
      </c>
      <c r="T300" s="33" t="str">
        <f>VLOOKUP(A300,Sheet2!AA:AD,3,0)</f>
        <v>Green</v>
      </c>
      <c r="U300" s="32" t="str">
        <f>VLOOKUP(A300,Sheet2!X:Y,2,0)</f>
        <v>Green</v>
      </c>
      <c r="V300" s="33" t="str">
        <f>VLOOKUP(A300,Sheet2!AA:AD,4,0)</f>
        <v>Green</v>
      </c>
    </row>
    <row r="301" spans="1:22" x14ac:dyDescent="0.3">
      <c r="A301" t="s">
        <v>313</v>
      </c>
      <c r="B301" t="s">
        <v>1256</v>
      </c>
      <c r="C301">
        <v>43</v>
      </c>
      <c r="D301" t="s">
        <v>1258</v>
      </c>
      <c r="E301">
        <v>2012</v>
      </c>
      <c r="F301">
        <v>46</v>
      </c>
      <c r="G301">
        <v>0.472472956</v>
      </c>
      <c r="H301" t="s">
        <v>1264</v>
      </c>
      <c r="I301" t="s">
        <v>1270</v>
      </c>
      <c r="J301" t="s">
        <v>1275</v>
      </c>
      <c r="K301" t="s">
        <v>1282</v>
      </c>
      <c r="L301" t="s">
        <v>1286</v>
      </c>
      <c r="M301" t="s">
        <v>1289</v>
      </c>
      <c r="N301" t="s">
        <v>1288</v>
      </c>
      <c r="O301">
        <f>VLOOKUP(A301,Sheet2!A:B,2,0)</f>
        <v>136894</v>
      </c>
      <c r="P301">
        <f>VLOOKUP(A301,Sheet2!A:C,3,0)</f>
        <v>227634</v>
      </c>
      <c r="Q301">
        <f>VLOOKUP(A301,Sheet2!A:E,5,0)</f>
        <v>498380</v>
      </c>
      <c r="R301">
        <f>VLOOKUP(A301,Sheet2!A:F,6,0)</f>
        <v>498380</v>
      </c>
      <c r="S301" t="s">
        <v>1288</v>
      </c>
      <c r="T301" s="33" t="str">
        <f>VLOOKUP(A301,Sheet2!AA:AD,3,0)</f>
        <v>Green</v>
      </c>
      <c r="U301" s="32" t="str">
        <f>VLOOKUP(A301,Sheet2!X:Y,2,0)</f>
        <v>Green</v>
      </c>
      <c r="V301" s="33" t="str">
        <f>VLOOKUP(A301,Sheet2!AA:AD,4,0)</f>
        <v>Green</v>
      </c>
    </row>
    <row r="302" spans="1:22" x14ac:dyDescent="0.3">
      <c r="A302" t="s">
        <v>314</v>
      </c>
      <c r="B302" t="s">
        <v>1256</v>
      </c>
      <c r="C302">
        <v>37</v>
      </c>
      <c r="D302" t="s">
        <v>1258</v>
      </c>
      <c r="E302">
        <v>2017</v>
      </c>
      <c r="F302">
        <v>43</v>
      </c>
      <c r="G302">
        <v>0.62817000000000001</v>
      </c>
      <c r="H302" t="s">
        <v>1264</v>
      </c>
      <c r="I302" t="s">
        <v>1270</v>
      </c>
      <c r="J302" t="s">
        <v>1275</v>
      </c>
      <c r="K302" t="s">
        <v>1279</v>
      </c>
      <c r="L302" t="s">
        <v>1284</v>
      </c>
      <c r="M302" t="s">
        <v>1288</v>
      </c>
      <c r="N302" t="s">
        <v>1288</v>
      </c>
      <c r="O302">
        <f>VLOOKUP(A302,Sheet2!A:B,2,0)</f>
        <v>389708</v>
      </c>
      <c r="P302">
        <f>VLOOKUP(A302,Sheet2!A:C,3,0)</f>
        <v>389708</v>
      </c>
      <c r="Q302">
        <f>VLOOKUP(A302,Sheet2!A:E,5,0)</f>
        <v>641038</v>
      </c>
      <c r="R302">
        <f>VLOOKUP(A302,Sheet2!A:F,6,0)</f>
        <v>0</v>
      </c>
      <c r="S302" t="s">
        <v>1288</v>
      </c>
      <c r="T302" s="33" t="str">
        <f>VLOOKUP(A302,Sheet2!AA:AD,3,0)</f>
        <v>Green</v>
      </c>
      <c r="U302" s="32" t="str">
        <f>VLOOKUP(A302,Sheet2!X:Y,2,0)</f>
        <v>Green</v>
      </c>
      <c r="V302" s="33" t="str">
        <f>VLOOKUP(A302,Sheet2!AA:AD,4,0)</f>
        <v>Green</v>
      </c>
    </row>
    <row r="303" spans="1:22" x14ac:dyDescent="0.3">
      <c r="A303" t="s">
        <v>315</v>
      </c>
      <c r="B303" t="s">
        <v>1257</v>
      </c>
      <c r="C303">
        <v>37</v>
      </c>
      <c r="D303" t="s">
        <v>1260</v>
      </c>
      <c r="E303">
        <v>2012</v>
      </c>
      <c r="F303">
        <v>35</v>
      </c>
      <c r="G303">
        <v>0.25535317099999999</v>
      </c>
      <c r="H303" t="s">
        <v>1264</v>
      </c>
      <c r="I303" t="s">
        <v>1271</v>
      </c>
      <c r="J303" t="s">
        <v>1271</v>
      </c>
      <c r="K303" t="s">
        <v>1271</v>
      </c>
      <c r="L303" t="s">
        <v>1271</v>
      </c>
      <c r="M303" t="s">
        <v>1288</v>
      </c>
      <c r="N303" t="s">
        <v>1288</v>
      </c>
      <c r="O303">
        <f>VLOOKUP(A303,Sheet2!A:B,2,0)</f>
        <v>158004</v>
      </c>
      <c r="P303">
        <f>VLOOKUP(A303,Sheet2!A:C,3,0)</f>
        <v>158004</v>
      </c>
      <c r="Q303">
        <f>VLOOKUP(A303,Sheet2!A:E,5,0)</f>
        <v>215238</v>
      </c>
      <c r="R303">
        <f>VLOOKUP(A303,Sheet2!A:F,6,0)</f>
        <v>0</v>
      </c>
      <c r="S303" t="s">
        <v>1288</v>
      </c>
      <c r="T303" s="33" t="str">
        <f>VLOOKUP(A303,Sheet2!AA:AD,3,0)</f>
        <v>Green</v>
      </c>
      <c r="U303" s="32" t="str">
        <f>VLOOKUP(A303,Sheet2!X:Y,2,0)</f>
        <v>Green</v>
      </c>
      <c r="V303" s="33" t="str">
        <f>VLOOKUP(A303,Sheet2!AA:AD,4,0)</f>
        <v>Green</v>
      </c>
    </row>
    <row r="304" spans="1:22" x14ac:dyDescent="0.3">
      <c r="A304" t="s">
        <v>316</v>
      </c>
      <c r="B304" t="s">
        <v>1257</v>
      </c>
      <c r="C304">
        <v>37</v>
      </c>
      <c r="D304" t="s">
        <v>1258</v>
      </c>
      <c r="E304">
        <v>2013</v>
      </c>
      <c r="F304">
        <v>48</v>
      </c>
      <c r="G304">
        <v>0.43349430100000003</v>
      </c>
      <c r="H304" t="s">
        <v>1264</v>
      </c>
      <c r="I304" t="s">
        <v>1271</v>
      </c>
      <c r="J304" t="s">
        <v>1271</v>
      </c>
      <c r="K304" t="s">
        <v>1271</v>
      </c>
      <c r="L304" t="s">
        <v>1271</v>
      </c>
      <c r="M304" t="s">
        <v>1288</v>
      </c>
      <c r="N304" t="s">
        <v>1288</v>
      </c>
      <c r="O304">
        <f>VLOOKUP(A304,Sheet2!A:B,2,0)</f>
        <v>199970</v>
      </c>
      <c r="P304">
        <f>VLOOKUP(A304,Sheet2!A:C,3,0)</f>
        <v>199970</v>
      </c>
      <c r="Q304">
        <f>VLOOKUP(A304,Sheet2!A:E,5,0)</f>
        <v>352025</v>
      </c>
      <c r="R304">
        <f>VLOOKUP(A304,Sheet2!A:F,6,0)</f>
        <v>0</v>
      </c>
      <c r="S304" t="s">
        <v>1303</v>
      </c>
      <c r="T304" s="33" t="str">
        <f>VLOOKUP(A304,Sheet2!AA:AD,3,0)</f>
        <v>Green</v>
      </c>
      <c r="U304" s="32" t="str">
        <f>VLOOKUP(A304,Sheet2!X:Y,2,0)</f>
        <v>Green</v>
      </c>
      <c r="V304" s="33" t="str">
        <f>VLOOKUP(A304,Sheet2!AA:AD,4,0)</f>
        <v>Green</v>
      </c>
    </row>
    <row r="305" spans="1:22" x14ac:dyDescent="0.3">
      <c r="A305" t="s">
        <v>317</v>
      </c>
      <c r="B305" t="s">
        <v>1257</v>
      </c>
      <c r="C305">
        <v>49</v>
      </c>
      <c r="D305" t="s">
        <v>1258</v>
      </c>
      <c r="E305">
        <v>2015</v>
      </c>
      <c r="F305">
        <v>25</v>
      </c>
      <c r="G305">
        <v>0.36201913000000002</v>
      </c>
      <c r="H305" t="s">
        <v>1264</v>
      </c>
      <c r="I305" t="s">
        <v>1270</v>
      </c>
      <c r="J305" t="s">
        <v>1276</v>
      </c>
      <c r="K305" t="s">
        <v>1280</v>
      </c>
      <c r="L305" t="s">
        <v>1286</v>
      </c>
      <c r="M305" t="s">
        <v>1288</v>
      </c>
      <c r="N305" t="s">
        <v>1288</v>
      </c>
      <c r="O305">
        <f>VLOOKUP(A305,Sheet2!A:B,2,0)</f>
        <v>174986</v>
      </c>
      <c r="P305">
        <f>VLOOKUP(A305,Sheet2!A:C,3,0)</f>
        <v>192346</v>
      </c>
      <c r="Q305">
        <f>VLOOKUP(A305,Sheet2!A:E,5,0)</f>
        <v>387213</v>
      </c>
      <c r="R305">
        <f>VLOOKUP(A305,Sheet2!A:F,6,0)</f>
        <v>0</v>
      </c>
      <c r="S305" t="s">
        <v>1288</v>
      </c>
      <c r="T305" s="33" t="str">
        <f>VLOOKUP(A305,Sheet2!AA:AD,3,0)</f>
        <v>Green</v>
      </c>
      <c r="U305" s="32" t="str">
        <f>VLOOKUP(A305,Sheet2!X:Y,2,0)</f>
        <v>Green</v>
      </c>
      <c r="V305" s="33" t="str">
        <f>VLOOKUP(A305,Sheet2!AA:AD,4,0)</f>
        <v>Green</v>
      </c>
    </row>
    <row r="306" spans="1:22" x14ac:dyDescent="0.3">
      <c r="A306" t="s">
        <v>318</v>
      </c>
      <c r="B306" t="s">
        <v>1257</v>
      </c>
      <c r="C306">
        <v>25</v>
      </c>
      <c r="D306" t="s">
        <v>1262</v>
      </c>
      <c r="E306">
        <v>2015</v>
      </c>
      <c r="F306">
        <v>24</v>
      </c>
      <c r="G306">
        <v>0.36873478300000001</v>
      </c>
      <c r="H306" t="s">
        <v>1265</v>
      </c>
      <c r="I306" t="s">
        <v>1268</v>
      </c>
      <c r="J306" t="s">
        <v>1275</v>
      </c>
      <c r="K306" t="s">
        <v>1280</v>
      </c>
      <c r="L306" t="s">
        <v>1285</v>
      </c>
      <c r="M306" t="s">
        <v>1288</v>
      </c>
      <c r="N306" t="s">
        <v>1288</v>
      </c>
      <c r="O306">
        <f>VLOOKUP(A306,Sheet2!A:B,2,0)</f>
        <v>354268</v>
      </c>
      <c r="P306">
        <f>VLOOKUP(A306,Sheet2!A:C,3,0)</f>
        <v>389085</v>
      </c>
      <c r="Q306">
        <f>VLOOKUP(A306,Sheet2!A:E,5,0)</f>
        <v>232763</v>
      </c>
      <c r="R306">
        <f>VLOOKUP(A306,Sheet2!A:F,6,0)</f>
        <v>0</v>
      </c>
      <c r="S306" t="s">
        <v>1288</v>
      </c>
      <c r="T306" s="33" t="str">
        <f>VLOOKUP(A306,Sheet2!AA:AD,3,0)</f>
        <v>Green</v>
      </c>
      <c r="U306" s="32" t="str">
        <f>VLOOKUP(A306,Sheet2!X:Y,2,0)</f>
        <v>Green</v>
      </c>
      <c r="V306" s="33" t="str">
        <f>VLOOKUP(A306,Sheet2!AA:AD,4,0)</f>
        <v>Green</v>
      </c>
    </row>
    <row r="307" spans="1:22" x14ac:dyDescent="0.3">
      <c r="A307" t="s">
        <v>319</v>
      </c>
      <c r="B307" t="s">
        <v>1256</v>
      </c>
      <c r="C307">
        <v>49</v>
      </c>
      <c r="D307" t="s">
        <v>1260</v>
      </c>
      <c r="E307">
        <v>2015</v>
      </c>
      <c r="F307">
        <v>45</v>
      </c>
      <c r="G307">
        <v>0.51488695699999998</v>
      </c>
      <c r="H307" t="s">
        <v>1264</v>
      </c>
      <c r="I307" t="s">
        <v>1271</v>
      </c>
      <c r="J307" t="s">
        <v>1271</v>
      </c>
      <c r="K307" t="s">
        <v>1271</v>
      </c>
      <c r="L307" t="s">
        <v>1271</v>
      </c>
      <c r="M307" t="s">
        <v>1288</v>
      </c>
      <c r="N307" t="s">
        <v>1288</v>
      </c>
      <c r="O307">
        <f>VLOOKUP(A307,Sheet2!A:B,2,0)</f>
        <v>202439</v>
      </c>
      <c r="P307">
        <f>VLOOKUP(A307,Sheet2!A:C,3,0)</f>
        <v>263280</v>
      </c>
      <c r="Q307">
        <f>VLOOKUP(A307,Sheet2!A:E,5,0)</f>
        <v>554748</v>
      </c>
      <c r="R307">
        <f>VLOOKUP(A307,Sheet2!A:F,6,0)</f>
        <v>0</v>
      </c>
      <c r="S307" t="s">
        <v>1288</v>
      </c>
      <c r="T307" s="33" t="str">
        <f>VLOOKUP(A307,Sheet2!AA:AD,3,0)</f>
        <v>Green</v>
      </c>
      <c r="U307" s="32" t="str">
        <f>VLOOKUP(A307,Sheet2!X:Y,2,0)</f>
        <v>Green</v>
      </c>
      <c r="V307" s="33" t="str">
        <f>VLOOKUP(A307,Sheet2!AA:AD,4,0)</f>
        <v>Green</v>
      </c>
    </row>
    <row r="308" spans="1:22" x14ac:dyDescent="0.3">
      <c r="A308" t="s">
        <v>320</v>
      </c>
      <c r="B308" t="s">
        <v>1257</v>
      </c>
      <c r="C308">
        <v>25</v>
      </c>
      <c r="D308" t="s">
        <v>1261</v>
      </c>
      <c r="E308">
        <v>2007</v>
      </c>
      <c r="F308">
        <v>24</v>
      </c>
      <c r="G308">
        <v>0.714066176</v>
      </c>
      <c r="H308" t="s">
        <v>1264</v>
      </c>
      <c r="I308" t="s">
        <v>1267</v>
      </c>
      <c r="J308" t="s">
        <v>1274</v>
      </c>
      <c r="K308" t="s">
        <v>1279</v>
      </c>
      <c r="L308" t="s">
        <v>1285</v>
      </c>
      <c r="M308" t="s">
        <v>1288</v>
      </c>
      <c r="N308" t="s">
        <v>1288</v>
      </c>
      <c r="O308">
        <f>VLOOKUP(A308,Sheet2!A:B,2,0)</f>
        <v>299923.71999999997</v>
      </c>
      <c r="P308">
        <f>VLOOKUP(A308,Sheet2!A:C,3,0)</f>
        <v>304381</v>
      </c>
      <c r="Q308">
        <f>VLOOKUP(A308,Sheet2!A:E,5,0)</f>
        <v>336953</v>
      </c>
      <c r="R308">
        <f>VLOOKUP(A308,Sheet2!A:F,6,0)</f>
        <v>0</v>
      </c>
      <c r="S308" t="s">
        <v>1304</v>
      </c>
      <c r="T308" s="33" t="str">
        <f>VLOOKUP(A308,Sheet2!AA:AD,3,0)</f>
        <v>Green</v>
      </c>
      <c r="U308" s="32" t="str">
        <f>VLOOKUP(A308,Sheet2!X:Y,2,0)</f>
        <v>Green</v>
      </c>
      <c r="V308" s="33" t="str">
        <f>VLOOKUP(A308,Sheet2!AA:AD,4,0)</f>
        <v>Green</v>
      </c>
    </row>
    <row r="309" spans="1:22" x14ac:dyDescent="0.3">
      <c r="A309" t="s">
        <v>321</v>
      </c>
      <c r="B309" t="s">
        <v>1257</v>
      </c>
      <c r="C309">
        <v>25</v>
      </c>
      <c r="D309" t="s">
        <v>1259</v>
      </c>
      <c r="E309">
        <v>2011</v>
      </c>
      <c r="F309">
        <v>21</v>
      </c>
      <c r="G309">
        <v>0.59978048100000003</v>
      </c>
      <c r="H309" t="s">
        <v>1264</v>
      </c>
      <c r="I309" t="s">
        <v>1271</v>
      </c>
      <c r="J309" t="s">
        <v>1271</v>
      </c>
      <c r="K309" t="s">
        <v>1271</v>
      </c>
      <c r="L309" t="s">
        <v>1271</v>
      </c>
      <c r="M309" t="s">
        <v>1288</v>
      </c>
      <c r="N309" t="s">
        <v>1288</v>
      </c>
      <c r="O309">
        <f>VLOOKUP(A309,Sheet2!A:B,2,0)</f>
        <v>324290</v>
      </c>
      <c r="P309">
        <f>VLOOKUP(A309,Sheet2!A:C,3,0)</f>
        <v>324290</v>
      </c>
      <c r="Q309">
        <f>VLOOKUP(A309,Sheet2!A:E,5,0)</f>
        <v>380836</v>
      </c>
      <c r="R309">
        <f>VLOOKUP(A309,Sheet2!A:F,6,0)</f>
        <v>0</v>
      </c>
      <c r="S309" t="s">
        <v>1303</v>
      </c>
      <c r="T309" s="33" t="str">
        <f>VLOOKUP(A309,Sheet2!AA:AD,3,0)</f>
        <v>Green</v>
      </c>
      <c r="U309" s="32" t="str">
        <f>VLOOKUP(A309,Sheet2!X:Y,2,0)</f>
        <v>Green</v>
      </c>
      <c r="V309" s="33" t="str">
        <f>VLOOKUP(A309,Sheet2!AA:AD,4,0)</f>
        <v>Green</v>
      </c>
    </row>
    <row r="310" spans="1:22" x14ac:dyDescent="0.3">
      <c r="A310" t="s">
        <v>322</v>
      </c>
      <c r="B310" t="s">
        <v>1256</v>
      </c>
      <c r="C310">
        <v>37</v>
      </c>
      <c r="D310" t="s">
        <v>1259</v>
      </c>
      <c r="E310">
        <v>2011</v>
      </c>
      <c r="F310">
        <v>57</v>
      </c>
      <c r="G310">
        <v>0.43142399999999997</v>
      </c>
      <c r="H310" t="s">
        <v>1265</v>
      </c>
      <c r="I310" t="s">
        <v>1271</v>
      </c>
      <c r="J310" t="s">
        <v>1271</v>
      </c>
      <c r="K310" t="s">
        <v>1271</v>
      </c>
      <c r="L310" t="s">
        <v>1271</v>
      </c>
      <c r="M310" t="s">
        <v>1288</v>
      </c>
      <c r="N310" t="s">
        <v>1288</v>
      </c>
      <c r="O310">
        <f>VLOOKUP(A310,Sheet2!A:B,2,0)</f>
        <v>196127</v>
      </c>
      <c r="P310">
        <f>VLOOKUP(A310,Sheet2!A:C,3,0)</f>
        <v>248651</v>
      </c>
      <c r="Q310">
        <f>VLOOKUP(A310,Sheet2!A:E,5,0)</f>
        <v>361179</v>
      </c>
      <c r="R310">
        <f>VLOOKUP(A310,Sheet2!A:F,6,0)</f>
        <v>0</v>
      </c>
      <c r="S310" t="s">
        <v>1288</v>
      </c>
      <c r="T310" s="33" t="str">
        <f>VLOOKUP(A310,Sheet2!AA:AD,3,0)</f>
        <v>Green</v>
      </c>
      <c r="U310" s="32" t="str">
        <f>VLOOKUP(A310,Sheet2!X:Y,2,0)</f>
        <v>Green</v>
      </c>
      <c r="V310" s="33" t="str">
        <f>VLOOKUP(A310,Sheet2!AA:AD,4,0)</f>
        <v>Green</v>
      </c>
    </row>
    <row r="311" spans="1:22" x14ac:dyDescent="0.3">
      <c r="A311" t="s">
        <v>323</v>
      </c>
      <c r="B311" t="s">
        <v>1256</v>
      </c>
      <c r="C311">
        <v>49</v>
      </c>
      <c r="D311" t="s">
        <v>1258</v>
      </c>
      <c r="E311">
        <v>2016</v>
      </c>
      <c r="F311">
        <v>44</v>
      </c>
      <c r="G311">
        <v>0.40203201700000002</v>
      </c>
      <c r="H311" t="s">
        <v>1265</v>
      </c>
      <c r="I311" t="s">
        <v>1271</v>
      </c>
      <c r="J311" t="s">
        <v>1271</v>
      </c>
      <c r="K311" t="s">
        <v>1271</v>
      </c>
      <c r="L311" t="s">
        <v>1271</v>
      </c>
      <c r="M311" t="s">
        <v>1288</v>
      </c>
      <c r="N311" t="s">
        <v>1288</v>
      </c>
      <c r="O311">
        <f>VLOOKUP(A311,Sheet2!A:B,2,0)</f>
        <v>260862</v>
      </c>
      <c r="P311">
        <f>VLOOKUP(A311,Sheet2!A:C,3,0)</f>
        <v>260862</v>
      </c>
      <c r="Q311">
        <f>VLOOKUP(A311,Sheet2!A:E,5,0)</f>
        <v>402306</v>
      </c>
      <c r="R311">
        <f>VLOOKUP(A311,Sheet2!A:F,6,0)</f>
        <v>0</v>
      </c>
      <c r="S311" t="s">
        <v>1288</v>
      </c>
      <c r="T311" s="33" t="str">
        <f>VLOOKUP(A311,Sheet2!AA:AD,3,0)</f>
        <v>Green</v>
      </c>
      <c r="U311" s="32" t="str">
        <f>VLOOKUP(A311,Sheet2!X:Y,2,0)</f>
        <v>Green</v>
      </c>
      <c r="V311" s="33" t="str">
        <f>VLOOKUP(A311,Sheet2!AA:AD,4,0)</f>
        <v>Green</v>
      </c>
    </row>
    <row r="312" spans="1:22" x14ac:dyDescent="0.3">
      <c r="A312" t="s">
        <v>324</v>
      </c>
      <c r="B312" t="s">
        <v>1257</v>
      </c>
      <c r="C312">
        <v>37</v>
      </c>
      <c r="D312" t="s">
        <v>1260</v>
      </c>
      <c r="E312">
        <v>2020</v>
      </c>
      <c r="F312">
        <v>61</v>
      </c>
      <c r="G312">
        <v>0.54170507499999998</v>
      </c>
      <c r="H312" t="s">
        <v>1265</v>
      </c>
      <c r="I312" t="s">
        <v>1270</v>
      </c>
      <c r="J312" t="s">
        <v>1271</v>
      </c>
      <c r="K312" t="s">
        <v>1271</v>
      </c>
      <c r="L312" t="s">
        <v>1271</v>
      </c>
      <c r="M312" t="s">
        <v>1288</v>
      </c>
      <c r="N312" t="s">
        <v>1288</v>
      </c>
      <c r="O312">
        <f>VLOOKUP(A312,Sheet2!A:B,2,0)</f>
        <v>418885.13</v>
      </c>
      <c r="P312">
        <f>VLOOKUP(A312,Sheet2!A:C,3,0)</f>
        <v>447454</v>
      </c>
      <c r="Q312">
        <f>VLOOKUP(A312,Sheet2!A:E,5,0)</f>
        <v>519001</v>
      </c>
      <c r="R312">
        <f>VLOOKUP(A312,Sheet2!A:F,6,0)</f>
        <v>0</v>
      </c>
      <c r="S312" t="s">
        <v>1304</v>
      </c>
      <c r="T312" s="33" t="str">
        <f>VLOOKUP(A312,Sheet2!AA:AD,3,0)</f>
        <v>Green</v>
      </c>
      <c r="U312" s="32" t="str">
        <f>VLOOKUP(A312,Sheet2!X:Y,2,0)</f>
        <v>Green</v>
      </c>
      <c r="V312" s="33" t="str">
        <f>VLOOKUP(A312,Sheet2!AA:AD,4,0)</f>
        <v>Green</v>
      </c>
    </row>
    <row r="313" spans="1:22" x14ac:dyDescent="0.3">
      <c r="A313" t="s">
        <v>325</v>
      </c>
      <c r="B313" t="s">
        <v>1256</v>
      </c>
      <c r="C313">
        <v>49</v>
      </c>
      <c r="D313" t="s">
        <v>1261</v>
      </c>
      <c r="E313">
        <v>2015</v>
      </c>
      <c r="F313">
        <v>36</v>
      </c>
      <c r="G313">
        <v>0.50170956499999997</v>
      </c>
      <c r="H313" t="s">
        <v>1265</v>
      </c>
      <c r="I313" t="s">
        <v>1268</v>
      </c>
      <c r="J313" t="s">
        <v>1276</v>
      </c>
      <c r="K313" t="s">
        <v>1279</v>
      </c>
      <c r="L313" t="s">
        <v>1286</v>
      </c>
      <c r="M313" t="s">
        <v>1288</v>
      </c>
      <c r="N313" t="s">
        <v>1288</v>
      </c>
      <c r="O313">
        <f>VLOOKUP(A313,Sheet2!A:B,2,0)</f>
        <v>361024</v>
      </c>
      <c r="P313">
        <f>VLOOKUP(A313,Sheet2!A:C,3,0)</f>
        <v>383588</v>
      </c>
      <c r="Q313">
        <f>VLOOKUP(A313,Sheet2!A:E,5,0)</f>
        <v>488826</v>
      </c>
      <c r="R313">
        <f>VLOOKUP(A313,Sheet2!A:F,6,0)</f>
        <v>0</v>
      </c>
      <c r="S313" t="s">
        <v>1288</v>
      </c>
      <c r="T313" s="33" t="str">
        <f>VLOOKUP(A313,Sheet2!AA:AD,3,0)</f>
        <v>Green</v>
      </c>
      <c r="U313" s="32" t="str">
        <f>VLOOKUP(A313,Sheet2!X:Y,2,0)</f>
        <v>Green</v>
      </c>
      <c r="V313" s="33" t="str">
        <f>VLOOKUP(A313,Sheet2!AA:AD,4,0)</f>
        <v>Green</v>
      </c>
    </row>
    <row r="314" spans="1:22" x14ac:dyDescent="0.3">
      <c r="A314" t="s">
        <v>326</v>
      </c>
      <c r="B314" t="s">
        <v>1256</v>
      </c>
      <c r="C314">
        <v>61</v>
      </c>
      <c r="D314" t="s">
        <v>1258</v>
      </c>
      <c r="E314">
        <v>2014</v>
      </c>
      <c r="F314">
        <v>37</v>
      </c>
      <c r="G314">
        <v>0.56877687899999996</v>
      </c>
      <c r="H314" t="s">
        <v>1265</v>
      </c>
      <c r="I314" t="s">
        <v>1268</v>
      </c>
      <c r="J314" t="s">
        <v>1276</v>
      </c>
      <c r="K314" t="s">
        <v>1279</v>
      </c>
      <c r="L314" t="s">
        <v>1286</v>
      </c>
      <c r="M314" t="s">
        <v>1288</v>
      </c>
      <c r="N314" t="s">
        <v>1288</v>
      </c>
      <c r="O314">
        <f>VLOOKUP(A314,Sheet2!A:B,2,0)</f>
        <v>274354</v>
      </c>
      <c r="P314">
        <f>VLOOKUP(A314,Sheet2!A:C,3,0)</f>
        <v>317884</v>
      </c>
      <c r="Q314">
        <f>VLOOKUP(A314,Sheet2!A:E,5,0)</f>
        <v>594334</v>
      </c>
      <c r="R314">
        <f>VLOOKUP(A314,Sheet2!A:F,6,0)</f>
        <v>0</v>
      </c>
      <c r="S314" t="s">
        <v>1304</v>
      </c>
      <c r="T314" s="33" t="str">
        <f>VLOOKUP(A314,Sheet2!AA:AD,3,0)</f>
        <v>Green</v>
      </c>
      <c r="U314" s="32" t="str">
        <f>VLOOKUP(A314,Sheet2!X:Y,2,0)</f>
        <v>Green</v>
      </c>
      <c r="V314" s="33" t="str">
        <f>VLOOKUP(A314,Sheet2!AA:AD,4,0)</f>
        <v>Green</v>
      </c>
    </row>
    <row r="315" spans="1:22" x14ac:dyDescent="0.3">
      <c r="A315" t="s">
        <v>327</v>
      </c>
      <c r="B315" t="s">
        <v>1256</v>
      </c>
      <c r="C315">
        <v>49</v>
      </c>
      <c r="D315" t="s">
        <v>1261</v>
      </c>
      <c r="E315">
        <v>2009</v>
      </c>
      <c r="F315">
        <v>55</v>
      </c>
      <c r="G315">
        <v>0.43445014900000001</v>
      </c>
      <c r="H315" t="s">
        <v>1264</v>
      </c>
      <c r="I315" t="s">
        <v>1270</v>
      </c>
      <c r="J315" t="s">
        <v>1271</v>
      </c>
      <c r="K315" t="s">
        <v>1271</v>
      </c>
      <c r="L315" t="s">
        <v>1271</v>
      </c>
      <c r="M315" t="s">
        <v>1289</v>
      </c>
      <c r="N315" t="s">
        <v>1288</v>
      </c>
      <c r="O315">
        <f>VLOOKUP(A315,Sheet2!A:B,2,0)</f>
        <v>123698</v>
      </c>
      <c r="P315">
        <f>VLOOKUP(A315,Sheet2!A:C,3,0)</f>
        <v>236928</v>
      </c>
      <c r="Q315">
        <f>VLOOKUP(A315,Sheet2!A:E,5,0)</f>
        <v>337646</v>
      </c>
      <c r="R315">
        <f>VLOOKUP(A315,Sheet2!A:F,6,0)</f>
        <v>337646</v>
      </c>
      <c r="S315" t="s">
        <v>1288</v>
      </c>
      <c r="T315" s="33" t="str">
        <f>VLOOKUP(A315,Sheet2!AA:AD,3,0)</f>
        <v>Green</v>
      </c>
      <c r="U315" s="32" t="str">
        <f>VLOOKUP(A315,Sheet2!X:Y,2,0)</f>
        <v>Green</v>
      </c>
      <c r="V315" s="33" t="str">
        <f>VLOOKUP(A315,Sheet2!AA:AD,4,0)</f>
        <v>Green</v>
      </c>
    </row>
    <row r="316" spans="1:22" x14ac:dyDescent="0.3">
      <c r="A316" t="s">
        <v>328</v>
      </c>
      <c r="B316" t="s">
        <v>1256</v>
      </c>
      <c r="C316">
        <v>43</v>
      </c>
      <c r="D316" t="s">
        <v>1259</v>
      </c>
      <c r="E316">
        <v>2015</v>
      </c>
      <c r="F316">
        <v>36</v>
      </c>
      <c r="G316">
        <v>0.49032695700000001</v>
      </c>
      <c r="H316" t="s">
        <v>1265</v>
      </c>
      <c r="I316" t="s">
        <v>1268</v>
      </c>
      <c r="J316" t="s">
        <v>1275</v>
      </c>
      <c r="K316" t="s">
        <v>1281</v>
      </c>
      <c r="L316" t="s">
        <v>1286</v>
      </c>
      <c r="M316" t="s">
        <v>1288</v>
      </c>
      <c r="N316" t="s">
        <v>1288</v>
      </c>
      <c r="O316">
        <f>VLOOKUP(A316,Sheet2!A:B,2,0)</f>
        <v>323736</v>
      </c>
      <c r="P316">
        <f>VLOOKUP(A316,Sheet2!A:C,3,0)</f>
        <v>346860</v>
      </c>
      <c r="Q316">
        <f>VLOOKUP(A316,Sheet2!A:E,5,0)</f>
        <v>447390</v>
      </c>
      <c r="R316">
        <f>VLOOKUP(A316,Sheet2!A:F,6,0)</f>
        <v>0</v>
      </c>
      <c r="S316" t="s">
        <v>1288</v>
      </c>
      <c r="T316" s="33" t="str">
        <f>VLOOKUP(A316,Sheet2!AA:AD,3,0)</f>
        <v>Green</v>
      </c>
      <c r="U316" s="32" t="str">
        <f>VLOOKUP(A316,Sheet2!X:Y,2,0)</f>
        <v>Green</v>
      </c>
      <c r="V316" s="33" t="str">
        <f>VLOOKUP(A316,Sheet2!AA:AD,4,0)</f>
        <v>Green</v>
      </c>
    </row>
    <row r="317" spans="1:22" x14ac:dyDescent="0.3">
      <c r="A317" t="s">
        <v>329</v>
      </c>
      <c r="B317" t="s">
        <v>1257</v>
      </c>
      <c r="C317">
        <v>19</v>
      </c>
      <c r="D317" t="s">
        <v>1261</v>
      </c>
      <c r="E317">
        <v>2015</v>
      </c>
      <c r="F317">
        <v>29</v>
      </c>
      <c r="G317">
        <v>0.139985217</v>
      </c>
      <c r="H317" t="s">
        <v>1265</v>
      </c>
      <c r="I317" t="s">
        <v>1271</v>
      </c>
      <c r="J317" t="s">
        <v>1271</v>
      </c>
      <c r="K317" t="s">
        <v>1271</v>
      </c>
      <c r="L317" t="s">
        <v>1271</v>
      </c>
      <c r="M317" t="s">
        <v>1288</v>
      </c>
      <c r="N317" t="s">
        <v>1288</v>
      </c>
      <c r="O317">
        <f>VLOOKUP(A317,Sheet2!A:B,2,0)</f>
        <v>172900</v>
      </c>
      <c r="P317">
        <f>VLOOKUP(A317,Sheet2!A:C,3,0)</f>
        <v>172900</v>
      </c>
      <c r="Q317">
        <f>VLOOKUP(A317,Sheet2!A:E,5,0)</f>
        <v>69099</v>
      </c>
      <c r="R317">
        <f>VLOOKUP(A317,Sheet2!A:F,6,0)</f>
        <v>0</v>
      </c>
      <c r="S317" t="s">
        <v>1304</v>
      </c>
      <c r="T317" s="33" t="str">
        <f>VLOOKUP(A317,Sheet2!AA:AD,3,0)</f>
        <v>Green</v>
      </c>
      <c r="U317" s="32" t="str">
        <f>VLOOKUP(A317,Sheet2!X:Y,2,0)</f>
        <v>Green</v>
      </c>
      <c r="V317" s="33" t="str">
        <f>VLOOKUP(A317,Sheet2!AA:AD,4,0)</f>
        <v>Green</v>
      </c>
    </row>
    <row r="318" spans="1:22" x14ac:dyDescent="0.3">
      <c r="A318" t="s">
        <v>330</v>
      </c>
      <c r="B318" t="s">
        <v>1257</v>
      </c>
      <c r="C318">
        <v>25</v>
      </c>
      <c r="D318" t="s">
        <v>1260</v>
      </c>
      <c r="E318">
        <v>2013</v>
      </c>
      <c r="F318">
        <v>63</v>
      </c>
      <c r="G318">
        <v>0.74687884599999999</v>
      </c>
      <c r="H318" t="s">
        <v>1265</v>
      </c>
      <c r="I318" t="s">
        <v>1267</v>
      </c>
      <c r="J318" t="s">
        <v>1276</v>
      </c>
      <c r="K318" t="s">
        <v>1279</v>
      </c>
      <c r="L318" t="s">
        <v>1286</v>
      </c>
      <c r="M318" t="s">
        <v>1288</v>
      </c>
      <c r="N318" t="s">
        <v>1288</v>
      </c>
      <c r="O318">
        <f>VLOOKUP(A318,Sheet2!A:B,2,0)</f>
        <v>622370</v>
      </c>
      <c r="P318">
        <f>VLOOKUP(A318,Sheet2!A:C,3,0)</f>
        <v>622370</v>
      </c>
      <c r="Q318">
        <f>VLOOKUP(A318,Sheet2!A:E,5,0)</f>
        <v>438155</v>
      </c>
      <c r="R318">
        <f>VLOOKUP(A318,Sheet2!A:F,6,0)</f>
        <v>0</v>
      </c>
      <c r="S318" t="s">
        <v>1304</v>
      </c>
      <c r="T318" s="33" t="str">
        <f>VLOOKUP(A318,Sheet2!AA:AD,3,0)</f>
        <v>Green</v>
      </c>
      <c r="U318" s="32" t="str">
        <f>VLOOKUP(A318,Sheet2!X:Y,2,0)</f>
        <v>Green</v>
      </c>
      <c r="V318" s="33" t="str">
        <f>VLOOKUP(A318,Sheet2!AA:AD,4,0)</f>
        <v>Green</v>
      </c>
    </row>
    <row r="319" spans="1:22" x14ac:dyDescent="0.3">
      <c r="A319" t="s">
        <v>331</v>
      </c>
      <c r="B319" t="s">
        <v>1257</v>
      </c>
      <c r="C319">
        <v>37</v>
      </c>
      <c r="D319" t="s">
        <v>1259</v>
      </c>
      <c r="E319">
        <v>2014</v>
      </c>
      <c r="F319">
        <v>31</v>
      </c>
      <c r="G319">
        <v>0.52544542000000005</v>
      </c>
      <c r="H319" t="s">
        <v>1264</v>
      </c>
      <c r="I319" t="s">
        <v>1271</v>
      </c>
      <c r="J319" t="s">
        <v>1276</v>
      </c>
      <c r="K319" t="s">
        <v>1281</v>
      </c>
      <c r="L319" t="s">
        <v>1286</v>
      </c>
      <c r="M319" t="s">
        <v>1288</v>
      </c>
      <c r="N319" t="s">
        <v>1288</v>
      </c>
      <c r="O319">
        <f>VLOOKUP(A319,Sheet2!A:B,2,0)</f>
        <v>249925</v>
      </c>
      <c r="P319">
        <f>VLOOKUP(A319,Sheet2!A:C,3,0)</f>
        <v>274868</v>
      </c>
      <c r="Q319">
        <f>VLOOKUP(A319,Sheet2!A:E,5,0)</f>
        <v>432221</v>
      </c>
      <c r="R319">
        <f>VLOOKUP(A319,Sheet2!A:F,6,0)</f>
        <v>0</v>
      </c>
      <c r="S319" t="s">
        <v>1303</v>
      </c>
      <c r="T319" s="33" t="str">
        <f>VLOOKUP(A319,Sheet2!AA:AD,3,0)</f>
        <v>Green</v>
      </c>
      <c r="U319" s="32" t="str">
        <f>VLOOKUP(A319,Sheet2!X:Y,2,0)</f>
        <v>Green</v>
      </c>
      <c r="V319" s="33" t="str">
        <f>VLOOKUP(A319,Sheet2!AA:AD,4,0)</f>
        <v>Green</v>
      </c>
    </row>
    <row r="320" spans="1:22" x14ac:dyDescent="0.3">
      <c r="A320" t="s">
        <v>332</v>
      </c>
      <c r="B320" t="s">
        <v>1256</v>
      </c>
      <c r="C320">
        <v>37</v>
      </c>
      <c r="D320" t="s">
        <v>1259</v>
      </c>
      <c r="E320">
        <v>2012</v>
      </c>
      <c r="F320">
        <v>38</v>
      </c>
      <c r="G320">
        <v>0.52255295599999996</v>
      </c>
      <c r="H320" t="s">
        <v>1264</v>
      </c>
      <c r="I320" t="s">
        <v>1268</v>
      </c>
      <c r="J320" t="s">
        <v>1275</v>
      </c>
      <c r="K320" t="s">
        <v>1281</v>
      </c>
      <c r="L320" t="s">
        <v>1287</v>
      </c>
      <c r="M320" t="s">
        <v>1289</v>
      </c>
      <c r="N320" t="s">
        <v>1288</v>
      </c>
      <c r="O320">
        <f>VLOOKUP(A320,Sheet2!A:B,2,0)</f>
        <v>254628</v>
      </c>
      <c r="P320">
        <f>VLOOKUP(A320,Sheet2!A:C,3,0)</f>
        <v>297768</v>
      </c>
      <c r="Q320">
        <f>VLOOKUP(A320,Sheet2!A:E,5,0)</f>
        <v>427121</v>
      </c>
      <c r="R320">
        <f>VLOOKUP(A320,Sheet2!A:F,6,0)</f>
        <v>0</v>
      </c>
      <c r="S320" t="s">
        <v>1288</v>
      </c>
      <c r="T320" s="33" t="str">
        <f>VLOOKUP(A320,Sheet2!AA:AD,3,0)</f>
        <v>Green</v>
      </c>
      <c r="U320" s="32" t="str">
        <f>VLOOKUP(A320,Sheet2!X:Y,2,0)</f>
        <v>Green</v>
      </c>
      <c r="V320" s="33" t="str">
        <f>VLOOKUP(A320,Sheet2!AA:AD,4,0)</f>
        <v>Green</v>
      </c>
    </row>
    <row r="321" spans="1:22" x14ac:dyDescent="0.3">
      <c r="A321" t="s">
        <v>333</v>
      </c>
      <c r="B321" t="s">
        <v>1257</v>
      </c>
      <c r="C321">
        <v>37</v>
      </c>
      <c r="D321" t="s">
        <v>1258</v>
      </c>
      <c r="E321">
        <v>2011</v>
      </c>
      <c r="F321">
        <v>28</v>
      </c>
      <c r="G321">
        <v>0.51278141899999996</v>
      </c>
      <c r="H321" t="s">
        <v>1265</v>
      </c>
      <c r="I321" t="s">
        <v>1267</v>
      </c>
      <c r="J321" t="s">
        <v>1276</v>
      </c>
      <c r="K321" t="s">
        <v>1280</v>
      </c>
      <c r="L321" t="s">
        <v>1286</v>
      </c>
      <c r="M321" t="s">
        <v>1288</v>
      </c>
      <c r="N321" t="s">
        <v>1288</v>
      </c>
      <c r="O321">
        <f>VLOOKUP(A321,Sheet2!A:B,2,0)</f>
        <v>389504</v>
      </c>
      <c r="P321">
        <f>VLOOKUP(A321,Sheet2!A:C,3,0)</f>
        <v>389504</v>
      </c>
      <c r="Q321">
        <f>VLOOKUP(A321,Sheet2!A:E,5,0)</f>
        <v>363897</v>
      </c>
      <c r="R321">
        <f>VLOOKUP(A321,Sheet2!A:F,6,0)</f>
        <v>0</v>
      </c>
      <c r="S321" t="s">
        <v>1288</v>
      </c>
      <c r="T321" s="33" t="str">
        <f>VLOOKUP(A321,Sheet2!AA:AD,3,0)</f>
        <v>Green</v>
      </c>
      <c r="U321" s="32" t="str">
        <f>VLOOKUP(A321,Sheet2!X:Y,2,0)</f>
        <v>Green</v>
      </c>
      <c r="V321" s="33" t="str">
        <f>VLOOKUP(A321,Sheet2!AA:AD,4,0)</f>
        <v>Green</v>
      </c>
    </row>
    <row r="322" spans="1:22" x14ac:dyDescent="0.3">
      <c r="A322" t="s">
        <v>334</v>
      </c>
      <c r="B322" t="s">
        <v>1256</v>
      </c>
      <c r="C322">
        <v>37</v>
      </c>
      <c r="D322" t="s">
        <v>1261</v>
      </c>
      <c r="E322">
        <v>2011</v>
      </c>
      <c r="F322">
        <v>71</v>
      </c>
      <c r="G322">
        <v>0.19481199499999999</v>
      </c>
      <c r="H322" t="s">
        <v>1265</v>
      </c>
      <c r="I322" t="s">
        <v>1269</v>
      </c>
      <c r="J322" t="s">
        <v>1277</v>
      </c>
      <c r="K322" t="s">
        <v>1279</v>
      </c>
      <c r="L322" t="s">
        <v>1286</v>
      </c>
      <c r="M322" t="s">
        <v>1288</v>
      </c>
      <c r="N322" t="s">
        <v>1288</v>
      </c>
      <c r="O322">
        <f>VLOOKUP(A322,Sheet2!A:B,2,0)</f>
        <v>131880</v>
      </c>
      <c r="P322">
        <f>VLOOKUP(A322,Sheet2!A:C,3,0)</f>
        <v>131880</v>
      </c>
      <c r="Q322">
        <f>VLOOKUP(A322,Sheet2!A:E,5,0)</f>
        <v>138289</v>
      </c>
      <c r="R322">
        <f>VLOOKUP(A322,Sheet2!A:F,6,0)</f>
        <v>0</v>
      </c>
      <c r="S322" t="s">
        <v>1288</v>
      </c>
      <c r="T322" s="33" t="str">
        <f>VLOOKUP(A322,Sheet2!AA:AD,3,0)</f>
        <v>Green</v>
      </c>
      <c r="U322" s="32" t="str">
        <f>VLOOKUP(A322,Sheet2!X:Y,2,0)</f>
        <v>Green</v>
      </c>
      <c r="V322" s="33" t="str">
        <f>VLOOKUP(A322,Sheet2!AA:AD,4,0)</f>
        <v>Green</v>
      </c>
    </row>
    <row r="323" spans="1:22" x14ac:dyDescent="0.3">
      <c r="A323" t="s">
        <v>335</v>
      </c>
      <c r="B323" t="s">
        <v>1257</v>
      </c>
      <c r="C323">
        <v>37</v>
      </c>
      <c r="D323" t="s">
        <v>1259</v>
      </c>
      <c r="E323">
        <v>2011</v>
      </c>
      <c r="F323">
        <v>37</v>
      </c>
      <c r="G323">
        <v>0.32351174199999999</v>
      </c>
      <c r="H323" t="s">
        <v>1265</v>
      </c>
      <c r="I323" t="s">
        <v>1269</v>
      </c>
      <c r="J323" t="s">
        <v>1275</v>
      </c>
      <c r="K323" t="s">
        <v>1280</v>
      </c>
      <c r="L323" t="s">
        <v>1284</v>
      </c>
      <c r="M323" t="s">
        <v>1288</v>
      </c>
      <c r="N323" t="s">
        <v>1288</v>
      </c>
      <c r="O323">
        <f>VLOOKUP(A323,Sheet2!A:B,2,0)</f>
        <v>263376</v>
      </c>
      <c r="P323">
        <f>VLOOKUP(A323,Sheet2!A:C,3,0)</f>
        <v>278008</v>
      </c>
      <c r="Q323">
        <f>VLOOKUP(A323,Sheet2!A:E,5,0)</f>
        <v>197986</v>
      </c>
      <c r="R323">
        <f>VLOOKUP(A323,Sheet2!A:F,6,0)</f>
        <v>0</v>
      </c>
      <c r="S323" t="s">
        <v>1288</v>
      </c>
      <c r="T323" s="33" t="str">
        <f>VLOOKUP(A323,Sheet2!AA:AD,3,0)</f>
        <v>Green</v>
      </c>
      <c r="U323" s="32" t="str">
        <f>VLOOKUP(A323,Sheet2!X:Y,2,0)</f>
        <v>Green</v>
      </c>
      <c r="V323" s="33" t="str">
        <f>VLOOKUP(A323,Sheet2!AA:AD,4,0)</f>
        <v>Green</v>
      </c>
    </row>
    <row r="324" spans="1:22" x14ac:dyDescent="0.3">
      <c r="A324" t="s">
        <v>336</v>
      </c>
      <c r="B324" t="s">
        <v>1256</v>
      </c>
      <c r="C324">
        <v>31</v>
      </c>
      <c r="D324" t="s">
        <v>1259</v>
      </c>
      <c r="E324">
        <v>2015</v>
      </c>
      <c r="F324">
        <v>41</v>
      </c>
      <c r="G324">
        <v>0.408861739</v>
      </c>
      <c r="H324" t="s">
        <v>1265</v>
      </c>
      <c r="I324" t="s">
        <v>1273</v>
      </c>
      <c r="J324" t="s">
        <v>1274</v>
      </c>
      <c r="K324" t="s">
        <v>1282</v>
      </c>
      <c r="L324" t="s">
        <v>1284</v>
      </c>
      <c r="M324" t="s">
        <v>1288</v>
      </c>
      <c r="N324" t="s">
        <v>1288</v>
      </c>
      <c r="O324">
        <f>VLOOKUP(A324,Sheet2!A:B,2,0)</f>
        <v>323002.09000000003</v>
      </c>
      <c r="P324">
        <f>VLOOKUP(A324,Sheet2!A:C,3,0)</f>
        <v>352650</v>
      </c>
      <c r="Q324">
        <f>VLOOKUP(A324,Sheet2!A:E,5,0)</f>
        <v>317821</v>
      </c>
      <c r="R324">
        <f>VLOOKUP(A324,Sheet2!A:F,6,0)</f>
        <v>0</v>
      </c>
      <c r="S324" t="s">
        <v>1304</v>
      </c>
      <c r="T324" s="33" t="str">
        <f>VLOOKUP(A324,Sheet2!AA:AD,3,0)</f>
        <v>Green</v>
      </c>
      <c r="U324" s="32" t="str">
        <f>VLOOKUP(A324,Sheet2!X:Y,2,0)</f>
        <v>Green</v>
      </c>
      <c r="V324" s="33" t="str">
        <f>VLOOKUP(A324,Sheet2!AA:AD,4,0)</f>
        <v>Green</v>
      </c>
    </row>
    <row r="325" spans="1:22" x14ac:dyDescent="0.3">
      <c r="A325" t="s">
        <v>337</v>
      </c>
      <c r="B325" t="s">
        <v>1257</v>
      </c>
      <c r="C325">
        <v>37</v>
      </c>
      <c r="D325" t="s">
        <v>1260</v>
      </c>
      <c r="E325">
        <v>2014</v>
      </c>
      <c r="F325">
        <v>35</v>
      </c>
      <c r="G325">
        <v>0.41467537900000001</v>
      </c>
      <c r="H325" t="s">
        <v>1264</v>
      </c>
      <c r="I325" t="s">
        <v>1271</v>
      </c>
      <c r="J325" t="s">
        <v>1271</v>
      </c>
      <c r="K325" t="s">
        <v>1271</v>
      </c>
      <c r="L325" t="s">
        <v>1271</v>
      </c>
      <c r="M325" t="s">
        <v>1288</v>
      </c>
      <c r="N325" t="s">
        <v>1288</v>
      </c>
      <c r="O325">
        <f>VLOOKUP(A325,Sheet2!A:B,2,0)</f>
        <v>295134</v>
      </c>
      <c r="P325">
        <f>VLOOKUP(A325,Sheet2!A:C,3,0)</f>
        <v>295134</v>
      </c>
      <c r="Q325">
        <f>VLOOKUP(A325,Sheet2!A:E,5,0)</f>
        <v>338790</v>
      </c>
      <c r="R325">
        <f>VLOOKUP(A325,Sheet2!A:F,6,0)</f>
        <v>0</v>
      </c>
      <c r="S325" t="s">
        <v>1288</v>
      </c>
      <c r="T325" s="33" t="str">
        <f>VLOOKUP(A325,Sheet2!AA:AD,3,0)</f>
        <v>Green</v>
      </c>
      <c r="U325" s="32" t="str">
        <f>VLOOKUP(A325,Sheet2!X:Y,2,0)</f>
        <v>Green</v>
      </c>
      <c r="V325" s="33" t="str">
        <f>VLOOKUP(A325,Sheet2!AA:AD,4,0)</f>
        <v>Green</v>
      </c>
    </row>
    <row r="326" spans="1:22" x14ac:dyDescent="0.3">
      <c r="A326" t="s">
        <v>338</v>
      </c>
      <c r="B326" t="s">
        <v>1256</v>
      </c>
      <c r="C326">
        <v>25</v>
      </c>
      <c r="D326" t="s">
        <v>1259</v>
      </c>
      <c r="E326">
        <v>2019</v>
      </c>
      <c r="F326">
        <v>54</v>
      </c>
      <c r="G326">
        <v>0.76701252499999995</v>
      </c>
      <c r="H326" t="s">
        <v>1264</v>
      </c>
      <c r="I326" t="s">
        <v>1271</v>
      </c>
      <c r="J326" t="s">
        <v>1271</v>
      </c>
      <c r="K326" t="s">
        <v>1271</v>
      </c>
      <c r="L326" t="s">
        <v>1271</v>
      </c>
      <c r="M326" t="s">
        <v>1288</v>
      </c>
      <c r="N326" t="s">
        <v>1288</v>
      </c>
      <c r="O326">
        <f>VLOOKUP(A326,Sheet2!A:B,2,0)</f>
        <v>812895</v>
      </c>
      <c r="P326">
        <f>VLOOKUP(A326,Sheet2!A:C,3,0)</f>
        <v>812895</v>
      </c>
      <c r="Q326">
        <f>VLOOKUP(A326,Sheet2!A:E,5,0)</f>
        <v>500464</v>
      </c>
      <c r="R326">
        <f>VLOOKUP(A326,Sheet2!A:F,6,0)</f>
        <v>0</v>
      </c>
      <c r="S326" t="s">
        <v>1304</v>
      </c>
      <c r="T326" s="33" t="str">
        <f>VLOOKUP(A326,Sheet2!AA:AD,3,0)</f>
        <v>Green</v>
      </c>
      <c r="U326" s="32" t="str">
        <f>VLOOKUP(A326,Sheet2!X:Y,2,0)</f>
        <v>Green</v>
      </c>
      <c r="V326" s="33" t="str">
        <f>VLOOKUP(A326,Sheet2!AA:AD,4,0)</f>
        <v>Green</v>
      </c>
    </row>
    <row r="327" spans="1:22" x14ac:dyDescent="0.3">
      <c r="A327" t="s">
        <v>339</v>
      </c>
      <c r="B327" t="s">
        <v>1257</v>
      </c>
      <c r="C327">
        <v>37</v>
      </c>
      <c r="D327" t="s">
        <v>1259</v>
      </c>
      <c r="E327">
        <v>2015</v>
      </c>
      <c r="F327">
        <v>31</v>
      </c>
      <c r="G327">
        <v>0.18178</v>
      </c>
      <c r="H327" t="s">
        <v>1265</v>
      </c>
      <c r="I327" t="s">
        <v>1271</v>
      </c>
      <c r="J327" t="s">
        <v>1271</v>
      </c>
      <c r="K327" t="s">
        <v>1271</v>
      </c>
      <c r="L327" t="s">
        <v>1271</v>
      </c>
      <c r="M327" t="s">
        <v>1288</v>
      </c>
      <c r="N327" t="s">
        <v>1288</v>
      </c>
      <c r="O327">
        <f>VLOOKUP(A327,Sheet2!A:B,2,0)</f>
        <v>201991.27</v>
      </c>
      <c r="P327">
        <f>VLOOKUP(A327,Sheet2!A:C,3,0)</f>
        <v>202760</v>
      </c>
      <c r="Q327">
        <f>VLOOKUP(A327,Sheet2!A:E,5,0)</f>
        <v>127312</v>
      </c>
      <c r="R327">
        <f>VLOOKUP(A327,Sheet2!A:F,6,0)</f>
        <v>0</v>
      </c>
      <c r="S327" t="s">
        <v>1303</v>
      </c>
      <c r="T327" s="33" t="str">
        <f>VLOOKUP(A327,Sheet2!AA:AD,3,0)</f>
        <v>Green</v>
      </c>
      <c r="U327" s="32" t="str">
        <f>VLOOKUP(A327,Sheet2!X:Y,2,0)</f>
        <v>Green</v>
      </c>
      <c r="V327" s="33" t="str">
        <f>VLOOKUP(A327,Sheet2!AA:AD,4,0)</f>
        <v>Green</v>
      </c>
    </row>
    <row r="328" spans="1:22" x14ac:dyDescent="0.3">
      <c r="A328" t="s">
        <v>340</v>
      </c>
      <c r="B328" t="s">
        <v>1256</v>
      </c>
      <c r="C328">
        <v>19</v>
      </c>
      <c r="D328" t="s">
        <v>1259</v>
      </c>
      <c r="E328">
        <v>2014</v>
      </c>
      <c r="F328">
        <v>50</v>
      </c>
      <c r="G328">
        <v>0.608036036</v>
      </c>
      <c r="H328" t="s">
        <v>1264</v>
      </c>
      <c r="I328" t="s">
        <v>1271</v>
      </c>
      <c r="J328" t="s">
        <v>1271</v>
      </c>
      <c r="K328" t="s">
        <v>1271</v>
      </c>
      <c r="L328" t="s">
        <v>1271</v>
      </c>
      <c r="M328" t="s">
        <v>1288</v>
      </c>
      <c r="N328" t="s">
        <v>1288</v>
      </c>
      <c r="O328">
        <f>VLOOKUP(A328,Sheet2!A:B,2,0)</f>
        <v>430800</v>
      </c>
      <c r="P328">
        <f>VLOOKUP(A328,Sheet2!A:C,3,0)</f>
        <v>430800</v>
      </c>
      <c r="Q328">
        <f>VLOOKUP(A328,Sheet2!A:E,5,0)</f>
        <v>349240</v>
      </c>
      <c r="R328">
        <f>VLOOKUP(A328,Sheet2!A:F,6,0)</f>
        <v>0</v>
      </c>
      <c r="S328" t="s">
        <v>1303</v>
      </c>
      <c r="T328" s="33" t="str">
        <f>VLOOKUP(A328,Sheet2!AA:AD,3,0)</f>
        <v>Green</v>
      </c>
      <c r="U328" s="32" t="str">
        <f>VLOOKUP(A328,Sheet2!X:Y,2,0)</f>
        <v>Green</v>
      </c>
      <c r="V328" s="33" t="str">
        <f>VLOOKUP(A328,Sheet2!AA:AD,4,0)</f>
        <v>Green</v>
      </c>
    </row>
    <row r="329" spans="1:22" x14ac:dyDescent="0.3">
      <c r="A329" t="s">
        <v>341</v>
      </c>
      <c r="B329" t="s">
        <v>1257</v>
      </c>
      <c r="C329">
        <v>61</v>
      </c>
      <c r="D329" t="s">
        <v>1261</v>
      </c>
      <c r="E329">
        <v>2006</v>
      </c>
      <c r="F329">
        <v>50</v>
      </c>
      <c r="G329">
        <v>0.370511429</v>
      </c>
      <c r="H329" t="s">
        <v>1265</v>
      </c>
      <c r="I329" t="s">
        <v>1267</v>
      </c>
      <c r="J329" t="s">
        <v>1275</v>
      </c>
      <c r="K329" t="s">
        <v>1279</v>
      </c>
      <c r="L329" t="s">
        <v>1286</v>
      </c>
      <c r="M329" t="s">
        <v>1288</v>
      </c>
      <c r="N329" t="s">
        <v>1288</v>
      </c>
      <c r="O329">
        <f>VLOOKUP(A329,Sheet2!A:B,2,0)</f>
        <v>147865.79999999999</v>
      </c>
      <c r="P329">
        <f>VLOOKUP(A329,Sheet2!A:C,3,0)</f>
        <v>162576</v>
      </c>
      <c r="Q329">
        <f>VLOOKUP(A329,Sheet2!A:E,5,0)</f>
        <v>245535</v>
      </c>
      <c r="R329">
        <f>VLOOKUP(A329,Sheet2!A:F,6,0)</f>
        <v>0</v>
      </c>
      <c r="S329" t="s">
        <v>1288</v>
      </c>
      <c r="T329" s="33" t="str">
        <f>VLOOKUP(A329,Sheet2!AA:AD,3,0)</f>
        <v>Green</v>
      </c>
      <c r="U329" s="32" t="str">
        <f>VLOOKUP(A329,Sheet2!X:Y,2,0)</f>
        <v>Green</v>
      </c>
      <c r="V329" s="33" t="str">
        <f>VLOOKUP(A329,Sheet2!AA:AD,4,0)</f>
        <v>Green</v>
      </c>
    </row>
    <row r="330" spans="1:22" x14ac:dyDescent="0.3">
      <c r="A330" t="s">
        <v>342</v>
      </c>
      <c r="B330" t="s">
        <v>1257</v>
      </c>
      <c r="C330">
        <v>49</v>
      </c>
      <c r="D330" t="s">
        <v>1260</v>
      </c>
      <c r="E330">
        <v>2011</v>
      </c>
      <c r="F330">
        <v>42</v>
      </c>
      <c r="G330">
        <v>0.58476249999999996</v>
      </c>
      <c r="H330" t="s">
        <v>1264</v>
      </c>
      <c r="I330" t="s">
        <v>1270</v>
      </c>
      <c r="J330" t="s">
        <v>1275</v>
      </c>
      <c r="K330" t="s">
        <v>1279</v>
      </c>
      <c r="L330" t="s">
        <v>1284</v>
      </c>
      <c r="M330" t="s">
        <v>1288</v>
      </c>
      <c r="N330" t="s">
        <v>1288</v>
      </c>
      <c r="O330">
        <f>VLOOKUP(A330,Sheet2!A:B,2,0)</f>
        <v>189070</v>
      </c>
      <c r="P330">
        <f>VLOOKUP(A330,Sheet2!A:C,3,0)</f>
        <v>189070</v>
      </c>
      <c r="Q330">
        <f>VLOOKUP(A330,Sheet2!A:E,5,0)</f>
        <v>422300</v>
      </c>
      <c r="R330">
        <f>VLOOKUP(A330,Sheet2!A:F,6,0)</f>
        <v>0</v>
      </c>
      <c r="S330" t="s">
        <v>1303</v>
      </c>
      <c r="T330" s="33" t="str">
        <f>VLOOKUP(A330,Sheet2!AA:AD,3,0)</f>
        <v>Green</v>
      </c>
      <c r="U330" s="32" t="str">
        <f>VLOOKUP(A330,Sheet2!X:Y,2,0)</f>
        <v>Green</v>
      </c>
      <c r="V330" s="33" t="str">
        <f>VLOOKUP(A330,Sheet2!AA:AD,4,0)</f>
        <v>Green</v>
      </c>
    </row>
    <row r="331" spans="1:22" x14ac:dyDescent="0.3">
      <c r="A331" t="s">
        <v>343</v>
      </c>
      <c r="B331" t="s">
        <v>1256</v>
      </c>
      <c r="C331">
        <v>49</v>
      </c>
      <c r="D331" t="s">
        <v>1259</v>
      </c>
      <c r="E331">
        <v>2005</v>
      </c>
      <c r="F331">
        <v>46</v>
      </c>
      <c r="G331">
        <v>0.51981756999999995</v>
      </c>
      <c r="H331" t="s">
        <v>1264</v>
      </c>
      <c r="I331" t="s">
        <v>1268</v>
      </c>
      <c r="J331" t="s">
        <v>1275</v>
      </c>
      <c r="K331" t="s">
        <v>1280</v>
      </c>
      <c r="L331" t="s">
        <v>1286</v>
      </c>
      <c r="M331" t="s">
        <v>1288</v>
      </c>
      <c r="N331" t="s">
        <v>1288</v>
      </c>
      <c r="O331">
        <f>VLOOKUP(A331,Sheet2!A:B,2,0)</f>
        <v>233285</v>
      </c>
      <c r="P331">
        <f>VLOOKUP(A331,Sheet2!A:C,3,0)</f>
        <v>241723</v>
      </c>
      <c r="Q331">
        <f>VLOOKUP(A331,Sheet2!A:E,5,0)</f>
        <v>297271</v>
      </c>
      <c r="R331">
        <f>VLOOKUP(A331,Sheet2!A:F,6,0)</f>
        <v>0</v>
      </c>
      <c r="S331" t="s">
        <v>1288</v>
      </c>
      <c r="T331" s="33" t="str">
        <f>VLOOKUP(A331,Sheet2!AA:AD,3,0)</f>
        <v>Green</v>
      </c>
      <c r="U331" s="32" t="str">
        <f>VLOOKUP(A331,Sheet2!X:Y,2,0)</f>
        <v>Green</v>
      </c>
      <c r="V331" s="33" t="str">
        <f>VLOOKUP(A331,Sheet2!AA:AD,4,0)</f>
        <v>Green</v>
      </c>
    </row>
    <row r="332" spans="1:22" x14ac:dyDescent="0.3">
      <c r="A332" t="s">
        <v>344</v>
      </c>
      <c r="B332" t="s">
        <v>1256</v>
      </c>
      <c r="C332">
        <v>43</v>
      </c>
      <c r="D332" t="s">
        <v>1260</v>
      </c>
      <c r="E332">
        <v>2015</v>
      </c>
      <c r="F332">
        <v>32</v>
      </c>
      <c r="G332">
        <v>0.67544695700000001</v>
      </c>
      <c r="H332" t="s">
        <v>1265</v>
      </c>
      <c r="I332" t="s">
        <v>1267</v>
      </c>
      <c r="J332" t="s">
        <v>1275</v>
      </c>
      <c r="K332" t="s">
        <v>1279</v>
      </c>
      <c r="L332" t="s">
        <v>1286</v>
      </c>
      <c r="M332" t="s">
        <v>1288</v>
      </c>
      <c r="N332" t="s">
        <v>1288</v>
      </c>
      <c r="O332">
        <f>VLOOKUP(A332,Sheet2!A:B,2,0)</f>
        <v>475770</v>
      </c>
      <c r="P332">
        <f>VLOOKUP(A332,Sheet2!A:C,3,0)</f>
        <v>475770</v>
      </c>
      <c r="Q332">
        <f>VLOOKUP(A332,Sheet2!A:E,5,0)</f>
        <v>616231</v>
      </c>
      <c r="R332">
        <f>VLOOKUP(A332,Sheet2!A:F,6,0)</f>
        <v>0</v>
      </c>
      <c r="S332" t="s">
        <v>1304</v>
      </c>
      <c r="T332" s="33" t="str">
        <f>VLOOKUP(A332,Sheet2!AA:AD,3,0)</f>
        <v>Green</v>
      </c>
      <c r="U332" s="32" t="str">
        <f>VLOOKUP(A332,Sheet2!X:Y,2,0)</f>
        <v>Green</v>
      </c>
      <c r="V332" s="33" t="str">
        <f>VLOOKUP(A332,Sheet2!AA:AD,4,0)</f>
        <v>Green</v>
      </c>
    </row>
    <row r="333" spans="1:22" x14ac:dyDescent="0.3">
      <c r="A333" t="s">
        <v>345</v>
      </c>
      <c r="B333" t="s">
        <v>1257</v>
      </c>
      <c r="C333">
        <v>61</v>
      </c>
      <c r="D333" t="s">
        <v>1261</v>
      </c>
      <c r="E333">
        <v>2012</v>
      </c>
      <c r="F333">
        <v>30</v>
      </c>
      <c r="G333">
        <v>0.31202817599999999</v>
      </c>
      <c r="H333" t="s">
        <v>1265</v>
      </c>
      <c r="I333" t="s">
        <v>1268</v>
      </c>
      <c r="J333" t="s">
        <v>1274</v>
      </c>
      <c r="K333" t="s">
        <v>1279</v>
      </c>
      <c r="L333" t="s">
        <v>1285</v>
      </c>
      <c r="M333" t="s">
        <v>1289</v>
      </c>
      <c r="N333" t="s">
        <v>1288</v>
      </c>
      <c r="O333">
        <f>VLOOKUP(A333,Sheet2!A:B,2,0)</f>
        <v>170656</v>
      </c>
      <c r="P333">
        <f>VLOOKUP(A333,Sheet2!A:C,3,0)</f>
        <v>195984</v>
      </c>
      <c r="Q333">
        <f>VLOOKUP(A333,Sheet2!A:E,5,0)</f>
        <v>279091</v>
      </c>
      <c r="R333">
        <f>VLOOKUP(A333,Sheet2!A:F,6,0)</f>
        <v>0</v>
      </c>
      <c r="S333" t="s">
        <v>1304</v>
      </c>
      <c r="T333" s="33" t="str">
        <f>VLOOKUP(A333,Sheet2!AA:AD,3,0)</f>
        <v>Green</v>
      </c>
      <c r="U333" s="32" t="str">
        <f>VLOOKUP(A333,Sheet2!X:Y,2,0)</f>
        <v>Green</v>
      </c>
      <c r="V333" s="33" t="str">
        <f>VLOOKUP(A333,Sheet2!AA:AD,4,0)</f>
        <v>Green</v>
      </c>
    </row>
    <row r="334" spans="1:22" x14ac:dyDescent="0.3">
      <c r="A334" t="s">
        <v>346</v>
      </c>
      <c r="B334" t="s">
        <v>1256</v>
      </c>
      <c r="C334">
        <v>43</v>
      </c>
      <c r="D334" t="s">
        <v>1261</v>
      </c>
      <c r="E334">
        <v>2015</v>
      </c>
      <c r="F334">
        <v>32</v>
      </c>
      <c r="G334">
        <v>0.31754956499999998</v>
      </c>
      <c r="H334" t="s">
        <v>1265</v>
      </c>
      <c r="I334" t="s">
        <v>1271</v>
      </c>
      <c r="J334" t="s">
        <v>1271</v>
      </c>
      <c r="K334" t="s">
        <v>1271</v>
      </c>
      <c r="L334" t="s">
        <v>1271</v>
      </c>
      <c r="M334" t="s">
        <v>1288</v>
      </c>
      <c r="N334" t="s">
        <v>1288</v>
      </c>
      <c r="O334">
        <f>VLOOKUP(A334,Sheet2!A:B,2,0)</f>
        <v>241935</v>
      </c>
      <c r="P334">
        <f>VLOOKUP(A334,Sheet2!A:C,3,0)</f>
        <v>241935</v>
      </c>
      <c r="Q334">
        <f>VLOOKUP(A334,Sheet2!A:E,5,0)</f>
        <v>291961</v>
      </c>
      <c r="R334">
        <f>VLOOKUP(A334,Sheet2!A:F,6,0)</f>
        <v>0</v>
      </c>
      <c r="S334" t="s">
        <v>1288</v>
      </c>
      <c r="T334" s="33" t="str">
        <f>VLOOKUP(A334,Sheet2!AA:AD,3,0)</f>
        <v>Green</v>
      </c>
      <c r="U334" s="32" t="str">
        <f>VLOOKUP(A334,Sheet2!X:Y,2,0)</f>
        <v>Green</v>
      </c>
      <c r="V334" s="33" t="str">
        <f>VLOOKUP(A334,Sheet2!AA:AD,4,0)</f>
        <v>Green</v>
      </c>
    </row>
    <row r="335" spans="1:22" x14ac:dyDescent="0.3">
      <c r="A335" t="s">
        <v>347</v>
      </c>
      <c r="B335" t="s">
        <v>1257</v>
      </c>
      <c r="C335">
        <v>37</v>
      </c>
      <c r="D335" t="s">
        <v>1258</v>
      </c>
      <c r="E335">
        <v>2015</v>
      </c>
      <c r="F335">
        <v>43</v>
      </c>
      <c r="G335">
        <v>0.317943478</v>
      </c>
      <c r="H335" t="s">
        <v>1265</v>
      </c>
      <c r="I335" t="s">
        <v>1271</v>
      </c>
      <c r="J335" t="s">
        <v>1271</v>
      </c>
      <c r="K335" t="s">
        <v>1271</v>
      </c>
      <c r="L335" t="s">
        <v>1271</v>
      </c>
      <c r="M335" t="s">
        <v>1288</v>
      </c>
      <c r="N335" t="s">
        <v>1288</v>
      </c>
      <c r="O335">
        <f>VLOOKUP(A335,Sheet2!A:B,2,0)</f>
        <v>343300</v>
      </c>
      <c r="P335">
        <f>VLOOKUP(A335,Sheet2!A:C,3,0)</f>
        <v>343300</v>
      </c>
      <c r="Q335">
        <f>VLOOKUP(A335,Sheet2!A:E,5,0)</f>
        <v>221474</v>
      </c>
      <c r="R335">
        <f>VLOOKUP(A335,Sheet2!A:F,6,0)</f>
        <v>0</v>
      </c>
      <c r="S335" t="s">
        <v>1303</v>
      </c>
      <c r="T335" s="33" t="str">
        <f>VLOOKUP(A335,Sheet2!AA:AD,3,0)</f>
        <v>Green</v>
      </c>
      <c r="U335" s="32" t="str">
        <f>VLOOKUP(A335,Sheet2!X:Y,2,0)</f>
        <v>Green</v>
      </c>
      <c r="V335" s="33" t="str">
        <f>VLOOKUP(A335,Sheet2!AA:AD,4,0)</f>
        <v>Green</v>
      </c>
    </row>
    <row r="336" spans="1:22" x14ac:dyDescent="0.3">
      <c r="A336" t="s">
        <v>348</v>
      </c>
      <c r="B336" t="s">
        <v>1256</v>
      </c>
      <c r="C336">
        <v>61</v>
      </c>
      <c r="D336" t="s">
        <v>1258</v>
      </c>
      <c r="E336">
        <v>2019</v>
      </c>
      <c r="F336">
        <v>32</v>
      </c>
      <c r="G336">
        <v>0.67351272699999998</v>
      </c>
      <c r="H336" t="s">
        <v>1264</v>
      </c>
      <c r="I336" t="s">
        <v>1267</v>
      </c>
      <c r="J336" t="s">
        <v>1274</v>
      </c>
      <c r="K336" t="s">
        <v>1280</v>
      </c>
      <c r="L336" t="s">
        <v>1284</v>
      </c>
      <c r="M336" t="s">
        <v>1288</v>
      </c>
      <c r="N336" t="s">
        <v>1288</v>
      </c>
      <c r="O336">
        <f>VLOOKUP(A336,Sheet2!A:B,2,0)</f>
        <v>480288</v>
      </c>
      <c r="P336">
        <f>VLOOKUP(A336,Sheet2!A:C,3,0)</f>
        <v>480288</v>
      </c>
      <c r="Q336">
        <f>VLOOKUP(A336,Sheet2!A:E,5,0)</f>
        <v>740645</v>
      </c>
      <c r="R336">
        <f>VLOOKUP(A336,Sheet2!A:F,6,0)</f>
        <v>0</v>
      </c>
      <c r="S336" t="s">
        <v>1304</v>
      </c>
      <c r="T336" s="33" t="str">
        <f>VLOOKUP(A336,Sheet2!AA:AD,3,0)</f>
        <v>Green</v>
      </c>
      <c r="U336" s="32" t="str">
        <f>VLOOKUP(A336,Sheet2!X:Y,2,0)</f>
        <v>Green</v>
      </c>
      <c r="V336" s="33" t="str">
        <f>VLOOKUP(A336,Sheet2!AA:AD,4,0)</f>
        <v>Green</v>
      </c>
    </row>
    <row r="337" spans="1:22" x14ac:dyDescent="0.3">
      <c r="A337" t="s">
        <v>349</v>
      </c>
      <c r="B337" t="s">
        <v>1257</v>
      </c>
      <c r="C337">
        <v>37</v>
      </c>
      <c r="D337" t="s">
        <v>1260</v>
      </c>
      <c r="E337">
        <v>2008</v>
      </c>
      <c r="F337">
        <v>35</v>
      </c>
      <c r="G337">
        <v>0.337725161</v>
      </c>
      <c r="H337" t="s">
        <v>1265</v>
      </c>
      <c r="I337" t="s">
        <v>1270</v>
      </c>
      <c r="J337" t="s">
        <v>1274</v>
      </c>
      <c r="K337" t="s">
        <v>1279</v>
      </c>
      <c r="L337" t="s">
        <v>1284</v>
      </c>
      <c r="M337" t="s">
        <v>1288</v>
      </c>
      <c r="N337" t="s">
        <v>1288</v>
      </c>
      <c r="O337">
        <f>VLOOKUP(A337,Sheet2!A:B,2,0)</f>
        <v>182000</v>
      </c>
      <c r="P337">
        <f>VLOOKUP(A337,Sheet2!A:C,3,0)</f>
        <v>182000</v>
      </c>
      <c r="Q337">
        <f>VLOOKUP(A337,Sheet2!A:E,5,0)</f>
        <v>199614</v>
      </c>
      <c r="R337">
        <f>VLOOKUP(A337,Sheet2!A:F,6,0)</f>
        <v>0</v>
      </c>
      <c r="S337" t="s">
        <v>1288</v>
      </c>
      <c r="T337" s="33" t="str">
        <f>VLOOKUP(A337,Sheet2!AA:AD,3,0)</f>
        <v>Green</v>
      </c>
      <c r="U337" s="32" t="str">
        <f>VLOOKUP(A337,Sheet2!X:Y,2,0)</f>
        <v>Green</v>
      </c>
      <c r="V337" s="33" t="str">
        <f>VLOOKUP(A337,Sheet2!AA:AD,4,0)</f>
        <v>Green</v>
      </c>
    </row>
    <row r="338" spans="1:22" x14ac:dyDescent="0.3">
      <c r="A338" t="s">
        <v>350</v>
      </c>
      <c r="B338" t="s">
        <v>1256</v>
      </c>
      <c r="C338">
        <v>49</v>
      </c>
      <c r="D338" t="s">
        <v>1258</v>
      </c>
      <c r="E338">
        <v>2012</v>
      </c>
      <c r="F338">
        <v>33</v>
      </c>
      <c r="G338">
        <v>0.59060487800000006</v>
      </c>
      <c r="H338" t="s">
        <v>1264</v>
      </c>
      <c r="I338" t="s">
        <v>1271</v>
      </c>
      <c r="J338" t="s">
        <v>1271</v>
      </c>
      <c r="K338" t="s">
        <v>1271</v>
      </c>
      <c r="L338" t="s">
        <v>1271</v>
      </c>
      <c r="M338" t="s">
        <v>1288</v>
      </c>
      <c r="N338" t="s">
        <v>1288</v>
      </c>
      <c r="O338">
        <f>VLOOKUP(A338,Sheet2!A:B,2,0)</f>
        <v>285888</v>
      </c>
      <c r="P338">
        <f>VLOOKUP(A338,Sheet2!A:C,3,0)</f>
        <v>341512</v>
      </c>
      <c r="Q338">
        <f>VLOOKUP(A338,Sheet2!A:E,5,0)</f>
        <v>646116</v>
      </c>
      <c r="R338">
        <f>VLOOKUP(A338,Sheet2!A:F,6,0)</f>
        <v>0</v>
      </c>
      <c r="S338" t="s">
        <v>1304</v>
      </c>
      <c r="T338" s="33" t="str">
        <f>VLOOKUP(A338,Sheet2!AA:AD,3,0)</f>
        <v>Green</v>
      </c>
      <c r="U338" s="32" t="str">
        <f>VLOOKUP(A338,Sheet2!X:Y,2,0)</f>
        <v>Green</v>
      </c>
      <c r="V338" s="33" t="str">
        <f>VLOOKUP(A338,Sheet2!AA:AD,4,0)</f>
        <v>Green</v>
      </c>
    </row>
    <row r="339" spans="1:22" x14ac:dyDescent="0.3">
      <c r="A339" t="s">
        <v>351</v>
      </c>
      <c r="B339" t="s">
        <v>1256</v>
      </c>
      <c r="C339">
        <v>49</v>
      </c>
      <c r="D339" t="s">
        <v>1261</v>
      </c>
      <c r="E339">
        <v>2014</v>
      </c>
      <c r="F339">
        <v>34</v>
      </c>
      <c r="G339">
        <v>0.56627514499999998</v>
      </c>
      <c r="H339" t="s">
        <v>1265</v>
      </c>
      <c r="I339" t="s">
        <v>1270</v>
      </c>
      <c r="J339" t="s">
        <v>1274</v>
      </c>
      <c r="K339" t="s">
        <v>1279</v>
      </c>
      <c r="L339" t="s">
        <v>1271</v>
      </c>
      <c r="M339" t="s">
        <v>1288</v>
      </c>
      <c r="N339" t="s">
        <v>1288</v>
      </c>
      <c r="O339">
        <f>VLOOKUP(A339,Sheet2!A:B,2,0)</f>
        <v>444342</v>
      </c>
      <c r="P339">
        <f>VLOOKUP(A339,Sheet2!A:C,3,0)</f>
        <v>515786</v>
      </c>
      <c r="Q339">
        <f>VLOOKUP(A339,Sheet2!A:E,5,0)</f>
        <v>808317</v>
      </c>
      <c r="R339">
        <f>VLOOKUP(A339,Sheet2!A:F,6,0)</f>
        <v>0</v>
      </c>
      <c r="S339" t="s">
        <v>1288</v>
      </c>
      <c r="T339" s="33" t="str">
        <f>VLOOKUP(A339,Sheet2!AA:AD,3,0)</f>
        <v>Green</v>
      </c>
      <c r="U339" s="32" t="str">
        <f>VLOOKUP(A339,Sheet2!X:Y,2,0)</f>
        <v>Green</v>
      </c>
      <c r="V339" s="33" t="str">
        <f>VLOOKUP(A339,Sheet2!AA:AD,4,0)</f>
        <v>Green</v>
      </c>
    </row>
    <row r="340" spans="1:22" x14ac:dyDescent="0.3">
      <c r="A340" t="s">
        <v>352</v>
      </c>
      <c r="B340" t="s">
        <v>1257</v>
      </c>
      <c r="C340">
        <v>37</v>
      </c>
      <c r="D340" t="s">
        <v>1259</v>
      </c>
      <c r="E340">
        <v>2017</v>
      </c>
      <c r="F340">
        <v>46</v>
      </c>
      <c r="G340">
        <v>0.42912666700000002</v>
      </c>
      <c r="H340" t="s">
        <v>1265</v>
      </c>
      <c r="I340" t="s">
        <v>1271</v>
      </c>
      <c r="J340" t="s">
        <v>1271</v>
      </c>
      <c r="K340" t="s">
        <v>1271</v>
      </c>
      <c r="L340" t="s">
        <v>1271</v>
      </c>
      <c r="M340" t="s">
        <v>1288</v>
      </c>
      <c r="N340" t="s">
        <v>1288</v>
      </c>
      <c r="O340">
        <f>VLOOKUP(A340,Sheet2!A:B,2,0)</f>
        <v>339555</v>
      </c>
      <c r="P340">
        <f>VLOOKUP(A340,Sheet2!A:C,3,0)</f>
        <v>339555</v>
      </c>
      <c r="Q340">
        <f>VLOOKUP(A340,Sheet2!A:E,5,0)</f>
        <v>376762</v>
      </c>
      <c r="R340">
        <f>VLOOKUP(A340,Sheet2!A:F,6,0)</f>
        <v>0</v>
      </c>
      <c r="S340" t="s">
        <v>1288</v>
      </c>
      <c r="T340" s="33" t="str">
        <f>VLOOKUP(A340,Sheet2!AA:AD,3,0)</f>
        <v>Green</v>
      </c>
      <c r="U340" s="32" t="str">
        <f>VLOOKUP(A340,Sheet2!X:Y,2,0)</f>
        <v>Green</v>
      </c>
      <c r="V340" s="33" t="str">
        <f>VLOOKUP(A340,Sheet2!AA:AD,4,0)</f>
        <v>Green</v>
      </c>
    </row>
    <row r="341" spans="1:22" x14ac:dyDescent="0.3">
      <c r="A341" t="s">
        <v>353</v>
      </c>
      <c r="B341" t="s">
        <v>1257</v>
      </c>
      <c r="C341">
        <v>25</v>
      </c>
      <c r="D341" t="s">
        <v>1261</v>
      </c>
      <c r="E341">
        <v>2008</v>
      </c>
      <c r="F341">
        <v>43</v>
      </c>
      <c r="G341">
        <v>0.27357806499999998</v>
      </c>
      <c r="H341" t="s">
        <v>1264</v>
      </c>
      <c r="I341" t="s">
        <v>1271</v>
      </c>
      <c r="J341" t="s">
        <v>1271</v>
      </c>
      <c r="K341" t="s">
        <v>1271</v>
      </c>
      <c r="L341" t="s">
        <v>1271</v>
      </c>
      <c r="M341" t="s">
        <v>1288</v>
      </c>
      <c r="N341" t="s">
        <v>1288</v>
      </c>
      <c r="O341">
        <f>VLOOKUP(A341,Sheet2!A:B,2,0)</f>
        <v>169680</v>
      </c>
      <c r="P341">
        <f>VLOOKUP(A341,Sheet2!A:C,3,0)</f>
        <v>169680</v>
      </c>
      <c r="Q341">
        <f>VLOOKUP(A341,Sheet2!A:E,5,0)</f>
        <v>136866</v>
      </c>
      <c r="R341">
        <f>VLOOKUP(A341,Sheet2!A:F,6,0)</f>
        <v>0</v>
      </c>
      <c r="S341" t="s">
        <v>1288</v>
      </c>
      <c r="T341" s="33" t="str">
        <f>VLOOKUP(A341,Sheet2!AA:AD,3,0)</f>
        <v>Green</v>
      </c>
      <c r="U341" s="32" t="str">
        <f>VLOOKUP(A341,Sheet2!X:Y,2,0)</f>
        <v>Green</v>
      </c>
      <c r="V341" s="33" t="str">
        <f>VLOOKUP(A341,Sheet2!AA:AD,4,0)</f>
        <v>Green</v>
      </c>
    </row>
    <row r="342" spans="1:22" x14ac:dyDescent="0.3">
      <c r="A342" t="s">
        <v>354</v>
      </c>
      <c r="B342" t="s">
        <v>1256</v>
      </c>
      <c r="C342">
        <v>37</v>
      </c>
      <c r="D342" t="s">
        <v>1261</v>
      </c>
      <c r="E342">
        <v>2013</v>
      </c>
      <c r="F342">
        <v>33</v>
      </c>
      <c r="G342">
        <v>0.398838095</v>
      </c>
      <c r="H342" t="s">
        <v>1264</v>
      </c>
      <c r="I342" t="s">
        <v>1270</v>
      </c>
      <c r="J342" t="s">
        <v>1274</v>
      </c>
      <c r="K342" t="s">
        <v>1282</v>
      </c>
      <c r="L342" t="s">
        <v>1286</v>
      </c>
      <c r="M342" t="s">
        <v>1289</v>
      </c>
      <c r="N342" t="s">
        <v>1288</v>
      </c>
      <c r="O342">
        <f>VLOOKUP(A342,Sheet2!A:B,2,0)</f>
        <v>52376</v>
      </c>
      <c r="P342">
        <f>VLOOKUP(A342,Sheet2!A:C,3,0)</f>
        <v>221386</v>
      </c>
      <c r="Q342">
        <f>VLOOKUP(A342,Sheet2!A:E,5,0)</f>
        <v>411715</v>
      </c>
      <c r="R342">
        <f>VLOOKUP(A342,Sheet2!A:F,6,0)</f>
        <v>411715</v>
      </c>
      <c r="S342" t="s">
        <v>1288</v>
      </c>
      <c r="T342" s="33" t="str">
        <f>VLOOKUP(A342,Sheet2!AA:AD,3,0)</f>
        <v>Green</v>
      </c>
      <c r="U342" s="32" t="str">
        <f>VLOOKUP(A342,Sheet2!X:Y,2,0)</f>
        <v>Green</v>
      </c>
      <c r="V342" s="33" t="str">
        <f>VLOOKUP(A342,Sheet2!AA:AD,4,0)</f>
        <v>Green</v>
      </c>
    </row>
    <row r="343" spans="1:22" x14ac:dyDescent="0.3">
      <c r="A343" t="s">
        <v>355</v>
      </c>
      <c r="B343" t="s">
        <v>1257</v>
      </c>
      <c r="C343">
        <v>25</v>
      </c>
      <c r="D343" t="s">
        <v>1261</v>
      </c>
      <c r="E343">
        <v>2009</v>
      </c>
      <c r="F343">
        <v>43</v>
      </c>
      <c r="G343">
        <v>0.36653134300000001</v>
      </c>
      <c r="H343" t="s">
        <v>1264</v>
      </c>
      <c r="I343" t="s">
        <v>1271</v>
      </c>
      <c r="J343" t="s">
        <v>1271</v>
      </c>
      <c r="K343" t="s">
        <v>1271</v>
      </c>
      <c r="L343" t="s">
        <v>1271</v>
      </c>
      <c r="M343" t="s">
        <v>1288</v>
      </c>
      <c r="N343" t="s">
        <v>1288</v>
      </c>
      <c r="O343">
        <f>VLOOKUP(A343,Sheet2!A:B,2,0)</f>
        <v>338760</v>
      </c>
      <c r="P343">
        <f>VLOOKUP(A343,Sheet2!A:C,3,0)</f>
        <v>338760</v>
      </c>
      <c r="Q343">
        <f>VLOOKUP(A343,Sheet2!A:E,5,0)</f>
        <v>120845</v>
      </c>
      <c r="R343">
        <f>VLOOKUP(A343,Sheet2!A:F,6,0)</f>
        <v>0</v>
      </c>
      <c r="S343" t="s">
        <v>1303</v>
      </c>
      <c r="T343" s="33" t="str">
        <f>VLOOKUP(A343,Sheet2!AA:AD,3,0)</f>
        <v>Green</v>
      </c>
      <c r="U343" s="32" t="str">
        <f>VLOOKUP(A343,Sheet2!X:Y,2,0)</f>
        <v>Green</v>
      </c>
      <c r="V343" s="33" t="str">
        <f>VLOOKUP(A343,Sheet2!AA:AD,4,0)</f>
        <v>Green</v>
      </c>
    </row>
    <row r="344" spans="1:22" x14ac:dyDescent="0.3">
      <c r="A344" t="s">
        <v>356</v>
      </c>
      <c r="B344" t="s">
        <v>1257</v>
      </c>
      <c r="C344">
        <v>13</v>
      </c>
      <c r="D344" t="s">
        <v>1258</v>
      </c>
      <c r="E344">
        <v>2011</v>
      </c>
      <c r="F344">
        <v>29</v>
      </c>
      <c r="G344">
        <v>0.17928670999999999</v>
      </c>
      <c r="H344" t="s">
        <v>1265</v>
      </c>
      <c r="I344" t="s">
        <v>1268</v>
      </c>
      <c r="J344" t="s">
        <v>1275</v>
      </c>
      <c r="K344" t="s">
        <v>1282</v>
      </c>
      <c r="L344" t="s">
        <v>1286</v>
      </c>
      <c r="M344" t="s">
        <v>1288</v>
      </c>
      <c r="N344" t="s">
        <v>1288</v>
      </c>
      <c r="O344">
        <f>VLOOKUP(A344,Sheet2!A:B,2,0)</f>
        <v>202349.86</v>
      </c>
      <c r="P344">
        <f>VLOOKUP(A344,Sheet2!A:C,3,0)</f>
        <v>247507</v>
      </c>
      <c r="Q344">
        <f>VLOOKUP(A344,Sheet2!A:E,5,0)</f>
        <v>41521</v>
      </c>
      <c r="R344">
        <f>VLOOKUP(A344,Sheet2!A:F,6,0)</f>
        <v>0</v>
      </c>
      <c r="S344" t="s">
        <v>1288</v>
      </c>
      <c r="T344" s="33" t="str">
        <f>VLOOKUP(A344,Sheet2!AA:AD,3,0)</f>
        <v>Green</v>
      </c>
      <c r="U344" s="32" t="str">
        <f>VLOOKUP(A344,Sheet2!X:Y,2,0)</f>
        <v>Green</v>
      </c>
      <c r="V344" s="33" t="str">
        <f>VLOOKUP(A344,Sheet2!AA:AD,4,0)</f>
        <v>Green</v>
      </c>
    </row>
    <row r="345" spans="1:22" x14ac:dyDescent="0.3">
      <c r="A345" t="s">
        <v>357</v>
      </c>
      <c r="B345" t="s">
        <v>1257</v>
      </c>
      <c r="C345">
        <v>43</v>
      </c>
      <c r="D345" t="s">
        <v>1258</v>
      </c>
      <c r="E345">
        <v>2012</v>
      </c>
      <c r="F345">
        <v>45</v>
      </c>
      <c r="G345">
        <v>0.32875902400000001</v>
      </c>
      <c r="H345" t="s">
        <v>1265</v>
      </c>
      <c r="I345" t="s">
        <v>1268</v>
      </c>
      <c r="J345" t="s">
        <v>1276</v>
      </c>
      <c r="K345" t="s">
        <v>1280</v>
      </c>
      <c r="L345" t="s">
        <v>1287</v>
      </c>
      <c r="M345" t="s">
        <v>1288</v>
      </c>
      <c r="N345" t="s">
        <v>1288</v>
      </c>
      <c r="O345">
        <f>VLOOKUP(A345,Sheet2!A:B,2,0)</f>
        <v>287620</v>
      </c>
      <c r="P345">
        <f>VLOOKUP(A345,Sheet2!A:C,3,0)</f>
        <v>287620</v>
      </c>
      <c r="Q345">
        <f>VLOOKUP(A345,Sheet2!A:E,5,0)</f>
        <v>233005</v>
      </c>
      <c r="R345">
        <f>VLOOKUP(A345,Sheet2!A:F,6,0)</f>
        <v>0</v>
      </c>
      <c r="S345" t="s">
        <v>1288</v>
      </c>
      <c r="T345" s="33" t="str">
        <f>VLOOKUP(A345,Sheet2!AA:AD,3,0)</f>
        <v>Green</v>
      </c>
      <c r="U345" s="32" t="str">
        <f>VLOOKUP(A345,Sheet2!X:Y,2,0)</f>
        <v>Green</v>
      </c>
      <c r="V345" s="33" t="str">
        <f>VLOOKUP(A345,Sheet2!AA:AD,4,0)</f>
        <v>Green</v>
      </c>
    </row>
    <row r="346" spans="1:22" x14ac:dyDescent="0.3">
      <c r="A346" t="s">
        <v>358</v>
      </c>
      <c r="B346" t="s">
        <v>1256</v>
      </c>
      <c r="C346">
        <v>37</v>
      </c>
      <c r="D346" t="s">
        <v>1261</v>
      </c>
      <c r="E346">
        <v>2012</v>
      </c>
      <c r="F346">
        <v>28</v>
      </c>
      <c r="G346">
        <v>0.77249561</v>
      </c>
      <c r="H346" t="s">
        <v>1264</v>
      </c>
      <c r="I346" t="s">
        <v>1267</v>
      </c>
      <c r="J346" t="s">
        <v>1274</v>
      </c>
      <c r="K346" t="s">
        <v>1280</v>
      </c>
      <c r="L346" t="s">
        <v>1284</v>
      </c>
      <c r="M346" t="s">
        <v>1288</v>
      </c>
      <c r="N346" t="s">
        <v>1288</v>
      </c>
      <c r="O346">
        <f>VLOOKUP(A346,Sheet2!A:B,2,0)</f>
        <v>429823</v>
      </c>
      <c r="P346">
        <f>VLOOKUP(A346,Sheet2!A:C,3,0)</f>
        <v>466609</v>
      </c>
      <c r="Q346">
        <f>VLOOKUP(A346,Sheet2!A:E,5,0)</f>
        <v>656892</v>
      </c>
      <c r="R346">
        <f>VLOOKUP(A346,Sheet2!A:F,6,0)</f>
        <v>0</v>
      </c>
      <c r="S346" t="s">
        <v>1304</v>
      </c>
      <c r="T346" s="33" t="str">
        <f>VLOOKUP(A346,Sheet2!AA:AD,3,0)</f>
        <v>Green</v>
      </c>
      <c r="U346" s="32" t="str">
        <f>VLOOKUP(A346,Sheet2!X:Y,2,0)</f>
        <v>Green</v>
      </c>
      <c r="V346" s="33" t="str">
        <f>VLOOKUP(A346,Sheet2!AA:AD,4,0)</f>
        <v>Green</v>
      </c>
    </row>
    <row r="347" spans="1:22" x14ac:dyDescent="0.3">
      <c r="A347" t="s">
        <v>359</v>
      </c>
      <c r="B347" t="s">
        <v>1256</v>
      </c>
      <c r="C347">
        <v>37</v>
      </c>
      <c r="D347" t="s">
        <v>1258</v>
      </c>
      <c r="E347">
        <v>2011</v>
      </c>
      <c r="F347">
        <v>50</v>
      </c>
      <c r="G347">
        <v>0.80753548399999997</v>
      </c>
      <c r="H347" t="s">
        <v>1264</v>
      </c>
      <c r="I347" t="s">
        <v>1267</v>
      </c>
      <c r="J347" t="s">
        <v>1275</v>
      </c>
      <c r="K347" t="s">
        <v>1280</v>
      </c>
      <c r="L347" t="s">
        <v>1286</v>
      </c>
      <c r="M347" t="s">
        <v>1288</v>
      </c>
      <c r="N347" t="s">
        <v>1288</v>
      </c>
      <c r="O347">
        <f>VLOOKUP(A347,Sheet2!A:B,2,0)</f>
        <v>526423.52</v>
      </c>
      <c r="P347">
        <f>VLOOKUP(A347,Sheet2!A:C,3,0)</f>
        <v>526425</v>
      </c>
      <c r="Q347">
        <f>VLOOKUP(A347,Sheet2!A:E,5,0)</f>
        <v>577196</v>
      </c>
      <c r="R347">
        <f>VLOOKUP(A347,Sheet2!A:F,6,0)</f>
        <v>0</v>
      </c>
      <c r="S347" t="s">
        <v>1303</v>
      </c>
      <c r="T347" s="33" t="str">
        <f>VLOOKUP(A347,Sheet2!AA:AD,3,0)</f>
        <v>Green</v>
      </c>
      <c r="U347" s="32" t="str">
        <f>VLOOKUP(A347,Sheet2!X:Y,2,0)</f>
        <v>Green</v>
      </c>
      <c r="V347" s="33" t="str">
        <f>VLOOKUP(A347,Sheet2!AA:AD,4,0)</f>
        <v>Green</v>
      </c>
    </row>
    <row r="348" spans="1:22" x14ac:dyDescent="0.3">
      <c r="A348" t="s">
        <v>360</v>
      </c>
      <c r="B348" t="s">
        <v>1256</v>
      </c>
      <c r="C348">
        <v>37</v>
      </c>
      <c r="D348" t="s">
        <v>1262</v>
      </c>
      <c r="E348">
        <v>2011</v>
      </c>
      <c r="F348">
        <v>35</v>
      </c>
      <c r="G348">
        <v>0.42662748299999997</v>
      </c>
      <c r="H348" t="s">
        <v>1264</v>
      </c>
      <c r="I348" t="s">
        <v>1269</v>
      </c>
      <c r="J348" t="s">
        <v>1274</v>
      </c>
      <c r="K348" t="s">
        <v>1280</v>
      </c>
      <c r="L348" t="s">
        <v>1285</v>
      </c>
      <c r="M348" t="s">
        <v>1288</v>
      </c>
      <c r="N348" t="s">
        <v>1288</v>
      </c>
      <c r="O348">
        <f>VLOOKUP(A348,Sheet2!A:B,2,0)</f>
        <v>247520</v>
      </c>
      <c r="P348">
        <f>VLOOKUP(A348,Sheet2!A:C,3,0)</f>
        <v>247520</v>
      </c>
      <c r="Q348">
        <f>VLOOKUP(A348,Sheet2!A:E,5,0)</f>
        <v>295810</v>
      </c>
      <c r="R348">
        <f>VLOOKUP(A348,Sheet2!A:F,6,0)</f>
        <v>0</v>
      </c>
      <c r="S348" t="s">
        <v>1288</v>
      </c>
      <c r="T348" s="33" t="str">
        <f>VLOOKUP(A348,Sheet2!AA:AD,3,0)</f>
        <v>Green</v>
      </c>
      <c r="U348" s="32" t="str">
        <f>VLOOKUP(A348,Sheet2!X:Y,2,0)</f>
        <v>Green</v>
      </c>
      <c r="V348" s="33" t="str">
        <f>VLOOKUP(A348,Sheet2!AA:AD,4,0)</f>
        <v>Green</v>
      </c>
    </row>
    <row r="349" spans="1:22" x14ac:dyDescent="0.3">
      <c r="A349" t="s">
        <v>361</v>
      </c>
      <c r="B349" t="s">
        <v>1256</v>
      </c>
      <c r="C349">
        <v>61</v>
      </c>
      <c r="D349" t="s">
        <v>1260</v>
      </c>
      <c r="E349">
        <v>2015</v>
      </c>
      <c r="F349">
        <v>44</v>
      </c>
      <c r="G349">
        <v>0.603394714</v>
      </c>
      <c r="H349" t="s">
        <v>1264</v>
      </c>
      <c r="I349" t="s">
        <v>1267</v>
      </c>
      <c r="J349" t="s">
        <v>1276</v>
      </c>
      <c r="K349" t="s">
        <v>1279</v>
      </c>
      <c r="L349" t="s">
        <v>1286</v>
      </c>
      <c r="M349" t="s">
        <v>1288</v>
      </c>
      <c r="N349" t="s">
        <v>1288</v>
      </c>
      <c r="O349">
        <f>VLOOKUP(A349,Sheet2!A:B,2,0)</f>
        <v>247680</v>
      </c>
      <c r="P349">
        <f>VLOOKUP(A349,Sheet2!A:C,3,0)</f>
        <v>321984</v>
      </c>
      <c r="Q349">
        <f>VLOOKUP(A349,Sheet2!A:E,5,0)</f>
        <v>676352</v>
      </c>
      <c r="R349">
        <f>VLOOKUP(A349,Sheet2!A:F,6,0)</f>
        <v>0</v>
      </c>
      <c r="S349" t="s">
        <v>1304</v>
      </c>
      <c r="T349" s="33" t="str">
        <f>VLOOKUP(A349,Sheet2!AA:AD,3,0)</f>
        <v>Green</v>
      </c>
      <c r="U349" s="32" t="str">
        <f>VLOOKUP(A349,Sheet2!X:Y,2,0)</f>
        <v>Green</v>
      </c>
      <c r="V349" s="33" t="str">
        <f>VLOOKUP(A349,Sheet2!AA:AD,4,0)</f>
        <v>Green</v>
      </c>
    </row>
    <row r="350" spans="1:22" x14ac:dyDescent="0.3">
      <c r="A350" t="s">
        <v>362</v>
      </c>
      <c r="B350" t="s">
        <v>1256</v>
      </c>
      <c r="C350">
        <v>37</v>
      </c>
      <c r="D350" t="s">
        <v>1260</v>
      </c>
      <c r="E350">
        <v>2010</v>
      </c>
      <c r="F350">
        <v>41</v>
      </c>
      <c r="G350">
        <v>0.531214505</v>
      </c>
      <c r="H350" t="s">
        <v>1264</v>
      </c>
      <c r="I350" t="s">
        <v>1271</v>
      </c>
      <c r="J350" t="s">
        <v>1271</v>
      </c>
      <c r="K350" t="s">
        <v>1271</v>
      </c>
      <c r="L350" t="s">
        <v>1271</v>
      </c>
      <c r="M350" t="s">
        <v>1289</v>
      </c>
      <c r="N350" t="s">
        <v>1288</v>
      </c>
      <c r="O350">
        <f>VLOOKUP(A350,Sheet2!A:B,2,0)</f>
        <v>152867</v>
      </c>
      <c r="P350">
        <f>VLOOKUP(A350,Sheet2!A:C,3,0)</f>
        <v>238469</v>
      </c>
      <c r="Q350">
        <f>VLOOKUP(A350,Sheet2!A:E,5,0)</f>
        <v>455173</v>
      </c>
      <c r="R350">
        <f>VLOOKUP(A350,Sheet2!A:F,6,0)</f>
        <v>455173</v>
      </c>
      <c r="S350" t="s">
        <v>1288</v>
      </c>
      <c r="T350" s="33" t="str">
        <f>VLOOKUP(A350,Sheet2!AA:AD,3,0)</f>
        <v>Green</v>
      </c>
      <c r="U350" s="32" t="str">
        <f>VLOOKUP(A350,Sheet2!X:Y,2,0)</f>
        <v>Green</v>
      </c>
      <c r="V350" s="33" t="str">
        <f>VLOOKUP(A350,Sheet2!AA:AD,4,0)</f>
        <v>Green</v>
      </c>
    </row>
    <row r="351" spans="1:22" x14ac:dyDescent="0.3">
      <c r="A351" t="s">
        <v>363</v>
      </c>
      <c r="B351" t="s">
        <v>1257</v>
      </c>
      <c r="C351">
        <v>61</v>
      </c>
      <c r="D351" t="s">
        <v>1261</v>
      </c>
      <c r="E351">
        <v>2015</v>
      </c>
      <c r="F351">
        <v>27</v>
      </c>
      <c r="G351">
        <v>0.45021304299999998</v>
      </c>
      <c r="H351" t="s">
        <v>1265</v>
      </c>
      <c r="I351" t="s">
        <v>1268</v>
      </c>
      <c r="J351" t="s">
        <v>1274</v>
      </c>
      <c r="K351" t="s">
        <v>1279</v>
      </c>
      <c r="L351" t="s">
        <v>1285</v>
      </c>
      <c r="M351" t="s">
        <v>1288</v>
      </c>
      <c r="N351" t="s">
        <v>1288</v>
      </c>
      <c r="O351">
        <f>VLOOKUP(A351,Sheet2!A:B,2,0)</f>
        <v>352222</v>
      </c>
      <c r="P351">
        <f>VLOOKUP(A351,Sheet2!A:C,3,0)</f>
        <v>352222</v>
      </c>
      <c r="Q351">
        <f>VLOOKUP(A351,Sheet2!A:E,5,0)</f>
        <v>441509</v>
      </c>
      <c r="R351">
        <f>VLOOKUP(A351,Sheet2!A:F,6,0)</f>
        <v>0</v>
      </c>
      <c r="S351" t="s">
        <v>1288</v>
      </c>
      <c r="T351" s="33" t="str">
        <f>VLOOKUP(A351,Sheet2!AA:AD,3,0)</f>
        <v>Green</v>
      </c>
      <c r="U351" s="32" t="str">
        <f>VLOOKUP(A351,Sheet2!X:Y,2,0)</f>
        <v>Green</v>
      </c>
      <c r="V351" s="33" t="str">
        <f>VLOOKUP(A351,Sheet2!AA:AD,4,0)</f>
        <v>Green</v>
      </c>
    </row>
    <row r="352" spans="1:22" x14ac:dyDescent="0.3">
      <c r="A352" t="s">
        <v>364</v>
      </c>
      <c r="B352" t="s">
        <v>1257</v>
      </c>
      <c r="C352">
        <v>25</v>
      </c>
      <c r="D352" t="s">
        <v>1259</v>
      </c>
      <c r="E352">
        <v>2019</v>
      </c>
      <c r="F352">
        <v>25</v>
      </c>
      <c r="G352">
        <v>0.63909002000000004</v>
      </c>
      <c r="H352" t="s">
        <v>1264</v>
      </c>
      <c r="I352" t="s">
        <v>1269</v>
      </c>
      <c r="J352" t="s">
        <v>1274</v>
      </c>
      <c r="K352" t="s">
        <v>1280</v>
      </c>
      <c r="L352" t="s">
        <v>1285</v>
      </c>
      <c r="M352" t="s">
        <v>1288</v>
      </c>
      <c r="N352" t="s">
        <v>1288</v>
      </c>
      <c r="O352">
        <f>VLOOKUP(A352,Sheet2!A:B,2,0)</f>
        <v>514668</v>
      </c>
      <c r="P352">
        <f>VLOOKUP(A352,Sheet2!A:C,3,0)</f>
        <v>514668</v>
      </c>
      <c r="Q352">
        <f>VLOOKUP(A352,Sheet2!A:E,5,0)</f>
        <v>535424</v>
      </c>
      <c r="R352">
        <f>VLOOKUP(A352,Sheet2!A:F,6,0)</f>
        <v>0</v>
      </c>
      <c r="S352" t="s">
        <v>1288</v>
      </c>
      <c r="T352" s="33" t="str">
        <f>VLOOKUP(A352,Sheet2!AA:AD,3,0)</f>
        <v>Green</v>
      </c>
      <c r="U352" s="32" t="str">
        <f>VLOOKUP(A352,Sheet2!X:Y,2,0)</f>
        <v>Green</v>
      </c>
      <c r="V352" s="33" t="str">
        <f>VLOOKUP(A352,Sheet2!AA:AD,4,0)</f>
        <v>Green</v>
      </c>
    </row>
    <row r="353" spans="1:22" x14ac:dyDescent="0.3">
      <c r="A353" t="s">
        <v>365</v>
      </c>
      <c r="B353" t="s">
        <v>1256</v>
      </c>
      <c r="C353">
        <v>49</v>
      </c>
      <c r="D353" t="s">
        <v>1260</v>
      </c>
      <c r="E353">
        <v>2016</v>
      </c>
      <c r="F353">
        <v>43</v>
      </c>
      <c r="G353">
        <v>0.412004233</v>
      </c>
      <c r="H353" t="s">
        <v>1265</v>
      </c>
      <c r="I353" t="s">
        <v>1271</v>
      </c>
      <c r="J353" t="s">
        <v>1271</v>
      </c>
      <c r="K353" t="s">
        <v>1271</v>
      </c>
      <c r="L353" t="s">
        <v>1271</v>
      </c>
      <c r="M353" t="s">
        <v>1288</v>
      </c>
      <c r="N353" t="s">
        <v>1288</v>
      </c>
      <c r="O353">
        <f>VLOOKUP(A353,Sheet2!A:B,2,0)</f>
        <v>222888</v>
      </c>
      <c r="P353">
        <f>VLOOKUP(A353,Sheet2!A:C,3,0)</f>
        <v>256022</v>
      </c>
      <c r="Q353">
        <f>VLOOKUP(A353,Sheet2!A:E,5,0)</f>
        <v>456468</v>
      </c>
      <c r="R353">
        <f>VLOOKUP(A353,Sheet2!A:F,6,0)</f>
        <v>0</v>
      </c>
      <c r="S353" t="s">
        <v>1288</v>
      </c>
      <c r="T353" s="33" t="str">
        <f>VLOOKUP(A353,Sheet2!AA:AD,3,0)</f>
        <v>Green</v>
      </c>
      <c r="U353" s="32" t="str">
        <f>VLOOKUP(A353,Sheet2!X:Y,2,0)</f>
        <v>Green</v>
      </c>
      <c r="V353" s="33" t="str">
        <f>VLOOKUP(A353,Sheet2!AA:AD,4,0)</f>
        <v>Green</v>
      </c>
    </row>
    <row r="354" spans="1:22" x14ac:dyDescent="0.3">
      <c r="A354" t="s">
        <v>366</v>
      </c>
      <c r="B354" t="s">
        <v>1256</v>
      </c>
      <c r="C354">
        <v>25</v>
      </c>
      <c r="D354" t="s">
        <v>1261</v>
      </c>
      <c r="E354">
        <v>2007</v>
      </c>
      <c r="F354">
        <v>45</v>
      </c>
      <c r="G354">
        <v>0.283124706</v>
      </c>
      <c r="H354" t="s">
        <v>1265</v>
      </c>
      <c r="I354" t="s">
        <v>1271</v>
      </c>
      <c r="J354" t="s">
        <v>1271</v>
      </c>
      <c r="K354" t="s">
        <v>1271</v>
      </c>
      <c r="L354" t="s">
        <v>1271</v>
      </c>
      <c r="M354" t="s">
        <v>1288</v>
      </c>
      <c r="N354" t="s">
        <v>1288</v>
      </c>
      <c r="O354">
        <f>VLOOKUP(A354,Sheet2!A:B,2,0)</f>
        <v>260131.6</v>
      </c>
      <c r="P354">
        <f>VLOOKUP(A354,Sheet2!A:C,3,0)</f>
        <v>260169</v>
      </c>
      <c r="Q354">
        <f>VLOOKUP(A354,Sheet2!A:E,5,0)</f>
        <v>62733</v>
      </c>
      <c r="R354">
        <f>VLOOKUP(A354,Sheet2!A:F,6,0)</f>
        <v>0</v>
      </c>
      <c r="S354" t="s">
        <v>1288</v>
      </c>
      <c r="T354" s="33" t="str">
        <f>VLOOKUP(A354,Sheet2!AA:AD,3,0)</f>
        <v>Green</v>
      </c>
      <c r="U354" s="32" t="str">
        <f>VLOOKUP(A354,Sheet2!X:Y,2,0)</f>
        <v>Green</v>
      </c>
      <c r="V354" s="33" t="str">
        <f>VLOOKUP(A354,Sheet2!AA:AD,4,0)</f>
        <v>Green</v>
      </c>
    </row>
    <row r="355" spans="1:22" x14ac:dyDescent="0.3">
      <c r="A355" t="s">
        <v>367</v>
      </c>
      <c r="B355" t="s">
        <v>1256</v>
      </c>
      <c r="C355">
        <v>49</v>
      </c>
      <c r="D355" t="s">
        <v>1262</v>
      </c>
      <c r="E355">
        <v>2016</v>
      </c>
      <c r="F355">
        <v>38</v>
      </c>
      <c r="G355">
        <v>0.51543957699999998</v>
      </c>
      <c r="H355" t="s">
        <v>1264</v>
      </c>
      <c r="I355" t="s">
        <v>1267</v>
      </c>
      <c r="J355" t="s">
        <v>1275</v>
      </c>
      <c r="K355" t="s">
        <v>1281</v>
      </c>
      <c r="L355" t="s">
        <v>1286</v>
      </c>
      <c r="M355" t="s">
        <v>1288</v>
      </c>
      <c r="N355" t="s">
        <v>1288</v>
      </c>
      <c r="O355">
        <f>VLOOKUP(A355,Sheet2!A:B,2,0)</f>
        <v>364376</v>
      </c>
      <c r="P355">
        <f>VLOOKUP(A355,Sheet2!A:C,3,0)</f>
        <v>377248</v>
      </c>
      <c r="Q355">
        <f>VLOOKUP(A355,Sheet2!A:E,5,0)</f>
        <v>509134</v>
      </c>
      <c r="R355">
        <f>VLOOKUP(A355,Sheet2!A:F,6,0)</f>
        <v>0</v>
      </c>
      <c r="S355" t="s">
        <v>1304</v>
      </c>
      <c r="T355" s="33" t="str">
        <f>VLOOKUP(A355,Sheet2!AA:AD,3,0)</f>
        <v>Green</v>
      </c>
      <c r="U355" s="32" t="str">
        <f>VLOOKUP(A355,Sheet2!X:Y,2,0)</f>
        <v>Green</v>
      </c>
      <c r="V355" s="33" t="str">
        <f>VLOOKUP(A355,Sheet2!AA:AD,4,0)</f>
        <v>Green</v>
      </c>
    </row>
    <row r="356" spans="1:22" x14ac:dyDescent="0.3">
      <c r="A356" t="s">
        <v>368</v>
      </c>
      <c r="B356" t="s">
        <v>1257</v>
      </c>
      <c r="C356">
        <v>49</v>
      </c>
      <c r="D356" t="s">
        <v>1261</v>
      </c>
      <c r="E356">
        <v>2015</v>
      </c>
      <c r="F356">
        <v>38</v>
      </c>
      <c r="G356">
        <v>0.53826572800000005</v>
      </c>
      <c r="H356" t="s">
        <v>1264</v>
      </c>
      <c r="I356" t="s">
        <v>1267</v>
      </c>
      <c r="J356" t="s">
        <v>1275</v>
      </c>
      <c r="K356" t="s">
        <v>1282</v>
      </c>
      <c r="L356" t="s">
        <v>1286</v>
      </c>
      <c r="M356" t="s">
        <v>1289</v>
      </c>
      <c r="N356" t="s">
        <v>1288</v>
      </c>
      <c r="O356">
        <f>VLOOKUP(A356,Sheet2!A:B,2,0)</f>
        <v>163086</v>
      </c>
      <c r="P356">
        <f>VLOOKUP(A356,Sheet2!A:C,3,0)</f>
        <v>243991</v>
      </c>
      <c r="Q356">
        <f>VLOOKUP(A356,Sheet2!A:E,5,0)</f>
        <v>569203</v>
      </c>
      <c r="R356">
        <f>VLOOKUP(A356,Sheet2!A:F,6,0)</f>
        <v>569203</v>
      </c>
      <c r="S356" t="s">
        <v>1288</v>
      </c>
      <c r="T356" s="33" t="str">
        <f>VLOOKUP(A356,Sheet2!AA:AD,3,0)</f>
        <v>Green</v>
      </c>
      <c r="U356" s="32" t="str">
        <f>VLOOKUP(A356,Sheet2!X:Y,2,0)</f>
        <v>Green</v>
      </c>
      <c r="V356" s="33" t="str">
        <f>VLOOKUP(A356,Sheet2!AA:AD,4,0)</f>
        <v>Green</v>
      </c>
    </row>
    <row r="357" spans="1:22" x14ac:dyDescent="0.3">
      <c r="A357" t="s">
        <v>369</v>
      </c>
      <c r="B357" t="s">
        <v>1257</v>
      </c>
      <c r="C357">
        <v>37</v>
      </c>
      <c r="D357" t="s">
        <v>1259</v>
      </c>
      <c r="E357">
        <v>2012</v>
      </c>
      <c r="F357">
        <v>47</v>
      </c>
      <c r="G357">
        <v>0.52279245299999999</v>
      </c>
      <c r="H357" t="s">
        <v>1265</v>
      </c>
      <c r="I357" t="s">
        <v>1270</v>
      </c>
      <c r="J357" t="s">
        <v>1271</v>
      </c>
      <c r="K357" t="s">
        <v>1271</v>
      </c>
      <c r="L357" t="s">
        <v>1271</v>
      </c>
      <c r="M357" t="s">
        <v>1288</v>
      </c>
      <c r="N357" t="s">
        <v>1288</v>
      </c>
      <c r="O357">
        <f>VLOOKUP(A357,Sheet2!A:B,2,0)</f>
        <v>390832</v>
      </c>
      <c r="P357">
        <f>VLOOKUP(A357,Sheet2!A:C,3,0)</f>
        <v>390832</v>
      </c>
      <c r="Q357">
        <f>VLOOKUP(A357,Sheet2!A:E,5,0)</f>
        <v>371240</v>
      </c>
      <c r="R357">
        <f>VLOOKUP(A357,Sheet2!A:F,6,0)</f>
        <v>0</v>
      </c>
      <c r="S357" t="s">
        <v>1288</v>
      </c>
      <c r="T357" s="33" t="str">
        <f>VLOOKUP(A357,Sheet2!AA:AD,3,0)</f>
        <v>Green</v>
      </c>
      <c r="U357" s="32" t="str">
        <f>VLOOKUP(A357,Sheet2!X:Y,2,0)</f>
        <v>Green</v>
      </c>
      <c r="V357" s="33" t="str">
        <f>VLOOKUP(A357,Sheet2!AA:AD,4,0)</f>
        <v>Green</v>
      </c>
    </row>
    <row r="358" spans="1:22" x14ac:dyDescent="0.3">
      <c r="A358" t="s">
        <v>370</v>
      </c>
      <c r="B358" t="s">
        <v>1257</v>
      </c>
      <c r="C358">
        <v>19</v>
      </c>
      <c r="D358" t="s">
        <v>1258</v>
      </c>
      <c r="E358">
        <v>2006</v>
      </c>
      <c r="F358">
        <v>44</v>
      </c>
      <c r="G358">
        <v>0.53609857100000002</v>
      </c>
      <c r="H358" t="s">
        <v>1265</v>
      </c>
      <c r="I358" t="s">
        <v>1270</v>
      </c>
      <c r="J358" t="s">
        <v>1271</v>
      </c>
      <c r="K358" t="s">
        <v>1271</v>
      </c>
      <c r="L358" t="s">
        <v>1271</v>
      </c>
      <c r="M358" t="s">
        <v>1288</v>
      </c>
      <c r="N358" t="s">
        <v>1288</v>
      </c>
      <c r="O358">
        <f>VLOOKUP(A358,Sheet2!A:B,2,0)</f>
        <v>416745</v>
      </c>
      <c r="P358">
        <f>VLOOKUP(A358,Sheet2!A:C,3,0)</f>
        <v>416745</v>
      </c>
      <c r="Q358">
        <f>VLOOKUP(A358,Sheet2!A:E,5,0)</f>
        <v>117075</v>
      </c>
      <c r="R358">
        <f>VLOOKUP(A358,Sheet2!A:F,6,0)</f>
        <v>0</v>
      </c>
      <c r="S358" t="s">
        <v>1288</v>
      </c>
      <c r="T358" s="33" t="str">
        <f>VLOOKUP(A358,Sheet2!AA:AD,3,0)</f>
        <v>Green</v>
      </c>
      <c r="U358" s="32" t="str">
        <f>VLOOKUP(A358,Sheet2!X:Y,2,0)</f>
        <v>Green</v>
      </c>
      <c r="V358" s="33" t="str">
        <f>VLOOKUP(A358,Sheet2!AA:AD,4,0)</f>
        <v>Green</v>
      </c>
    </row>
    <row r="359" spans="1:22" x14ac:dyDescent="0.3">
      <c r="A359" t="s">
        <v>371</v>
      </c>
      <c r="B359" t="s">
        <v>1257</v>
      </c>
      <c r="C359">
        <v>37</v>
      </c>
      <c r="D359" t="s">
        <v>1261</v>
      </c>
      <c r="E359">
        <v>2011</v>
      </c>
      <c r="F359">
        <v>43</v>
      </c>
      <c r="G359">
        <v>0.525735226</v>
      </c>
      <c r="H359" t="s">
        <v>1264</v>
      </c>
      <c r="I359" t="s">
        <v>1268</v>
      </c>
      <c r="J359" t="s">
        <v>1274</v>
      </c>
      <c r="K359" t="s">
        <v>1280</v>
      </c>
      <c r="L359" t="s">
        <v>1284</v>
      </c>
      <c r="M359" t="s">
        <v>1289</v>
      </c>
      <c r="N359" t="s">
        <v>1288</v>
      </c>
      <c r="O359">
        <f>VLOOKUP(A359,Sheet2!A:B,2,0)</f>
        <v>182437.39</v>
      </c>
      <c r="P359">
        <f>VLOOKUP(A359,Sheet2!A:C,3,0)</f>
        <v>295165</v>
      </c>
      <c r="Q359">
        <f>VLOOKUP(A359,Sheet2!A:E,5,0)</f>
        <v>486913</v>
      </c>
      <c r="R359">
        <f>VLOOKUP(A359,Sheet2!A:F,6,0)</f>
        <v>486913</v>
      </c>
      <c r="S359" t="s">
        <v>1304</v>
      </c>
      <c r="T359" s="33" t="str">
        <f>VLOOKUP(A359,Sheet2!AA:AD,3,0)</f>
        <v>Green</v>
      </c>
      <c r="U359" s="32" t="str">
        <f>VLOOKUP(A359,Sheet2!X:Y,2,0)</f>
        <v>Green</v>
      </c>
      <c r="V359" s="33" t="str">
        <f>VLOOKUP(A359,Sheet2!AA:AD,4,0)</f>
        <v>Green</v>
      </c>
    </row>
    <row r="360" spans="1:22" x14ac:dyDescent="0.3">
      <c r="A360" t="s">
        <v>372</v>
      </c>
      <c r="B360" t="s">
        <v>1257</v>
      </c>
      <c r="C360">
        <v>19</v>
      </c>
      <c r="D360" t="s">
        <v>1260</v>
      </c>
      <c r="E360">
        <v>2011</v>
      </c>
      <c r="F360">
        <v>23</v>
      </c>
      <c r="G360">
        <v>0.55715417300000003</v>
      </c>
      <c r="H360" t="s">
        <v>1264</v>
      </c>
      <c r="I360" t="s">
        <v>1271</v>
      </c>
      <c r="J360" t="s">
        <v>1271</v>
      </c>
      <c r="K360" t="s">
        <v>1271</v>
      </c>
      <c r="L360" t="s">
        <v>1271</v>
      </c>
      <c r="M360" t="s">
        <v>1288</v>
      </c>
      <c r="N360" t="s">
        <v>1288</v>
      </c>
      <c r="O360">
        <f>VLOOKUP(A360,Sheet2!A:B,2,0)</f>
        <v>344900</v>
      </c>
      <c r="P360">
        <f>VLOOKUP(A360,Sheet2!A:C,3,0)</f>
        <v>344900</v>
      </c>
      <c r="Q360">
        <f>VLOOKUP(A360,Sheet2!A:E,5,0)</f>
        <v>291457</v>
      </c>
      <c r="R360">
        <f>VLOOKUP(A360,Sheet2!A:F,6,0)</f>
        <v>0</v>
      </c>
      <c r="S360" t="s">
        <v>1303</v>
      </c>
      <c r="T360" s="33" t="str">
        <f>VLOOKUP(A360,Sheet2!AA:AD,3,0)</f>
        <v>Green</v>
      </c>
      <c r="U360" s="32" t="str">
        <f>VLOOKUP(A360,Sheet2!X:Y,2,0)</f>
        <v>Green</v>
      </c>
      <c r="V360" s="33" t="str">
        <f>VLOOKUP(A360,Sheet2!AA:AD,4,0)</f>
        <v>Green</v>
      </c>
    </row>
    <row r="361" spans="1:22" x14ac:dyDescent="0.3">
      <c r="A361" t="s">
        <v>373</v>
      </c>
      <c r="B361" t="s">
        <v>1256</v>
      </c>
      <c r="C361">
        <v>37</v>
      </c>
      <c r="D361" t="s">
        <v>1260</v>
      </c>
      <c r="E361">
        <v>2012</v>
      </c>
      <c r="F361">
        <v>47</v>
      </c>
      <c r="G361">
        <v>0.44353811300000001</v>
      </c>
      <c r="H361" t="s">
        <v>1265</v>
      </c>
      <c r="I361" t="s">
        <v>1271</v>
      </c>
      <c r="J361" t="s">
        <v>1271</v>
      </c>
      <c r="K361" t="s">
        <v>1271</v>
      </c>
      <c r="L361" t="s">
        <v>1271</v>
      </c>
      <c r="M361" t="s">
        <v>1289</v>
      </c>
      <c r="N361" t="s">
        <v>1288</v>
      </c>
      <c r="O361">
        <f>VLOOKUP(A361,Sheet2!A:B,2,0)</f>
        <v>244532</v>
      </c>
      <c r="P361">
        <f>VLOOKUP(A361,Sheet2!A:C,3,0)</f>
        <v>287602</v>
      </c>
      <c r="Q361">
        <f>VLOOKUP(A361,Sheet2!A:E,5,0)</f>
        <v>408682</v>
      </c>
      <c r="R361">
        <f>VLOOKUP(A361,Sheet2!A:F,6,0)</f>
        <v>0</v>
      </c>
      <c r="S361" t="s">
        <v>1288</v>
      </c>
      <c r="T361" s="33" t="str">
        <f>VLOOKUP(A361,Sheet2!AA:AD,3,0)</f>
        <v>Green</v>
      </c>
      <c r="U361" s="32" t="str">
        <f>VLOOKUP(A361,Sheet2!X:Y,2,0)</f>
        <v>Green</v>
      </c>
      <c r="V361" s="33" t="str">
        <f>VLOOKUP(A361,Sheet2!AA:AD,4,0)</f>
        <v>Green</v>
      </c>
    </row>
    <row r="362" spans="1:22" x14ac:dyDescent="0.3">
      <c r="A362" t="s">
        <v>374</v>
      </c>
      <c r="B362" t="s">
        <v>1257</v>
      </c>
      <c r="C362">
        <v>25</v>
      </c>
      <c r="D362" t="s">
        <v>1262</v>
      </c>
      <c r="E362">
        <v>2007</v>
      </c>
      <c r="F362">
        <v>54</v>
      </c>
      <c r="G362">
        <v>0.54766655500000005</v>
      </c>
      <c r="H362" t="s">
        <v>1265</v>
      </c>
      <c r="I362" t="s">
        <v>1268</v>
      </c>
      <c r="J362" t="s">
        <v>1274</v>
      </c>
      <c r="K362" t="s">
        <v>1279</v>
      </c>
      <c r="L362" t="s">
        <v>1285</v>
      </c>
      <c r="M362" t="s">
        <v>1288</v>
      </c>
      <c r="N362" t="s">
        <v>1288</v>
      </c>
      <c r="O362">
        <f>VLOOKUP(A362,Sheet2!A:B,2,0)</f>
        <v>436057.06</v>
      </c>
      <c r="P362">
        <f>VLOOKUP(A362,Sheet2!A:C,3,0)</f>
        <v>459895</v>
      </c>
      <c r="Q362">
        <f>VLOOKUP(A362,Sheet2!A:E,5,0)</f>
        <v>156686</v>
      </c>
      <c r="R362">
        <f>VLOOKUP(A362,Sheet2!A:F,6,0)</f>
        <v>0</v>
      </c>
      <c r="S362" t="s">
        <v>1288</v>
      </c>
      <c r="T362" s="33" t="str">
        <f>VLOOKUP(A362,Sheet2!AA:AD,3,0)</f>
        <v>Green</v>
      </c>
      <c r="U362" s="32" t="str">
        <f>VLOOKUP(A362,Sheet2!X:Y,2,0)</f>
        <v>Green</v>
      </c>
      <c r="V362" s="33" t="str">
        <f>VLOOKUP(A362,Sheet2!AA:AD,4,0)</f>
        <v>Green</v>
      </c>
    </row>
    <row r="363" spans="1:22" x14ac:dyDescent="0.3">
      <c r="A363" t="s">
        <v>375</v>
      </c>
      <c r="B363" t="s">
        <v>1257</v>
      </c>
      <c r="C363">
        <v>31</v>
      </c>
      <c r="D363" t="s">
        <v>1258</v>
      </c>
      <c r="E363">
        <v>2007</v>
      </c>
      <c r="F363">
        <v>43</v>
      </c>
      <c r="G363">
        <v>0.56584873899999999</v>
      </c>
      <c r="H363" t="s">
        <v>1264</v>
      </c>
      <c r="I363" t="s">
        <v>1271</v>
      </c>
      <c r="J363" t="s">
        <v>1271</v>
      </c>
      <c r="K363" t="s">
        <v>1271</v>
      </c>
      <c r="L363" t="s">
        <v>1271</v>
      </c>
      <c r="M363" t="s">
        <v>1288</v>
      </c>
      <c r="N363" t="s">
        <v>1288</v>
      </c>
      <c r="O363">
        <f>VLOOKUP(A363,Sheet2!A:B,2,0)</f>
        <v>256516.25</v>
      </c>
      <c r="P363">
        <f>VLOOKUP(A363,Sheet2!A:C,3,0)</f>
        <v>271548</v>
      </c>
      <c r="Q363">
        <f>VLOOKUP(A363,Sheet2!A:E,5,0)</f>
        <v>324585</v>
      </c>
      <c r="R363">
        <f>VLOOKUP(A363,Sheet2!A:F,6,0)</f>
        <v>0</v>
      </c>
      <c r="S363" t="s">
        <v>1288</v>
      </c>
      <c r="T363" s="33" t="str">
        <f>VLOOKUP(A363,Sheet2!AA:AD,3,0)</f>
        <v>Green</v>
      </c>
      <c r="U363" s="32" t="str">
        <f>VLOOKUP(A363,Sheet2!X:Y,2,0)</f>
        <v>Green</v>
      </c>
      <c r="V363" s="33" t="str">
        <f>VLOOKUP(A363,Sheet2!AA:AD,4,0)</f>
        <v>Green</v>
      </c>
    </row>
    <row r="364" spans="1:22" x14ac:dyDescent="0.3">
      <c r="A364" t="s">
        <v>376</v>
      </c>
      <c r="B364" t="s">
        <v>1257</v>
      </c>
      <c r="C364">
        <v>49</v>
      </c>
      <c r="D364" t="s">
        <v>1259</v>
      </c>
      <c r="E364">
        <v>2015</v>
      </c>
      <c r="F364">
        <v>40</v>
      </c>
      <c r="G364">
        <v>0.59774691899999999</v>
      </c>
      <c r="H364" t="s">
        <v>1264</v>
      </c>
      <c r="I364" t="s">
        <v>1271</v>
      </c>
      <c r="J364" t="s">
        <v>1271</v>
      </c>
      <c r="K364" t="s">
        <v>1271</v>
      </c>
      <c r="L364" t="s">
        <v>1271</v>
      </c>
      <c r="M364" t="s">
        <v>1289</v>
      </c>
      <c r="N364" t="s">
        <v>1288</v>
      </c>
      <c r="O364">
        <f>VLOOKUP(A364,Sheet2!A:B,2,0)</f>
        <v>184358</v>
      </c>
      <c r="P364">
        <f>VLOOKUP(A364,Sheet2!A:C,3,0)</f>
        <v>258580</v>
      </c>
      <c r="Q364">
        <f>VLOOKUP(A364,Sheet2!A:E,5,0)</f>
        <v>645944</v>
      </c>
      <c r="R364">
        <f>VLOOKUP(A364,Sheet2!A:F,6,0)</f>
        <v>0</v>
      </c>
      <c r="S364" t="s">
        <v>1303</v>
      </c>
      <c r="T364" s="33" t="str">
        <f>VLOOKUP(A364,Sheet2!AA:AD,3,0)</f>
        <v>Green</v>
      </c>
      <c r="U364" s="32" t="str">
        <f>VLOOKUP(A364,Sheet2!X:Y,2,0)</f>
        <v>Green</v>
      </c>
      <c r="V364" s="33" t="str">
        <f>VLOOKUP(A364,Sheet2!AA:AD,4,0)</f>
        <v>Green</v>
      </c>
    </row>
    <row r="365" spans="1:22" x14ac:dyDescent="0.3">
      <c r="A365" t="s">
        <v>377</v>
      </c>
      <c r="B365" t="s">
        <v>1256</v>
      </c>
      <c r="C365">
        <v>25</v>
      </c>
      <c r="D365" t="s">
        <v>1259</v>
      </c>
      <c r="E365">
        <v>2011</v>
      </c>
      <c r="F365">
        <v>48</v>
      </c>
      <c r="G365">
        <v>0.635473548</v>
      </c>
      <c r="H365" t="s">
        <v>1264</v>
      </c>
      <c r="I365" t="s">
        <v>1270</v>
      </c>
      <c r="J365" t="s">
        <v>1271</v>
      </c>
      <c r="K365" t="s">
        <v>1271</v>
      </c>
      <c r="L365" t="s">
        <v>1271</v>
      </c>
      <c r="M365" t="s">
        <v>1288</v>
      </c>
      <c r="N365" t="s">
        <v>1288</v>
      </c>
      <c r="O365">
        <f>VLOOKUP(A365,Sheet2!A:B,2,0)</f>
        <v>365400</v>
      </c>
      <c r="P365">
        <f>VLOOKUP(A365,Sheet2!A:C,3,0)</f>
        <v>365400</v>
      </c>
      <c r="Q365">
        <f>VLOOKUP(A365,Sheet2!A:E,5,0)</f>
        <v>418923</v>
      </c>
      <c r="R365">
        <f>VLOOKUP(A365,Sheet2!A:F,6,0)</f>
        <v>0</v>
      </c>
      <c r="S365" t="s">
        <v>1288</v>
      </c>
      <c r="T365" s="33" t="str">
        <f>VLOOKUP(A365,Sheet2!AA:AD,3,0)</f>
        <v>Green</v>
      </c>
      <c r="U365" s="32" t="str">
        <f>VLOOKUP(A365,Sheet2!X:Y,2,0)</f>
        <v>Green</v>
      </c>
      <c r="V365" s="33" t="str">
        <f>VLOOKUP(A365,Sheet2!AA:AD,4,0)</f>
        <v>Green</v>
      </c>
    </row>
    <row r="366" spans="1:22" x14ac:dyDescent="0.3">
      <c r="A366" t="s">
        <v>378</v>
      </c>
      <c r="B366" t="s">
        <v>1257</v>
      </c>
      <c r="C366">
        <v>25</v>
      </c>
      <c r="D366" t="s">
        <v>1261</v>
      </c>
      <c r="E366">
        <v>2011</v>
      </c>
      <c r="F366">
        <v>36</v>
      </c>
      <c r="G366">
        <v>0.48131273200000002</v>
      </c>
      <c r="H366" t="s">
        <v>1264</v>
      </c>
      <c r="I366" t="s">
        <v>1271</v>
      </c>
      <c r="J366" t="s">
        <v>1271</v>
      </c>
      <c r="K366" t="s">
        <v>1271</v>
      </c>
      <c r="L366" t="s">
        <v>1271</v>
      </c>
      <c r="M366" t="s">
        <v>1288</v>
      </c>
      <c r="N366" t="s">
        <v>1288</v>
      </c>
      <c r="O366">
        <f>VLOOKUP(A366,Sheet2!A:B,2,0)</f>
        <v>249248</v>
      </c>
      <c r="P366">
        <f>VLOOKUP(A366,Sheet2!A:C,3,0)</f>
        <v>255950</v>
      </c>
      <c r="Q366">
        <f>VLOOKUP(A366,Sheet2!A:E,5,0)</f>
        <v>313265</v>
      </c>
      <c r="R366">
        <f>VLOOKUP(A366,Sheet2!A:F,6,0)</f>
        <v>0</v>
      </c>
      <c r="S366" t="s">
        <v>1303</v>
      </c>
      <c r="T366" s="33" t="str">
        <f>VLOOKUP(A366,Sheet2!AA:AD,3,0)</f>
        <v>Green</v>
      </c>
      <c r="U366" s="32" t="str">
        <f>VLOOKUP(A366,Sheet2!X:Y,2,0)</f>
        <v>Green</v>
      </c>
      <c r="V366" s="33" t="str">
        <f>VLOOKUP(A366,Sheet2!AA:AD,4,0)</f>
        <v>Green</v>
      </c>
    </row>
    <row r="367" spans="1:22" x14ac:dyDescent="0.3">
      <c r="A367" t="s">
        <v>379</v>
      </c>
      <c r="B367" t="s">
        <v>1257</v>
      </c>
      <c r="C367">
        <v>24</v>
      </c>
      <c r="D367" t="s">
        <v>1261</v>
      </c>
      <c r="E367">
        <v>2008</v>
      </c>
      <c r="F367">
        <v>26</v>
      </c>
      <c r="G367">
        <v>0.28237777800000002</v>
      </c>
      <c r="H367" t="s">
        <v>1264</v>
      </c>
      <c r="I367" t="s">
        <v>1271</v>
      </c>
      <c r="J367" t="s">
        <v>1271</v>
      </c>
      <c r="K367" t="s">
        <v>1271</v>
      </c>
      <c r="L367" t="s">
        <v>1271</v>
      </c>
      <c r="M367" t="s">
        <v>1289</v>
      </c>
      <c r="N367" t="s">
        <v>1288</v>
      </c>
      <c r="O367">
        <f>VLOOKUP(A367,Sheet2!A:B,2,0)</f>
        <v>169499</v>
      </c>
      <c r="P367">
        <f>VLOOKUP(A367,Sheet2!A:C,3,0)</f>
        <v>202905</v>
      </c>
      <c r="Q367">
        <f>VLOOKUP(A367,Sheet2!A:E,5,0)</f>
        <v>159624</v>
      </c>
      <c r="R367">
        <f>VLOOKUP(A367,Sheet2!A:F,6,0)</f>
        <v>0</v>
      </c>
      <c r="S367" t="s">
        <v>1303</v>
      </c>
      <c r="T367" s="33" t="str">
        <f>VLOOKUP(A367,Sheet2!AA:AD,3,0)</f>
        <v>Green</v>
      </c>
      <c r="U367" s="32" t="str">
        <f>VLOOKUP(A367,Sheet2!X:Y,2,0)</f>
        <v>Green</v>
      </c>
      <c r="V367" s="33" t="str">
        <f>VLOOKUP(A367,Sheet2!AA:AD,4,0)</f>
        <v>Green</v>
      </c>
    </row>
    <row r="368" spans="1:22" x14ac:dyDescent="0.3">
      <c r="A368" t="s">
        <v>380</v>
      </c>
      <c r="B368" t="s">
        <v>1257</v>
      </c>
      <c r="C368">
        <v>37</v>
      </c>
      <c r="D368" t="s">
        <v>1261</v>
      </c>
      <c r="E368">
        <v>2015</v>
      </c>
      <c r="F368">
        <v>49</v>
      </c>
      <c r="G368">
        <v>0.40435565200000001</v>
      </c>
      <c r="H368" t="s">
        <v>1264</v>
      </c>
      <c r="I368" t="s">
        <v>1271</v>
      </c>
      <c r="J368" t="s">
        <v>1271</v>
      </c>
      <c r="K368" t="s">
        <v>1271</v>
      </c>
      <c r="L368" t="s">
        <v>1271</v>
      </c>
      <c r="M368" t="s">
        <v>1288</v>
      </c>
      <c r="N368" t="s">
        <v>1288</v>
      </c>
      <c r="O368">
        <f>VLOOKUP(A368,Sheet2!A:B,2,0)</f>
        <v>221088</v>
      </c>
      <c r="P368">
        <f>VLOOKUP(A368,Sheet2!A:C,3,0)</f>
        <v>278018</v>
      </c>
      <c r="Q368">
        <f>VLOOKUP(A368,Sheet2!A:E,5,0)</f>
        <v>399084</v>
      </c>
      <c r="R368">
        <f>VLOOKUP(A368,Sheet2!A:F,6,0)</f>
        <v>0</v>
      </c>
      <c r="S368" t="s">
        <v>1288</v>
      </c>
      <c r="T368" s="33" t="str">
        <f>VLOOKUP(A368,Sheet2!AA:AD,3,0)</f>
        <v>Green</v>
      </c>
      <c r="U368" s="32" t="str">
        <f>VLOOKUP(A368,Sheet2!X:Y,2,0)</f>
        <v>Green</v>
      </c>
      <c r="V368" s="33" t="str">
        <f>VLOOKUP(A368,Sheet2!AA:AD,4,0)</f>
        <v>Green</v>
      </c>
    </row>
    <row r="369" spans="1:22" x14ac:dyDescent="0.3">
      <c r="A369" t="s">
        <v>381</v>
      </c>
      <c r="B369" t="s">
        <v>1256</v>
      </c>
      <c r="C369">
        <v>37</v>
      </c>
      <c r="D369" t="s">
        <v>1261</v>
      </c>
      <c r="E369">
        <v>2010</v>
      </c>
      <c r="F369">
        <v>31</v>
      </c>
      <c r="G369">
        <v>0.44618812800000002</v>
      </c>
      <c r="H369" t="s">
        <v>1264</v>
      </c>
      <c r="I369" t="s">
        <v>1271</v>
      </c>
      <c r="J369" t="s">
        <v>1271</v>
      </c>
      <c r="K369" t="s">
        <v>1271</v>
      </c>
      <c r="L369" t="s">
        <v>1271</v>
      </c>
      <c r="M369" t="s">
        <v>1288</v>
      </c>
      <c r="N369" t="s">
        <v>1288</v>
      </c>
      <c r="O369">
        <f>VLOOKUP(A369,Sheet2!A:B,2,0)</f>
        <v>176320</v>
      </c>
      <c r="P369">
        <f>VLOOKUP(A369,Sheet2!A:C,3,0)</f>
        <v>176320</v>
      </c>
      <c r="Q369">
        <f>VLOOKUP(A369,Sheet2!A:E,5,0)</f>
        <v>319867</v>
      </c>
      <c r="R369">
        <f>VLOOKUP(A369,Sheet2!A:F,6,0)</f>
        <v>0</v>
      </c>
      <c r="S369" t="s">
        <v>1304</v>
      </c>
      <c r="T369" s="33" t="str">
        <f>VLOOKUP(A369,Sheet2!AA:AD,3,0)</f>
        <v>Green</v>
      </c>
      <c r="U369" s="32" t="str">
        <f>VLOOKUP(A369,Sheet2!X:Y,2,0)</f>
        <v>Green</v>
      </c>
      <c r="V369" s="33" t="str">
        <f>VLOOKUP(A369,Sheet2!AA:AD,4,0)</f>
        <v>Green</v>
      </c>
    </row>
    <row r="370" spans="1:22" x14ac:dyDescent="0.3">
      <c r="A370" t="s">
        <v>382</v>
      </c>
      <c r="B370" t="s">
        <v>1256</v>
      </c>
      <c r="C370">
        <v>25</v>
      </c>
      <c r="D370" t="s">
        <v>1263</v>
      </c>
      <c r="E370">
        <v>2015</v>
      </c>
      <c r="F370">
        <v>40</v>
      </c>
      <c r="G370">
        <v>0.18328260900000001</v>
      </c>
      <c r="H370" t="s">
        <v>1265</v>
      </c>
      <c r="I370" t="s">
        <v>1268</v>
      </c>
      <c r="J370" t="s">
        <v>1274</v>
      </c>
      <c r="K370" t="s">
        <v>1280</v>
      </c>
      <c r="L370" t="s">
        <v>1285</v>
      </c>
      <c r="M370" t="s">
        <v>1289</v>
      </c>
      <c r="N370" t="s">
        <v>1288</v>
      </c>
      <c r="O370">
        <f>VLOOKUP(A370,Sheet2!A:B,2,0)</f>
        <v>211816</v>
      </c>
      <c r="P370">
        <f>VLOOKUP(A370,Sheet2!A:C,3,0)</f>
        <v>258321</v>
      </c>
      <c r="Q370">
        <f>VLOOKUP(A370,Sheet2!A:E,5,0)</f>
        <v>85016</v>
      </c>
      <c r="R370">
        <f>VLOOKUP(A370,Sheet2!A:F,6,0)</f>
        <v>85016</v>
      </c>
      <c r="S370" t="s">
        <v>1288</v>
      </c>
      <c r="T370" s="33" t="str">
        <f>VLOOKUP(A370,Sheet2!AA:AD,3,0)</f>
        <v>Green</v>
      </c>
      <c r="U370" s="32" t="str">
        <f>VLOOKUP(A370,Sheet2!X:Y,2,0)</f>
        <v>Green</v>
      </c>
      <c r="V370" s="33" t="str">
        <f>VLOOKUP(A370,Sheet2!AA:AD,4,0)</f>
        <v>Green</v>
      </c>
    </row>
    <row r="371" spans="1:22" x14ac:dyDescent="0.3">
      <c r="A371" t="s">
        <v>383</v>
      </c>
      <c r="B371" t="s">
        <v>1257</v>
      </c>
      <c r="C371">
        <v>37</v>
      </c>
      <c r="D371" t="s">
        <v>1261</v>
      </c>
      <c r="E371">
        <v>2010</v>
      </c>
      <c r="F371">
        <v>23</v>
      </c>
      <c r="G371">
        <v>0.31191834499999999</v>
      </c>
      <c r="H371" t="s">
        <v>1264</v>
      </c>
      <c r="I371" t="s">
        <v>1268</v>
      </c>
      <c r="J371" t="s">
        <v>1276</v>
      </c>
      <c r="K371" t="s">
        <v>1280</v>
      </c>
      <c r="L371" t="s">
        <v>1286</v>
      </c>
      <c r="M371" t="s">
        <v>1288</v>
      </c>
      <c r="N371" t="s">
        <v>1288</v>
      </c>
      <c r="O371">
        <f>VLOOKUP(A371,Sheet2!A:B,2,0)</f>
        <v>146041</v>
      </c>
      <c r="P371">
        <f>VLOOKUP(A371,Sheet2!A:C,3,0)</f>
        <v>155111</v>
      </c>
      <c r="Q371">
        <f>VLOOKUP(A371,Sheet2!A:E,5,0)</f>
        <v>233397</v>
      </c>
      <c r="R371">
        <f>VLOOKUP(A371,Sheet2!A:F,6,0)</f>
        <v>0</v>
      </c>
      <c r="S371" t="s">
        <v>1288</v>
      </c>
      <c r="T371" s="33" t="str">
        <f>VLOOKUP(A371,Sheet2!AA:AD,3,0)</f>
        <v>Green</v>
      </c>
      <c r="U371" s="32" t="str">
        <f>VLOOKUP(A371,Sheet2!X:Y,2,0)</f>
        <v>Green</v>
      </c>
      <c r="V371" s="33" t="str">
        <f>VLOOKUP(A371,Sheet2!AA:AD,4,0)</f>
        <v>Green</v>
      </c>
    </row>
    <row r="372" spans="1:22" x14ac:dyDescent="0.3">
      <c r="A372" t="s">
        <v>384</v>
      </c>
      <c r="B372" t="s">
        <v>1256</v>
      </c>
      <c r="C372">
        <v>61</v>
      </c>
      <c r="D372" t="s">
        <v>1261</v>
      </c>
      <c r="E372">
        <v>2015</v>
      </c>
      <c r="F372">
        <v>32</v>
      </c>
      <c r="G372">
        <v>0.45049217400000002</v>
      </c>
      <c r="H372" t="s">
        <v>1264</v>
      </c>
      <c r="I372" t="s">
        <v>1270</v>
      </c>
      <c r="J372" t="s">
        <v>1275</v>
      </c>
      <c r="K372" t="s">
        <v>1280</v>
      </c>
      <c r="L372" t="s">
        <v>1284</v>
      </c>
      <c r="M372" t="s">
        <v>1289</v>
      </c>
      <c r="N372" t="s">
        <v>1288</v>
      </c>
      <c r="O372">
        <f>VLOOKUP(A372,Sheet2!A:B,2,0)</f>
        <v>199219</v>
      </c>
      <c r="P372">
        <f>VLOOKUP(A372,Sheet2!A:C,3,0)</f>
        <v>301904</v>
      </c>
      <c r="Q372">
        <f>VLOOKUP(A372,Sheet2!A:E,5,0)</f>
        <v>542474</v>
      </c>
      <c r="R372">
        <f>VLOOKUP(A372,Sheet2!A:F,6,0)</f>
        <v>542474</v>
      </c>
      <c r="S372" t="s">
        <v>1288</v>
      </c>
      <c r="T372" s="33" t="str">
        <f>VLOOKUP(A372,Sheet2!AA:AD,3,0)</f>
        <v>Green</v>
      </c>
      <c r="U372" s="32" t="str">
        <f>VLOOKUP(A372,Sheet2!X:Y,2,0)</f>
        <v>Green</v>
      </c>
      <c r="V372" s="33" t="str">
        <f>VLOOKUP(A372,Sheet2!AA:AD,4,0)</f>
        <v>Green</v>
      </c>
    </row>
    <row r="373" spans="1:22" x14ac:dyDescent="0.3">
      <c r="A373" t="s">
        <v>385</v>
      </c>
      <c r="B373" t="s">
        <v>1257</v>
      </c>
      <c r="C373">
        <v>49</v>
      </c>
      <c r="D373" t="s">
        <v>1258</v>
      </c>
      <c r="E373">
        <v>2016</v>
      </c>
      <c r="F373">
        <v>54</v>
      </c>
      <c r="G373">
        <v>0.83973302599999999</v>
      </c>
      <c r="H373" t="s">
        <v>1264</v>
      </c>
      <c r="I373" t="s">
        <v>1269</v>
      </c>
      <c r="J373" t="s">
        <v>1274</v>
      </c>
      <c r="K373" t="s">
        <v>1279</v>
      </c>
      <c r="L373" t="s">
        <v>1285</v>
      </c>
      <c r="M373" t="s">
        <v>1288</v>
      </c>
      <c r="N373" t="s">
        <v>1288</v>
      </c>
      <c r="O373">
        <f>VLOOKUP(A373,Sheet2!A:B,2,0)</f>
        <v>361600</v>
      </c>
      <c r="P373">
        <f>VLOOKUP(A373,Sheet2!A:C,3,0)</f>
        <v>361600</v>
      </c>
      <c r="Q373">
        <f>VLOOKUP(A373,Sheet2!A:E,5,0)</f>
        <v>826757</v>
      </c>
      <c r="R373">
        <f>VLOOKUP(A373,Sheet2!A:F,6,0)</f>
        <v>0</v>
      </c>
      <c r="S373" t="s">
        <v>1303</v>
      </c>
      <c r="T373" s="33" t="str">
        <f>VLOOKUP(A373,Sheet2!AA:AD,3,0)</f>
        <v>Green</v>
      </c>
      <c r="U373" s="32" t="str">
        <f>VLOOKUP(A373,Sheet2!X:Y,2,0)</f>
        <v>Green</v>
      </c>
      <c r="V373" s="33" t="str">
        <f>VLOOKUP(A373,Sheet2!AA:AD,4,0)</f>
        <v>Green</v>
      </c>
    </row>
    <row r="374" spans="1:22" x14ac:dyDescent="0.3">
      <c r="A374" t="s">
        <v>386</v>
      </c>
      <c r="B374" t="s">
        <v>1256</v>
      </c>
      <c r="C374">
        <v>61</v>
      </c>
      <c r="D374" t="s">
        <v>1261</v>
      </c>
      <c r="E374">
        <v>2014</v>
      </c>
      <c r="F374">
        <v>41</v>
      </c>
      <c r="G374">
        <v>0.51641711000000001</v>
      </c>
      <c r="H374" t="s">
        <v>1265</v>
      </c>
      <c r="I374" t="s">
        <v>1267</v>
      </c>
      <c r="J374" t="s">
        <v>1275</v>
      </c>
      <c r="K374" t="s">
        <v>1280</v>
      </c>
      <c r="L374" t="s">
        <v>1287</v>
      </c>
      <c r="M374" t="s">
        <v>1289</v>
      </c>
      <c r="N374" t="s">
        <v>1288</v>
      </c>
      <c r="O374">
        <f>VLOOKUP(A374,Sheet2!A:B,2,0)</f>
        <v>158204</v>
      </c>
      <c r="P374">
        <f>VLOOKUP(A374,Sheet2!A:C,3,0)</f>
        <v>317712</v>
      </c>
      <c r="Q374">
        <f>VLOOKUP(A374,Sheet2!A:E,5,0)</f>
        <v>529971</v>
      </c>
      <c r="R374">
        <f>VLOOKUP(A374,Sheet2!A:F,6,0)</f>
        <v>529971</v>
      </c>
      <c r="S374" t="s">
        <v>1288</v>
      </c>
      <c r="T374" s="33" t="str">
        <f>VLOOKUP(A374,Sheet2!AA:AD,3,0)</f>
        <v>Green</v>
      </c>
      <c r="U374" s="32" t="str">
        <f>VLOOKUP(A374,Sheet2!X:Y,2,0)</f>
        <v>Green</v>
      </c>
      <c r="V374" s="33" t="str">
        <f>VLOOKUP(A374,Sheet2!AA:AD,4,0)</f>
        <v>Green</v>
      </c>
    </row>
    <row r="375" spans="1:22" x14ac:dyDescent="0.3">
      <c r="A375" t="s">
        <v>387</v>
      </c>
      <c r="B375" t="s">
        <v>1257</v>
      </c>
      <c r="C375">
        <v>13</v>
      </c>
      <c r="D375" t="s">
        <v>1261</v>
      </c>
      <c r="E375">
        <v>2013</v>
      </c>
      <c r="F375">
        <v>21</v>
      </c>
      <c r="G375">
        <v>0.133959048</v>
      </c>
      <c r="H375" t="s">
        <v>1265</v>
      </c>
      <c r="I375" t="s">
        <v>1271</v>
      </c>
      <c r="J375" t="s">
        <v>1271</v>
      </c>
      <c r="K375" t="s">
        <v>1271</v>
      </c>
      <c r="L375" t="s">
        <v>1271</v>
      </c>
      <c r="M375" t="s">
        <v>1288</v>
      </c>
      <c r="N375" t="s">
        <v>1288</v>
      </c>
      <c r="O375">
        <f>VLOOKUP(A375,Sheet2!A:B,2,0)</f>
        <v>206466</v>
      </c>
      <c r="P375">
        <f>VLOOKUP(A375,Sheet2!A:C,3,0)</f>
        <v>206466</v>
      </c>
      <c r="Q375">
        <f>VLOOKUP(A375,Sheet2!A:E,5,0)</f>
        <v>15882</v>
      </c>
      <c r="R375">
        <f>VLOOKUP(A375,Sheet2!A:F,6,0)</f>
        <v>0</v>
      </c>
      <c r="S375" t="s">
        <v>1288</v>
      </c>
      <c r="T375" s="33" t="str">
        <f>VLOOKUP(A375,Sheet2!AA:AD,3,0)</f>
        <v>Green</v>
      </c>
      <c r="U375" s="32" t="str">
        <f>VLOOKUP(A375,Sheet2!X:Y,2,0)</f>
        <v>Green</v>
      </c>
      <c r="V375" s="33" t="str">
        <f>VLOOKUP(A375,Sheet2!AA:AD,4,0)</f>
        <v>Green</v>
      </c>
    </row>
    <row r="376" spans="1:22" x14ac:dyDescent="0.3">
      <c r="A376" t="s">
        <v>388</v>
      </c>
      <c r="B376" t="s">
        <v>1257</v>
      </c>
      <c r="C376">
        <v>43</v>
      </c>
      <c r="D376" t="s">
        <v>1258</v>
      </c>
      <c r="E376">
        <v>2014</v>
      </c>
      <c r="F376">
        <v>28</v>
      </c>
      <c r="G376">
        <v>0.52780116700000002</v>
      </c>
      <c r="H376" t="s">
        <v>1264</v>
      </c>
      <c r="I376" t="s">
        <v>1268</v>
      </c>
      <c r="J376" t="s">
        <v>1276</v>
      </c>
      <c r="K376" t="s">
        <v>1282</v>
      </c>
      <c r="L376" t="s">
        <v>1286</v>
      </c>
      <c r="M376" t="s">
        <v>1288</v>
      </c>
      <c r="N376" t="s">
        <v>1288</v>
      </c>
      <c r="O376">
        <f>VLOOKUP(A376,Sheet2!A:B,2,0)</f>
        <v>276130</v>
      </c>
      <c r="P376">
        <f>VLOOKUP(A376,Sheet2!A:C,3,0)</f>
        <v>295356</v>
      </c>
      <c r="Q376">
        <f>VLOOKUP(A376,Sheet2!A:E,5,0)</f>
        <v>488020</v>
      </c>
      <c r="R376">
        <f>VLOOKUP(A376,Sheet2!A:F,6,0)</f>
        <v>0</v>
      </c>
      <c r="S376" t="s">
        <v>1304</v>
      </c>
      <c r="T376" s="33" t="str">
        <f>VLOOKUP(A376,Sheet2!AA:AD,3,0)</f>
        <v>Green</v>
      </c>
      <c r="U376" s="32" t="str">
        <f>VLOOKUP(A376,Sheet2!X:Y,2,0)</f>
        <v>Green</v>
      </c>
      <c r="V376" s="33" t="str">
        <f>VLOOKUP(A376,Sheet2!AA:AD,4,0)</f>
        <v>Green</v>
      </c>
    </row>
    <row r="377" spans="1:22" x14ac:dyDescent="0.3">
      <c r="A377" t="s">
        <v>389</v>
      </c>
      <c r="B377" t="s">
        <v>1256</v>
      </c>
      <c r="C377">
        <v>61</v>
      </c>
      <c r="D377" t="s">
        <v>1261</v>
      </c>
      <c r="E377">
        <v>2014</v>
      </c>
      <c r="F377">
        <v>26</v>
      </c>
      <c r="G377">
        <v>0.47913618499999999</v>
      </c>
      <c r="H377" t="s">
        <v>1265</v>
      </c>
      <c r="I377" t="s">
        <v>1270</v>
      </c>
      <c r="J377" t="s">
        <v>1274</v>
      </c>
      <c r="K377" t="s">
        <v>1279</v>
      </c>
      <c r="L377" t="s">
        <v>1271</v>
      </c>
      <c r="M377" t="s">
        <v>1288</v>
      </c>
      <c r="N377" t="s">
        <v>1288</v>
      </c>
      <c r="O377">
        <f>VLOOKUP(A377,Sheet2!A:B,2,0)</f>
        <v>301904</v>
      </c>
      <c r="P377">
        <f>VLOOKUP(A377,Sheet2!A:C,3,0)</f>
        <v>301904</v>
      </c>
      <c r="Q377">
        <f>VLOOKUP(A377,Sheet2!A:E,5,0)</f>
        <v>458658</v>
      </c>
      <c r="R377">
        <f>VLOOKUP(A377,Sheet2!A:F,6,0)</f>
        <v>0</v>
      </c>
      <c r="S377" t="s">
        <v>1288</v>
      </c>
      <c r="T377" s="33" t="str">
        <f>VLOOKUP(A377,Sheet2!AA:AD,3,0)</f>
        <v>Green</v>
      </c>
      <c r="U377" s="32" t="str">
        <f>VLOOKUP(A377,Sheet2!X:Y,2,0)</f>
        <v>Green</v>
      </c>
      <c r="V377" s="33" t="str">
        <f>VLOOKUP(A377,Sheet2!AA:AD,4,0)</f>
        <v>Green</v>
      </c>
    </row>
    <row r="378" spans="1:22" x14ac:dyDescent="0.3">
      <c r="A378" t="s">
        <v>390</v>
      </c>
      <c r="B378" t="s">
        <v>1256</v>
      </c>
      <c r="C378">
        <v>49</v>
      </c>
      <c r="D378" t="s">
        <v>1261</v>
      </c>
      <c r="E378">
        <v>2012</v>
      </c>
      <c r="F378">
        <v>57</v>
      </c>
      <c r="G378">
        <v>0.56895106399999995</v>
      </c>
      <c r="H378" t="s">
        <v>1264</v>
      </c>
      <c r="I378" t="s">
        <v>1271</v>
      </c>
      <c r="J378" t="s">
        <v>1275</v>
      </c>
      <c r="K378" t="s">
        <v>1280</v>
      </c>
      <c r="L378" t="s">
        <v>1284</v>
      </c>
      <c r="M378" t="s">
        <v>1288</v>
      </c>
      <c r="N378" t="s">
        <v>1288</v>
      </c>
      <c r="O378">
        <f>VLOOKUP(A378,Sheet2!A:B,2,0)</f>
        <v>198330</v>
      </c>
      <c r="P378">
        <f>VLOOKUP(A378,Sheet2!A:C,3,0)</f>
        <v>198330</v>
      </c>
      <c r="Q378">
        <f>VLOOKUP(A378,Sheet2!A:E,5,0)</f>
        <v>533732</v>
      </c>
      <c r="R378">
        <f>VLOOKUP(A378,Sheet2!A:F,6,0)</f>
        <v>0</v>
      </c>
      <c r="S378" t="s">
        <v>1303</v>
      </c>
      <c r="T378" s="33" t="str">
        <f>VLOOKUP(A378,Sheet2!AA:AD,3,0)</f>
        <v>Green</v>
      </c>
      <c r="U378" s="32" t="str">
        <f>VLOOKUP(A378,Sheet2!X:Y,2,0)</f>
        <v>Green</v>
      </c>
      <c r="V378" s="33" t="str">
        <f>VLOOKUP(A378,Sheet2!AA:AD,4,0)</f>
        <v>Green</v>
      </c>
    </row>
    <row r="379" spans="1:22" x14ac:dyDescent="0.3">
      <c r="A379" t="s">
        <v>391</v>
      </c>
      <c r="B379" t="s">
        <v>1257</v>
      </c>
      <c r="C379">
        <v>24</v>
      </c>
      <c r="D379" t="s">
        <v>1261</v>
      </c>
      <c r="E379">
        <v>2006</v>
      </c>
      <c r="F379">
        <v>22</v>
      </c>
      <c r="G379">
        <v>0.31420289899999998</v>
      </c>
      <c r="H379" t="s">
        <v>1264</v>
      </c>
      <c r="I379" t="s">
        <v>1271</v>
      </c>
      <c r="J379" t="s">
        <v>1271</v>
      </c>
      <c r="K379" t="s">
        <v>1271</v>
      </c>
      <c r="L379" t="s">
        <v>1271</v>
      </c>
      <c r="M379" t="s">
        <v>1289</v>
      </c>
      <c r="N379" t="s">
        <v>1288</v>
      </c>
      <c r="O379">
        <f>VLOOKUP(A379,Sheet2!A:B,2,0)</f>
        <v>99010.72</v>
      </c>
      <c r="P379">
        <f>VLOOKUP(A379,Sheet2!A:C,3,0)</f>
        <v>176384</v>
      </c>
      <c r="Q379">
        <f>VLOOKUP(A379,Sheet2!A:E,5,0)</f>
        <v>192247</v>
      </c>
      <c r="R379">
        <f>VLOOKUP(A379,Sheet2!A:F,6,0)</f>
        <v>192247</v>
      </c>
      <c r="S379" t="s">
        <v>1303</v>
      </c>
      <c r="T379" s="33" t="str">
        <f>VLOOKUP(A379,Sheet2!AA:AD,3,0)</f>
        <v>Green</v>
      </c>
      <c r="U379" s="32" t="str">
        <f>VLOOKUP(A379,Sheet2!X:Y,2,0)</f>
        <v>Green</v>
      </c>
      <c r="V379" s="33" t="str">
        <f>VLOOKUP(A379,Sheet2!AA:AD,4,0)</f>
        <v>Green</v>
      </c>
    </row>
    <row r="380" spans="1:22" x14ac:dyDescent="0.3">
      <c r="A380" t="s">
        <v>392</v>
      </c>
      <c r="B380" t="s">
        <v>1256</v>
      </c>
      <c r="C380">
        <v>49</v>
      </c>
      <c r="D380" t="s">
        <v>1258</v>
      </c>
      <c r="E380">
        <v>2011</v>
      </c>
      <c r="F380">
        <v>38</v>
      </c>
      <c r="G380">
        <v>0.51509367699999997</v>
      </c>
      <c r="H380" t="s">
        <v>1264</v>
      </c>
      <c r="I380" t="s">
        <v>1270</v>
      </c>
      <c r="J380" t="s">
        <v>1274</v>
      </c>
      <c r="K380" t="s">
        <v>1282</v>
      </c>
      <c r="L380" t="s">
        <v>1285</v>
      </c>
      <c r="M380" t="s">
        <v>1288</v>
      </c>
      <c r="N380" t="s">
        <v>1288</v>
      </c>
      <c r="O380">
        <f>VLOOKUP(A380,Sheet2!A:B,2,0)</f>
        <v>334084</v>
      </c>
      <c r="P380">
        <f>VLOOKUP(A380,Sheet2!A:C,3,0)</f>
        <v>334084</v>
      </c>
      <c r="Q380">
        <f>VLOOKUP(A380,Sheet2!A:E,5,0)</f>
        <v>403250</v>
      </c>
      <c r="R380">
        <f>VLOOKUP(A380,Sheet2!A:F,6,0)</f>
        <v>0</v>
      </c>
      <c r="S380" t="s">
        <v>1288</v>
      </c>
      <c r="T380" s="33" t="str">
        <f>VLOOKUP(A380,Sheet2!AA:AD,3,0)</f>
        <v>Green</v>
      </c>
      <c r="U380" s="32" t="str">
        <f>VLOOKUP(A380,Sheet2!X:Y,2,0)</f>
        <v>Green</v>
      </c>
      <c r="V380" s="33" t="str">
        <f>VLOOKUP(A380,Sheet2!AA:AD,4,0)</f>
        <v>Green</v>
      </c>
    </row>
    <row r="381" spans="1:22" x14ac:dyDescent="0.3">
      <c r="A381" t="s">
        <v>393</v>
      </c>
      <c r="B381" t="s">
        <v>1256</v>
      </c>
      <c r="C381">
        <v>25</v>
      </c>
      <c r="D381" t="s">
        <v>1259</v>
      </c>
      <c r="E381">
        <v>2011</v>
      </c>
      <c r="F381">
        <v>29</v>
      </c>
      <c r="G381">
        <v>0.62994064500000002</v>
      </c>
      <c r="H381" t="s">
        <v>1265</v>
      </c>
      <c r="I381" t="s">
        <v>1267</v>
      </c>
      <c r="J381" t="s">
        <v>1276</v>
      </c>
      <c r="K381" t="s">
        <v>1280</v>
      </c>
      <c r="L381" t="s">
        <v>1286</v>
      </c>
      <c r="M381" t="s">
        <v>1289</v>
      </c>
      <c r="N381" t="s">
        <v>1288</v>
      </c>
      <c r="O381">
        <f>VLOOKUP(A381,Sheet2!A:B,2,0)</f>
        <v>366562</v>
      </c>
      <c r="P381">
        <f>VLOOKUP(A381,Sheet2!A:C,3,0)</f>
        <v>492380</v>
      </c>
      <c r="Q381">
        <f>VLOOKUP(A381,Sheet2!A:E,5,0)</f>
        <v>437953</v>
      </c>
      <c r="R381">
        <f>VLOOKUP(A381,Sheet2!A:F,6,0)</f>
        <v>437953</v>
      </c>
      <c r="S381" t="s">
        <v>1304</v>
      </c>
      <c r="T381" s="33" t="str">
        <f>VLOOKUP(A381,Sheet2!AA:AD,3,0)</f>
        <v>Green</v>
      </c>
      <c r="U381" s="32" t="str">
        <f>VLOOKUP(A381,Sheet2!X:Y,2,0)</f>
        <v>Green</v>
      </c>
      <c r="V381" s="33" t="str">
        <f>VLOOKUP(A381,Sheet2!AA:AD,4,0)</f>
        <v>Green</v>
      </c>
    </row>
    <row r="382" spans="1:22" x14ac:dyDescent="0.3">
      <c r="A382" t="s">
        <v>394</v>
      </c>
      <c r="B382" t="s">
        <v>1256</v>
      </c>
      <c r="C382">
        <v>25</v>
      </c>
      <c r="D382" t="s">
        <v>1258</v>
      </c>
      <c r="E382">
        <v>2014</v>
      </c>
      <c r="F382">
        <v>51</v>
      </c>
      <c r="G382">
        <v>0.63463086599999996</v>
      </c>
      <c r="H382" t="s">
        <v>1264</v>
      </c>
      <c r="I382" t="s">
        <v>1271</v>
      </c>
      <c r="J382" t="s">
        <v>1275</v>
      </c>
      <c r="K382" t="s">
        <v>1281</v>
      </c>
      <c r="L382" t="s">
        <v>1284</v>
      </c>
      <c r="M382" t="s">
        <v>1288</v>
      </c>
      <c r="N382" t="s">
        <v>1288</v>
      </c>
      <c r="O382">
        <f>VLOOKUP(A382,Sheet2!A:B,2,0)</f>
        <v>289348</v>
      </c>
      <c r="P382">
        <f>VLOOKUP(A382,Sheet2!A:C,3,0)</f>
        <v>373370</v>
      </c>
      <c r="Q382">
        <f>VLOOKUP(A382,Sheet2!A:E,5,0)</f>
        <v>498530</v>
      </c>
      <c r="R382">
        <f>VLOOKUP(A382,Sheet2!A:F,6,0)</f>
        <v>0</v>
      </c>
      <c r="S382" t="s">
        <v>1303</v>
      </c>
      <c r="T382" s="33" t="str">
        <f>VLOOKUP(A382,Sheet2!AA:AD,3,0)</f>
        <v>Green</v>
      </c>
      <c r="U382" s="32" t="str">
        <f>VLOOKUP(A382,Sheet2!X:Y,2,0)</f>
        <v>Green</v>
      </c>
      <c r="V382" s="33" t="str">
        <f>VLOOKUP(A382,Sheet2!AA:AD,4,0)</f>
        <v>Green</v>
      </c>
    </row>
    <row r="383" spans="1:22" x14ac:dyDescent="0.3">
      <c r="A383" t="s">
        <v>395</v>
      </c>
      <c r="B383" t="s">
        <v>1257</v>
      </c>
      <c r="C383">
        <v>37</v>
      </c>
      <c r="D383" t="s">
        <v>1258</v>
      </c>
      <c r="E383">
        <v>2009</v>
      </c>
      <c r="F383">
        <v>36</v>
      </c>
      <c r="G383">
        <v>0.53887058799999998</v>
      </c>
      <c r="H383" t="s">
        <v>1264</v>
      </c>
      <c r="I383" t="s">
        <v>1270</v>
      </c>
      <c r="J383" t="s">
        <v>1276</v>
      </c>
      <c r="K383" t="s">
        <v>1279</v>
      </c>
      <c r="L383" t="s">
        <v>1286</v>
      </c>
      <c r="M383" t="s">
        <v>1288</v>
      </c>
      <c r="N383" t="s">
        <v>1288</v>
      </c>
      <c r="O383">
        <f>VLOOKUP(A383,Sheet2!A:B,2,0)</f>
        <v>162742</v>
      </c>
      <c r="P383">
        <f>VLOOKUP(A383,Sheet2!A:C,3,0)</f>
        <v>198902</v>
      </c>
      <c r="Q383">
        <f>VLOOKUP(A383,Sheet2!A:E,5,0)</f>
        <v>320630</v>
      </c>
      <c r="R383">
        <f>VLOOKUP(A383,Sheet2!A:F,6,0)</f>
        <v>0</v>
      </c>
      <c r="S383" t="s">
        <v>1303</v>
      </c>
      <c r="T383" s="33" t="str">
        <f>VLOOKUP(A383,Sheet2!AA:AD,3,0)</f>
        <v>Green</v>
      </c>
      <c r="U383" s="32" t="str">
        <f>VLOOKUP(A383,Sheet2!X:Y,2,0)</f>
        <v>Green</v>
      </c>
      <c r="V383" s="33" t="str">
        <f>VLOOKUP(A383,Sheet2!AA:AD,4,0)</f>
        <v>Green</v>
      </c>
    </row>
    <row r="384" spans="1:22" x14ac:dyDescent="0.3">
      <c r="A384" t="s">
        <v>396</v>
      </c>
      <c r="B384" t="s">
        <v>1256</v>
      </c>
      <c r="C384">
        <v>13</v>
      </c>
      <c r="D384" t="s">
        <v>1259</v>
      </c>
      <c r="E384">
        <v>2015</v>
      </c>
      <c r="F384">
        <v>35</v>
      </c>
      <c r="G384">
        <v>0.66087887300000003</v>
      </c>
      <c r="H384" t="s">
        <v>1264</v>
      </c>
      <c r="I384" t="s">
        <v>1271</v>
      </c>
      <c r="J384" t="s">
        <v>1271</v>
      </c>
      <c r="K384" t="s">
        <v>1271</v>
      </c>
      <c r="L384" t="s">
        <v>1271</v>
      </c>
      <c r="M384" t="s">
        <v>1288</v>
      </c>
      <c r="N384" t="s">
        <v>1288</v>
      </c>
      <c r="O384">
        <f>VLOOKUP(A384,Sheet2!A:B,2,0)</f>
        <v>740954.62</v>
      </c>
      <c r="P384">
        <f>VLOOKUP(A384,Sheet2!A:C,3,0)</f>
        <v>754171</v>
      </c>
      <c r="Q384">
        <f>VLOOKUP(A384,Sheet2!A:E,5,0)</f>
        <v>197745</v>
      </c>
      <c r="R384">
        <f>VLOOKUP(A384,Sheet2!A:F,6,0)</f>
        <v>0</v>
      </c>
      <c r="S384" t="s">
        <v>1303</v>
      </c>
      <c r="T384" s="33" t="str">
        <f>VLOOKUP(A384,Sheet2!AA:AD,3,0)</f>
        <v>Green</v>
      </c>
      <c r="U384" s="32" t="str">
        <f>VLOOKUP(A384,Sheet2!X:Y,2,0)</f>
        <v>Green</v>
      </c>
      <c r="V384" s="33" t="str">
        <f>VLOOKUP(A384,Sheet2!AA:AD,4,0)</f>
        <v>Green</v>
      </c>
    </row>
    <row r="385" spans="1:22" x14ac:dyDescent="0.3">
      <c r="A385" t="s">
        <v>397</v>
      </c>
      <c r="B385" t="s">
        <v>1256</v>
      </c>
      <c r="C385">
        <v>49</v>
      </c>
      <c r="D385" t="s">
        <v>1259</v>
      </c>
      <c r="E385">
        <v>2016</v>
      </c>
      <c r="F385">
        <v>32</v>
      </c>
      <c r="G385">
        <v>0.61462433900000002</v>
      </c>
      <c r="H385" t="s">
        <v>1264</v>
      </c>
      <c r="I385" t="s">
        <v>1270</v>
      </c>
      <c r="J385" t="s">
        <v>1274</v>
      </c>
      <c r="K385" t="s">
        <v>1279</v>
      </c>
      <c r="L385" t="s">
        <v>1271</v>
      </c>
      <c r="M385" t="s">
        <v>1288</v>
      </c>
      <c r="N385" t="s">
        <v>1288</v>
      </c>
      <c r="O385">
        <f>VLOOKUP(A385,Sheet2!A:B,2,0)</f>
        <v>458414.31</v>
      </c>
      <c r="P385">
        <f>VLOOKUP(A385,Sheet2!A:C,3,0)</f>
        <v>485370</v>
      </c>
      <c r="Q385">
        <f>VLOOKUP(A385,Sheet2!A:E,5,0)</f>
        <v>593059</v>
      </c>
      <c r="R385">
        <f>VLOOKUP(A385,Sheet2!A:F,6,0)</f>
        <v>0</v>
      </c>
      <c r="S385" t="s">
        <v>1288</v>
      </c>
      <c r="T385" s="33" t="str">
        <f>VLOOKUP(A385,Sheet2!AA:AD,3,0)</f>
        <v>Green</v>
      </c>
      <c r="U385" s="32" t="str">
        <f>VLOOKUP(A385,Sheet2!X:Y,2,0)</f>
        <v>Green</v>
      </c>
      <c r="V385" s="33" t="str">
        <f>VLOOKUP(A385,Sheet2!AA:AD,4,0)</f>
        <v>Green</v>
      </c>
    </row>
    <row r="386" spans="1:22" x14ac:dyDescent="0.3">
      <c r="A386" t="s">
        <v>398</v>
      </c>
      <c r="B386" t="s">
        <v>1256</v>
      </c>
      <c r="C386">
        <v>37</v>
      </c>
      <c r="D386" t="s">
        <v>1258</v>
      </c>
      <c r="E386">
        <v>2011</v>
      </c>
      <c r="F386">
        <v>31</v>
      </c>
      <c r="G386">
        <v>0.52303690300000005</v>
      </c>
      <c r="H386" t="s">
        <v>1265</v>
      </c>
      <c r="I386" t="s">
        <v>1268</v>
      </c>
      <c r="J386" t="s">
        <v>1275</v>
      </c>
      <c r="K386" t="s">
        <v>1280</v>
      </c>
      <c r="L386" t="s">
        <v>1286</v>
      </c>
      <c r="M386" t="s">
        <v>1288</v>
      </c>
      <c r="N386" t="s">
        <v>1288</v>
      </c>
      <c r="O386">
        <f>VLOOKUP(A386,Sheet2!A:B,2,0)</f>
        <v>327701</v>
      </c>
      <c r="P386">
        <f>VLOOKUP(A386,Sheet2!A:C,3,0)</f>
        <v>337155</v>
      </c>
      <c r="Q386">
        <f>VLOOKUP(A386,Sheet2!A:E,5,0)</f>
        <v>383767</v>
      </c>
      <c r="R386">
        <f>VLOOKUP(A386,Sheet2!A:F,6,0)</f>
        <v>0</v>
      </c>
      <c r="S386" t="s">
        <v>1303</v>
      </c>
      <c r="T386" s="33" t="str">
        <f>VLOOKUP(A386,Sheet2!AA:AD,3,0)</f>
        <v>Green</v>
      </c>
      <c r="U386" s="32" t="str">
        <f>VLOOKUP(A386,Sheet2!X:Y,2,0)</f>
        <v>Green</v>
      </c>
      <c r="V386" s="33" t="str">
        <f>VLOOKUP(A386,Sheet2!AA:AD,4,0)</f>
        <v>Green</v>
      </c>
    </row>
    <row r="387" spans="1:22" x14ac:dyDescent="0.3">
      <c r="A387" t="s">
        <v>399</v>
      </c>
      <c r="B387" t="s">
        <v>1257</v>
      </c>
      <c r="C387">
        <v>37</v>
      </c>
      <c r="D387" t="s">
        <v>1261</v>
      </c>
      <c r="E387">
        <v>2010</v>
      </c>
      <c r="F387">
        <v>37</v>
      </c>
      <c r="G387">
        <v>0.40341476500000001</v>
      </c>
      <c r="H387" t="s">
        <v>1265</v>
      </c>
      <c r="I387" t="s">
        <v>1268</v>
      </c>
      <c r="J387" t="s">
        <v>1274</v>
      </c>
      <c r="K387" t="s">
        <v>1279</v>
      </c>
      <c r="L387" t="s">
        <v>1286</v>
      </c>
      <c r="M387" t="s">
        <v>1288</v>
      </c>
      <c r="N387" t="s">
        <v>1288</v>
      </c>
      <c r="O387">
        <f>VLOOKUP(A387,Sheet2!A:B,2,0)</f>
        <v>322218.53999999998</v>
      </c>
      <c r="P387">
        <f>VLOOKUP(A387,Sheet2!A:C,3,0)</f>
        <v>356076</v>
      </c>
      <c r="Q387">
        <f>VLOOKUP(A387,Sheet2!A:E,5,0)</f>
        <v>231917</v>
      </c>
      <c r="R387">
        <f>VLOOKUP(A387,Sheet2!A:F,6,0)</f>
        <v>0</v>
      </c>
      <c r="S387" t="s">
        <v>1288</v>
      </c>
      <c r="T387" s="33" t="str">
        <f>VLOOKUP(A387,Sheet2!AA:AD,3,0)</f>
        <v>Green</v>
      </c>
      <c r="U387" s="32" t="str">
        <f>VLOOKUP(A387,Sheet2!X:Y,2,0)</f>
        <v>Green</v>
      </c>
      <c r="V387" s="33" t="str">
        <f>VLOOKUP(A387,Sheet2!AA:AD,4,0)</f>
        <v>Green</v>
      </c>
    </row>
    <row r="388" spans="1:22" x14ac:dyDescent="0.3">
      <c r="A388" t="s">
        <v>400</v>
      </c>
      <c r="B388" t="s">
        <v>1257</v>
      </c>
      <c r="C388">
        <v>37</v>
      </c>
      <c r="D388" t="s">
        <v>1259</v>
      </c>
      <c r="E388">
        <v>2010</v>
      </c>
      <c r="F388">
        <v>34</v>
      </c>
      <c r="G388">
        <v>0.64285076699999999</v>
      </c>
      <c r="H388" t="s">
        <v>1264</v>
      </c>
      <c r="I388" t="s">
        <v>1267</v>
      </c>
      <c r="J388" t="s">
        <v>1274</v>
      </c>
      <c r="K388" t="s">
        <v>1280</v>
      </c>
      <c r="L388" t="s">
        <v>1284</v>
      </c>
      <c r="M388" t="s">
        <v>1288</v>
      </c>
      <c r="N388" t="s">
        <v>1288</v>
      </c>
      <c r="O388">
        <f>VLOOKUP(A388,Sheet2!A:B,2,0)</f>
        <v>288706</v>
      </c>
      <c r="P388">
        <f>VLOOKUP(A388,Sheet2!A:C,3,0)</f>
        <v>288706</v>
      </c>
      <c r="Q388">
        <f>VLOOKUP(A388,Sheet2!A:E,5,0)</f>
        <v>475384</v>
      </c>
      <c r="R388">
        <f>VLOOKUP(A388,Sheet2!A:F,6,0)</f>
        <v>0</v>
      </c>
      <c r="S388" t="s">
        <v>1304</v>
      </c>
      <c r="T388" s="33" t="str">
        <f>VLOOKUP(A388,Sheet2!AA:AD,3,0)</f>
        <v>Green</v>
      </c>
      <c r="U388" s="32" t="str">
        <f>VLOOKUP(A388,Sheet2!X:Y,2,0)</f>
        <v>Green</v>
      </c>
      <c r="V388" s="33" t="str">
        <f>VLOOKUP(A388,Sheet2!AA:AD,4,0)</f>
        <v>Green</v>
      </c>
    </row>
    <row r="389" spans="1:22" x14ac:dyDescent="0.3">
      <c r="A389" t="s">
        <v>401</v>
      </c>
      <c r="B389" t="s">
        <v>1257</v>
      </c>
      <c r="C389">
        <v>24</v>
      </c>
      <c r="D389" t="s">
        <v>1261</v>
      </c>
      <c r="E389">
        <v>2012</v>
      </c>
      <c r="F389">
        <v>35</v>
      </c>
      <c r="G389">
        <v>0.27668292700000002</v>
      </c>
      <c r="H389" t="s">
        <v>1265</v>
      </c>
      <c r="I389" t="s">
        <v>1272</v>
      </c>
      <c r="J389" t="s">
        <v>1271</v>
      </c>
      <c r="K389" t="s">
        <v>1271</v>
      </c>
      <c r="L389" t="s">
        <v>1271</v>
      </c>
      <c r="M389" t="s">
        <v>1288</v>
      </c>
      <c r="N389" t="s">
        <v>1288</v>
      </c>
      <c r="O389">
        <f>VLOOKUP(A389,Sheet2!A:B,2,0)</f>
        <v>240240</v>
      </c>
      <c r="P389">
        <f>VLOOKUP(A389,Sheet2!A:C,3,0)</f>
        <v>240240</v>
      </c>
      <c r="Q389">
        <f>VLOOKUP(A389,Sheet2!A:E,5,0)</f>
        <v>168019</v>
      </c>
      <c r="R389">
        <f>VLOOKUP(A389,Sheet2!A:F,6,0)</f>
        <v>0</v>
      </c>
      <c r="S389" t="s">
        <v>1303</v>
      </c>
      <c r="T389" s="33" t="str">
        <f>VLOOKUP(A389,Sheet2!AA:AD,3,0)</f>
        <v>Green</v>
      </c>
      <c r="U389" s="32" t="str">
        <f>VLOOKUP(A389,Sheet2!X:Y,2,0)</f>
        <v>Green</v>
      </c>
      <c r="V389" s="33" t="str">
        <f>VLOOKUP(A389,Sheet2!AA:AD,4,0)</f>
        <v>Green</v>
      </c>
    </row>
    <row r="390" spans="1:22" x14ac:dyDescent="0.3">
      <c r="A390" t="s">
        <v>402</v>
      </c>
      <c r="B390" t="s">
        <v>1256</v>
      </c>
      <c r="C390">
        <v>37</v>
      </c>
      <c r="D390" t="s">
        <v>1261</v>
      </c>
      <c r="E390">
        <v>2009</v>
      </c>
      <c r="F390">
        <v>35</v>
      </c>
      <c r="G390">
        <v>0.36881051100000001</v>
      </c>
      <c r="H390" t="s">
        <v>1264</v>
      </c>
      <c r="I390" t="s">
        <v>1268</v>
      </c>
      <c r="J390" t="s">
        <v>1275</v>
      </c>
      <c r="K390" t="s">
        <v>1282</v>
      </c>
      <c r="L390" t="s">
        <v>1286</v>
      </c>
      <c r="M390" t="s">
        <v>1288</v>
      </c>
      <c r="N390" t="s">
        <v>1288</v>
      </c>
      <c r="O390">
        <f>VLOOKUP(A390,Sheet2!A:B,2,0)</f>
        <v>178048</v>
      </c>
      <c r="P390">
        <f>VLOOKUP(A390,Sheet2!A:C,3,0)</f>
        <v>206934</v>
      </c>
      <c r="Q390">
        <f>VLOOKUP(A390,Sheet2!A:E,5,0)</f>
        <v>269105</v>
      </c>
      <c r="R390">
        <f>VLOOKUP(A390,Sheet2!A:F,6,0)</f>
        <v>0</v>
      </c>
      <c r="S390" t="s">
        <v>1288</v>
      </c>
      <c r="T390" s="33" t="str">
        <f>VLOOKUP(A390,Sheet2!AA:AD,3,0)</f>
        <v>Green</v>
      </c>
      <c r="U390" s="32" t="str">
        <f>VLOOKUP(A390,Sheet2!X:Y,2,0)</f>
        <v>Green</v>
      </c>
      <c r="V390" s="33" t="str">
        <f>VLOOKUP(A390,Sheet2!AA:AD,4,0)</f>
        <v>Green</v>
      </c>
    </row>
    <row r="391" spans="1:22" x14ac:dyDescent="0.3">
      <c r="A391" t="s">
        <v>403</v>
      </c>
      <c r="B391" t="s">
        <v>1257</v>
      </c>
      <c r="C391">
        <v>25</v>
      </c>
      <c r="D391" t="s">
        <v>1259</v>
      </c>
      <c r="E391">
        <v>2012</v>
      </c>
      <c r="F391">
        <v>30</v>
      </c>
      <c r="G391">
        <v>0.52778968599999998</v>
      </c>
      <c r="H391" t="s">
        <v>1264</v>
      </c>
      <c r="I391" t="s">
        <v>1272</v>
      </c>
      <c r="J391" t="s">
        <v>1274</v>
      </c>
      <c r="K391" t="s">
        <v>1282</v>
      </c>
      <c r="L391" t="s">
        <v>1284</v>
      </c>
      <c r="M391" t="s">
        <v>1288</v>
      </c>
      <c r="N391" t="s">
        <v>1288</v>
      </c>
      <c r="O391">
        <f>VLOOKUP(A391,Sheet2!A:B,2,0)</f>
        <v>469650</v>
      </c>
      <c r="P391">
        <f>VLOOKUP(A391,Sheet2!A:C,3,0)</f>
        <v>500960</v>
      </c>
      <c r="Q391">
        <f>VLOOKUP(A391,Sheet2!A:E,5,0)</f>
        <v>316623</v>
      </c>
      <c r="R391">
        <f>VLOOKUP(A391,Sheet2!A:F,6,0)</f>
        <v>0</v>
      </c>
      <c r="S391" t="s">
        <v>1288</v>
      </c>
      <c r="T391" s="33" t="str">
        <f>VLOOKUP(A391,Sheet2!AA:AD,3,0)</f>
        <v>Green</v>
      </c>
      <c r="U391" s="32" t="str">
        <f>VLOOKUP(A391,Sheet2!X:Y,2,0)</f>
        <v>Green</v>
      </c>
      <c r="V391" s="33" t="str">
        <f>VLOOKUP(A391,Sheet2!AA:AD,4,0)</f>
        <v>Green</v>
      </c>
    </row>
    <row r="392" spans="1:22" x14ac:dyDescent="0.3">
      <c r="A392" t="s">
        <v>404</v>
      </c>
      <c r="B392" t="s">
        <v>1257</v>
      </c>
      <c r="C392">
        <v>37</v>
      </c>
      <c r="D392" t="s">
        <v>1259</v>
      </c>
      <c r="E392">
        <v>2011</v>
      </c>
      <c r="F392">
        <v>37</v>
      </c>
      <c r="G392">
        <v>0.52306993499999999</v>
      </c>
      <c r="H392" t="s">
        <v>1264</v>
      </c>
      <c r="I392" t="s">
        <v>1269</v>
      </c>
      <c r="J392" t="s">
        <v>1275</v>
      </c>
      <c r="K392" t="s">
        <v>1280</v>
      </c>
      <c r="L392" t="s">
        <v>1286</v>
      </c>
      <c r="M392" t="s">
        <v>1289</v>
      </c>
      <c r="N392" t="s">
        <v>1288</v>
      </c>
      <c r="O392">
        <f>VLOOKUP(A392,Sheet2!A:B,2,0)</f>
        <v>195768</v>
      </c>
      <c r="P392">
        <f>VLOOKUP(A392,Sheet2!A:C,3,0)</f>
        <v>290676</v>
      </c>
      <c r="Q392">
        <f>VLOOKUP(A392,Sheet2!A:E,5,0)</f>
        <v>478741</v>
      </c>
      <c r="R392">
        <f>VLOOKUP(A392,Sheet2!A:F,6,0)</f>
        <v>478741</v>
      </c>
      <c r="S392" t="s">
        <v>1288</v>
      </c>
      <c r="T392" s="33" t="str">
        <f>VLOOKUP(A392,Sheet2!AA:AD,3,0)</f>
        <v>Green</v>
      </c>
      <c r="U392" s="32" t="str">
        <f>VLOOKUP(A392,Sheet2!X:Y,2,0)</f>
        <v>Green</v>
      </c>
      <c r="V392" s="33" t="str">
        <f>VLOOKUP(A392,Sheet2!AA:AD,4,0)</f>
        <v>Green</v>
      </c>
    </row>
    <row r="393" spans="1:22" x14ac:dyDescent="0.3">
      <c r="A393" t="s">
        <v>405</v>
      </c>
      <c r="B393" t="s">
        <v>1257</v>
      </c>
      <c r="C393">
        <v>37</v>
      </c>
      <c r="D393" t="s">
        <v>1259</v>
      </c>
      <c r="E393">
        <v>2008</v>
      </c>
      <c r="F393">
        <v>45</v>
      </c>
      <c r="G393">
        <v>0.47255612899999999</v>
      </c>
      <c r="H393" t="s">
        <v>1264</v>
      </c>
      <c r="I393" t="s">
        <v>1271</v>
      </c>
      <c r="J393" t="s">
        <v>1271</v>
      </c>
      <c r="K393" t="s">
        <v>1271</v>
      </c>
      <c r="L393" t="s">
        <v>1271</v>
      </c>
      <c r="M393" t="s">
        <v>1288</v>
      </c>
      <c r="N393" t="s">
        <v>1288</v>
      </c>
      <c r="O393">
        <f>VLOOKUP(A393,Sheet2!A:B,2,0)</f>
        <v>297228</v>
      </c>
      <c r="P393">
        <f>VLOOKUP(A393,Sheet2!A:C,3,0)</f>
        <v>297228</v>
      </c>
      <c r="Q393">
        <f>VLOOKUP(A393,Sheet2!A:E,5,0)</f>
        <v>253016</v>
      </c>
      <c r="R393">
        <f>VLOOKUP(A393,Sheet2!A:F,6,0)</f>
        <v>0</v>
      </c>
      <c r="S393" t="s">
        <v>1303</v>
      </c>
      <c r="T393" s="33" t="str">
        <f>VLOOKUP(A393,Sheet2!AA:AD,3,0)</f>
        <v>Green</v>
      </c>
      <c r="U393" s="32" t="str">
        <f>VLOOKUP(A393,Sheet2!X:Y,2,0)</f>
        <v>Green</v>
      </c>
      <c r="V393" s="33" t="str">
        <f>VLOOKUP(A393,Sheet2!AA:AD,4,0)</f>
        <v>Green</v>
      </c>
    </row>
    <row r="394" spans="1:22" x14ac:dyDescent="0.3">
      <c r="A394" t="s">
        <v>406</v>
      </c>
      <c r="B394" t="s">
        <v>1257</v>
      </c>
      <c r="C394">
        <v>37</v>
      </c>
      <c r="D394" t="s">
        <v>1260</v>
      </c>
      <c r="E394">
        <v>2011</v>
      </c>
      <c r="F394">
        <v>25</v>
      </c>
      <c r="G394">
        <v>0.59046606499999998</v>
      </c>
      <c r="H394" t="s">
        <v>1265</v>
      </c>
      <c r="I394" t="s">
        <v>1270</v>
      </c>
      <c r="J394" t="s">
        <v>1274</v>
      </c>
      <c r="K394" t="s">
        <v>1279</v>
      </c>
      <c r="L394" t="s">
        <v>1284</v>
      </c>
      <c r="M394" t="s">
        <v>1288</v>
      </c>
      <c r="N394" t="s">
        <v>1288</v>
      </c>
      <c r="O394">
        <f>VLOOKUP(A394,Sheet2!A:B,2,0)</f>
        <v>471120</v>
      </c>
      <c r="P394">
        <f>VLOOKUP(A394,Sheet2!A:C,3,0)</f>
        <v>494676</v>
      </c>
      <c r="Q394">
        <f>VLOOKUP(A394,Sheet2!A:E,5,0)</f>
        <v>314712</v>
      </c>
      <c r="R394">
        <f>VLOOKUP(A394,Sheet2!A:F,6,0)</f>
        <v>0</v>
      </c>
      <c r="S394" t="s">
        <v>1305</v>
      </c>
      <c r="T394" s="33" t="str">
        <f>VLOOKUP(A394,Sheet2!AA:AD,3,0)</f>
        <v>Green</v>
      </c>
      <c r="U394" s="32" t="str">
        <f>VLOOKUP(A394,Sheet2!X:Y,2,0)</f>
        <v>Green</v>
      </c>
      <c r="V394" s="33" t="str">
        <f>VLOOKUP(A394,Sheet2!AA:AD,4,0)</f>
        <v>Green</v>
      </c>
    </row>
    <row r="395" spans="1:22" x14ac:dyDescent="0.3">
      <c r="A395" t="s">
        <v>407</v>
      </c>
      <c r="B395" t="s">
        <v>1256</v>
      </c>
      <c r="C395">
        <v>49</v>
      </c>
      <c r="D395" t="s">
        <v>1260</v>
      </c>
      <c r="E395">
        <v>2015</v>
      </c>
      <c r="F395">
        <v>39</v>
      </c>
      <c r="G395">
        <v>0.73657565199999997</v>
      </c>
      <c r="H395" t="s">
        <v>1265</v>
      </c>
      <c r="I395" t="s">
        <v>1267</v>
      </c>
      <c r="J395" t="s">
        <v>1275</v>
      </c>
      <c r="K395" t="s">
        <v>1279</v>
      </c>
      <c r="L395" t="s">
        <v>1286</v>
      </c>
      <c r="M395" t="s">
        <v>1289</v>
      </c>
      <c r="N395" t="s">
        <v>1288</v>
      </c>
      <c r="O395">
        <f>VLOOKUP(A395,Sheet2!A:B,2,0)</f>
        <v>226856</v>
      </c>
      <c r="P395">
        <f>VLOOKUP(A395,Sheet2!A:C,3,0)</f>
        <v>446264</v>
      </c>
      <c r="Q395">
        <f>VLOOKUP(A395,Sheet2!A:E,5,0)</f>
        <v>0</v>
      </c>
      <c r="R395">
        <f>VLOOKUP(A395,Sheet2!A:F,6,0)</f>
        <v>0</v>
      </c>
      <c r="S395" t="s">
        <v>1304</v>
      </c>
      <c r="T395" s="33" t="str">
        <f>VLOOKUP(A395,Sheet2!AA:AD,3,0)</f>
        <v>Green</v>
      </c>
      <c r="U395" s="32" t="str">
        <f>VLOOKUP(A395,Sheet2!X:Y,2,0)</f>
        <v>Green</v>
      </c>
      <c r="V395" s="33" t="str">
        <f>VLOOKUP(A395,Sheet2!AA:AD,4,0)</f>
        <v>Green</v>
      </c>
    </row>
    <row r="396" spans="1:22" x14ac:dyDescent="0.3">
      <c r="A396" t="s">
        <v>408</v>
      </c>
      <c r="B396" t="s">
        <v>1256</v>
      </c>
      <c r="C396">
        <v>25</v>
      </c>
      <c r="D396" t="s">
        <v>1261</v>
      </c>
      <c r="E396">
        <v>2012</v>
      </c>
      <c r="F396">
        <v>29</v>
      </c>
      <c r="G396">
        <v>0.53258767299999998</v>
      </c>
      <c r="H396" t="s">
        <v>1265</v>
      </c>
      <c r="I396" t="s">
        <v>1270</v>
      </c>
      <c r="J396" t="s">
        <v>1275</v>
      </c>
      <c r="K396" t="s">
        <v>1280</v>
      </c>
      <c r="L396" t="s">
        <v>1286</v>
      </c>
      <c r="M396" t="s">
        <v>1288</v>
      </c>
      <c r="N396" t="s">
        <v>1288</v>
      </c>
      <c r="O396">
        <f>VLOOKUP(A396,Sheet2!A:B,2,0)</f>
        <v>553120</v>
      </c>
      <c r="P396">
        <f>VLOOKUP(A396,Sheet2!A:C,3,0)</f>
        <v>616400</v>
      </c>
      <c r="Q396">
        <f>VLOOKUP(A396,Sheet2!A:E,5,0)</f>
        <v>223756</v>
      </c>
      <c r="R396">
        <f>VLOOKUP(A396,Sheet2!A:F,6,0)</f>
        <v>0</v>
      </c>
      <c r="S396" t="s">
        <v>1288</v>
      </c>
      <c r="T396" s="33" t="str">
        <f>VLOOKUP(A396,Sheet2!AA:AD,3,0)</f>
        <v>Green</v>
      </c>
      <c r="U396" s="32" t="str">
        <f>VLOOKUP(A396,Sheet2!X:Y,2,0)</f>
        <v>Green</v>
      </c>
      <c r="V396" s="33" t="str">
        <f>VLOOKUP(A396,Sheet2!AA:AD,4,0)</f>
        <v>Green</v>
      </c>
    </row>
    <row r="397" spans="1:22" x14ac:dyDescent="0.3">
      <c r="A397" t="s">
        <v>409</v>
      </c>
      <c r="B397" t="s">
        <v>1257</v>
      </c>
      <c r="C397">
        <v>49</v>
      </c>
      <c r="D397" t="s">
        <v>1258</v>
      </c>
      <c r="E397">
        <v>2013</v>
      </c>
      <c r="F397">
        <v>32</v>
      </c>
      <c r="G397">
        <v>0.45034807700000001</v>
      </c>
      <c r="H397" t="s">
        <v>1264</v>
      </c>
      <c r="I397" t="s">
        <v>1271</v>
      </c>
      <c r="J397" t="s">
        <v>1271</v>
      </c>
      <c r="K397" t="s">
        <v>1271</v>
      </c>
      <c r="L397" t="s">
        <v>1271</v>
      </c>
      <c r="M397" t="s">
        <v>1288</v>
      </c>
      <c r="N397" t="s">
        <v>1288</v>
      </c>
      <c r="O397">
        <f>VLOOKUP(A397,Sheet2!A:B,2,0)</f>
        <v>234096</v>
      </c>
      <c r="P397">
        <f>VLOOKUP(A397,Sheet2!A:C,3,0)</f>
        <v>234096</v>
      </c>
      <c r="Q397">
        <f>VLOOKUP(A397,Sheet2!A:E,5,0)</f>
        <v>413080</v>
      </c>
      <c r="R397">
        <f>VLOOKUP(A397,Sheet2!A:F,6,0)</f>
        <v>0</v>
      </c>
      <c r="S397" t="s">
        <v>1288</v>
      </c>
      <c r="T397" s="33" t="str">
        <f>VLOOKUP(A397,Sheet2!AA:AD,3,0)</f>
        <v>Green</v>
      </c>
      <c r="U397" s="32" t="str">
        <f>VLOOKUP(A397,Sheet2!X:Y,2,0)</f>
        <v>Green</v>
      </c>
      <c r="V397" s="33" t="str">
        <f>VLOOKUP(A397,Sheet2!AA:AD,4,0)</f>
        <v>Green</v>
      </c>
    </row>
    <row r="398" spans="1:22" x14ac:dyDescent="0.3">
      <c r="A398" t="s">
        <v>410</v>
      </c>
      <c r="B398" t="s">
        <v>1256</v>
      </c>
      <c r="C398">
        <v>37</v>
      </c>
      <c r="D398" t="s">
        <v>1258</v>
      </c>
      <c r="E398">
        <v>2006</v>
      </c>
      <c r="F398">
        <v>42</v>
      </c>
      <c r="G398">
        <v>0.52347428600000001</v>
      </c>
      <c r="H398" t="s">
        <v>1265</v>
      </c>
      <c r="I398" t="s">
        <v>1268</v>
      </c>
      <c r="J398" t="s">
        <v>1274</v>
      </c>
      <c r="K398" t="s">
        <v>1282</v>
      </c>
      <c r="L398" t="s">
        <v>1285</v>
      </c>
      <c r="M398" t="s">
        <v>1288</v>
      </c>
      <c r="N398" t="s">
        <v>1288</v>
      </c>
      <c r="O398">
        <f>VLOOKUP(A398,Sheet2!A:B,2,0)</f>
        <v>212808.84</v>
      </c>
      <c r="P398">
        <f>VLOOKUP(A398,Sheet2!A:C,3,0)</f>
        <v>246894</v>
      </c>
      <c r="Q398">
        <f>VLOOKUP(A398,Sheet2!A:E,5,0)</f>
        <v>347585</v>
      </c>
      <c r="R398">
        <f>VLOOKUP(A398,Sheet2!A:F,6,0)</f>
        <v>0</v>
      </c>
      <c r="S398" t="s">
        <v>1288</v>
      </c>
      <c r="T398" s="33" t="str">
        <f>VLOOKUP(A398,Sheet2!AA:AD,3,0)</f>
        <v>Green</v>
      </c>
      <c r="U398" s="32" t="str">
        <f>VLOOKUP(A398,Sheet2!X:Y,2,0)</f>
        <v>Green</v>
      </c>
      <c r="V398" s="33" t="str">
        <f>VLOOKUP(A398,Sheet2!AA:AD,4,0)</f>
        <v>Green</v>
      </c>
    </row>
    <row r="399" spans="1:22" x14ac:dyDescent="0.3">
      <c r="A399" t="s">
        <v>411</v>
      </c>
      <c r="B399" t="s">
        <v>1256</v>
      </c>
      <c r="C399">
        <v>73</v>
      </c>
      <c r="D399" t="s">
        <v>1261</v>
      </c>
      <c r="E399">
        <v>2015</v>
      </c>
      <c r="F399">
        <v>55</v>
      </c>
      <c r="G399">
        <v>0.79246086999999998</v>
      </c>
      <c r="H399" t="s">
        <v>1264</v>
      </c>
      <c r="I399" t="s">
        <v>1267</v>
      </c>
      <c r="J399" t="s">
        <v>1275</v>
      </c>
      <c r="K399" t="s">
        <v>1279</v>
      </c>
      <c r="L399" t="s">
        <v>1287</v>
      </c>
      <c r="M399" t="s">
        <v>1289</v>
      </c>
      <c r="N399" t="s">
        <v>1288</v>
      </c>
      <c r="O399">
        <f>VLOOKUP(A399,Sheet2!A:B,2,0)</f>
        <v>303567.28999999998</v>
      </c>
      <c r="P399">
        <f>VLOOKUP(A399,Sheet2!A:C,3,0)</f>
        <v>419790</v>
      </c>
      <c r="Q399">
        <f>VLOOKUP(A399,Sheet2!A:E,5,0)</f>
        <v>938042</v>
      </c>
      <c r="R399">
        <f>VLOOKUP(A399,Sheet2!A:F,6,0)</f>
        <v>938042</v>
      </c>
      <c r="S399" t="s">
        <v>1304</v>
      </c>
      <c r="T399" s="33" t="str">
        <f>VLOOKUP(A399,Sheet2!AA:AD,3,0)</f>
        <v>Green</v>
      </c>
      <c r="U399" s="32" t="str">
        <f>VLOOKUP(A399,Sheet2!X:Y,2,0)</f>
        <v>Green</v>
      </c>
      <c r="V399" s="33" t="str">
        <f>VLOOKUP(A399,Sheet2!AA:AD,4,0)</f>
        <v>Green</v>
      </c>
    </row>
    <row r="400" spans="1:22" x14ac:dyDescent="0.3">
      <c r="A400" t="s">
        <v>412</v>
      </c>
      <c r="B400" t="s">
        <v>1257</v>
      </c>
      <c r="C400">
        <v>37</v>
      </c>
      <c r="D400" t="s">
        <v>1261</v>
      </c>
      <c r="E400">
        <v>2014</v>
      </c>
      <c r="F400">
        <v>24</v>
      </c>
      <c r="G400">
        <v>0.48413872800000002</v>
      </c>
      <c r="H400" t="s">
        <v>1264</v>
      </c>
      <c r="I400" t="s">
        <v>1271</v>
      </c>
      <c r="J400" t="s">
        <v>1271</v>
      </c>
      <c r="K400" t="s">
        <v>1271</v>
      </c>
      <c r="L400" t="s">
        <v>1271</v>
      </c>
      <c r="M400" t="s">
        <v>1288</v>
      </c>
      <c r="N400" t="s">
        <v>1288</v>
      </c>
      <c r="O400">
        <f>VLOOKUP(A400,Sheet2!A:B,2,0)</f>
        <v>274670</v>
      </c>
      <c r="P400">
        <f>VLOOKUP(A400,Sheet2!A:C,3,0)</f>
        <v>299640</v>
      </c>
      <c r="Q400">
        <f>VLOOKUP(A400,Sheet2!A:E,5,0)</f>
        <v>421544</v>
      </c>
      <c r="R400">
        <f>VLOOKUP(A400,Sheet2!A:F,6,0)</f>
        <v>0</v>
      </c>
      <c r="S400" t="s">
        <v>1288</v>
      </c>
      <c r="T400" s="33" t="str">
        <f>VLOOKUP(A400,Sheet2!AA:AD,3,0)</f>
        <v>Green</v>
      </c>
      <c r="U400" s="32" t="str">
        <f>VLOOKUP(A400,Sheet2!X:Y,2,0)</f>
        <v>Green</v>
      </c>
      <c r="V400" s="33" t="str">
        <f>VLOOKUP(A400,Sheet2!AA:AD,4,0)</f>
        <v>Green</v>
      </c>
    </row>
    <row r="401" spans="1:22" x14ac:dyDescent="0.3">
      <c r="A401" t="s">
        <v>413</v>
      </c>
      <c r="B401" t="s">
        <v>1257</v>
      </c>
      <c r="C401">
        <v>37</v>
      </c>
      <c r="D401" t="s">
        <v>1258</v>
      </c>
      <c r="E401">
        <v>2012</v>
      </c>
      <c r="F401">
        <v>26</v>
      </c>
      <c r="G401">
        <v>0.52676729600000005</v>
      </c>
      <c r="H401" t="s">
        <v>1264</v>
      </c>
      <c r="I401" t="s">
        <v>1272</v>
      </c>
      <c r="J401" t="s">
        <v>1276</v>
      </c>
      <c r="K401" t="s">
        <v>1279</v>
      </c>
      <c r="L401" t="s">
        <v>1286</v>
      </c>
      <c r="M401" t="s">
        <v>1288</v>
      </c>
      <c r="N401" t="s">
        <v>1288</v>
      </c>
      <c r="O401">
        <f>VLOOKUP(A401,Sheet2!A:B,2,0)</f>
        <v>274978</v>
      </c>
      <c r="P401">
        <f>VLOOKUP(A401,Sheet2!A:C,3,0)</f>
        <v>274978</v>
      </c>
      <c r="Q401">
        <f>VLOOKUP(A401,Sheet2!A:E,5,0)</f>
        <v>432221</v>
      </c>
      <c r="R401">
        <f>VLOOKUP(A401,Sheet2!A:F,6,0)</f>
        <v>0</v>
      </c>
      <c r="S401" t="s">
        <v>1288</v>
      </c>
      <c r="T401" s="33" t="str">
        <f>VLOOKUP(A401,Sheet2!AA:AD,3,0)</f>
        <v>Green</v>
      </c>
      <c r="U401" s="32" t="str">
        <f>VLOOKUP(A401,Sheet2!X:Y,2,0)</f>
        <v>Green</v>
      </c>
      <c r="V401" s="33" t="str">
        <f>VLOOKUP(A401,Sheet2!AA:AD,4,0)</f>
        <v>Green</v>
      </c>
    </row>
    <row r="402" spans="1:22" x14ac:dyDescent="0.3">
      <c r="A402" t="s">
        <v>414</v>
      </c>
      <c r="B402" t="s">
        <v>1256</v>
      </c>
      <c r="C402">
        <v>25</v>
      </c>
      <c r="D402" t="s">
        <v>1259</v>
      </c>
      <c r="E402">
        <v>2015</v>
      </c>
      <c r="F402">
        <v>57</v>
      </c>
      <c r="G402">
        <v>0.34956434800000002</v>
      </c>
      <c r="H402" t="s">
        <v>1265</v>
      </c>
      <c r="I402" t="s">
        <v>1272</v>
      </c>
      <c r="J402" t="s">
        <v>1275</v>
      </c>
      <c r="K402" t="s">
        <v>1283</v>
      </c>
      <c r="L402" t="s">
        <v>1286</v>
      </c>
      <c r="M402" t="s">
        <v>1288</v>
      </c>
      <c r="N402" t="s">
        <v>1288</v>
      </c>
      <c r="O402">
        <f>VLOOKUP(A402,Sheet2!A:B,2,0)</f>
        <v>213203</v>
      </c>
      <c r="P402">
        <f>VLOOKUP(A402,Sheet2!A:C,3,0)</f>
        <v>229667</v>
      </c>
      <c r="Q402">
        <f>VLOOKUP(A402,Sheet2!A:E,5,0)</f>
        <v>372168</v>
      </c>
      <c r="R402">
        <f>VLOOKUP(A402,Sheet2!A:F,6,0)</f>
        <v>0</v>
      </c>
      <c r="S402" t="s">
        <v>1288</v>
      </c>
      <c r="T402" s="33" t="str">
        <f>VLOOKUP(A402,Sheet2!AA:AD,3,0)</f>
        <v>Green</v>
      </c>
      <c r="U402" s="32" t="str">
        <f>VLOOKUP(A402,Sheet2!X:Y,2,0)</f>
        <v>Green</v>
      </c>
      <c r="V402" s="33" t="str">
        <f>VLOOKUP(A402,Sheet2!AA:AD,4,0)</f>
        <v>Green</v>
      </c>
    </row>
    <row r="403" spans="1:22" x14ac:dyDescent="0.3">
      <c r="A403" t="s">
        <v>415</v>
      </c>
      <c r="B403" t="s">
        <v>1256</v>
      </c>
      <c r="C403">
        <v>61</v>
      </c>
      <c r="D403" t="s">
        <v>1260</v>
      </c>
      <c r="E403">
        <v>2014</v>
      </c>
      <c r="F403">
        <v>53</v>
      </c>
      <c r="G403">
        <v>0.40658867100000001</v>
      </c>
      <c r="H403" t="s">
        <v>1264</v>
      </c>
      <c r="I403" t="s">
        <v>1269</v>
      </c>
      <c r="J403" t="s">
        <v>1275</v>
      </c>
      <c r="K403" t="s">
        <v>1281</v>
      </c>
      <c r="L403" t="s">
        <v>1286</v>
      </c>
      <c r="M403" t="s">
        <v>1288</v>
      </c>
      <c r="N403" t="s">
        <v>1288</v>
      </c>
      <c r="O403">
        <f>VLOOKUP(A403,Sheet2!A:B,2,0)</f>
        <v>159676</v>
      </c>
      <c r="P403">
        <f>VLOOKUP(A403,Sheet2!A:C,3,0)</f>
        <v>189865</v>
      </c>
      <c r="Q403">
        <f>VLOOKUP(A403,Sheet2!A:E,5,0)</f>
        <v>427826</v>
      </c>
      <c r="R403">
        <f>VLOOKUP(A403,Sheet2!A:F,6,0)</f>
        <v>0</v>
      </c>
      <c r="S403" t="s">
        <v>1288</v>
      </c>
      <c r="T403" s="33" t="str">
        <f>VLOOKUP(A403,Sheet2!AA:AD,3,0)</f>
        <v>Green</v>
      </c>
      <c r="U403" s="32" t="str">
        <f>VLOOKUP(A403,Sheet2!X:Y,2,0)</f>
        <v>Green</v>
      </c>
      <c r="V403" s="33" t="str">
        <f>VLOOKUP(A403,Sheet2!AA:AD,4,0)</f>
        <v>Green</v>
      </c>
    </row>
    <row r="404" spans="1:22" x14ac:dyDescent="0.3">
      <c r="A404" t="s">
        <v>416</v>
      </c>
      <c r="B404" t="s">
        <v>1256</v>
      </c>
      <c r="C404">
        <v>37</v>
      </c>
      <c r="D404" t="s">
        <v>1260</v>
      </c>
      <c r="E404">
        <v>2007</v>
      </c>
      <c r="F404">
        <v>44</v>
      </c>
      <c r="G404">
        <v>0.516233049</v>
      </c>
      <c r="H404" t="s">
        <v>1264</v>
      </c>
      <c r="I404" t="s">
        <v>1271</v>
      </c>
      <c r="J404" t="s">
        <v>1271</v>
      </c>
      <c r="K404" t="s">
        <v>1271</v>
      </c>
      <c r="L404" t="s">
        <v>1271</v>
      </c>
      <c r="M404" t="s">
        <v>1288</v>
      </c>
      <c r="N404" t="s">
        <v>1288</v>
      </c>
      <c r="O404">
        <f>VLOOKUP(A404,Sheet2!A:B,2,0)</f>
        <v>145871</v>
      </c>
      <c r="P404">
        <f>VLOOKUP(A404,Sheet2!A:C,3,0)</f>
        <v>191081</v>
      </c>
      <c r="Q404">
        <f>VLOOKUP(A404,Sheet2!A:E,5,0)</f>
        <v>358092</v>
      </c>
      <c r="R404">
        <f>VLOOKUP(A404,Sheet2!A:F,6,0)</f>
        <v>0</v>
      </c>
      <c r="S404" t="s">
        <v>1288</v>
      </c>
      <c r="T404" s="33" t="str">
        <f>VLOOKUP(A404,Sheet2!AA:AD,3,0)</f>
        <v>Green</v>
      </c>
      <c r="U404" s="32" t="str">
        <f>VLOOKUP(A404,Sheet2!X:Y,2,0)</f>
        <v>Green</v>
      </c>
      <c r="V404" s="33" t="str">
        <f>VLOOKUP(A404,Sheet2!AA:AD,4,0)</f>
        <v>Green</v>
      </c>
    </row>
    <row r="405" spans="1:22" x14ac:dyDescent="0.3">
      <c r="A405" t="s">
        <v>417</v>
      </c>
      <c r="B405" t="s">
        <v>1256</v>
      </c>
      <c r="C405">
        <v>49</v>
      </c>
      <c r="D405" t="s">
        <v>1260</v>
      </c>
      <c r="E405">
        <v>2019</v>
      </c>
      <c r="F405">
        <v>41</v>
      </c>
      <c r="G405">
        <v>0.67075763700000002</v>
      </c>
      <c r="H405" t="s">
        <v>1264</v>
      </c>
      <c r="I405" t="s">
        <v>1268</v>
      </c>
      <c r="J405" t="s">
        <v>1275</v>
      </c>
      <c r="K405" t="s">
        <v>1279</v>
      </c>
      <c r="L405" t="s">
        <v>1286</v>
      </c>
      <c r="M405" t="s">
        <v>1288</v>
      </c>
      <c r="N405" t="s">
        <v>1288</v>
      </c>
      <c r="O405">
        <f>VLOOKUP(A405,Sheet2!A:B,2,0)</f>
        <v>344091</v>
      </c>
      <c r="P405">
        <f>VLOOKUP(A405,Sheet2!A:C,3,0)</f>
        <v>344091</v>
      </c>
      <c r="Q405">
        <f>VLOOKUP(A405,Sheet2!A:E,5,0)</f>
        <v>731601</v>
      </c>
      <c r="R405">
        <f>VLOOKUP(A405,Sheet2!A:F,6,0)</f>
        <v>0</v>
      </c>
      <c r="S405" t="s">
        <v>1303</v>
      </c>
      <c r="T405" s="33" t="str">
        <f>VLOOKUP(A405,Sheet2!AA:AD,3,0)</f>
        <v>Green</v>
      </c>
      <c r="U405" s="32" t="str">
        <f>VLOOKUP(A405,Sheet2!X:Y,2,0)</f>
        <v>Green</v>
      </c>
      <c r="V405" s="33" t="str">
        <f>VLOOKUP(A405,Sheet2!AA:AD,4,0)</f>
        <v>Green</v>
      </c>
    </row>
    <row r="406" spans="1:22" x14ac:dyDescent="0.3">
      <c r="A406" t="s">
        <v>418</v>
      </c>
      <c r="B406" t="s">
        <v>1256</v>
      </c>
      <c r="C406">
        <v>49</v>
      </c>
      <c r="D406" t="s">
        <v>1258</v>
      </c>
      <c r="E406">
        <v>2011</v>
      </c>
      <c r="F406">
        <v>63</v>
      </c>
      <c r="G406">
        <v>0.69530735499999996</v>
      </c>
      <c r="H406" t="s">
        <v>1264</v>
      </c>
      <c r="I406" t="s">
        <v>1267</v>
      </c>
      <c r="J406" t="s">
        <v>1275</v>
      </c>
      <c r="K406" t="s">
        <v>1280</v>
      </c>
      <c r="L406" t="s">
        <v>1286</v>
      </c>
      <c r="M406" t="s">
        <v>1288</v>
      </c>
      <c r="N406" t="s">
        <v>1288</v>
      </c>
      <c r="O406">
        <f>VLOOKUP(A406,Sheet2!A:B,2,0)</f>
        <v>288211.84000000003</v>
      </c>
      <c r="P406">
        <f>VLOOKUP(A406,Sheet2!A:C,3,0)</f>
        <v>314388</v>
      </c>
      <c r="Q406">
        <f>VLOOKUP(A406,Sheet2!A:E,5,0)</f>
        <v>618231</v>
      </c>
      <c r="R406">
        <f>VLOOKUP(A406,Sheet2!A:F,6,0)</f>
        <v>0</v>
      </c>
      <c r="S406" t="s">
        <v>1304</v>
      </c>
      <c r="T406" s="33" t="str">
        <f>VLOOKUP(A406,Sheet2!AA:AD,3,0)</f>
        <v>Green</v>
      </c>
      <c r="U406" s="32" t="str">
        <f>VLOOKUP(A406,Sheet2!X:Y,2,0)</f>
        <v>Green</v>
      </c>
      <c r="V406" s="33" t="str">
        <f>VLOOKUP(A406,Sheet2!AA:AD,4,0)</f>
        <v>Green</v>
      </c>
    </row>
    <row r="407" spans="1:22" x14ac:dyDescent="0.3">
      <c r="A407" t="s">
        <v>419</v>
      </c>
      <c r="B407" t="s">
        <v>1257</v>
      </c>
      <c r="C407">
        <v>73</v>
      </c>
      <c r="D407" t="s">
        <v>1259</v>
      </c>
      <c r="E407">
        <v>2013</v>
      </c>
      <c r="F407">
        <v>36</v>
      </c>
      <c r="G407">
        <v>0.58488857100000002</v>
      </c>
      <c r="H407" t="s">
        <v>1264</v>
      </c>
      <c r="I407" t="s">
        <v>1270</v>
      </c>
      <c r="J407" t="s">
        <v>1275</v>
      </c>
      <c r="K407" t="s">
        <v>1279</v>
      </c>
      <c r="L407" t="s">
        <v>1286</v>
      </c>
      <c r="M407" t="s">
        <v>1288</v>
      </c>
      <c r="N407" t="s">
        <v>1288</v>
      </c>
      <c r="O407">
        <f>VLOOKUP(A407,Sheet2!A:B,2,0)</f>
        <v>327712</v>
      </c>
      <c r="P407">
        <f>VLOOKUP(A407,Sheet2!A:C,3,0)</f>
        <v>327712</v>
      </c>
      <c r="Q407">
        <f>VLOOKUP(A407,Sheet2!A:E,5,0)</f>
        <v>566433</v>
      </c>
      <c r="R407">
        <f>VLOOKUP(A407,Sheet2!A:F,6,0)</f>
        <v>0</v>
      </c>
      <c r="S407" t="s">
        <v>1304</v>
      </c>
      <c r="T407" s="33" t="str">
        <f>VLOOKUP(A407,Sheet2!AA:AD,3,0)</f>
        <v>Green</v>
      </c>
      <c r="U407" s="32" t="str">
        <f>VLOOKUP(A407,Sheet2!X:Y,2,0)</f>
        <v>Green</v>
      </c>
      <c r="V407" s="33" t="str">
        <f>VLOOKUP(A407,Sheet2!AA:AD,4,0)</f>
        <v>Green</v>
      </c>
    </row>
    <row r="408" spans="1:22" x14ac:dyDescent="0.3">
      <c r="A408" t="s">
        <v>420</v>
      </c>
      <c r="B408" t="s">
        <v>1256</v>
      </c>
      <c r="C408">
        <v>49</v>
      </c>
      <c r="D408" t="s">
        <v>1259</v>
      </c>
      <c r="E408">
        <v>2012</v>
      </c>
      <c r="F408">
        <v>48</v>
      </c>
      <c r="G408">
        <v>0.65780886699999996</v>
      </c>
      <c r="H408" t="s">
        <v>1264</v>
      </c>
      <c r="I408" t="s">
        <v>1268</v>
      </c>
      <c r="J408" t="s">
        <v>1275</v>
      </c>
      <c r="K408" t="s">
        <v>1279</v>
      </c>
      <c r="L408" t="s">
        <v>1286</v>
      </c>
      <c r="M408" t="s">
        <v>1289</v>
      </c>
      <c r="N408" t="s">
        <v>1288</v>
      </c>
      <c r="O408">
        <f>VLOOKUP(A408,Sheet2!A:B,2,0)</f>
        <v>111028</v>
      </c>
      <c r="P408">
        <f>VLOOKUP(A408,Sheet2!A:C,3,0)</f>
        <v>344045</v>
      </c>
      <c r="Q408">
        <f>VLOOKUP(A408,Sheet2!A:E,5,0)</f>
        <v>0</v>
      </c>
      <c r="R408">
        <f>VLOOKUP(A408,Sheet2!A:F,6,0)</f>
        <v>0</v>
      </c>
      <c r="S408" t="s">
        <v>1304</v>
      </c>
      <c r="T408" s="33" t="str">
        <f>VLOOKUP(A408,Sheet2!AA:AD,3,0)</f>
        <v>Green</v>
      </c>
      <c r="U408" s="32" t="str">
        <f>VLOOKUP(A408,Sheet2!X:Y,2,0)</f>
        <v>Green</v>
      </c>
      <c r="V408" s="33" t="str">
        <f>VLOOKUP(A408,Sheet2!AA:AD,4,0)</f>
        <v>Green</v>
      </c>
    </row>
    <row r="409" spans="1:22" x14ac:dyDescent="0.3">
      <c r="A409" t="s">
        <v>421</v>
      </c>
      <c r="B409" t="s">
        <v>1256</v>
      </c>
      <c r="C409">
        <v>49</v>
      </c>
      <c r="D409" t="s">
        <v>1261</v>
      </c>
      <c r="E409">
        <v>2016</v>
      </c>
      <c r="F409">
        <v>24</v>
      </c>
      <c r="G409">
        <v>0.57796317500000005</v>
      </c>
      <c r="H409" t="s">
        <v>1264</v>
      </c>
      <c r="I409" t="s">
        <v>1268</v>
      </c>
      <c r="J409" t="s">
        <v>1275</v>
      </c>
      <c r="K409" t="s">
        <v>1282</v>
      </c>
      <c r="L409" t="s">
        <v>1286</v>
      </c>
      <c r="M409" t="s">
        <v>1289</v>
      </c>
      <c r="N409" t="s">
        <v>1288</v>
      </c>
      <c r="O409">
        <f>VLOOKUP(A409,Sheet2!A:B,2,0)</f>
        <v>272195</v>
      </c>
      <c r="P409">
        <f>VLOOKUP(A409,Sheet2!A:C,3,0)</f>
        <v>372946</v>
      </c>
      <c r="Q409">
        <f>VLOOKUP(A409,Sheet2!A:E,5,0)</f>
        <v>656566</v>
      </c>
      <c r="R409">
        <f>VLOOKUP(A409,Sheet2!A:F,6,0)</f>
        <v>656566</v>
      </c>
      <c r="S409" t="s">
        <v>1288</v>
      </c>
      <c r="T409" s="33" t="str">
        <f>VLOOKUP(A409,Sheet2!AA:AD,3,0)</f>
        <v>Green</v>
      </c>
      <c r="U409" s="32" t="str">
        <f>VLOOKUP(A409,Sheet2!X:Y,2,0)</f>
        <v>Green</v>
      </c>
      <c r="V409" s="33" t="str">
        <f>VLOOKUP(A409,Sheet2!AA:AD,4,0)</f>
        <v>Green</v>
      </c>
    </row>
    <row r="410" spans="1:22" x14ac:dyDescent="0.3">
      <c r="A410" t="s">
        <v>422</v>
      </c>
      <c r="B410" t="s">
        <v>1257</v>
      </c>
      <c r="C410">
        <v>37</v>
      </c>
      <c r="D410" t="s">
        <v>1260</v>
      </c>
      <c r="E410">
        <v>2010</v>
      </c>
      <c r="F410">
        <v>45</v>
      </c>
      <c r="G410">
        <v>0.55361434499999995</v>
      </c>
      <c r="H410" t="s">
        <v>1265</v>
      </c>
      <c r="I410" t="s">
        <v>1270</v>
      </c>
      <c r="J410" t="s">
        <v>1274</v>
      </c>
      <c r="K410" t="s">
        <v>1279</v>
      </c>
      <c r="L410" t="s">
        <v>1271</v>
      </c>
      <c r="M410" t="s">
        <v>1288</v>
      </c>
      <c r="N410" t="s">
        <v>1288</v>
      </c>
      <c r="O410">
        <f>VLOOKUP(A410,Sheet2!A:B,2,0)</f>
        <v>438634</v>
      </c>
      <c r="P410">
        <f>VLOOKUP(A410,Sheet2!A:C,3,0)</f>
        <v>438634</v>
      </c>
      <c r="Q410">
        <f>VLOOKUP(A410,Sheet2!A:E,5,0)</f>
        <v>318566</v>
      </c>
      <c r="R410">
        <f>VLOOKUP(A410,Sheet2!A:F,6,0)</f>
        <v>0</v>
      </c>
      <c r="S410" t="s">
        <v>1288</v>
      </c>
      <c r="T410" s="33" t="str">
        <f>VLOOKUP(A410,Sheet2!AA:AD,3,0)</f>
        <v>Green</v>
      </c>
      <c r="U410" s="32" t="str">
        <f>VLOOKUP(A410,Sheet2!X:Y,2,0)</f>
        <v>Green</v>
      </c>
      <c r="V410" s="33" t="str">
        <f>VLOOKUP(A410,Sheet2!AA:AD,4,0)</f>
        <v>Green</v>
      </c>
    </row>
    <row r="411" spans="1:22" x14ac:dyDescent="0.3">
      <c r="A411" t="s">
        <v>423</v>
      </c>
      <c r="B411" t="s">
        <v>1257</v>
      </c>
      <c r="C411">
        <v>24</v>
      </c>
      <c r="D411" t="s">
        <v>1260</v>
      </c>
      <c r="E411">
        <v>2018</v>
      </c>
      <c r="F411">
        <v>30</v>
      </c>
      <c r="G411">
        <v>0.239097436</v>
      </c>
      <c r="H411" t="s">
        <v>1264</v>
      </c>
      <c r="I411" t="s">
        <v>1273</v>
      </c>
      <c r="J411" t="s">
        <v>1275</v>
      </c>
      <c r="K411" t="s">
        <v>1282</v>
      </c>
      <c r="L411" t="s">
        <v>1286</v>
      </c>
      <c r="M411" t="s">
        <v>1288</v>
      </c>
      <c r="N411" t="s">
        <v>1288</v>
      </c>
      <c r="O411">
        <f>VLOOKUP(A411,Sheet2!A:B,2,0)</f>
        <v>180320</v>
      </c>
      <c r="P411">
        <f>VLOOKUP(A411,Sheet2!A:C,3,0)</f>
        <v>180320</v>
      </c>
      <c r="Q411">
        <f>VLOOKUP(A411,Sheet2!A:E,5,0)</f>
        <v>206616</v>
      </c>
      <c r="R411">
        <f>VLOOKUP(A411,Sheet2!A:F,6,0)</f>
        <v>0</v>
      </c>
      <c r="S411" t="s">
        <v>1303</v>
      </c>
      <c r="T411" s="33" t="str">
        <f>VLOOKUP(A411,Sheet2!AA:AD,3,0)</f>
        <v>Green</v>
      </c>
      <c r="U411" s="32" t="str">
        <f>VLOOKUP(A411,Sheet2!X:Y,2,0)</f>
        <v>Green</v>
      </c>
      <c r="V411" s="33" t="str">
        <f>VLOOKUP(A411,Sheet2!AA:AD,4,0)</f>
        <v>Green</v>
      </c>
    </row>
    <row r="412" spans="1:22" x14ac:dyDescent="0.3">
      <c r="A412" t="s">
        <v>424</v>
      </c>
      <c r="B412" t="s">
        <v>1257</v>
      </c>
      <c r="C412">
        <v>37</v>
      </c>
      <c r="D412" t="s">
        <v>1259</v>
      </c>
      <c r="E412">
        <v>2014</v>
      </c>
      <c r="F412">
        <v>25</v>
      </c>
      <c r="G412">
        <v>0.79674077799999998</v>
      </c>
      <c r="H412" t="s">
        <v>1264</v>
      </c>
      <c r="I412" t="s">
        <v>1267</v>
      </c>
      <c r="J412" t="s">
        <v>1275</v>
      </c>
      <c r="K412" t="s">
        <v>1282</v>
      </c>
      <c r="L412" t="s">
        <v>1284</v>
      </c>
      <c r="M412" t="s">
        <v>1288</v>
      </c>
      <c r="N412" t="s">
        <v>1288</v>
      </c>
      <c r="O412">
        <f>VLOOKUP(A412,Sheet2!A:B,2,0)</f>
        <v>292873</v>
      </c>
      <c r="P412">
        <f>VLOOKUP(A412,Sheet2!A:C,3,0)</f>
        <v>358390</v>
      </c>
      <c r="Q412">
        <f>VLOOKUP(A412,Sheet2!A:E,5,0)</f>
        <v>700254</v>
      </c>
      <c r="R412">
        <f>VLOOKUP(A412,Sheet2!A:F,6,0)</f>
        <v>0</v>
      </c>
      <c r="S412" t="s">
        <v>1303</v>
      </c>
      <c r="T412" s="33" t="str">
        <f>VLOOKUP(A412,Sheet2!AA:AD,3,0)</f>
        <v>Green</v>
      </c>
      <c r="U412" s="32" t="str">
        <f>VLOOKUP(A412,Sheet2!X:Y,2,0)</f>
        <v>Green</v>
      </c>
      <c r="V412" s="33" t="str">
        <f>VLOOKUP(A412,Sheet2!AA:AD,4,0)</f>
        <v>Green</v>
      </c>
    </row>
    <row r="413" spans="1:22" x14ac:dyDescent="0.3">
      <c r="A413" t="s">
        <v>425</v>
      </c>
      <c r="B413" t="s">
        <v>1256</v>
      </c>
      <c r="C413">
        <v>37</v>
      </c>
      <c r="D413" t="s">
        <v>1259</v>
      </c>
      <c r="E413">
        <v>2013</v>
      </c>
      <c r="F413">
        <v>30</v>
      </c>
      <c r="G413">
        <v>0.78660857100000003</v>
      </c>
      <c r="H413" t="s">
        <v>1264</v>
      </c>
      <c r="I413" t="s">
        <v>1267</v>
      </c>
      <c r="J413" t="s">
        <v>1275</v>
      </c>
      <c r="K413" t="s">
        <v>1282</v>
      </c>
      <c r="L413" t="s">
        <v>1286</v>
      </c>
      <c r="M413" t="s">
        <v>1289</v>
      </c>
      <c r="N413" t="s">
        <v>1288</v>
      </c>
      <c r="O413">
        <f>VLOOKUP(A413,Sheet2!A:B,2,0)</f>
        <v>292297</v>
      </c>
      <c r="P413">
        <f>VLOOKUP(A413,Sheet2!A:C,3,0)</f>
        <v>453792</v>
      </c>
      <c r="Q413">
        <f>VLOOKUP(A413,Sheet2!A:E,5,0)</f>
        <v>828792</v>
      </c>
      <c r="R413">
        <f>VLOOKUP(A413,Sheet2!A:F,6,0)</f>
        <v>828792</v>
      </c>
      <c r="S413" t="s">
        <v>1304</v>
      </c>
      <c r="T413" s="33" t="str">
        <f>VLOOKUP(A413,Sheet2!AA:AD,3,0)</f>
        <v>Green</v>
      </c>
      <c r="U413" s="32" t="str">
        <f>VLOOKUP(A413,Sheet2!X:Y,2,0)</f>
        <v>Green</v>
      </c>
      <c r="V413" s="33" t="str">
        <f>VLOOKUP(A413,Sheet2!AA:AD,4,0)</f>
        <v>Green</v>
      </c>
    </row>
    <row r="414" spans="1:22" x14ac:dyDescent="0.3">
      <c r="A414" t="s">
        <v>426</v>
      </c>
      <c r="B414" t="s">
        <v>1256</v>
      </c>
      <c r="C414">
        <v>49</v>
      </c>
      <c r="D414" t="s">
        <v>1261</v>
      </c>
      <c r="E414">
        <v>2012</v>
      </c>
      <c r="F414">
        <v>42</v>
      </c>
      <c r="G414">
        <v>0.58141773399999996</v>
      </c>
      <c r="H414" t="s">
        <v>1264</v>
      </c>
      <c r="I414" t="s">
        <v>1271</v>
      </c>
      <c r="J414" t="s">
        <v>1271</v>
      </c>
      <c r="K414" t="s">
        <v>1271</v>
      </c>
      <c r="L414" t="s">
        <v>1271</v>
      </c>
      <c r="M414" t="s">
        <v>1288</v>
      </c>
      <c r="N414" t="s">
        <v>1288</v>
      </c>
      <c r="O414">
        <f>VLOOKUP(A414,Sheet2!A:B,2,0)</f>
        <v>348330</v>
      </c>
      <c r="P414">
        <f>VLOOKUP(A414,Sheet2!A:C,3,0)</f>
        <v>348330</v>
      </c>
      <c r="Q414">
        <f>VLOOKUP(A414,Sheet2!A:E,5,0)</f>
        <v>495807</v>
      </c>
      <c r="R414">
        <f>VLOOKUP(A414,Sheet2!A:F,6,0)</f>
        <v>0</v>
      </c>
      <c r="S414" t="s">
        <v>1303</v>
      </c>
      <c r="T414" s="33" t="str">
        <f>VLOOKUP(A414,Sheet2!AA:AD,3,0)</f>
        <v>Green</v>
      </c>
      <c r="U414" s="32" t="str">
        <f>VLOOKUP(A414,Sheet2!X:Y,2,0)</f>
        <v>Green</v>
      </c>
      <c r="V414" s="33" t="str">
        <f>VLOOKUP(A414,Sheet2!AA:AD,4,0)</f>
        <v>Green</v>
      </c>
    </row>
    <row r="415" spans="1:22" x14ac:dyDescent="0.3">
      <c r="A415" t="s">
        <v>427</v>
      </c>
      <c r="B415" t="s">
        <v>1256</v>
      </c>
      <c r="C415">
        <v>61</v>
      </c>
      <c r="D415" t="s">
        <v>1260</v>
      </c>
      <c r="E415">
        <v>2010</v>
      </c>
      <c r="F415">
        <v>41</v>
      </c>
      <c r="G415">
        <v>0.61816717200000004</v>
      </c>
      <c r="H415" t="s">
        <v>1264</v>
      </c>
      <c r="I415" t="s">
        <v>1267</v>
      </c>
      <c r="J415" t="s">
        <v>1274</v>
      </c>
      <c r="K415" t="s">
        <v>1279</v>
      </c>
      <c r="L415" t="s">
        <v>1286</v>
      </c>
      <c r="M415" t="s">
        <v>1288</v>
      </c>
      <c r="N415" t="s">
        <v>1288</v>
      </c>
      <c r="O415">
        <f>VLOOKUP(A415,Sheet2!A:B,2,0)</f>
        <v>253632</v>
      </c>
      <c r="P415">
        <f>VLOOKUP(A415,Sheet2!A:C,3,0)</f>
        <v>253632</v>
      </c>
      <c r="Q415">
        <f>VLOOKUP(A415,Sheet2!A:E,5,0)</f>
        <v>518033</v>
      </c>
      <c r="R415">
        <f>VLOOKUP(A415,Sheet2!A:F,6,0)</f>
        <v>0</v>
      </c>
      <c r="S415" t="s">
        <v>1288</v>
      </c>
      <c r="T415" s="33" t="str">
        <f>VLOOKUP(A415,Sheet2!AA:AD,3,0)</f>
        <v>Green</v>
      </c>
      <c r="U415" s="32" t="str">
        <f>VLOOKUP(A415,Sheet2!X:Y,2,0)</f>
        <v>Green</v>
      </c>
      <c r="V415" s="33" t="str">
        <f>VLOOKUP(A415,Sheet2!AA:AD,4,0)</f>
        <v>Green</v>
      </c>
    </row>
    <row r="416" spans="1:22" x14ac:dyDescent="0.3">
      <c r="A416" t="s">
        <v>428</v>
      </c>
      <c r="B416" t="s">
        <v>1257</v>
      </c>
      <c r="C416">
        <v>18</v>
      </c>
      <c r="D416" t="s">
        <v>1262</v>
      </c>
      <c r="E416">
        <v>2005</v>
      </c>
      <c r="F416">
        <v>58</v>
      </c>
      <c r="G416">
        <v>0.34261241999999997</v>
      </c>
      <c r="H416" t="s">
        <v>1264</v>
      </c>
      <c r="I416" t="s">
        <v>1271</v>
      </c>
      <c r="J416" t="s">
        <v>1275</v>
      </c>
      <c r="K416" t="s">
        <v>1279</v>
      </c>
      <c r="L416" t="s">
        <v>1286</v>
      </c>
      <c r="M416" t="s">
        <v>1288</v>
      </c>
      <c r="N416" t="s">
        <v>1288</v>
      </c>
      <c r="O416">
        <f>VLOOKUP(A416,Sheet2!A:B,2,0)</f>
        <v>162179.60999999999</v>
      </c>
      <c r="P416">
        <f>VLOOKUP(A416,Sheet2!A:C,3,0)</f>
        <v>162180</v>
      </c>
      <c r="Q416">
        <f>VLOOKUP(A416,Sheet2!A:E,5,0)</f>
        <v>125803</v>
      </c>
      <c r="R416">
        <f>VLOOKUP(A416,Sheet2!A:F,6,0)</f>
        <v>0</v>
      </c>
      <c r="S416" t="s">
        <v>1303</v>
      </c>
      <c r="T416" s="33" t="str">
        <f>VLOOKUP(A416,Sheet2!AA:AD,3,0)</f>
        <v>Green</v>
      </c>
      <c r="U416" s="32" t="str">
        <f>VLOOKUP(A416,Sheet2!X:Y,2,0)</f>
        <v>Green</v>
      </c>
      <c r="V416" s="33" t="str">
        <f>VLOOKUP(A416,Sheet2!AA:AD,4,0)</f>
        <v>Green</v>
      </c>
    </row>
    <row r="417" spans="1:22" x14ac:dyDescent="0.3">
      <c r="A417" t="s">
        <v>429</v>
      </c>
      <c r="B417" t="s">
        <v>1257</v>
      </c>
      <c r="C417">
        <v>37</v>
      </c>
      <c r="D417" t="s">
        <v>1259</v>
      </c>
      <c r="E417">
        <v>2010</v>
      </c>
      <c r="F417">
        <v>31</v>
      </c>
      <c r="G417">
        <v>0.50992998499999997</v>
      </c>
      <c r="H417" t="s">
        <v>1264</v>
      </c>
      <c r="I417" t="s">
        <v>1271</v>
      </c>
      <c r="J417" t="s">
        <v>1275</v>
      </c>
      <c r="K417" t="s">
        <v>1279</v>
      </c>
      <c r="L417" t="s">
        <v>1284</v>
      </c>
      <c r="M417" t="s">
        <v>1288</v>
      </c>
      <c r="N417" t="s">
        <v>1288</v>
      </c>
      <c r="O417">
        <f>VLOOKUP(A417,Sheet2!A:B,2,0)</f>
        <v>154905</v>
      </c>
      <c r="P417">
        <f>VLOOKUP(A417,Sheet2!A:C,3,0)</f>
        <v>203300</v>
      </c>
      <c r="Q417">
        <f>VLOOKUP(A417,Sheet2!A:E,5,0)</f>
        <v>397137</v>
      </c>
      <c r="R417">
        <f>VLOOKUP(A417,Sheet2!A:F,6,0)</f>
        <v>0</v>
      </c>
      <c r="S417" t="s">
        <v>1303</v>
      </c>
      <c r="T417" s="33" t="str">
        <f>VLOOKUP(A417,Sheet2!AA:AD,3,0)</f>
        <v>Green</v>
      </c>
      <c r="U417" s="32" t="str">
        <f>VLOOKUP(A417,Sheet2!X:Y,2,0)</f>
        <v>Green</v>
      </c>
      <c r="V417" s="33" t="str">
        <f>VLOOKUP(A417,Sheet2!AA:AD,4,0)</f>
        <v>Green</v>
      </c>
    </row>
    <row r="418" spans="1:22" x14ac:dyDescent="0.3">
      <c r="A418" t="s">
        <v>430</v>
      </c>
      <c r="B418" t="s">
        <v>1257</v>
      </c>
      <c r="C418">
        <v>37</v>
      </c>
      <c r="D418" t="s">
        <v>1261</v>
      </c>
      <c r="E418">
        <v>2006</v>
      </c>
      <c r="F418">
        <v>30</v>
      </c>
      <c r="G418">
        <v>0.447237143</v>
      </c>
      <c r="H418" t="s">
        <v>1264</v>
      </c>
      <c r="I418" t="s">
        <v>1270</v>
      </c>
      <c r="J418" t="s">
        <v>1276</v>
      </c>
      <c r="K418" t="s">
        <v>1279</v>
      </c>
      <c r="L418" t="s">
        <v>1286</v>
      </c>
      <c r="M418" t="s">
        <v>1288</v>
      </c>
      <c r="N418" t="s">
        <v>1288</v>
      </c>
      <c r="O418">
        <f>VLOOKUP(A418,Sheet2!A:B,2,0)</f>
        <v>286740</v>
      </c>
      <c r="P418">
        <f>VLOOKUP(A418,Sheet2!A:C,3,0)</f>
        <v>286740</v>
      </c>
      <c r="Q418">
        <f>VLOOKUP(A418,Sheet2!A:E,5,0)</f>
        <v>187554</v>
      </c>
      <c r="R418">
        <f>VLOOKUP(A418,Sheet2!A:F,6,0)</f>
        <v>0</v>
      </c>
      <c r="S418" t="s">
        <v>1288</v>
      </c>
      <c r="T418" s="33" t="str">
        <f>VLOOKUP(A418,Sheet2!AA:AD,3,0)</f>
        <v>Green</v>
      </c>
      <c r="U418" s="32" t="str">
        <f>VLOOKUP(A418,Sheet2!X:Y,2,0)</f>
        <v>Green</v>
      </c>
      <c r="V418" s="33" t="str">
        <f>VLOOKUP(A418,Sheet2!AA:AD,4,0)</f>
        <v>Green</v>
      </c>
    </row>
    <row r="419" spans="1:22" x14ac:dyDescent="0.3">
      <c r="A419" t="s">
        <v>431</v>
      </c>
      <c r="B419" t="s">
        <v>1257</v>
      </c>
      <c r="C419">
        <v>37</v>
      </c>
      <c r="D419" t="s">
        <v>1261</v>
      </c>
      <c r="E419">
        <v>2007</v>
      </c>
      <c r="F419">
        <v>30</v>
      </c>
      <c r="G419">
        <v>0.42229916000000001</v>
      </c>
      <c r="H419" t="s">
        <v>1264</v>
      </c>
      <c r="I419" t="s">
        <v>1270</v>
      </c>
      <c r="J419" t="s">
        <v>1276</v>
      </c>
      <c r="K419" t="s">
        <v>1279</v>
      </c>
      <c r="L419" t="s">
        <v>1286</v>
      </c>
      <c r="M419" t="s">
        <v>1288</v>
      </c>
      <c r="N419" t="s">
        <v>1288</v>
      </c>
      <c r="O419">
        <f>VLOOKUP(A419,Sheet2!A:B,2,0)</f>
        <v>169763</v>
      </c>
      <c r="P419">
        <f>VLOOKUP(A419,Sheet2!A:C,3,0)</f>
        <v>169763</v>
      </c>
      <c r="Q419">
        <f>VLOOKUP(A419,Sheet2!A:E,5,0)</f>
        <v>259332</v>
      </c>
      <c r="R419">
        <f>VLOOKUP(A419,Sheet2!A:F,6,0)</f>
        <v>0</v>
      </c>
      <c r="S419" t="s">
        <v>1288</v>
      </c>
      <c r="T419" s="33" t="str">
        <f>VLOOKUP(A419,Sheet2!AA:AD,3,0)</f>
        <v>Green</v>
      </c>
      <c r="U419" s="32" t="str">
        <f>VLOOKUP(A419,Sheet2!X:Y,2,0)</f>
        <v>Green</v>
      </c>
      <c r="V419" s="33" t="str">
        <f>VLOOKUP(A419,Sheet2!AA:AD,4,0)</f>
        <v>Green</v>
      </c>
    </row>
    <row r="420" spans="1:22" x14ac:dyDescent="0.3">
      <c r="A420" t="s">
        <v>432</v>
      </c>
      <c r="B420" t="s">
        <v>1257</v>
      </c>
      <c r="C420">
        <v>25</v>
      </c>
      <c r="D420" t="s">
        <v>1260</v>
      </c>
      <c r="E420">
        <v>2010</v>
      </c>
      <c r="F420">
        <v>26</v>
      </c>
      <c r="G420">
        <v>0.66527558600000003</v>
      </c>
      <c r="H420" t="s">
        <v>1265</v>
      </c>
      <c r="I420" t="s">
        <v>1267</v>
      </c>
      <c r="J420" t="s">
        <v>1275</v>
      </c>
      <c r="K420" t="s">
        <v>1279</v>
      </c>
      <c r="L420" t="s">
        <v>1286</v>
      </c>
      <c r="M420" t="s">
        <v>1288</v>
      </c>
      <c r="N420" t="s">
        <v>1288</v>
      </c>
      <c r="O420">
        <f>VLOOKUP(A420,Sheet2!A:B,2,0)</f>
        <v>420013.28</v>
      </c>
      <c r="P420">
        <f>VLOOKUP(A420,Sheet2!A:C,3,0)</f>
        <v>452699</v>
      </c>
      <c r="Q420">
        <f>VLOOKUP(A420,Sheet2!A:E,5,0)</f>
        <v>378662</v>
      </c>
      <c r="R420">
        <f>VLOOKUP(A420,Sheet2!A:F,6,0)</f>
        <v>0</v>
      </c>
      <c r="S420" t="s">
        <v>1304</v>
      </c>
      <c r="T420" s="33" t="str">
        <f>VLOOKUP(A420,Sheet2!AA:AD,3,0)</f>
        <v>Green</v>
      </c>
      <c r="U420" s="32" t="str">
        <f>VLOOKUP(A420,Sheet2!X:Y,2,0)</f>
        <v>Green</v>
      </c>
      <c r="V420" s="33" t="str">
        <f>VLOOKUP(A420,Sheet2!AA:AD,4,0)</f>
        <v>Green</v>
      </c>
    </row>
    <row r="421" spans="1:22" x14ac:dyDescent="0.3">
      <c r="A421" t="s">
        <v>433</v>
      </c>
      <c r="B421" t="s">
        <v>1256</v>
      </c>
      <c r="C421">
        <v>37</v>
      </c>
      <c r="D421" t="s">
        <v>1261</v>
      </c>
      <c r="E421">
        <v>2013</v>
      </c>
      <c r="F421">
        <v>44</v>
      </c>
      <c r="G421">
        <v>0.32580666699999999</v>
      </c>
      <c r="H421" t="s">
        <v>1265</v>
      </c>
      <c r="I421" t="s">
        <v>1268</v>
      </c>
      <c r="J421" t="s">
        <v>1275</v>
      </c>
      <c r="K421" t="s">
        <v>1283</v>
      </c>
      <c r="L421" t="s">
        <v>1284</v>
      </c>
      <c r="M421" t="s">
        <v>1289</v>
      </c>
      <c r="N421" t="s">
        <v>1288</v>
      </c>
      <c r="O421">
        <f>VLOOKUP(A421,Sheet2!A:B,2,0)</f>
        <v>140365</v>
      </c>
      <c r="P421">
        <f>VLOOKUP(A421,Sheet2!A:C,3,0)</f>
        <v>241095</v>
      </c>
      <c r="Q421">
        <f>VLOOKUP(A421,Sheet2!A:E,5,0)</f>
        <v>337707</v>
      </c>
      <c r="R421">
        <f>VLOOKUP(A421,Sheet2!A:F,6,0)</f>
        <v>337707</v>
      </c>
      <c r="S421" t="s">
        <v>1288</v>
      </c>
      <c r="T421" s="33" t="str">
        <f>VLOOKUP(A421,Sheet2!AA:AD,3,0)</f>
        <v>Green</v>
      </c>
      <c r="U421" s="32" t="str">
        <f>VLOOKUP(A421,Sheet2!X:Y,2,0)</f>
        <v>Green</v>
      </c>
      <c r="V421" s="33" t="str">
        <f>VLOOKUP(A421,Sheet2!AA:AD,4,0)</f>
        <v>Green</v>
      </c>
    </row>
    <row r="422" spans="1:22" x14ac:dyDescent="0.3">
      <c r="A422" t="s">
        <v>434</v>
      </c>
      <c r="B422" t="s">
        <v>1257</v>
      </c>
      <c r="C422">
        <v>43</v>
      </c>
      <c r="D422" t="s">
        <v>1259</v>
      </c>
      <c r="E422">
        <v>2014</v>
      </c>
      <c r="F422">
        <v>42</v>
      </c>
      <c r="G422">
        <v>0.56194959499999997</v>
      </c>
      <c r="H422" t="s">
        <v>1265</v>
      </c>
      <c r="I422" t="s">
        <v>1271</v>
      </c>
      <c r="J422" t="s">
        <v>1271</v>
      </c>
      <c r="K422" t="s">
        <v>1271</v>
      </c>
      <c r="L422" t="s">
        <v>1271</v>
      </c>
      <c r="M422" t="s">
        <v>1289</v>
      </c>
      <c r="N422" t="s">
        <v>1288</v>
      </c>
      <c r="O422">
        <f>VLOOKUP(A422,Sheet2!A:B,2,0)</f>
        <v>253160</v>
      </c>
      <c r="P422">
        <f>VLOOKUP(A422,Sheet2!A:C,3,0)</f>
        <v>358932</v>
      </c>
      <c r="Q422">
        <f>VLOOKUP(A422,Sheet2!A:E,5,0)</f>
        <v>539910</v>
      </c>
      <c r="R422">
        <f>VLOOKUP(A422,Sheet2!A:F,6,0)</f>
        <v>539910</v>
      </c>
      <c r="S422" t="s">
        <v>1304</v>
      </c>
      <c r="T422" s="33" t="str">
        <f>VLOOKUP(A422,Sheet2!AA:AD,3,0)</f>
        <v>Green</v>
      </c>
      <c r="U422" s="32" t="str">
        <f>VLOOKUP(A422,Sheet2!X:Y,2,0)</f>
        <v>Green</v>
      </c>
      <c r="V422" s="33" t="str">
        <f>VLOOKUP(A422,Sheet2!AA:AD,4,0)</f>
        <v>Green</v>
      </c>
    </row>
    <row r="423" spans="1:22" x14ac:dyDescent="0.3">
      <c r="A423" t="s">
        <v>435</v>
      </c>
      <c r="B423" t="s">
        <v>1257</v>
      </c>
      <c r="C423">
        <v>49</v>
      </c>
      <c r="D423" t="s">
        <v>1261</v>
      </c>
      <c r="E423">
        <v>2015</v>
      </c>
      <c r="F423">
        <v>41</v>
      </c>
      <c r="G423">
        <v>0.46875873000000001</v>
      </c>
      <c r="H423" t="s">
        <v>1264</v>
      </c>
      <c r="I423" t="s">
        <v>1271</v>
      </c>
      <c r="J423" t="s">
        <v>1271</v>
      </c>
      <c r="K423" t="s">
        <v>1271</v>
      </c>
      <c r="L423" t="s">
        <v>1271</v>
      </c>
      <c r="M423" t="s">
        <v>1288</v>
      </c>
      <c r="N423" t="s">
        <v>1288</v>
      </c>
      <c r="O423">
        <f>VLOOKUP(A423,Sheet2!A:B,2,0)</f>
        <v>299038.09999999998</v>
      </c>
      <c r="P423">
        <f>VLOOKUP(A423,Sheet2!A:C,3,0)</f>
        <v>304318</v>
      </c>
      <c r="Q423">
        <f>VLOOKUP(A423,Sheet2!A:E,5,0)</f>
        <v>520339</v>
      </c>
      <c r="R423">
        <f>VLOOKUP(A423,Sheet2!A:F,6,0)</f>
        <v>0</v>
      </c>
      <c r="S423" t="s">
        <v>1303</v>
      </c>
      <c r="T423" s="33" t="str">
        <f>VLOOKUP(A423,Sheet2!AA:AD,3,0)</f>
        <v>Green</v>
      </c>
      <c r="U423" s="32" t="str">
        <f>VLOOKUP(A423,Sheet2!X:Y,2,0)</f>
        <v>Green</v>
      </c>
      <c r="V423" s="33" t="str">
        <f>VLOOKUP(A423,Sheet2!AA:AD,4,0)</f>
        <v>Green</v>
      </c>
    </row>
    <row r="424" spans="1:22" x14ac:dyDescent="0.3">
      <c r="A424" t="s">
        <v>436</v>
      </c>
      <c r="B424" t="s">
        <v>1257</v>
      </c>
      <c r="C424">
        <v>37</v>
      </c>
      <c r="D424" t="s">
        <v>1261</v>
      </c>
      <c r="E424">
        <v>2007</v>
      </c>
      <c r="F424">
        <v>59</v>
      </c>
      <c r="G424">
        <v>0.33816286200000001</v>
      </c>
      <c r="H424" t="s">
        <v>1264</v>
      </c>
      <c r="I424" t="s">
        <v>1271</v>
      </c>
      <c r="J424" t="s">
        <v>1271</v>
      </c>
      <c r="K424" t="s">
        <v>1271</v>
      </c>
      <c r="L424" t="s">
        <v>1271</v>
      </c>
      <c r="M424" t="s">
        <v>1288</v>
      </c>
      <c r="N424" t="s">
        <v>1288</v>
      </c>
      <c r="O424">
        <f>VLOOKUP(A424,Sheet2!A:B,2,0)</f>
        <v>158144</v>
      </c>
      <c r="P424">
        <f>VLOOKUP(A424,Sheet2!A:C,3,0)</f>
        <v>161168</v>
      </c>
      <c r="Q424">
        <f>VLOOKUP(A424,Sheet2!A:E,5,0)</f>
        <v>200748</v>
      </c>
      <c r="R424">
        <f>VLOOKUP(A424,Sheet2!A:F,6,0)</f>
        <v>0</v>
      </c>
      <c r="S424" t="s">
        <v>1288</v>
      </c>
      <c r="T424" s="33" t="str">
        <f>VLOOKUP(A424,Sheet2!AA:AD,3,0)</f>
        <v>Green</v>
      </c>
      <c r="U424" s="32" t="str">
        <f>VLOOKUP(A424,Sheet2!X:Y,2,0)</f>
        <v>Green</v>
      </c>
      <c r="V424" s="33" t="str">
        <f>VLOOKUP(A424,Sheet2!AA:AD,4,0)</f>
        <v>Green</v>
      </c>
    </row>
    <row r="425" spans="1:22" x14ac:dyDescent="0.3">
      <c r="A425" t="s">
        <v>437</v>
      </c>
      <c r="B425" t="s">
        <v>1257</v>
      </c>
      <c r="C425">
        <v>60</v>
      </c>
      <c r="D425" t="s">
        <v>1259</v>
      </c>
      <c r="E425">
        <v>2008</v>
      </c>
      <c r="F425">
        <v>51</v>
      </c>
      <c r="G425">
        <v>0.59858064499999997</v>
      </c>
      <c r="H425" t="s">
        <v>1265</v>
      </c>
      <c r="I425" t="s">
        <v>1267</v>
      </c>
      <c r="J425" t="s">
        <v>1277</v>
      </c>
      <c r="K425" t="s">
        <v>1279</v>
      </c>
      <c r="L425" t="s">
        <v>1286</v>
      </c>
      <c r="M425" t="s">
        <v>1288</v>
      </c>
      <c r="N425" t="s">
        <v>1288</v>
      </c>
      <c r="O425">
        <f>VLOOKUP(A425,Sheet2!A:B,2,0)</f>
        <v>232934</v>
      </c>
      <c r="P425">
        <f>VLOOKUP(A425,Sheet2!A:C,3,0)</f>
        <v>250852</v>
      </c>
      <c r="Q425">
        <f>VLOOKUP(A425,Sheet2!A:E,5,0)</f>
        <v>439605</v>
      </c>
      <c r="R425">
        <f>VLOOKUP(A425,Sheet2!A:F,6,0)</f>
        <v>0</v>
      </c>
      <c r="S425" t="s">
        <v>1303</v>
      </c>
      <c r="T425" s="33" t="str">
        <f>VLOOKUP(A425,Sheet2!AA:AD,3,0)</f>
        <v>Green</v>
      </c>
      <c r="U425" s="32" t="str">
        <f>VLOOKUP(A425,Sheet2!X:Y,2,0)</f>
        <v>Green</v>
      </c>
      <c r="V425" s="33" t="str">
        <f>VLOOKUP(A425,Sheet2!AA:AD,4,0)</f>
        <v>Green</v>
      </c>
    </row>
    <row r="426" spans="1:22" x14ac:dyDescent="0.3">
      <c r="A426" t="s">
        <v>438</v>
      </c>
      <c r="B426" t="s">
        <v>1256</v>
      </c>
      <c r="C426">
        <v>43</v>
      </c>
      <c r="D426" t="s">
        <v>1262</v>
      </c>
      <c r="E426">
        <v>2006</v>
      </c>
      <c r="F426">
        <v>48</v>
      </c>
      <c r="G426">
        <v>0.41230285700000002</v>
      </c>
      <c r="H426" t="s">
        <v>1265</v>
      </c>
      <c r="I426" t="s">
        <v>1267</v>
      </c>
      <c r="J426" t="s">
        <v>1275</v>
      </c>
      <c r="K426" t="s">
        <v>1282</v>
      </c>
      <c r="L426" t="s">
        <v>1284</v>
      </c>
      <c r="M426" t="s">
        <v>1288</v>
      </c>
      <c r="N426" t="s">
        <v>1288</v>
      </c>
      <c r="O426">
        <f>VLOOKUP(A426,Sheet2!A:B,2,0)</f>
        <v>191968</v>
      </c>
      <c r="P426">
        <f>VLOOKUP(A426,Sheet2!A:C,3,0)</f>
        <v>191968</v>
      </c>
      <c r="Q426">
        <f>VLOOKUP(A426,Sheet2!A:E,5,0)</f>
        <v>223527</v>
      </c>
      <c r="R426">
        <f>VLOOKUP(A426,Sheet2!A:F,6,0)</f>
        <v>0</v>
      </c>
      <c r="S426" t="s">
        <v>1288</v>
      </c>
      <c r="T426" s="33" t="str">
        <f>VLOOKUP(A426,Sheet2!AA:AD,3,0)</f>
        <v>Green</v>
      </c>
      <c r="U426" s="32" t="str">
        <f>VLOOKUP(A426,Sheet2!X:Y,2,0)</f>
        <v>Green</v>
      </c>
      <c r="V426" s="33" t="str">
        <f>VLOOKUP(A426,Sheet2!AA:AD,4,0)</f>
        <v>Green</v>
      </c>
    </row>
    <row r="427" spans="1:22" x14ac:dyDescent="0.3">
      <c r="A427" t="s">
        <v>439</v>
      </c>
      <c r="B427" t="s">
        <v>1256</v>
      </c>
      <c r="C427">
        <v>43</v>
      </c>
      <c r="D427" t="s">
        <v>1261</v>
      </c>
      <c r="E427">
        <v>2014</v>
      </c>
      <c r="F427">
        <v>42</v>
      </c>
      <c r="G427">
        <v>0.541514465</v>
      </c>
      <c r="H427" t="s">
        <v>1265</v>
      </c>
      <c r="I427" t="s">
        <v>1271</v>
      </c>
      <c r="J427" t="s">
        <v>1271</v>
      </c>
      <c r="K427" t="s">
        <v>1271</v>
      </c>
      <c r="L427" t="s">
        <v>1271</v>
      </c>
      <c r="M427" t="s">
        <v>1288</v>
      </c>
      <c r="N427" t="s">
        <v>1288</v>
      </c>
      <c r="O427">
        <f>VLOOKUP(A427,Sheet2!A:B,2,0)</f>
        <v>270493.73</v>
      </c>
      <c r="P427">
        <f>VLOOKUP(A427,Sheet2!A:C,3,0)</f>
        <v>279331</v>
      </c>
      <c r="Q427">
        <f>VLOOKUP(A427,Sheet2!A:E,5,0)</f>
        <v>442756</v>
      </c>
      <c r="R427">
        <f>VLOOKUP(A427,Sheet2!A:F,6,0)</f>
        <v>0</v>
      </c>
      <c r="S427" t="s">
        <v>1288</v>
      </c>
      <c r="T427" s="33" t="str">
        <f>VLOOKUP(A427,Sheet2!AA:AD,3,0)</f>
        <v>Green</v>
      </c>
      <c r="U427" s="32" t="str">
        <f>VLOOKUP(A427,Sheet2!X:Y,2,0)</f>
        <v>Green</v>
      </c>
      <c r="V427" s="33" t="str">
        <f>VLOOKUP(A427,Sheet2!AA:AD,4,0)</f>
        <v>Green</v>
      </c>
    </row>
    <row r="428" spans="1:22" x14ac:dyDescent="0.3">
      <c r="A428" t="s">
        <v>440</v>
      </c>
      <c r="B428" t="s">
        <v>1256</v>
      </c>
      <c r="C428">
        <v>61</v>
      </c>
      <c r="D428" t="s">
        <v>1261</v>
      </c>
      <c r="E428">
        <v>2011</v>
      </c>
      <c r="F428">
        <v>28</v>
      </c>
      <c r="G428">
        <v>0.59513741899999995</v>
      </c>
      <c r="H428" t="s">
        <v>1264</v>
      </c>
      <c r="I428" t="s">
        <v>1267</v>
      </c>
      <c r="J428" t="s">
        <v>1277</v>
      </c>
      <c r="K428" t="s">
        <v>1280</v>
      </c>
      <c r="L428" t="s">
        <v>1286</v>
      </c>
      <c r="M428" t="s">
        <v>1288</v>
      </c>
      <c r="N428" t="s">
        <v>1288</v>
      </c>
      <c r="O428">
        <f>VLOOKUP(A428,Sheet2!A:B,2,0)</f>
        <v>248373.96</v>
      </c>
      <c r="P428">
        <f>VLOOKUP(A428,Sheet2!A:C,3,0)</f>
        <v>257688</v>
      </c>
      <c r="Q428">
        <f>VLOOKUP(A428,Sheet2!A:E,5,0)</f>
        <v>535973</v>
      </c>
      <c r="R428">
        <f>VLOOKUP(A428,Sheet2!A:F,6,0)</f>
        <v>0</v>
      </c>
      <c r="S428" t="s">
        <v>1288</v>
      </c>
      <c r="T428" s="33" t="str">
        <f>VLOOKUP(A428,Sheet2!AA:AD,3,0)</f>
        <v>Green</v>
      </c>
      <c r="U428" s="32" t="str">
        <f>VLOOKUP(A428,Sheet2!X:Y,2,0)</f>
        <v>Green</v>
      </c>
      <c r="V428" s="33" t="str">
        <f>VLOOKUP(A428,Sheet2!AA:AD,4,0)</f>
        <v>Green</v>
      </c>
    </row>
    <row r="429" spans="1:22" x14ac:dyDescent="0.3">
      <c r="A429" t="s">
        <v>441</v>
      </c>
      <c r="B429" t="s">
        <v>1257</v>
      </c>
      <c r="C429">
        <v>31</v>
      </c>
      <c r="D429" t="s">
        <v>1262</v>
      </c>
      <c r="E429">
        <v>2010</v>
      </c>
      <c r="F429">
        <v>23</v>
      </c>
      <c r="G429">
        <v>0.46365572399999999</v>
      </c>
      <c r="H429" t="s">
        <v>1265</v>
      </c>
      <c r="I429" t="s">
        <v>1268</v>
      </c>
      <c r="J429" t="s">
        <v>1275</v>
      </c>
      <c r="K429" t="s">
        <v>1279</v>
      </c>
      <c r="L429" t="s">
        <v>1286</v>
      </c>
      <c r="M429" t="s">
        <v>1288</v>
      </c>
      <c r="N429" t="s">
        <v>1288</v>
      </c>
      <c r="O429">
        <f>VLOOKUP(A429,Sheet2!A:B,2,0)</f>
        <v>414390</v>
      </c>
      <c r="P429">
        <f>VLOOKUP(A429,Sheet2!A:C,3,0)</f>
        <v>414390</v>
      </c>
      <c r="Q429">
        <f>VLOOKUP(A429,Sheet2!A:E,5,0)</f>
        <v>218842</v>
      </c>
      <c r="R429">
        <f>VLOOKUP(A429,Sheet2!A:F,6,0)</f>
        <v>0</v>
      </c>
      <c r="S429" t="s">
        <v>1288</v>
      </c>
      <c r="T429" s="33" t="str">
        <f>VLOOKUP(A429,Sheet2!AA:AD,3,0)</f>
        <v>Green</v>
      </c>
      <c r="U429" s="32" t="str">
        <f>VLOOKUP(A429,Sheet2!X:Y,2,0)</f>
        <v>Green</v>
      </c>
      <c r="V429" s="33" t="str">
        <f>VLOOKUP(A429,Sheet2!AA:AD,4,0)</f>
        <v>Green</v>
      </c>
    </row>
    <row r="430" spans="1:22" x14ac:dyDescent="0.3">
      <c r="A430" t="s">
        <v>442</v>
      </c>
      <c r="B430" t="s">
        <v>1256</v>
      </c>
      <c r="C430">
        <v>49</v>
      </c>
      <c r="D430" t="s">
        <v>1261</v>
      </c>
      <c r="E430">
        <v>2015</v>
      </c>
      <c r="F430">
        <v>47</v>
      </c>
      <c r="G430">
        <v>0.67552434800000005</v>
      </c>
      <c r="H430" t="s">
        <v>1265</v>
      </c>
      <c r="I430" t="s">
        <v>1267</v>
      </c>
      <c r="J430" t="s">
        <v>1276</v>
      </c>
      <c r="K430" t="s">
        <v>1279</v>
      </c>
      <c r="L430" t="s">
        <v>1286</v>
      </c>
      <c r="M430" t="s">
        <v>1289</v>
      </c>
      <c r="N430" t="s">
        <v>1288</v>
      </c>
      <c r="O430">
        <f>VLOOKUP(A430,Sheet2!A:B,2,0)</f>
        <v>190909</v>
      </c>
      <c r="P430">
        <f>VLOOKUP(A430,Sheet2!A:C,3,0)</f>
        <v>439584</v>
      </c>
      <c r="Q430">
        <f>VLOOKUP(A430,Sheet2!A:E,5,0)</f>
        <v>0</v>
      </c>
      <c r="R430">
        <f>VLOOKUP(A430,Sheet2!A:F,6,0)</f>
        <v>0</v>
      </c>
      <c r="S430" t="s">
        <v>1304</v>
      </c>
      <c r="T430" s="33" t="str">
        <f>VLOOKUP(A430,Sheet2!AA:AD,3,0)</f>
        <v>Green</v>
      </c>
      <c r="U430" s="32" t="str">
        <f>VLOOKUP(A430,Sheet2!X:Y,2,0)</f>
        <v>Green</v>
      </c>
      <c r="V430" s="33" t="str">
        <f>VLOOKUP(A430,Sheet2!AA:AD,4,0)</f>
        <v>Green</v>
      </c>
    </row>
    <row r="431" spans="1:22" x14ac:dyDescent="0.3">
      <c r="A431" t="s">
        <v>443</v>
      </c>
      <c r="B431" t="s">
        <v>1256</v>
      </c>
      <c r="C431">
        <v>37</v>
      </c>
      <c r="D431" t="s">
        <v>1259</v>
      </c>
      <c r="E431">
        <v>2015</v>
      </c>
      <c r="F431">
        <v>38</v>
      </c>
      <c r="G431">
        <v>0.835288696</v>
      </c>
      <c r="H431" t="s">
        <v>1265</v>
      </c>
      <c r="I431" t="s">
        <v>1269</v>
      </c>
      <c r="J431" t="s">
        <v>1274</v>
      </c>
      <c r="K431" t="s">
        <v>1279</v>
      </c>
      <c r="L431" t="s">
        <v>1271</v>
      </c>
      <c r="M431" t="s">
        <v>1288</v>
      </c>
      <c r="N431" t="s">
        <v>1288</v>
      </c>
      <c r="O431">
        <f>VLOOKUP(A431,Sheet2!A:B,2,0)</f>
        <v>749790</v>
      </c>
      <c r="P431">
        <f>VLOOKUP(A431,Sheet2!A:C,3,0)</f>
        <v>749790</v>
      </c>
      <c r="Q431">
        <f>VLOOKUP(A431,Sheet2!A:E,5,0)</f>
        <v>628097</v>
      </c>
      <c r="R431">
        <f>VLOOKUP(A431,Sheet2!A:F,6,0)</f>
        <v>0</v>
      </c>
      <c r="S431" t="s">
        <v>1304</v>
      </c>
      <c r="T431" s="33" t="str">
        <f>VLOOKUP(A431,Sheet2!AA:AD,3,0)</f>
        <v>Green</v>
      </c>
      <c r="U431" s="32" t="str">
        <f>VLOOKUP(A431,Sheet2!X:Y,2,0)</f>
        <v>Green</v>
      </c>
      <c r="V431" s="33" t="str">
        <f>VLOOKUP(A431,Sheet2!AA:AD,4,0)</f>
        <v>Green</v>
      </c>
    </row>
    <row r="432" spans="1:22" x14ac:dyDescent="0.3">
      <c r="A432" t="s">
        <v>444</v>
      </c>
      <c r="B432" t="s">
        <v>1256</v>
      </c>
      <c r="C432">
        <v>37</v>
      </c>
      <c r="D432" t="s">
        <v>1261</v>
      </c>
      <c r="E432">
        <v>2010</v>
      </c>
      <c r="F432">
        <v>31</v>
      </c>
      <c r="G432">
        <v>0.433006795</v>
      </c>
      <c r="H432" t="s">
        <v>1264</v>
      </c>
      <c r="I432" t="s">
        <v>1269</v>
      </c>
      <c r="J432" t="s">
        <v>1275</v>
      </c>
      <c r="K432" t="s">
        <v>1282</v>
      </c>
      <c r="L432" t="s">
        <v>1286</v>
      </c>
      <c r="M432" t="s">
        <v>1289</v>
      </c>
      <c r="N432" t="s">
        <v>1288</v>
      </c>
      <c r="O432">
        <f>VLOOKUP(A432,Sheet2!A:B,2,0)</f>
        <v>91916</v>
      </c>
      <c r="P432">
        <f>VLOOKUP(A432,Sheet2!A:C,3,0)</f>
        <v>139720</v>
      </c>
      <c r="Q432">
        <f>VLOOKUP(A432,Sheet2!A:E,5,0)</f>
        <v>375254</v>
      </c>
      <c r="R432">
        <f>VLOOKUP(A432,Sheet2!A:F,6,0)</f>
        <v>375254</v>
      </c>
      <c r="S432" t="s">
        <v>1303</v>
      </c>
      <c r="T432" s="33" t="str">
        <f>VLOOKUP(A432,Sheet2!AA:AD,3,0)</f>
        <v>Green</v>
      </c>
      <c r="U432" s="32" t="str">
        <f>VLOOKUP(A432,Sheet2!X:Y,2,0)</f>
        <v>Green</v>
      </c>
      <c r="V432" s="33" t="str">
        <f>VLOOKUP(A432,Sheet2!AA:AD,4,0)</f>
        <v>Green</v>
      </c>
    </row>
    <row r="433" spans="1:22" x14ac:dyDescent="0.3">
      <c r="A433" t="s">
        <v>445</v>
      </c>
      <c r="B433" t="s">
        <v>1257</v>
      </c>
      <c r="C433">
        <v>25</v>
      </c>
      <c r="D433" t="s">
        <v>1262</v>
      </c>
      <c r="E433">
        <v>2005</v>
      </c>
      <c r="F433">
        <v>53</v>
      </c>
      <c r="G433">
        <v>0.23778242999999999</v>
      </c>
      <c r="H433" t="s">
        <v>1264</v>
      </c>
      <c r="I433" t="s">
        <v>1271</v>
      </c>
      <c r="J433" t="s">
        <v>1271</v>
      </c>
      <c r="K433" t="s">
        <v>1271</v>
      </c>
      <c r="L433" t="s">
        <v>1271</v>
      </c>
      <c r="M433" t="s">
        <v>1288</v>
      </c>
      <c r="N433" t="s">
        <v>1288</v>
      </c>
      <c r="O433">
        <f>VLOOKUP(A433,Sheet2!A:B,2,0)</f>
        <v>187221</v>
      </c>
      <c r="P433">
        <f>VLOOKUP(A433,Sheet2!A:C,3,0)</f>
        <v>187221</v>
      </c>
      <c r="Q433">
        <f>VLOOKUP(A433,Sheet2!A:E,5,0)</f>
        <v>70580</v>
      </c>
      <c r="R433">
        <f>VLOOKUP(A433,Sheet2!A:F,6,0)</f>
        <v>0</v>
      </c>
      <c r="S433" t="s">
        <v>1288</v>
      </c>
      <c r="T433" s="33" t="str">
        <f>VLOOKUP(A433,Sheet2!AA:AD,3,0)</f>
        <v>Green</v>
      </c>
      <c r="U433" s="32" t="str">
        <f>VLOOKUP(A433,Sheet2!X:Y,2,0)</f>
        <v>Green</v>
      </c>
      <c r="V433" s="33" t="str">
        <f>VLOOKUP(A433,Sheet2!AA:AD,4,0)</f>
        <v>Green</v>
      </c>
    </row>
    <row r="434" spans="1:22" x14ac:dyDescent="0.3">
      <c r="A434" t="s">
        <v>446</v>
      </c>
      <c r="B434" t="s">
        <v>1256</v>
      </c>
      <c r="C434">
        <v>49</v>
      </c>
      <c r="D434" t="s">
        <v>1261</v>
      </c>
      <c r="E434">
        <v>2015</v>
      </c>
      <c r="F434">
        <v>46</v>
      </c>
      <c r="G434">
        <v>0.67290526299999998</v>
      </c>
      <c r="H434" t="s">
        <v>1264</v>
      </c>
      <c r="I434" t="s">
        <v>1267</v>
      </c>
      <c r="J434" t="s">
        <v>1276</v>
      </c>
      <c r="K434" t="s">
        <v>1280</v>
      </c>
      <c r="L434" t="s">
        <v>1286</v>
      </c>
      <c r="M434" t="s">
        <v>1288</v>
      </c>
      <c r="N434" t="s">
        <v>1288</v>
      </c>
      <c r="O434">
        <f>VLOOKUP(A434,Sheet2!A:B,2,0)</f>
        <v>413574</v>
      </c>
      <c r="P434">
        <f>VLOOKUP(A434,Sheet2!A:C,3,0)</f>
        <v>443115</v>
      </c>
      <c r="Q434">
        <f>VLOOKUP(A434,Sheet2!A:E,5,0)</f>
        <v>671249</v>
      </c>
      <c r="R434">
        <f>VLOOKUP(A434,Sheet2!A:F,6,0)</f>
        <v>0</v>
      </c>
      <c r="S434" t="s">
        <v>1304</v>
      </c>
      <c r="T434" s="33" t="str">
        <f>VLOOKUP(A434,Sheet2!AA:AD,3,0)</f>
        <v>Green</v>
      </c>
      <c r="U434" s="32" t="str">
        <f>VLOOKUP(A434,Sheet2!X:Y,2,0)</f>
        <v>Green</v>
      </c>
      <c r="V434" s="33" t="str">
        <f>VLOOKUP(A434,Sheet2!AA:AD,4,0)</f>
        <v>Green</v>
      </c>
    </row>
    <row r="435" spans="1:22" x14ac:dyDescent="0.3">
      <c r="A435" t="s">
        <v>447</v>
      </c>
      <c r="B435" t="s">
        <v>1256</v>
      </c>
      <c r="C435">
        <v>37</v>
      </c>
      <c r="D435" t="s">
        <v>1260</v>
      </c>
      <c r="E435">
        <v>2012</v>
      </c>
      <c r="F435">
        <v>37</v>
      </c>
      <c r="G435">
        <v>0.52226616400000003</v>
      </c>
      <c r="H435" t="s">
        <v>1265</v>
      </c>
      <c r="I435" t="s">
        <v>1271</v>
      </c>
      <c r="J435" t="s">
        <v>1271</v>
      </c>
      <c r="K435" t="s">
        <v>1271</v>
      </c>
      <c r="L435" t="s">
        <v>1271</v>
      </c>
      <c r="M435" t="s">
        <v>1288</v>
      </c>
      <c r="N435" t="s">
        <v>1288</v>
      </c>
      <c r="O435">
        <f>VLOOKUP(A435,Sheet2!A:B,2,0)</f>
        <v>375771.99</v>
      </c>
      <c r="P435">
        <f>VLOOKUP(A435,Sheet2!A:C,3,0)</f>
        <v>387600</v>
      </c>
      <c r="Q435">
        <f>VLOOKUP(A435,Sheet2!A:E,5,0)</f>
        <v>378470</v>
      </c>
      <c r="R435">
        <f>VLOOKUP(A435,Sheet2!A:F,6,0)</f>
        <v>0</v>
      </c>
      <c r="S435" t="s">
        <v>1288</v>
      </c>
      <c r="T435" s="33" t="str">
        <f>VLOOKUP(A435,Sheet2!AA:AD,3,0)</f>
        <v>Green</v>
      </c>
      <c r="U435" s="32" t="str">
        <f>VLOOKUP(A435,Sheet2!X:Y,2,0)</f>
        <v>Green</v>
      </c>
      <c r="V435" s="33" t="str">
        <f>VLOOKUP(A435,Sheet2!AA:AD,4,0)</f>
        <v>Green</v>
      </c>
    </row>
    <row r="436" spans="1:22" x14ac:dyDescent="0.3">
      <c r="A436" t="s">
        <v>448</v>
      </c>
      <c r="B436" t="s">
        <v>1256</v>
      </c>
      <c r="C436">
        <v>37</v>
      </c>
      <c r="D436" t="s">
        <v>1261</v>
      </c>
      <c r="E436">
        <v>2018</v>
      </c>
      <c r="F436">
        <v>29</v>
      </c>
      <c r="G436">
        <v>0.34361435899999998</v>
      </c>
      <c r="H436" t="s">
        <v>1265</v>
      </c>
      <c r="I436" t="s">
        <v>1270</v>
      </c>
      <c r="J436" t="s">
        <v>1276</v>
      </c>
      <c r="K436" t="s">
        <v>1281</v>
      </c>
      <c r="L436" t="s">
        <v>1286</v>
      </c>
      <c r="M436" t="s">
        <v>1288</v>
      </c>
      <c r="N436" t="s">
        <v>1288</v>
      </c>
      <c r="O436">
        <f>VLOOKUP(A436,Sheet2!A:B,2,0)</f>
        <v>300045</v>
      </c>
      <c r="P436">
        <f>VLOOKUP(A436,Sheet2!A:C,3,0)</f>
        <v>300045</v>
      </c>
      <c r="Q436">
        <f>VLOOKUP(A436,Sheet2!A:E,5,0)</f>
        <v>310064</v>
      </c>
      <c r="R436">
        <f>VLOOKUP(A436,Sheet2!A:F,6,0)</f>
        <v>0</v>
      </c>
      <c r="S436" t="s">
        <v>1288</v>
      </c>
      <c r="T436" s="33" t="str">
        <f>VLOOKUP(A436,Sheet2!AA:AD,3,0)</f>
        <v>Green</v>
      </c>
      <c r="U436" s="32" t="str">
        <f>VLOOKUP(A436,Sheet2!X:Y,2,0)</f>
        <v>Green</v>
      </c>
      <c r="V436" s="33" t="str">
        <f>VLOOKUP(A436,Sheet2!AA:AD,4,0)</f>
        <v>Green</v>
      </c>
    </row>
    <row r="437" spans="1:22" x14ac:dyDescent="0.3">
      <c r="A437" t="s">
        <v>449</v>
      </c>
      <c r="B437" t="s">
        <v>1257</v>
      </c>
      <c r="C437">
        <v>37</v>
      </c>
      <c r="D437" t="s">
        <v>1260</v>
      </c>
      <c r="E437">
        <v>2013</v>
      </c>
      <c r="F437">
        <v>32</v>
      </c>
      <c r="G437">
        <v>0.19898476200000001</v>
      </c>
      <c r="H437" t="s">
        <v>1265</v>
      </c>
      <c r="I437" t="s">
        <v>1271</v>
      </c>
      <c r="J437" t="s">
        <v>1271</v>
      </c>
      <c r="K437" t="s">
        <v>1271</v>
      </c>
      <c r="L437" t="s">
        <v>1271</v>
      </c>
      <c r="M437" t="s">
        <v>1288</v>
      </c>
      <c r="N437" t="s">
        <v>1288</v>
      </c>
      <c r="O437">
        <f>VLOOKUP(A437,Sheet2!A:B,2,0)</f>
        <v>183536</v>
      </c>
      <c r="P437">
        <f>VLOOKUP(A437,Sheet2!A:C,3,0)</f>
        <v>193724</v>
      </c>
      <c r="Q437">
        <f>VLOOKUP(A437,Sheet2!A:E,5,0)</f>
        <v>142179</v>
      </c>
      <c r="R437">
        <f>VLOOKUP(A437,Sheet2!A:F,6,0)</f>
        <v>0</v>
      </c>
      <c r="S437" t="s">
        <v>1288</v>
      </c>
      <c r="T437" s="33" t="str">
        <f>VLOOKUP(A437,Sheet2!AA:AD,3,0)</f>
        <v>Green</v>
      </c>
      <c r="U437" s="32" t="str">
        <f>VLOOKUP(A437,Sheet2!X:Y,2,0)</f>
        <v>Green</v>
      </c>
      <c r="V437" s="33" t="str">
        <f>VLOOKUP(A437,Sheet2!AA:AD,4,0)</f>
        <v>Green</v>
      </c>
    </row>
    <row r="438" spans="1:22" x14ac:dyDescent="0.3">
      <c r="A438" t="s">
        <v>450</v>
      </c>
      <c r="B438" t="s">
        <v>1257</v>
      </c>
      <c r="C438">
        <v>25</v>
      </c>
      <c r="D438" t="s">
        <v>1261</v>
      </c>
      <c r="E438">
        <v>2011</v>
      </c>
      <c r="F438">
        <v>29</v>
      </c>
      <c r="G438">
        <v>0.38289858100000002</v>
      </c>
      <c r="H438" t="s">
        <v>1265</v>
      </c>
      <c r="I438" t="s">
        <v>1272</v>
      </c>
      <c r="J438" t="s">
        <v>1271</v>
      </c>
      <c r="K438" t="s">
        <v>1271</v>
      </c>
      <c r="L438" t="s">
        <v>1271</v>
      </c>
      <c r="M438" t="s">
        <v>1288</v>
      </c>
      <c r="N438" t="s">
        <v>1288</v>
      </c>
      <c r="O438">
        <f>VLOOKUP(A438,Sheet2!A:B,2,0)</f>
        <v>322938</v>
      </c>
      <c r="P438">
        <f>VLOOKUP(A438,Sheet2!A:C,3,0)</f>
        <v>322938</v>
      </c>
      <c r="Q438">
        <f>VLOOKUP(A438,Sheet2!A:E,5,0)</f>
        <v>210790</v>
      </c>
      <c r="R438">
        <f>VLOOKUP(A438,Sheet2!A:F,6,0)</f>
        <v>0</v>
      </c>
      <c r="S438" t="s">
        <v>1288</v>
      </c>
      <c r="T438" s="33" t="str">
        <f>VLOOKUP(A438,Sheet2!AA:AD,3,0)</f>
        <v>Green</v>
      </c>
      <c r="U438" s="32" t="str">
        <f>VLOOKUP(A438,Sheet2!X:Y,2,0)</f>
        <v>Green</v>
      </c>
      <c r="V438" s="33" t="str">
        <f>VLOOKUP(A438,Sheet2!AA:AD,4,0)</f>
        <v>Green</v>
      </c>
    </row>
    <row r="439" spans="1:22" x14ac:dyDescent="0.3">
      <c r="A439" t="s">
        <v>451</v>
      </c>
      <c r="B439" t="s">
        <v>1256</v>
      </c>
      <c r="C439">
        <v>61</v>
      </c>
      <c r="D439" t="s">
        <v>1260</v>
      </c>
      <c r="E439">
        <v>2016</v>
      </c>
      <c r="F439">
        <v>46</v>
      </c>
      <c r="G439">
        <v>0.82839195799999998</v>
      </c>
      <c r="H439" t="s">
        <v>1265</v>
      </c>
      <c r="I439" t="s">
        <v>1267</v>
      </c>
      <c r="J439" t="s">
        <v>1271</v>
      </c>
      <c r="K439" t="s">
        <v>1271</v>
      </c>
      <c r="L439" t="s">
        <v>1271</v>
      </c>
      <c r="M439" t="s">
        <v>1289</v>
      </c>
      <c r="N439" t="s">
        <v>1289</v>
      </c>
      <c r="O439">
        <f>VLOOKUP(A439,Sheet2!A:B,2,0)</f>
        <v>308763</v>
      </c>
      <c r="P439">
        <f>VLOOKUP(A439,Sheet2!A:C,3,0)</f>
        <v>686140</v>
      </c>
      <c r="Q439">
        <f>VLOOKUP(A439,Sheet2!A:E,5,0)</f>
        <v>0</v>
      </c>
      <c r="R439">
        <f>VLOOKUP(A439,Sheet2!A:F,6,0)</f>
        <v>0</v>
      </c>
      <c r="S439" t="s">
        <v>1303</v>
      </c>
      <c r="T439" s="33" t="str">
        <f>VLOOKUP(A439,Sheet2!AA:AD,3,0)</f>
        <v>Green</v>
      </c>
      <c r="U439" s="32" t="str">
        <f>VLOOKUP(A439,Sheet2!X:Y,2,0)</f>
        <v>Green</v>
      </c>
      <c r="V439" s="33" t="str">
        <f>VLOOKUP(A439,Sheet2!AA:AD,4,0)</f>
        <v>Green</v>
      </c>
    </row>
    <row r="440" spans="1:22" x14ac:dyDescent="0.3">
      <c r="A440" t="s">
        <v>452</v>
      </c>
      <c r="B440" t="s">
        <v>1257</v>
      </c>
      <c r="C440">
        <v>49</v>
      </c>
      <c r="D440" t="s">
        <v>1260</v>
      </c>
      <c r="E440">
        <v>2015</v>
      </c>
      <c r="F440">
        <v>39</v>
      </c>
      <c r="G440">
        <v>0.63205043500000002</v>
      </c>
      <c r="H440" t="s">
        <v>1264</v>
      </c>
      <c r="I440" t="s">
        <v>1268</v>
      </c>
      <c r="J440" t="s">
        <v>1274</v>
      </c>
      <c r="K440" t="s">
        <v>1279</v>
      </c>
      <c r="L440" t="s">
        <v>1285</v>
      </c>
      <c r="M440" t="s">
        <v>1288</v>
      </c>
      <c r="N440" t="s">
        <v>1288</v>
      </c>
      <c r="O440">
        <f>VLOOKUP(A440,Sheet2!A:B,2,0)</f>
        <v>500796</v>
      </c>
      <c r="P440">
        <f>VLOOKUP(A440,Sheet2!A:C,3,0)</f>
        <v>500796</v>
      </c>
      <c r="Q440">
        <f>VLOOKUP(A440,Sheet2!A:E,5,0)</f>
        <v>571638</v>
      </c>
      <c r="R440">
        <f>VLOOKUP(A440,Sheet2!A:F,6,0)</f>
        <v>0</v>
      </c>
      <c r="S440" t="s">
        <v>1288</v>
      </c>
      <c r="T440" s="33" t="str">
        <f>VLOOKUP(A440,Sheet2!AA:AD,3,0)</f>
        <v>Green</v>
      </c>
      <c r="U440" s="32" t="str">
        <f>VLOOKUP(A440,Sheet2!X:Y,2,0)</f>
        <v>Green</v>
      </c>
      <c r="V440" s="33" t="str">
        <f>VLOOKUP(A440,Sheet2!AA:AD,4,0)</f>
        <v>Green</v>
      </c>
    </row>
    <row r="441" spans="1:22" x14ac:dyDescent="0.3">
      <c r="A441" t="s">
        <v>453</v>
      </c>
      <c r="B441" t="s">
        <v>1257</v>
      </c>
      <c r="C441">
        <v>37</v>
      </c>
      <c r="D441" t="s">
        <v>1262</v>
      </c>
      <c r="E441">
        <v>2014</v>
      </c>
      <c r="F441">
        <v>50</v>
      </c>
      <c r="G441">
        <v>0.504854566</v>
      </c>
      <c r="H441" t="s">
        <v>1265</v>
      </c>
      <c r="I441" t="s">
        <v>1268</v>
      </c>
      <c r="J441" t="s">
        <v>1275</v>
      </c>
      <c r="K441" t="s">
        <v>1279</v>
      </c>
      <c r="L441" t="s">
        <v>1286</v>
      </c>
      <c r="M441" t="s">
        <v>1288</v>
      </c>
      <c r="N441" t="s">
        <v>1288</v>
      </c>
      <c r="O441">
        <f>VLOOKUP(A441,Sheet2!A:B,2,0)</f>
        <v>456035</v>
      </c>
      <c r="P441">
        <f>VLOOKUP(A441,Sheet2!A:C,3,0)</f>
        <v>467565</v>
      </c>
      <c r="Q441">
        <f>VLOOKUP(A441,Sheet2!A:E,5,0)</f>
        <v>321651</v>
      </c>
      <c r="R441">
        <f>VLOOKUP(A441,Sheet2!A:F,6,0)</f>
        <v>0</v>
      </c>
      <c r="S441" t="s">
        <v>1288</v>
      </c>
      <c r="T441" s="33" t="str">
        <f>VLOOKUP(A441,Sheet2!AA:AD,3,0)</f>
        <v>Green</v>
      </c>
      <c r="U441" s="32" t="str">
        <f>VLOOKUP(A441,Sheet2!X:Y,2,0)</f>
        <v>Green</v>
      </c>
      <c r="V441" s="33" t="str">
        <f>VLOOKUP(A441,Sheet2!AA:AD,4,0)</f>
        <v>Green</v>
      </c>
    </row>
    <row r="442" spans="1:22" x14ac:dyDescent="0.3">
      <c r="A442" t="s">
        <v>454</v>
      </c>
      <c r="B442" t="s">
        <v>1256</v>
      </c>
      <c r="C442">
        <v>43</v>
      </c>
      <c r="D442" t="s">
        <v>1258</v>
      </c>
      <c r="E442">
        <v>2014</v>
      </c>
      <c r="F442">
        <v>37</v>
      </c>
      <c r="G442">
        <v>0.48248693599999998</v>
      </c>
      <c r="H442" t="s">
        <v>1265</v>
      </c>
      <c r="I442" t="s">
        <v>1272</v>
      </c>
      <c r="J442" t="s">
        <v>1274</v>
      </c>
      <c r="K442" t="s">
        <v>1282</v>
      </c>
      <c r="L442" t="s">
        <v>1284</v>
      </c>
      <c r="M442" t="s">
        <v>1289</v>
      </c>
      <c r="N442" t="s">
        <v>1288</v>
      </c>
      <c r="O442">
        <f>VLOOKUP(A442,Sheet2!A:B,2,0)</f>
        <v>227670</v>
      </c>
      <c r="P442">
        <f>VLOOKUP(A442,Sheet2!A:C,3,0)</f>
        <v>318738</v>
      </c>
      <c r="Q442">
        <f>VLOOKUP(A442,Sheet2!A:E,5,0)</f>
        <v>494372</v>
      </c>
      <c r="R442">
        <f>VLOOKUP(A442,Sheet2!A:F,6,0)</f>
        <v>494372</v>
      </c>
      <c r="S442" t="s">
        <v>1288</v>
      </c>
      <c r="T442" s="33" t="str">
        <f>VLOOKUP(A442,Sheet2!AA:AD,3,0)</f>
        <v>Green</v>
      </c>
      <c r="U442" s="32" t="str">
        <f>VLOOKUP(A442,Sheet2!X:Y,2,0)</f>
        <v>Green</v>
      </c>
      <c r="V442" s="33" t="str">
        <f>VLOOKUP(A442,Sheet2!AA:AD,4,0)</f>
        <v>Green</v>
      </c>
    </row>
    <row r="443" spans="1:22" x14ac:dyDescent="0.3">
      <c r="A443" t="s">
        <v>455</v>
      </c>
      <c r="B443" t="s">
        <v>1257</v>
      </c>
      <c r="C443">
        <v>25</v>
      </c>
      <c r="D443" t="s">
        <v>1259</v>
      </c>
      <c r="E443">
        <v>2012</v>
      </c>
      <c r="F443">
        <v>47</v>
      </c>
      <c r="G443">
        <v>0.79022758599999998</v>
      </c>
      <c r="H443" t="s">
        <v>1264</v>
      </c>
      <c r="I443" t="s">
        <v>1269</v>
      </c>
      <c r="J443" t="s">
        <v>1275</v>
      </c>
      <c r="K443" t="s">
        <v>1280</v>
      </c>
      <c r="L443" t="s">
        <v>1284</v>
      </c>
      <c r="M443" t="s">
        <v>1288</v>
      </c>
      <c r="N443" t="s">
        <v>1288</v>
      </c>
      <c r="O443">
        <f>VLOOKUP(A443,Sheet2!A:B,2,0)</f>
        <v>506121</v>
      </c>
      <c r="P443">
        <f>VLOOKUP(A443,Sheet2!A:C,3,0)</f>
        <v>552132</v>
      </c>
      <c r="Q443">
        <f>VLOOKUP(A443,Sheet2!A:E,5,0)</f>
        <v>517756</v>
      </c>
      <c r="R443">
        <f>VLOOKUP(A443,Sheet2!A:F,6,0)</f>
        <v>0</v>
      </c>
      <c r="S443" t="s">
        <v>1304</v>
      </c>
      <c r="T443" s="33" t="str">
        <f>VLOOKUP(A443,Sheet2!AA:AD,3,0)</f>
        <v>Green</v>
      </c>
      <c r="U443" s="32" t="str">
        <f>VLOOKUP(A443,Sheet2!X:Y,2,0)</f>
        <v>Green</v>
      </c>
      <c r="V443" s="33" t="str">
        <f>VLOOKUP(A443,Sheet2!AA:AD,4,0)</f>
        <v>Green</v>
      </c>
    </row>
    <row r="444" spans="1:22" x14ac:dyDescent="0.3">
      <c r="A444" t="s">
        <v>456</v>
      </c>
      <c r="B444" t="s">
        <v>1257</v>
      </c>
      <c r="C444">
        <v>37</v>
      </c>
      <c r="D444" t="s">
        <v>1262</v>
      </c>
      <c r="E444">
        <v>2018</v>
      </c>
      <c r="F444">
        <v>36</v>
      </c>
      <c r="G444">
        <v>0.24292676899999999</v>
      </c>
      <c r="H444" t="s">
        <v>1265</v>
      </c>
      <c r="I444" t="s">
        <v>1270</v>
      </c>
      <c r="J444" t="s">
        <v>1274</v>
      </c>
      <c r="K444" t="s">
        <v>1280</v>
      </c>
      <c r="L444" t="s">
        <v>1285</v>
      </c>
      <c r="M444" t="s">
        <v>1288</v>
      </c>
      <c r="N444" t="s">
        <v>1288</v>
      </c>
      <c r="O444">
        <f>VLOOKUP(A444,Sheet2!A:B,2,0)</f>
        <v>239224</v>
      </c>
      <c r="P444">
        <f>VLOOKUP(A444,Sheet2!A:C,3,0)</f>
        <v>239224</v>
      </c>
      <c r="Q444">
        <f>VLOOKUP(A444,Sheet2!A:E,5,0)</f>
        <v>203646</v>
      </c>
      <c r="R444">
        <f>VLOOKUP(A444,Sheet2!A:F,6,0)</f>
        <v>0</v>
      </c>
      <c r="S444" t="s">
        <v>1288</v>
      </c>
      <c r="T444" s="33" t="str">
        <f>VLOOKUP(A444,Sheet2!AA:AD,3,0)</f>
        <v>Green</v>
      </c>
      <c r="U444" s="32" t="str">
        <f>VLOOKUP(A444,Sheet2!X:Y,2,0)</f>
        <v>Green</v>
      </c>
      <c r="V444" s="33" t="str">
        <f>VLOOKUP(A444,Sheet2!AA:AD,4,0)</f>
        <v>Green</v>
      </c>
    </row>
    <row r="445" spans="1:22" x14ac:dyDescent="0.3">
      <c r="A445" t="s">
        <v>457</v>
      </c>
      <c r="B445" t="s">
        <v>1256</v>
      </c>
      <c r="C445">
        <v>49</v>
      </c>
      <c r="D445" t="s">
        <v>1262</v>
      </c>
      <c r="E445">
        <v>2015</v>
      </c>
      <c r="F445">
        <v>30</v>
      </c>
      <c r="G445">
        <v>0.55761304300000003</v>
      </c>
      <c r="H445" t="s">
        <v>1264</v>
      </c>
      <c r="I445" t="s">
        <v>1268</v>
      </c>
      <c r="J445" t="s">
        <v>1275</v>
      </c>
      <c r="K445" t="s">
        <v>1280</v>
      </c>
      <c r="L445" t="s">
        <v>1286</v>
      </c>
      <c r="M445" t="s">
        <v>1289</v>
      </c>
      <c r="N445" t="s">
        <v>1288</v>
      </c>
      <c r="O445">
        <f>VLOOKUP(A445,Sheet2!A:B,2,0)</f>
        <v>297109</v>
      </c>
      <c r="P445">
        <f>VLOOKUP(A445,Sheet2!A:C,3,0)</f>
        <v>464595</v>
      </c>
      <c r="Q445">
        <f>VLOOKUP(A445,Sheet2!A:E,5,0)</f>
        <v>640758</v>
      </c>
      <c r="R445">
        <f>VLOOKUP(A445,Sheet2!A:F,6,0)</f>
        <v>640758</v>
      </c>
      <c r="S445" t="s">
        <v>1303</v>
      </c>
      <c r="T445" s="33" t="str">
        <f>VLOOKUP(A445,Sheet2!AA:AD,3,0)</f>
        <v>Green</v>
      </c>
      <c r="U445" s="32" t="str">
        <f>VLOOKUP(A445,Sheet2!X:Y,2,0)</f>
        <v>Green</v>
      </c>
      <c r="V445" s="33" t="str">
        <f>VLOOKUP(A445,Sheet2!AA:AD,4,0)</f>
        <v>Green</v>
      </c>
    </row>
    <row r="446" spans="1:22" x14ac:dyDescent="0.3">
      <c r="A446" t="s">
        <v>458</v>
      </c>
      <c r="B446" t="s">
        <v>1257</v>
      </c>
      <c r="C446">
        <v>31</v>
      </c>
      <c r="D446" t="s">
        <v>1262</v>
      </c>
      <c r="E446">
        <v>2010</v>
      </c>
      <c r="F446">
        <v>40</v>
      </c>
      <c r="G446">
        <v>0.51599889700000001</v>
      </c>
      <c r="H446" t="s">
        <v>1264</v>
      </c>
      <c r="I446" t="s">
        <v>1270</v>
      </c>
      <c r="J446" t="s">
        <v>1274</v>
      </c>
      <c r="K446" t="s">
        <v>1280</v>
      </c>
      <c r="L446" t="s">
        <v>1284</v>
      </c>
      <c r="M446" t="s">
        <v>1289</v>
      </c>
      <c r="N446" t="s">
        <v>1288</v>
      </c>
      <c r="O446">
        <f>VLOOKUP(A446,Sheet2!A:B,2,0)</f>
        <v>259877</v>
      </c>
      <c r="P446">
        <f>VLOOKUP(A446,Sheet2!A:C,3,0)</f>
        <v>310401</v>
      </c>
      <c r="Q446">
        <f>VLOOKUP(A446,Sheet2!A:E,5,0)</f>
        <v>357874</v>
      </c>
      <c r="R446">
        <f>VLOOKUP(A446,Sheet2!A:F,6,0)</f>
        <v>0</v>
      </c>
      <c r="S446" t="s">
        <v>1304</v>
      </c>
      <c r="T446" s="33" t="str">
        <f>VLOOKUP(A446,Sheet2!AA:AD,3,0)</f>
        <v>Green</v>
      </c>
      <c r="U446" s="32" t="str">
        <f>VLOOKUP(A446,Sheet2!X:Y,2,0)</f>
        <v>Green</v>
      </c>
      <c r="V446" s="33" t="str">
        <f>VLOOKUP(A446,Sheet2!AA:AD,4,0)</f>
        <v>Green</v>
      </c>
    </row>
    <row r="447" spans="1:22" x14ac:dyDescent="0.3">
      <c r="A447" t="s">
        <v>459</v>
      </c>
      <c r="B447" t="s">
        <v>1256</v>
      </c>
      <c r="C447">
        <v>37</v>
      </c>
      <c r="D447" t="s">
        <v>1259</v>
      </c>
      <c r="E447">
        <v>2011</v>
      </c>
      <c r="F447">
        <v>80</v>
      </c>
      <c r="G447">
        <v>0.62681909700000005</v>
      </c>
      <c r="H447" t="s">
        <v>1264</v>
      </c>
      <c r="I447" t="s">
        <v>1270</v>
      </c>
      <c r="J447" t="s">
        <v>1276</v>
      </c>
      <c r="K447" t="s">
        <v>1279</v>
      </c>
      <c r="L447" t="s">
        <v>1286</v>
      </c>
      <c r="M447" t="s">
        <v>1288</v>
      </c>
      <c r="N447" t="s">
        <v>1288</v>
      </c>
      <c r="O447">
        <f>VLOOKUP(A447,Sheet2!A:B,2,0)</f>
        <v>315403</v>
      </c>
      <c r="P447">
        <f>VLOOKUP(A447,Sheet2!A:C,3,0)</f>
        <v>315403</v>
      </c>
      <c r="Q447">
        <f>VLOOKUP(A447,Sheet2!A:E,5,0)</f>
        <v>501376</v>
      </c>
      <c r="R447">
        <f>VLOOKUP(A447,Sheet2!A:F,6,0)</f>
        <v>0</v>
      </c>
      <c r="S447" t="s">
        <v>1288</v>
      </c>
      <c r="T447" s="33" t="str">
        <f>VLOOKUP(A447,Sheet2!AA:AD,3,0)</f>
        <v>Green</v>
      </c>
      <c r="U447" s="32" t="str">
        <f>VLOOKUP(A447,Sheet2!X:Y,2,0)</f>
        <v>Green</v>
      </c>
      <c r="V447" s="33" t="str">
        <f>VLOOKUP(A447,Sheet2!AA:AD,4,0)</f>
        <v>Green</v>
      </c>
    </row>
    <row r="448" spans="1:22" x14ac:dyDescent="0.3">
      <c r="A448" t="s">
        <v>460</v>
      </c>
      <c r="B448" t="s">
        <v>1256</v>
      </c>
      <c r="C448">
        <v>37</v>
      </c>
      <c r="D448" t="s">
        <v>1260</v>
      </c>
      <c r="E448">
        <v>2011</v>
      </c>
      <c r="F448">
        <v>22</v>
      </c>
      <c r="G448">
        <v>0.485528774</v>
      </c>
      <c r="H448" t="s">
        <v>1265</v>
      </c>
      <c r="I448" t="s">
        <v>1271</v>
      </c>
      <c r="J448" t="s">
        <v>1271</v>
      </c>
      <c r="K448" t="s">
        <v>1271</v>
      </c>
      <c r="L448" t="s">
        <v>1271</v>
      </c>
      <c r="M448" t="s">
        <v>1289</v>
      </c>
      <c r="N448" t="s">
        <v>1288</v>
      </c>
      <c r="O448">
        <f>VLOOKUP(A448,Sheet2!A:B,2,0)</f>
        <v>145530</v>
      </c>
      <c r="P448">
        <f>VLOOKUP(A448,Sheet2!A:C,3,0)</f>
        <v>270270</v>
      </c>
      <c r="Q448">
        <f>VLOOKUP(A448,Sheet2!A:E,5,0)</f>
        <v>415425</v>
      </c>
      <c r="R448">
        <f>VLOOKUP(A448,Sheet2!A:F,6,0)</f>
        <v>415425</v>
      </c>
      <c r="S448" t="s">
        <v>1288</v>
      </c>
      <c r="T448" s="33" t="str">
        <f>VLOOKUP(A448,Sheet2!AA:AD,3,0)</f>
        <v>Green</v>
      </c>
      <c r="U448" s="32" t="str">
        <f>VLOOKUP(A448,Sheet2!X:Y,2,0)</f>
        <v>Green</v>
      </c>
      <c r="V448" s="33" t="str">
        <f>VLOOKUP(A448,Sheet2!AA:AD,4,0)</f>
        <v>Green</v>
      </c>
    </row>
    <row r="449" spans="1:22" x14ac:dyDescent="0.3">
      <c r="A449" t="s">
        <v>461</v>
      </c>
      <c r="B449" t="s">
        <v>1257</v>
      </c>
      <c r="C449">
        <v>25</v>
      </c>
      <c r="D449" t="s">
        <v>1262</v>
      </c>
      <c r="E449">
        <v>2010</v>
      </c>
      <c r="F449">
        <v>20</v>
      </c>
      <c r="G449">
        <v>0.233956414</v>
      </c>
      <c r="H449" t="s">
        <v>1264</v>
      </c>
      <c r="I449" t="s">
        <v>1271</v>
      </c>
      <c r="J449" t="s">
        <v>1271</v>
      </c>
      <c r="K449" t="s">
        <v>1271</v>
      </c>
      <c r="L449" t="s">
        <v>1271</v>
      </c>
      <c r="M449" t="s">
        <v>1288</v>
      </c>
      <c r="N449" t="s">
        <v>1288</v>
      </c>
      <c r="O449">
        <f>VLOOKUP(A449,Sheet2!A:B,2,0)</f>
        <v>165281</v>
      </c>
      <c r="P449">
        <f>VLOOKUP(A449,Sheet2!A:C,3,0)</f>
        <v>181623</v>
      </c>
      <c r="Q449">
        <f>VLOOKUP(A449,Sheet2!A:E,5,0)</f>
        <v>131165</v>
      </c>
      <c r="R449">
        <f>VLOOKUP(A449,Sheet2!A:F,6,0)</f>
        <v>0</v>
      </c>
      <c r="S449" t="s">
        <v>1288</v>
      </c>
      <c r="T449" s="33" t="str">
        <f>VLOOKUP(A449,Sheet2!AA:AD,3,0)</f>
        <v>Green</v>
      </c>
      <c r="U449" s="32" t="str">
        <f>VLOOKUP(A449,Sheet2!X:Y,2,0)</f>
        <v>Green</v>
      </c>
      <c r="V449" s="33" t="str">
        <f>VLOOKUP(A449,Sheet2!AA:AD,4,0)</f>
        <v>Green</v>
      </c>
    </row>
    <row r="450" spans="1:22" x14ac:dyDescent="0.3">
      <c r="A450" t="s">
        <v>462</v>
      </c>
      <c r="B450" t="s">
        <v>1257</v>
      </c>
      <c r="C450">
        <v>31</v>
      </c>
      <c r="D450" t="s">
        <v>1259</v>
      </c>
      <c r="E450">
        <v>2015</v>
      </c>
      <c r="F450">
        <v>32</v>
      </c>
      <c r="G450">
        <v>0.63127478299999995</v>
      </c>
      <c r="H450" t="s">
        <v>1264</v>
      </c>
      <c r="I450" t="s">
        <v>1268</v>
      </c>
      <c r="J450" t="s">
        <v>1274</v>
      </c>
      <c r="K450" t="s">
        <v>1282</v>
      </c>
      <c r="L450" t="s">
        <v>1284</v>
      </c>
      <c r="M450" t="s">
        <v>1288</v>
      </c>
      <c r="N450" t="s">
        <v>1288</v>
      </c>
      <c r="O450">
        <f>VLOOKUP(A450,Sheet2!A:B,2,0)</f>
        <v>415769.63</v>
      </c>
      <c r="P450">
        <f>VLOOKUP(A450,Sheet2!A:C,3,0)</f>
        <v>450900</v>
      </c>
      <c r="Q450">
        <f>VLOOKUP(A450,Sheet2!A:E,5,0)</f>
        <v>576068</v>
      </c>
      <c r="R450">
        <f>VLOOKUP(A450,Sheet2!A:F,6,0)</f>
        <v>0</v>
      </c>
      <c r="S450" t="s">
        <v>1288</v>
      </c>
      <c r="T450" s="33" t="str">
        <f>VLOOKUP(A450,Sheet2!AA:AD,3,0)</f>
        <v>Green</v>
      </c>
      <c r="U450" s="32" t="str">
        <f>VLOOKUP(A450,Sheet2!X:Y,2,0)</f>
        <v>Green</v>
      </c>
      <c r="V450" s="33" t="str">
        <f>VLOOKUP(A450,Sheet2!AA:AD,4,0)</f>
        <v>Green</v>
      </c>
    </row>
    <row r="451" spans="1:22" x14ac:dyDescent="0.3">
      <c r="A451" t="s">
        <v>463</v>
      </c>
      <c r="B451" t="s">
        <v>1257</v>
      </c>
      <c r="C451">
        <v>19</v>
      </c>
      <c r="D451" t="s">
        <v>1260</v>
      </c>
      <c r="E451">
        <v>2016</v>
      </c>
      <c r="F451">
        <v>30</v>
      </c>
      <c r="G451">
        <v>0.63628867700000002</v>
      </c>
      <c r="H451" t="s">
        <v>1264</v>
      </c>
      <c r="I451" t="s">
        <v>1270</v>
      </c>
      <c r="J451" t="s">
        <v>1275</v>
      </c>
      <c r="K451" t="s">
        <v>1279</v>
      </c>
      <c r="L451" t="s">
        <v>1287</v>
      </c>
      <c r="M451" t="s">
        <v>1289</v>
      </c>
      <c r="N451" t="s">
        <v>1288</v>
      </c>
      <c r="O451">
        <f>VLOOKUP(A451,Sheet2!A:B,2,0)</f>
        <v>381461</v>
      </c>
      <c r="P451">
        <f>VLOOKUP(A451,Sheet2!A:C,3,0)</f>
        <v>599434</v>
      </c>
      <c r="Q451">
        <f>VLOOKUP(A451,Sheet2!A:E,5,0)</f>
        <v>568863</v>
      </c>
      <c r="R451">
        <f>VLOOKUP(A451,Sheet2!A:F,6,0)</f>
        <v>568863</v>
      </c>
      <c r="S451" t="s">
        <v>1288</v>
      </c>
      <c r="T451" s="33" t="str">
        <f>VLOOKUP(A451,Sheet2!AA:AD,3,0)</f>
        <v>Green</v>
      </c>
      <c r="U451" s="32" t="str">
        <f>VLOOKUP(A451,Sheet2!X:Y,2,0)</f>
        <v>Green</v>
      </c>
      <c r="V451" s="33" t="str">
        <f>VLOOKUP(A451,Sheet2!AA:AD,4,0)</f>
        <v>Green</v>
      </c>
    </row>
    <row r="452" spans="1:22" x14ac:dyDescent="0.3">
      <c r="A452" t="s">
        <v>464</v>
      </c>
      <c r="B452" t="s">
        <v>1257</v>
      </c>
      <c r="C452">
        <v>61</v>
      </c>
      <c r="D452" t="s">
        <v>1258</v>
      </c>
      <c r="E452">
        <v>2015</v>
      </c>
      <c r="F452">
        <v>46</v>
      </c>
      <c r="G452">
        <v>0.62206829299999999</v>
      </c>
      <c r="H452" t="s">
        <v>1264</v>
      </c>
      <c r="I452" t="s">
        <v>1267</v>
      </c>
      <c r="J452" t="s">
        <v>1275</v>
      </c>
      <c r="K452" t="s">
        <v>1279</v>
      </c>
      <c r="L452" t="s">
        <v>1287</v>
      </c>
      <c r="M452" t="s">
        <v>1289</v>
      </c>
      <c r="N452" t="s">
        <v>1288</v>
      </c>
      <c r="O452">
        <f>VLOOKUP(A452,Sheet2!A:B,2,0)</f>
        <v>47174</v>
      </c>
      <c r="P452">
        <f>VLOOKUP(A452,Sheet2!A:C,3,0)</f>
        <v>235870</v>
      </c>
      <c r="Q452">
        <f>VLOOKUP(A452,Sheet2!A:E,5,0)</f>
        <v>0</v>
      </c>
      <c r="R452">
        <f>VLOOKUP(A452,Sheet2!A:F,6,0)</f>
        <v>0</v>
      </c>
      <c r="S452" t="s">
        <v>1303</v>
      </c>
      <c r="T452" s="33" t="str">
        <f>VLOOKUP(A452,Sheet2!AA:AD,3,0)</f>
        <v>Green</v>
      </c>
      <c r="U452" s="32" t="str">
        <f>VLOOKUP(A452,Sheet2!X:Y,2,0)</f>
        <v>Green</v>
      </c>
      <c r="V452" s="33" t="str">
        <f>VLOOKUP(A452,Sheet2!AA:AD,4,0)</f>
        <v>Green</v>
      </c>
    </row>
    <row r="453" spans="1:22" x14ac:dyDescent="0.3">
      <c r="A453" t="s">
        <v>465</v>
      </c>
      <c r="B453" t="s">
        <v>1257</v>
      </c>
      <c r="C453">
        <v>37</v>
      </c>
      <c r="D453" t="s">
        <v>1258</v>
      </c>
      <c r="E453">
        <v>2011</v>
      </c>
      <c r="F453">
        <v>20</v>
      </c>
      <c r="G453">
        <v>0.54036128999999999</v>
      </c>
      <c r="H453" t="s">
        <v>1264</v>
      </c>
      <c r="I453" t="s">
        <v>1271</v>
      </c>
      <c r="J453" t="s">
        <v>1271</v>
      </c>
      <c r="K453" t="s">
        <v>1271</v>
      </c>
      <c r="L453" t="s">
        <v>1271</v>
      </c>
      <c r="M453" t="s">
        <v>1288</v>
      </c>
      <c r="N453" t="s">
        <v>1288</v>
      </c>
      <c r="O453">
        <f>VLOOKUP(A453,Sheet2!A:B,2,0)</f>
        <v>276208</v>
      </c>
      <c r="P453">
        <f>VLOOKUP(A453,Sheet2!A:C,3,0)</f>
        <v>301308</v>
      </c>
      <c r="Q453">
        <f>VLOOKUP(A453,Sheet2!A:E,5,0)</f>
        <v>421544</v>
      </c>
      <c r="R453">
        <f>VLOOKUP(A453,Sheet2!A:F,6,0)</f>
        <v>0</v>
      </c>
      <c r="S453" t="s">
        <v>1288</v>
      </c>
      <c r="T453" s="33" t="str">
        <f>VLOOKUP(A453,Sheet2!AA:AD,3,0)</f>
        <v>Green</v>
      </c>
      <c r="U453" s="32" t="str">
        <f>VLOOKUP(A453,Sheet2!X:Y,2,0)</f>
        <v>Green</v>
      </c>
      <c r="V453" s="33" t="str">
        <f>VLOOKUP(A453,Sheet2!AA:AD,4,0)</f>
        <v>Green</v>
      </c>
    </row>
    <row r="454" spans="1:22" x14ac:dyDescent="0.3">
      <c r="A454" t="s">
        <v>466</v>
      </c>
      <c r="B454" t="s">
        <v>1256</v>
      </c>
      <c r="C454">
        <v>61</v>
      </c>
      <c r="D454" t="s">
        <v>1262</v>
      </c>
      <c r="E454">
        <v>2013</v>
      </c>
      <c r="F454">
        <v>47</v>
      </c>
      <c r="G454">
        <v>0.49401523800000002</v>
      </c>
      <c r="H454" t="s">
        <v>1264</v>
      </c>
      <c r="I454" t="s">
        <v>1270</v>
      </c>
      <c r="J454" t="s">
        <v>1271</v>
      </c>
      <c r="K454" t="s">
        <v>1271</v>
      </c>
      <c r="L454" t="s">
        <v>1271</v>
      </c>
      <c r="M454" t="s">
        <v>1288</v>
      </c>
      <c r="N454" t="s">
        <v>1288</v>
      </c>
      <c r="O454">
        <f>VLOOKUP(A454,Sheet2!A:B,2,0)</f>
        <v>273000</v>
      </c>
      <c r="P454">
        <f>VLOOKUP(A454,Sheet2!A:C,3,0)</f>
        <v>273000</v>
      </c>
      <c r="Q454">
        <f>VLOOKUP(A454,Sheet2!A:E,5,0)</f>
        <v>471077</v>
      </c>
      <c r="R454">
        <f>VLOOKUP(A454,Sheet2!A:F,6,0)</f>
        <v>0</v>
      </c>
      <c r="S454" t="s">
        <v>1288</v>
      </c>
      <c r="T454" s="33" t="str">
        <f>VLOOKUP(A454,Sheet2!AA:AD,3,0)</f>
        <v>Green</v>
      </c>
      <c r="U454" s="32" t="str">
        <f>VLOOKUP(A454,Sheet2!X:Y,2,0)</f>
        <v>Green</v>
      </c>
      <c r="V454" s="33" t="str">
        <f>VLOOKUP(A454,Sheet2!AA:AD,4,0)</f>
        <v>Green</v>
      </c>
    </row>
    <row r="455" spans="1:22" x14ac:dyDescent="0.3">
      <c r="A455" t="s">
        <v>467</v>
      </c>
      <c r="B455" t="s">
        <v>1257</v>
      </c>
      <c r="C455">
        <v>37</v>
      </c>
      <c r="D455" t="s">
        <v>1260</v>
      </c>
      <c r="E455">
        <v>2010</v>
      </c>
      <c r="F455">
        <v>48</v>
      </c>
      <c r="G455">
        <v>0.52347444399999998</v>
      </c>
      <c r="H455" t="s">
        <v>1264</v>
      </c>
      <c r="I455" t="s">
        <v>1271</v>
      </c>
      <c r="J455" t="s">
        <v>1271</v>
      </c>
      <c r="K455" t="s">
        <v>1271</v>
      </c>
      <c r="L455" t="s">
        <v>1271</v>
      </c>
      <c r="M455" t="s">
        <v>1289</v>
      </c>
      <c r="N455" t="s">
        <v>1288</v>
      </c>
      <c r="O455">
        <f>VLOOKUP(A455,Sheet2!A:B,2,0)</f>
        <v>122609</v>
      </c>
      <c r="P455">
        <f>VLOOKUP(A455,Sheet2!A:C,3,0)</f>
        <v>248699</v>
      </c>
      <c r="Q455">
        <f>VLOOKUP(A455,Sheet2!A:E,5,0)</f>
        <v>436322</v>
      </c>
      <c r="R455">
        <f>VLOOKUP(A455,Sheet2!A:F,6,0)</f>
        <v>436322</v>
      </c>
      <c r="S455" t="s">
        <v>1303</v>
      </c>
      <c r="T455" s="33" t="str">
        <f>VLOOKUP(A455,Sheet2!AA:AD,3,0)</f>
        <v>Green</v>
      </c>
      <c r="U455" s="32" t="str">
        <f>VLOOKUP(A455,Sheet2!X:Y,2,0)</f>
        <v>Green</v>
      </c>
      <c r="V455" s="33" t="str">
        <f>VLOOKUP(A455,Sheet2!AA:AD,4,0)</f>
        <v>Green</v>
      </c>
    </row>
    <row r="456" spans="1:22" x14ac:dyDescent="0.3">
      <c r="A456" t="s">
        <v>468</v>
      </c>
      <c r="B456" t="s">
        <v>1257</v>
      </c>
      <c r="C456">
        <v>61</v>
      </c>
      <c r="D456" t="s">
        <v>1259</v>
      </c>
      <c r="E456">
        <v>2019</v>
      </c>
      <c r="F456">
        <v>54</v>
      </c>
      <c r="G456">
        <v>0.60945119000000003</v>
      </c>
      <c r="H456" t="s">
        <v>1265</v>
      </c>
      <c r="I456" t="s">
        <v>1267</v>
      </c>
      <c r="J456" t="s">
        <v>1275</v>
      </c>
      <c r="K456" t="s">
        <v>1279</v>
      </c>
      <c r="L456" t="s">
        <v>1286</v>
      </c>
      <c r="M456" t="s">
        <v>1288</v>
      </c>
      <c r="N456" t="s">
        <v>1288</v>
      </c>
      <c r="O456">
        <f>VLOOKUP(A456,Sheet2!A:B,2,0)</f>
        <v>659813</v>
      </c>
      <c r="P456">
        <f>VLOOKUP(A456,Sheet2!A:C,3,0)</f>
        <v>659813</v>
      </c>
      <c r="Q456">
        <f>VLOOKUP(A456,Sheet2!A:E,5,0)</f>
        <v>866359</v>
      </c>
      <c r="R456">
        <f>VLOOKUP(A456,Sheet2!A:F,6,0)</f>
        <v>0</v>
      </c>
      <c r="S456" t="s">
        <v>1288</v>
      </c>
      <c r="T456" s="33" t="str">
        <f>VLOOKUP(A456,Sheet2!AA:AD,3,0)</f>
        <v>Green</v>
      </c>
      <c r="U456" s="32" t="str">
        <f>VLOOKUP(A456,Sheet2!X:Y,2,0)</f>
        <v>Green</v>
      </c>
      <c r="V456" s="33" t="str">
        <f>VLOOKUP(A456,Sheet2!AA:AD,4,0)</f>
        <v>Green</v>
      </c>
    </row>
    <row r="457" spans="1:22" x14ac:dyDescent="0.3">
      <c r="A457" t="s">
        <v>469</v>
      </c>
      <c r="B457" t="s">
        <v>1257</v>
      </c>
      <c r="C457">
        <v>36</v>
      </c>
      <c r="D457" t="s">
        <v>1263</v>
      </c>
      <c r="E457">
        <v>2013</v>
      </c>
      <c r="F457">
        <v>36</v>
      </c>
      <c r="G457">
        <v>0.57696666699999999</v>
      </c>
      <c r="H457" t="s">
        <v>1264</v>
      </c>
      <c r="I457" t="s">
        <v>1267</v>
      </c>
      <c r="J457" t="s">
        <v>1271</v>
      </c>
      <c r="K457" t="s">
        <v>1271</v>
      </c>
      <c r="L457" t="s">
        <v>1271</v>
      </c>
      <c r="M457" t="s">
        <v>1289</v>
      </c>
      <c r="N457" t="s">
        <v>1288</v>
      </c>
      <c r="O457">
        <f>VLOOKUP(A457,Sheet2!A:B,2,0)</f>
        <v>114000</v>
      </c>
      <c r="P457">
        <f>VLOOKUP(A457,Sheet2!A:C,3,0)</f>
        <v>426112</v>
      </c>
      <c r="Q457">
        <f>VLOOKUP(A457,Sheet2!A:E,5,0)</f>
        <v>0</v>
      </c>
      <c r="R457">
        <f>VLOOKUP(A457,Sheet2!A:F,6,0)</f>
        <v>0</v>
      </c>
      <c r="S457" t="s">
        <v>1303</v>
      </c>
      <c r="T457" s="33" t="str">
        <f>VLOOKUP(A457,Sheet2!AA:AD,3,0)</f>
        <v>Green</v>
      </c>
      <c r="U457" s="32" t="str">
        <f>VLOOKUP(A457,Sheet2!X:Y,2,0)</f>
        <v>Green</v>
      </c>
      <c r="V457" s="33" t="str">
        <f>VLOOKUP(A457,Sheet2!AA:AD,4,0)</f>
        <v>Green</v>
      </c>
    </row>
    <row r="458" spans="1:22" x14ac:dyDescent="0.3">
      <c r="A458" t="s">
        <v>470</v>
      </c>
      <c r="B458" t="s">
        <v>1256</v>
      </c>
      <c r="C458">
        <v>37</v>
      </c>
      <c r="D458" t="s">
        <v>1262</v>
      </c>
      <c r="E458">
        <v>2008</v>
      </c>
      <c r="F458">
        <v>41</v>
      </c>
      <c r="G458">
        <v>0.23127483900000001</v>
      </c>
      <c r="H458" t="s">
        <v>1264</v>
      </c>
      <c r="I458" t="s">
        <v>1271</v>
      </c>
      <c r="J458" t="s">
        <v>1271</v>
      </c>
      <c r="K458" t="s">
        <v>1271</v>
      </c>
      <c r="L458" t="s">
        <v>1271</v>
      </c>
      <c r="M458" t="s">
        <v>1288</v>
      </c>
      <c r="N458" t="s">
        <v>1288</v>
      </c>
      <c r="O458">
        <f>VLOOKUP(A458,Sheet2!A:B,2,0)</f>
        <v>114595</v>
      </c>
      <c r="P458">
        <f>VLOOKUP(A458,Sheet2!A:C,3,0)</f>
        <v>114595</v>
      </c>
      <c r="Q458">
        <f>VLOOKUP(A458,Sheet2!A:E,5,0)</f>
        <v>146074</v>
      </c>
      <c r="R458">
        <f>VLOOKUP(A458,Sheet2!A:F,6,0)</f>
        <v>0</v>
      </c>
      <c r="S458" t="s">
        <v>1288</v>
      </c>
      <c r="T458" s="33" t="str">
        <f>VLOOKUP(A458,Sheet2!AA:AD,3,0)</f>
        <v>Green</v>
      </c>
      <c r="U458" s="32" t="str">
        <f>VLOOKUP(A458,Sheet2!X:Y,2,0)</f>
        <v>Green</v>
      </c>
      <c r="V458" s="33" t="str">
        <f>VLOOKUP(A458,Sheet2!AA:AD,4,0)</f>
        <v>Green</v>
      </c>
    </row>
    <row r="459" spans="1:22" x14ac:dyDescent="0.3">
      <c r="A459" t="s">
        <v>471</v>
      </c>
      <c r="B459" t="s">
        <v>1257</v>
      </c>
      <c r="C459">
        <v>61</v>
      </c>
      <c r="D459" t="s">
        <v>1260</v>
      </c>
      <c r="E459">
        <v>2012</v>
      </c>
      <c r="F459">
        <v>36</v>
      </c>
      <c r="G459">
        <v>0.50787320800000002</v>
      </c>
      <c r="H459" t="s">
        <v>1264</v>
      </c>
      <c r="I459" t="s">
        <v>1270</v>
      </c>
      <c r="J459" t="s">
        <v>1271</v>
      </c>
      <c r="K459" t="s">
        <v>1271</v>
      </c>
      <c r="L459" t="s">
        <v>1271</v>
      </c>
      <c r="M459" t="s">
        <v>1289</v>
      </c>
      <c r="N459" t="s">
        <v>1288</v>
      </c>
      <c r="O459">
        <f>VLOOKUP(A459,Sheet2!A:B,2,0)</f>
        <v>63773</v>
      </c>
      <c r="P459">
        <f>VLOOKUP(A459,Sheet2!A:C,3,0)</f>
        <v>225276</v>
      </c>
      <c r="Q459">
        <f>VLOOKUP(A459,Sheet2!A:E,5,0)</f>
        <v>499927</v>
      </c>
      <c r="R459">
        <f>VLOOKUP(A459,Sheet2!A:F,6,0)</f>
        <v>499927</v>
      </c>
      <c r="S459" t="s">
        <v>1303</v>
      </c>
      <c r="T459" s="33" t="str">
        <f>VLOOKUP(A459,Sheet2!AA:AD,3,0)</f>
        <v>Green</v>
      </c>
      <c r="U459" s="32" t="str">
        <f>VLOOKUP(A459,Sheet2!X:Y,2,0)</f>
        <v>Green</v>
      </c>
      <c r="V459" s="33" t="str">
        <f>VLOOKUP(A459,Sheet2!AA:AD,4,0)</f>
        <v>Green</v>
      </c>
    </row>
    <row r="460" spans="1:22" x14ac:dyDescent="0.3">
      <c r="A460" t="s">
        <v>472</v>
      </c>
      <c r="B460" t="s">
        <v>1256</v>
      </c>
      <c r="C460">
        <v>73</v>
      </c>
      <c r="D460" t="s">
        <v>1261</v>
      </c>
      <c r="E460">
        <v>2011</v>
      </c>
      <c r="F460">
        <v>55</v>
      </c>
      <c r="G460">
        <v>0.44495896800000001</v>
      </c>
      <c r="H460" t="s">
        <v>1264</v>
      </c>
      <c r="I460" t="s">
        <v>1271</v>
      </c>
      <c r="J460" t="s">
        <v>1271</v>
      </c>
      <c r="K460" t="s">
        <v>1271</v>
      </c>
      <c r="L460" t="s">
        <v>1271</v>
      </c>
      <c r="M460" t="s">
        <v>1288</v>
      </c>
      <c r="N460" t="s">
        <v>1288</v>
      </c>
      <c r="O460">
        <f>VLOOKUP(A460,Sheet2!A:B,2,0)</f>
        <v>214079.15</v>
      </c>
      <c r="P460">
        <f>VLOOKUP(A460,Sheet2!A:C,3,0)</f>
        <v>216180</v>
      </c>
      <c r="Q460">
        <f>VLOOKUP(A460,Sheet2!A:E,5,0)</f>
        <v>403439</v>
      </c>
      <c r="R460">
        <f>VLOOKUP(A460,Sheet2!A:F,6,0)</f>
        <v>0</v>
      </c>
      <c r="S460" t="s">
        <v>1288</v>
      </c>
      <c r="T460" s="33" t="str">
        <f>VLOOKUP(A460,Sheet2!AA:AD,3,0)</f>
        <v>Green</v>
      </c>
      <c r="U460" s="32" t="str">
        <f>VLOOKUP(A460,Sheet2!X:Y,2,0)</f>
        <v>Green</v>
      </c>
      <c r="V460" s="33" t="str">
        <f>VLOOKUP(A460,Sheet2!AA:AD,4,0)</f>
        <v>Green</v>
      </c>
    </row>
    <row r="461" spans="1:22" x14ac:dyDescent="0.3">
      <c r="A461" t="s">
        <v>473</v>
      </c>
      <c r="B461" t="s">
        <v>1256</v>
      </c>
      <c r="C461">
        <v>61</v>
      </c>
      <c r="D461" t="s">
        <v>1261</v>
      </c>
      <c r="E461">
        <v>2013</v>
      </c>
      <c r="F461">
        <v>55</v>
      </c>
      <c r="G461">
        <v>0.57017047600000004</v>
      </c>
      <c r="H461" t="s">
        <v>1264</v>
      </c>
      <c r="I461" t="s">
        <v>1269</v>
      </c>
      <c r="J461" t="s">
        <v>1275</v>
      </c>
      <c r="K461" t="s">
        <v>1282</v>
      </c>
      <c r="L461" t="s">
        <v>1284</v>
      </c>
      <c r="M461" t="s">
        <v>1288</v>
      </c>
      <c r="N461" t="s">
        <v>1289</v>
      </c>
      <c r="O461">
        <f>VLOOKUP(A461,Sheet2!A:B,2,0)</f>
        <v>278798.17</v>
      </c>
      <c r="P461">
        <f>VLOOKUP(A461,Sheet2!A:C,3,0)</f>
        <v>320400</v>
      </c>
      <c r="Q461">
        <f>VLOOKUP(A461,Sheet2!A:E,5,0)</f>
        <v>576645</v>
      </c>
      <c r="R461">
        <f>VLOOKUP(A461,Sheet2!A:F,6,0)</f>
        <v>0</v>
      </c>
      <c r="S461" t="s">
        <v>1304</v>
      </c>
      <c r="T461" s="33" t="str">
        <f>VLOOKUP(A461,Sheet2!AA:AD,3,0)</f>
        <v>Green</v>
      </c>
      <c r="U461" s="32" t="str">
        <f>VLOOKUP(A461,Sheet2!X:Y,2,0)</f>
        <v>Green</v>
      </c>
      <c r="V461" s="33" t="str">
        <f>VLOOKUP(A461,Sheet2!AA:AD,4,0)</f>
        <v>Green</v>
      </c>
    </row>
    <row r="462" spans="1:22" x14ac:dyDescent="0.3">
      <c r="A462" t="s">
        <v>474</v>
      </c>
      <c r="B462" t="s">
        <v>1256</v>
      </c>
      <c r="C462">
        <v>49</v>
      </c>
      <c r="D462" t="s">
        <v>1258</v>
      </c>
      <c r="E462">
        <v>2010</v>
      </c>
      <c r="F462">
        <v>48</v>
      </c>
      <c r="G462">
        <v>0.59186979299999998</v>
      </c>
      <c r="H462" t="s">
        <v>1265</v>
      </c>
      <c r="I462" t="s">
        <v>1269</v>
      </c>
      <c r="J462" t="s">
        <v>1275</v>
      </c>
      <c r="K462" t="s">
        <v>1280</v>
      </c>
      <c r="L462" t="s">
        <v>1286</v>
      </c>
      <c r="M462" t="s">
        <v>1289</v>
      </c>
      <c r="N462" t="s">
        <v>1289</v>
      </c>
      <c r="O462">
        <f>VLOOKUP(A462,Sheet2!A:B,2,0)</f>
        <v>311397</v>
      </c>
      <c r="P462">
        <f>VLOOKUP(A462,Sheet2!A:C,3,0)</f>
        <v>328737</v>
      </c>
      <c r="Q462">
        <f>VLOOKUP(A462,Sheet2!A:E,5,0)</f>
        <v>595342</v>
      </c>
      <c r="R462">
        <f>VLOOKUP(A462,Sheet2!A:F,6,0)</f>
        <v>0</v>
      </c>
      <c r="S462" t="s">
        <v>1304</v>
      </c>
      <c r="T462" s="33" t="str">
        <f>VLOOKUP(A462,Sheet2!AA:AD,3,0)</f>
        <v>Green</v>
      </c>
      <c r="U462" s="32" t="str">
        <f>VLOOKUP(A462,Sheet2!X:Y,2,0)</f>
        <v>Green</v>
      </c>
      <c r="V462" s="33" t="str">
        <f>VLOOKUP(A462,Sheet2!AA:AD,4,0)</f>
        <v>Green</v>
      </c>
    </row>
    <row r="463" spans="1:22" x14ac:dyDescent="0.3">
      <c r="A463" t="s">
        <v>475</v>
      </c>
      <c r="B463" t="s">
        <v>1256</v>
      </c>
      <c r="C463">
        <v>61</v>
      </c>
      <c r="D463" t="s">
        <v>1259</v>
      </c>
      <c r="E463">
        <v>2015</v>
      </c>
      <c r="F463">
        <v>44</v>
      </c>
      <c r="G463">
        <v>0.51871652199999996</v>
      </c>
      <c r="H463" t="s">
        <v>1265</v>
      </c>
      <c r="I463" t="s">
        <v>1271</v>
      </c>
      <c r="J463" t="s">
        <v>1271</v>
      </c>
      <c r="K463" t="s">
        <v>1271</v>
      </c>
      <c r="L463" t="s">
        <v>1271</v>
      </c>
      <c r="M463" t="s">
        <v>1288</v>
      </c>
      <c r="N463" t="s">
        <v>1288</v>
      </c>
      <c r="O463">
        <f>VLOOKUP(A463,Sheet2!A:B,2,0)</f>
        <v>267768</v>
      </c>
      <c r="P463">
        <f>VLOOKUP(A463,Sheet2!A:C,3,0)</f>
        <v>312396</v>
      </c>
      <c r="Q463">
        <f>VLOOKUP(A463,Sheet2!A:E,5,0)</f>
        <v>564055</v>
      </c>
      <c r="R463">
        <f>VLOOKUP(A463,Sheet2!A:F,6,0)</f>
        <v>0</v>
      </c>
      <c r="S463" t="s">
        <v>1288</v>
      </c>
      <c r="T463" s="33" t="str">
        <f>VLOOKUP(A463,Sheet2!AA:AD,3,0)</f>
        <v>Green</v>
      </c>
      <c r="U463" s="32" t="str">
        <f>VLOOKUP(A463,Sheet2!X:Y,2,0)</f>
        <v>Green</v>
      </c>
      <c r="V463" s="33" t="str">
        <f>VLOOKUP(A463,Sheet2!AA:AD,4,0)</f>
        <v>Green</v>
      </c>
    </row>
    <row r="464" spans="1:22" x14ac:dyDescent="0.3">
      <c r="A464" t="s">
        <v>476</v>
      </c>
      <c r="B464" t="s">
        <v>1257</v>
      </c>
      <c r="C464">
        <v>61</v>
      </c>
      <c r="D464" t="s">
        <v>1259</v>
      </c>
      <c r="E464">
        <v>2008</v>
      </c>
      <c r="F464">
        <v>34</v>
      </c>
      <c r="G464">
        <v>0.731709677</v>
      </c>
      <c r="H464" t="s">
        <v>1264</v>
      </c>
      <c r="I464" t="s">
        <v>1267</v>
      </c>
      <c r="J464" t="s">
        <v>1274</v>
      </c>
      <c r="K464" t="s">
        <v>1279</v>
      </c>
      <c r="L464" t="s">
        <v>1284</v>
      </c>
      <c r="M464" t="s">
        <v>1288</v>
      </c>
      <c r="N464" t="s">
        <v>1288</v>
      </c>
      <c r="O464">
        <f>VLOOKUP(A464,Sheet2!A:B,2,0)</f>
        <v>223355</v>
      </c>
      <c r="P464">
        <f>VLOOKUP(A464,Sheet2!A:C,3,0)</f>
        <v>223355</v>
      </c>
      <c r="Q464">
        <f>VLOOKUP(A464,Sheet2!A:E,5,0)</f>
        <v>536585</v>
      </c>
      <c r="R464">
        <f>VLOOKUP(A464,Sheet2!A:F,6,0)</f>
        <v>0</v>
      </c>
      <c r="S464" t="s">
        <v>1303</v>
      </c>
      <c r="T464" s="33" t="str">
        <f>VLOOKUP(A464,Sheet2!AA:AD,3,0)</f>
        <v>Green</v>
      </c>
      <c r="U464" s="32" t="str">
        <f>VLOOKUP(A464,Sheet2!X:Y,2,0)</f>
        <v>Green</v>
      </c>
      <c r="V464" s="33" t="str">
        <f>VLOOKUP(A464,Sheet2!AA:AD,4,0)</f>
        <v>Green</v>
      </c>
    </row>
    <row r="465" spans="1:22" x14ac:dyDescent="0.3">
      <c r="A465" t="s">
        <v>477</v>
      </c>
      <c r="B465" t="s">
        <v>1257</v>
      </c>
      <c r="C465">
        <v>49</v>
      </c>
      <c r="D465" t="s">
        <v>1262</v>
      </c>
      <c r="E465">
        <v>2011</v>
      </c>
      <c r="F465">
        <v>39</v>
      </c>
      <c r="G465">
        <v>0.56101883900000005</v>
      </c>
      <c r="H465" t="s">
        <v>1265</v>
      </c>
      <c r="I465" t="s">
        <v>1267</v>
      </c>
      <c r="J465" t="s">
        <v>1275</v>
      </c>
      <c r="K465" t="s">
        <v>1279</v>
      </c>
      <c r="L465" t="s">
        <v>1286</v>
      </c>
      <c r="M465" t="s">
        <v>1288</v>
      </c>
      <c r="N465" t="s">
        <v>1288</v>
      </c>
      <c r="O465">
        <f>VLOOKUP(A465,Sheet2!A:B,2,0)</f>
        <v>289816</v>
      </c>
      <c r="P465">
        <f>VLOOKUP(A465,Sheet2!A:C,3,0)</f>
        <v>312000</v>
      </c>
      <c r="Q465">
        <f>VLOOKUP(A465,Sheet2!A:E,5,0)</f>
        <v>474797</v>
      </c>
      <c r="R465">
        <f>VLOOKUP(A465,Sheet2!A:F,6,0)</f>
        <v>0</v>
      </c>
      <c r="S465" t="s">
        <v>1304</v>
      </c>
      <c r="T465" s="33" t="str">
        <f>VLOOKUP(A465,Sheet2!AA:AD,3,0)</f>
        <v>Green</v>
      </c>
      <c r="U465" s="32" t="str">
        <f>VLOOKUP(A465,Sheet2!X:Y,2,0)</f>
        <v>Green</v>
      </c>
      <c r="V465" s="33" t="str">
        <f>VLOOKUP(A465,Sheet2!AA:AD,4,0)</f>
        <v>Green</v>
      </c>
    </row>
    <row r="466" spans="1:22" x14ac:dyDescent="0.3">
      <c r="A466" t="s">
        <v>478</v>
      </c>
      <c r="B466" t="s">
        <v>1256</v>
      </c>
      <c r="C466">
        <v>37</v>
      </c>
      <c r="D466" t="s">
        <v>1259</v>
      </c>
      <c r="E466">
        <v>2016</v>
      </c>
      <c r="F466">
        <v>44</v>
      </c>
      <c r="G466">
        <v>0.71357883600000005</v>
      </c>
      <c r="H466" t="s">
        <v>1264</v>
      </c>
      <c r="I466" t="s">
        <v>1271</v>
      </c>
      <c r="J466" t="s">
        <v>1271</v>
      </c>
      <c r="K466" t="s">
        <v>1271</v>
      </c>
      <c r="L466" t="s">
        <v>1271</v>
      </c>
      <c r="M466" t="s">
        <v>1288</v>
      </c>
      <c r="N466" t="s">
        <v>1288</v>
      </c>
      <c r="O466">
        <f>VLOOKUP(A466,Sheet2!A:B,2,0)</f>
        <v>527982</v>
      </c>
      <c r="P466">
        <f>VLOOKUP(A466,Sheet2!A:C,3,0)</f>
        <v>527982</v>
      </c>
      <c r="Q466">
        <f>VLOOKUP(A466,Sheet2!A:E,5,0)</f>
        <v>639919</v>
      </c>
      <c r="R466">
        <f>VLOOKUP(A466,Sheet2!A:F,6,0)</f>
        <v>0</v>
      </c>
      <c r="S466" t="s">
        <v>1304</v>
      </c>
      <c r="T466" s="33" t="str">
        <f>VLOOKUP(A466,Sheet2!AA:AD,3,0)</f>
        <v>Green</v>
      </c>
      <c r="U466" s="32" t="str">
        <f>VLOOKUP(A466,Sheet2!X:Y,2,0)</f>
        <v>Green</v>
      </c>
      <c r="V466" s="33" t="str">
        <f>VLOOKUP(A466,Sheet2!AA:AD,4,0)</f>
        <v>Green</v>
      </c>
    </row>
    <row r="467" spans="1:22" x14ac:dyDescent="0.3">
      <c r="A467" t="s">
        <v>479</v>
      </c>
      <c r="B467" t="s">
        <v>1256</v>
      </c>
      <c r="C467">
        <v>25</v>
      </c>
      <c r="D467" t="s">
        <v>1258</v>
      </c>
      <c r="E467">
        <v>2010</v>
      </c>
      <c r="F467">
        <v>54</v>
      </c>
      <c r="G467">
        <v>0.72769680400000003</v>
      </c>
      <c r="H467" t="s">
        <v>1264</v>
      </c>
      <c r="I467" t="s">
        <v>1271</v>
      </c>
      <c r="J467" t="s">
        <v>1274</v>
      </c>
      <c r="K467" t="s">
        <v>1279</v>
      </c>
      <c r="L467" t="s">
        <v>1285</v>
      </c>
      <c r="M467" t="s">
        <v>1288</v>
      </c>
      <c r="N467" t="s">
        <v>1288</v>
      </c>
      <c r="O467">
        <f>VLOOKUP(A467,Sheet2!A:B,2,0)</f>
        <v>340510</v>
      </c>
      <c r="P467">
        <f>VLOOKUP(A467,Sheet2!A:C,3,0)</f>
        <v>340510</v>
      </c>
      <c r="Q467">
        <f>VLOOKUP(A467,Sheet2!A:E,5,0)</f>
        <v>427910</v>
      </c>
      <c r="R467">
        <f>VLOOKUP(A467,Sheet2!A:F,6,0)</f>
        <v>0</v>
      </c>
      <c r="S467" t="s">
        <v>1303</v>
      </c>
      <c r="T467" s="33" t="str">
        <f>VLOOKUP(A467,Sheet2!AA:AD,3,0)</f>
        <v>Green</v>
      </c>
      <c r="U467" s="32" t="str">
        <f>VLOOKUP(A467,Sheet2!X:Y,2,0)</f>
        <v>Green</v>
      </c>
      <c r="V467" s="33" t="str">
        <f>VLOOKUP(A467,Sheet2!AA:AD,4,0)</f>
        <v>Green</v>
      </c>
    </row>
    <row r="468" spans="1:22" x14ac:dyDescent="0.3">
      <c r="A468" t="s">
        <v>480</v>
      </c>
      <c r="B468" t="s">
        <v>1256</v>
      </c>
      <c r="C468">
        <v>37</v>
      </c>
      <c r="D468" t="s">
        <v>1261</v>
      </c>
      <c r="E468">
        <v>2015</v>
      </c>
      <c r="F468">
        <v>31</v>
      </c>
      <c r="G468">
        <v>0.52290173900000003</v>
      </c>
      <c r="H468" t="s">
        <v>1265</v>
      </c>
      <c r="I468" t="s">
        <v>1272</v>
      </c>
      <c r="J468" t="s">
        <v>1274</v>
      </c>
      <c r="K468" t="s">
        <v>1280</v>
      </c>
      <c r="L468" t="s">
        <v>1285</v>
      </c>
      <c r="M468" t="s">
        <v>1288</v>
      </c>
      <c r="N468" t="s">
        <v>1288</v>
      </c>
      <c r="O468">
        <f>VLOOKUP(A468,Sheet2!A:B,2,0)</f>
        <v>385840</v>
      </c>
      <c r="P468">
        <f>VLOOKUP(A468,Sheet2!A:C,3,0)</f>
        <v>440960</v>
      </c>
      <c r="Q468">
        <f>VLOOKUP(A468,Sheet2!A:E,5,0)</f>
        <v>455505</v>
      </c>
      <c r="R468">
        <f>VLOOKUP(A468,Sheet2!A:F,6,0)</f>
        <v>0</v>
      </c>
      <c r="S468" t="s">
        <v>1288</v>
      </c>
      <c r="T468" s="33" t="str">
        <f>VLOOKUP(A468,Sheet2!AA:AD,3,0)</f>
        <v>Green</v>
      </c>
      <c r="U468" s="32" t="str">
        <f>VLOOKUP(A468,Sheet2!X:Y,2,0)</f>
        <v>Green</v>
      </c>
      <c r="V468" s="33" t="str">
        <f>VLOOKUP(A468,Sheet2!AA:AD,4,0)</f>
        <v>Green</v>
      </c>
    </row>
    <row r="469" spans="1:22" x14ac:dyDescent="0.3">
      <c r="A469" t="s">
        <v>481</v>
      </c>
      <c r="B469" t="s">
        <v>1256</v>
      </c>
      <c r="C469">
        <v>31</v>
      </c>
      <c r="D469" t="s">
        <v>1259</v>
      </c>
      <c r="E469">
        <v>2015</v>
      </c>
      <c r="F469">
        <v>27</v>
      </c>
      <c r="G469">
        <v>0.83950782599999996</v>
      </c>
      <c r="H469" t="s">
        <v>1266</v>
      </c>
      <c r="I469" t="s">
        <v>1268</v>
      </c>
      <c r="J469" t="s">
        <v>1275</v>
      </c>
      <c r="K469" t="s">
        <v>1279</v>
      </c>
      <c r="L469" t="s">
        <v>1286</v>
      </c>
      <c r="M469" t="s">
        <v>1289</v>
      </c>
      <c r="N469" t="s">
        <v>1288</v>
      </c>
      <c r="O469">
        <f>VLOOKUP(A469,Sheet2!A:B,2,0)</f>
        <v>472195</v>
      </c>
      <c r="P469">
        <f>VLOOKUP(A469,Sheet2!A:C,3,0)</f>
        <v>937700</v>
      </c>
      <c r="Q469">
        <f>VLOOKUP(A469,Sheet2!A:E,5,0)</f>
        <v>0</v>
      </c>
      <c r="R469">
        <f>VLOOKUP(A469,Sheet2!A:F,6,0)</f>
        <v>0</v>
      </c>
      <c r="S469" t="s">
        <v>1288</v>
      </c>
      <c r="T469" s="33" t="str">
        <f>VLOOKUP(A469,Sheet2!AA:AD,3,0)</f>
        <v>Green</v>
      </c>
      <c r="U469" s="32" t="str">
        <f>VLOOKUP(A469,Sheet2!X:Y,2,0)</f>
        <v>Green</v>
      </c>
      <c r="V469" s="33" t="str">
        <f>VLOOKUP(A469,Sheet2!AA:AD,4,0)</f>
        <v>Green</v>
      </c>
    </row>
    <row r="470" spans="1:22" x14ac:dyDescent="0.3">
      <c r="A470" t="s">
        <v>482</v>
      </c>
      <c r="B470" t="s">
        <v>1257</v>
      </c>
      <c r="C470">
        <v>31</v>
      </c>
      <c r="D470" t="s">
        <v>1258</v>
      </c>
      <c r="E470">
        <v>2012</v>
      </c>
      <c r="F470">
        <v>35</v>
      </c>
      <c r="G470">
        <v>0.65605418699999996</v>
      </c>
      <c r="H470" t="s">
        <v>1265</v>
      </c>
      <c r="I470" t="s">
        <v>1270</v>
      </c>
      <c r="J470" t="s">
        <v>1274</v>
      </c>
      <c r="K470" t="s">
        <v>1279</v>
      </c>
      <c r="L470" t="s">
        <v>1285</v>
      </c>
      <c r="M470" t="s">
        <v>1288</v>
      </c>
      <c r="N470" t="s">
        <v>1288</v>
      </c>
      <c r="O470">
        <f>VLOOKUP(A470,Sheet2!A:B,2,0)</f>
        <v>459541</v>
      </c>
      <c r="P470">
        <f>VLOOKUP(A470,Sheet2!A:C,3,0)</f>
        <v>489855</v>
      </c>
      <c r="Q470">
        <f>VLOOKUP(A470,Sheet2!A:E,5,0)</f>
        <v>465233</v>
      </c>
      <c r="R470">
        <f>VLOOKUP(A470,Sheet2!A:F,6,0)</f>
        <v>0</v>
      </c>
      <c r="S470" t="s">
        <v>1304</v>
      </c>
      <c r="T470" s="33" t="str">
        <f>VLOOKUP(A470,Sheet2!AA:AD,3,0)</f>
        <v>Green</v>
      </c>
      <c r="U470" s="32" t="str">
        <f>VLOOKUP(A470,Sheet2!X:Y,2,0)</f>
        <v>Green</v>
      </c>
      <c r="V470" s="33" t="str">
        <f>VLOOKUP(A470,Sheet2!AA:AD,4,0)</f>
        <v>Green</v>
      </c>
    </row>
    <row r="471" spans="1:22" x14ac:dyDescent="0.3">
      <c r="A471" t="s">
        <v>483</v>
      </c>
      <c r="B471" t="s">
        <v>1257</v>
      </c>
      <c r="C471">
        <v>61</v>
      </c>
      <c r="D471" t="s">
        <v>1258</v>
      </c>
      <c r="E471">
        <v>2017</v>
      </c>
      <c r="F471">
        <v>29</v>
      </c>
      <c r="G471">
        <v>0.57185650200000004</v>
      </c>
      <c r="H471" t="s">
        <v>1264</v>
      </c>
      <c r="I471" t="s">
        <v>1271</v>
      </c>
      <c r="J471" t="s">
        <v>1275</v>
      </c>
      <c r="K471" t="s">
        <v>1279</v>
      </c>
      <c r="L471" t="s">
        <v>1286</v>
      </c>
      <c r="M471" t="s">
        <v>1288</v>
      </c>
      <c r="N471" t="s">
        <v>1288</v>
      </c>
      <c r="O471">
        <f>VLOOKUP(A471,Sheet2!A:B,2,0)</f>
        <v>215969.65</v>
      </c>
      <c r="P471">
        <f>VLOOKUP(A471,Sheet2!A:C,3,0)</f>
        <v>236340</v>
      </c>
      <c r="Q471">
        <f>VLOOKUP(A471,Sheet2!A:E,5,0)</f>
        <v>609150</v>
      </c>
      <c r="R471">
        <f>VLOOKUP(A471,Sheet2!A:F,6,0)</f>
        <v>0</v>
      </c>
      <c r="S471" t="s">
        <v>1303</v>
      </c>
      <c r="T471" s="33" t="str">
        <f>VLOOKUP(A471,Sheet2!AA:AD,3,0)</f>
        <v>Green</v>
      </c>
      <c r="U471" s="32" t="str">
        <f>VLOOKUP(A471,Sheet2!X:Y,2,0)</f>
        <v>Green</v>
      </c>
      <c r="V471" s="33" t="str">
        <f>VLOOKUP(A471,Sheet2!AA:AD,4,0)</f>
        <v>Green</v>
      </c>
    </row>
    <row r="472" spans="1:22" x14ac:dyDescent="0.3">
      <c r="A472" t="s">
        <v>484</v>
      </c>
      <c r="B472" t="s">
        <v>1257</v>
      </c>
      <c r="C472">
        <v>25</v>
      </c>
      <c r="D472" t="s">
        <v>1262</v>
      </c>
      <c r="E472">
        <v>2009</v>
      </c>
      <c r="F472">
        <v>48</v>
      </c>
      <c r="G472">
        <v>0.246877664</v>
      </c>
      <c r="H472" t="s">
        <v>1265</v>
      </c>
      <c r="I472" t="s">
        <v>1270</v>
      </c>
      <c r="J472" t="s">
        <v>1271</v>
      </c>
      <c r="K472" t="s">
        <v>1271</v>
      </c>
      <c r="L472" t="s">
        <v>1271</v>
      </c>
      <c r="M472" t="s">
        <v>1288</v>
      </c>
      <c r="N472" t="s">
        <v>1288</v>
      </c>
      <c r="O472">
        <f>VLOOKUP(A472,Sheet2!A:B,2,0)</f>
        <v>234828</v>
      </c>
      <c r="P472">
        <f>VLOOKUP(A472,Sheet2!A:C,3,0)</f>
        <v>234828</v>
      </c>
      <c r="Q472">
        <f>VLOOKUP(A472,Sheet2!A:E,5,0)</f>
        <v>88065</v>
      </c>
      <c r="R472">
        <f>VLOOKUP(A472,Sheet2!A:F,6,0)</f>
        <v>0</v>
      </c>
      <c r="S472" t="s">
        <v>1288</v>
      </c>
      <c r="T472" s="33" t="str">
        <f>VLOOKUP(A472,Sheet2!AA:AD,3,0)</f>
        <v>Green</v>
      </c>
      <c r="U472" s="32" t="str">
        <f>VLOOKUP(A472,Sheet2!X:Y,2,0)</f>
        <v>Green</v>
      </c>
      <c r="V472" s="33" t="str">
        <f>VLOOKUP(A472,Sheet2!AA:AD,4,0)</f>
        <v>Green</v>
      </c>
    </row>
    <row r="473" spans="1:22" x14ac:dyDescent="0.3">
      <c r="A473" t="s">
        <v>485</v>
      </c>
      <c r="B473" t="s">
        <v>1256</v>
      </c>
      <c r="C473">
        <v>49</v>
      </c>
      <c r="D473" t="s">
        <v>1261</v>
      </c>
      <c r="E473">
        <v>2011</v>
      </c>
      <c r="F473">
        <v>37</v>
      </c>
      <c r="G473">
        <v>0.603828645</v>
      </c>
      <c r="H473" t="s">
        <v>1264</v>
      </c>
      <c r="I473" t="s">
        <v>1267</v>
      </c>
      <c r="J473" t="s">
        <v>1275</v>
      </c>
      <c r="K473" t="s">
        <v>1280</v>
      </c>
      <c r="L473" t="s">
        <v>1284</v>
      </c>
      <c r="M473" t="s">
        <v>1288</v>
      </c>
      <c r="N473" t="s">
        <v>1288</v>
      </c>
      <c r="O473">
        <f>VLOOKUP(A473,Sheet2!A:B,2,0)</f>
        <v>283928</v>
      </c>
      <c r="P473">
        <f>VLOOKUP(A473,Sheet2!A:C,3,0)</f>
        <v>298844</v>
      </c>
      <c r="Q473">
        <f>VLOOKUP(A473,Sheet2!A:E,5,0)</f>
        <v>522245</v>
      </c>
      <c r="R473">
        <f>VLOOKUP(A473,Sheet2!A:F,6,0)</f>
        <v>0</v>
      </c>
      <c r="S473" t="s">
        <v>1304</v>
      </c>
      <c r="T473" s="33" t="str">
        <f>VLOOKUP(A473,Sheet2!AA:AD,3,0)</f>
        <v>Green</v>
      </c>
      <c r="U473" s="32" t="str">
        <f>VLOOKUP(A473,Sheet2!X:Y,2,0)</f>
        <v>Green</v>
      </c>
      <c r="V473" s="33" t="str">
        <f>VLOOKUP(A473,Sheet2!AA:AD,4,0)</f>
        <v>Green</v>
      </c>
    </row>
    <row r="474" spans="1:22" x14ac:dyDescent="0.3">
      <c r="A474" t="s">
        <v>486</v>
      </c>
      <c r="B474" t="s">
        <v>1256</v>
      </c>
      <c r="C474">
        <v>61</v>
      </c>
      <c r="D474" t="s">
        <v>1259</v>
      </c>
      <c r="E474">
        <v>2012</v>
      </c>
      <c r="F474">
        <v>42</v>
      </c>
      <c r="G474">
        <v>0.722600252</v>
      </c>
      <c r="H474" t="s">
        <v>1265</v>
      </c>
      <c r="I474" t="s">
        <v>1267</v>
      </c>
      <c r="J474" t="s">
        <v>1275</v>
      </c>
      <c r="K474" t="s">
        <v>1279</v>
      </c>
      <c r="L474" t="s">
        <v>1287</v>
      </c>
      <c r="M474" t="s">
        <v>1289</v>
      </c>
      <c r="N474" t="s">
        <v>1288</v>
      </c>
      <c r="O474">
        <f>VLOOKUP(A474,Sheet2!A:B,2,0)</f>
        <v>300799</v>
      </c>
      <c r="P474">
        <f>VLOOKUP(A474,Sheet2!A:C,3,0)</f>
        <v>389270</v>
      </c>
      <c r="Q474">
        <f>VLOOKUP(A474,Sheet2!A:E,5,0)</f>
        <v>803433</v>
      </c>
      <c r="R474">
        <f>VLOOKUP(A474,Sheet2!A:F,6,0)</f>
        <v>803433</v>
      </c>
      <c r="S474" t="s">
        <v>1303</v>
      </c>
      <c r="T474" s="33" t="str">
        <f>VLOOKUP(A474,Sheet2!AA:AD,3,0)</f>
        <v>Green</v>
      </c>
      <c r="U474" s="32" t="str">
        <f>VLOOKUP(A474,Sheet2!X:Y,2,0)</f>
        <v>Green</v>
      </c>
      <c r="V474" s="33" t="str">
        <f>VLOOKUP(A474,Sheet2!AA:AD,4,0)</f>
        <v>Green</v>
      </c>
    </row>
    <row r="475" spans="1:22" x14ac:dyDescent="0.3">
      <c r="A475" t="s">
        <v>487</v>
      </c>
      <c r="B475" t="s">
        <v>1256</v>
      </c>
      <c r="C475">
        <v>61</v>
      </c>
      <c r="D475" t="s">
        <v>1260</v>
      </c>
      <c r="E475">
        <v>2013</v>
      </c>
      <c r="F475">
        <v>65</v>
      </c>
      <c r="G475">
        <v>0.77489333299999996</v>
      </c>
      <c r="H475" t="s">
        <v>1264</v>
      </c>
      <c r="I475" t="s">
        <v>1267</v>
      </c>
      <c r="J475" t="s">
        <v>1275</v>
      </c>
      <c r="K475" t="s">
        <v>1280</v>
      </c>
      <c r="L475" t="s">
        <v>1286</v>
      </c>
      <c r="M475" t="s">
        <v>1289</v>
      </c>
      <c r="N475" t="s">
        <v>1288</v>
      </c>
      <c r="O475">
        <f>VLOOKUP(A475,Sheet2!A:B,2,0)</f>
        <v>264550</v>
      </c>
      <c r="P475">
        <f>VLOOKUP(A475,Sheet2!A:C,3,0)</f>
        <v>343915</v>
      </c>
      <c r="Q475">
        <f>VLOOKUP(A475,Sheet2!A:E,5,0)</f>
        <v>786610</v>
      </c>
      <c r="R475">
        <f>VLOOKUP(A475,Sheet2!A:F,6,0)</f>
        <v>0</v>
      </c>
      <c r="S475" t="s">
        <v>1304</v>
      </c>
      <c r="T475" s="33" t="str">
        <f>VLOOKUP(A475,Sheet2!AA:AD,3,0)</f>
        <v>Green</v>
      </c>
      <c r="U475" s="32" t="str">
        <f>VLOOKUP(A475,Sheet2!X:Y,2,0)</f>
        <v>Green</v>
      </c>
      <c r="V475" s="33" t="str">
        <f>VLOOKUP(A475,Sheet2!AA:AD,4,0)</f>
        <v>Green</v>
      </c>
    </row>
    <row r="476" spans="1:22" x14ac:dyDescent="0.3">
      <c r="A476" t="s">
        <v>488</v>
      </c>
      <c r="B476" t="s">
        <v>1257</v>
      </c>
      <c r="C476">
        <v>37</v>
      </c>
      <c r="D476" t="s">
        <v>1259</v>
      </c>
      <c r="E476">
        <v>2012</v>
      </c>
      <c r="F476">
        <v>25</v>
      </c>
      <c r="G476">
        <v>0.83443193299999996</v>
      </c>
      <c r="H476" t="s">
        <v>1265</v>
      </c>
      <c r="I476" t="s">
        <v>1268</v>
      </c>
      <c r="J476" t="s">
        <v>1274</v>
      </c>
      <c r="K476" t="s">
        <v>1279</v>
      </c>
      <c r="L476" t="s">
        <v>1285</v>
      </c>
      <c r="M476" t="s">
        <v>1289</v>
      </c>
      <c r="N476" t="s">
        <v>1288</v>
      </c>
      <c r="O476">
        <f>VLOOKUP(A476,Sheet2!A:B,2,0)</f>
        <v>183485</v>
      </c>
      <c r="P476">
        <f>VLOOKUP(A476,Sheet2!A:C,3,0)</f>
        <v>800910</v>
      </c>
      <c r="Q476">
        <f>VLOOKUP(A476,Sheet2!A:E,5,0)</f>
        <v>944283</v>
      </c>
      <c r="R476">
        <f>VLOOKUP(A476,Sheet2!A:F,6,0)</f>
        <v>944283</v>
      </c>
      <c r="S476" t="s">
        <v>1303</v>
      </c>
      <c r="T476" s="33" t="str">
        <f>VLOOKUP(A476,Sheet2!AA:AD,3,0)</f>
        <v>Green</v>
      </c>
      <c r="U476" s="32" t="str">
        <f>VLOOKUP(A476,Sheet2!X:Y,2,0)</f>
        <v>Green</v>
      </c>
      <c r="V476" s="33" t="str">
        <f>VLOOKUP(A476,Sheet2!AA:AD,4,0)</f>
        <v>Green</v>
      </c>
    </row>
    <row r="477" spans="1:22" x14ac:dyDescent="0.3">
      <c r="A477" t="s">
        <v>489</v>
      </c>
      <c r="B477" t="s">
        <v>1256</v>
      </c>
      <c r="C477">
        <v>37</v>
      </c>
      <c r="D477" t="s">
        <v>1260</v>
      </c>
      <c r="E477">
        <v>2010</v>
      </c>
      <c r="F477">
        <v>37</v>
      </c>
      <c r="G477">
        <v>0.56059704700000001</v>
      </c>
      <c r="H477" t="s">
        <v>1265</v>
      </c>
      <c r="I477" t="s">
        <v>1271</v>
      </c>
      <c r="J477" t="s">
        <v>1271</v>
      </c>
      <c r="K477" t="s">
        <v>1271</v>
      </c>
      <c r="L477" t="s">
        <v>1271</v>
      </c>
      <c r="M477" t="s">
        <v>1288</v>
      </c>
      <c r="N477" t="s">
        <v>1288</v>
      </c>
      <c r="O477">
        <f>VLOOKUP(A477,Sheet2!A:B,2,0)</f>
        <v>429452</v>
      </c>
      <c r="P477">
        <f>VLOOKUP(A477,Sheet2!A:C,3,0)</f>
        <v>474684</v>
      </c>
      <c r="Q477">
        <f>VLOOKUP(A477,Sheet2!A:E,5,0)</f>
        <v>345773</v>
      </c>
      <c r="R477">
        <f>VLOOKUP(A477,Sheet2!A:F,6,0)</f>
        <v>0</v>
      </c>
      <c r="S477" t="s">
        <v>1288</v>
      </c>
      <c r="T477" s="33" t="str">
        <f>VLOOKUP(A477,Sheet2!AA:AD,3,0)</f>
        <v>Green</v>
      </c>
      <c r="U477" s="32" t="str">
        <f>VLOOKUP(A477,Sheet2!X:Y,2,0)</f>
        <v>Green</v>
      </c>
      <c r="V477" s="33" t="str">
        <f>VLOOKUP(A477,Sheet2!AA:AD,4,0)</f>
        <v>Green</v>
      </c>
    </row>
    <row r="478" spans="1:22" x14ac:dyDescent="0.3">
      <c r="A478" t="s">
        <v>490</v>
      </c>
      <c r="B478" t="s">
        <v>1256</v>
      </c>
      <c r="C478">
        <v>37</v>
      </c>
      <c r="D478" t="s">
        <v>1258</v>
      </c>
      <c r="E478">
        <v>2011</v>
      </c>
      <c r="F478">
        <v>42</v>
      </c>
      <c r="G478">
        <v>0.52112412900000005</v>
      </c>
      <c r="H478" t="s">
        <v>1264</v>
      </c>
      <c r="I478" t="s">
        <v>1269</v>
      </c>
      <c r="J478" t="s">
        <v>1277</v>
      </c>
      <c r="K478" t="s">
        <v>1281</v>
      </c>
      <c r="L478" t="s">
        <v>1286</v>
      </c>
      <c r="M478" t="s">
        <v>1289</v>
      </c>
      <c r="N478" t="s">
        <v>1288</v>
      </c>
      <c r="O478">
        <f>VLOOKUP(A478,Sheet2!A:B,2,0)</f>
        <v>195916</v>
      </c>
      <c r="P478">
        <f>VLOOKUP(A478,Sheet2!A:C,3,0)</f>
        <v>327824</v>
      </c>
      <c r="Q478">
        <f>VLOOKUP(A478,Sheet2!A:E,5,0)</f>
        <v>454035</v>
      </c>
      <c r="R478">
        <f>VLOOKUP(A478,Sheet2!A:F,6,0)</f>
        <v>454035</v>
      </c>
      <c r="S478" t="s">
        <v>1288</v>
      </c>
      <c r="T478" s="33" t="str">
        <f>VLOOKUP(A478,Sheet2!AA:AD,3,0)</f>
        <v>Green</v>
      </c>
      <c r="U478" s="32" t="str">
        <f>VLOOKUP(A478,Sheet2!X:Y,2,0)</f>
        <v>Green</v>
      </c>
      <c r="V478" s="33" t="str">
        <f>VLOOKUP(A478,Sheet2!AA:AD,4,0)</f>
        <v>Green</v>
      </c>
    </row>
    <row r="479" spans="1:22" x14ac:dyDescent="0.3">
      <c r="A479" t="s">
        <v>491</v>
      </c>
      <c r="B479" t="s">
        <v>1256</v>
      </c>
      <c r="C479">
        <v>31</v>
      </c>
      <c r="D479" t="s">
        <v>1258</v>
      </c>
      <c r="E479">
        <v>2007</v>
      </c>
      <c r="F479">
        <v>28</v>
      </c>
      <c r="G479">
        <v>0.28247932799999997</v>
      </c>
      <c r="H479" t="s">
        <v>1265</v>
      </c>
      <c r="I479" t="s">
        <v>1269</v>
      </c>
      <c r="J479" t="s">
        <v>1278</v>
      </c>
      <c r="K479" t="s">
        <v>1281</v>
      </c>
      <c r="L479" t="s">
        <v>1286</v>
      </c>
      <c r="M479" t="s">
        <v>1288</v>
      </c>
      <c r="N479" t="s">
        <v>1288</v>
      </c>
      <c r="O479">
        <f>VLOOKUP(A479,Sheet2!A:B,2,0)</f>
        <v>206368.54</v>
      </c>
      <c r="P479">
        <f>VLOOKUP(A479,Sheet2!A:C,3,0)</f>
        <v>217626</v>
      </c>
      <c r="Q479">
        <f>VLOOKUP(A479,Sheet2!A:E,5,0)</f>
        <v>109421</v>
      </c>
      <c r="R479">
        <f>VLOOKUP(A479,Sheet2!A:F,6,0)</f>
        <v>0</v>
      </c>
      <c r="S479" t="s">
        <v>1288</v>
      </c>
      <c r="T479" s="33" t="str">
        <f>VLOOKUP(A479,Sheet2!AA:AD,3,0)</f>
        <v>Green</v>
      </c>
      <c r="U479" s="32" t="str">
        <f>VLOOKUP(A479,Sheet2!X:Y,2,0)</f>
        <v>Green</v>
      </c>
      <c r="V479" s="33" t="str">
        <f>VLOOKUP(A479,Sheet2!AA:AD,4,0)</f>
        <v>Green</v>
      </c>
    </row>
    <row r="480" spans="1:22" x14ac:dyDescent="0.3">
      <c r="A480" t="s">
        <v>492</v>
      </c>
      <c r="B480" t="s">
        <v>1256</v>
      </c>
      <c r="C480">
        <v>37</v>
      </c>
      <c r="D480" t="s">
        <v>1260</v>
      </c>
      <c r="E480">
        <v>2005</v>
      </c>
      <c r="F480">
        <v>30</v>
      </c>
      <c r="G480">
        <v>0.52261831800000003</v>
      </c>
      <c r="H480" t="s">
        <v>1265</v>
      </c>
      <c r="I480" t="s">
        <v>1270</v>
      </c>
      <c r="J480" t="s">
        <v>1275</v>
      </c>
      <c r="K480" t="s">
        <v>1280</v>
      </c>
      <c r="L480" t="s">
        <v>1284</v>
      </c>
      <c r="M480" t="s">
        <v>1289</v>
      </c>
      <c r="N480" t="s">
        <v>1288</v>
      </c>
      <c r="O480">
        <f>VLOOKUP(A480,Sheet2!A:B,2,0)</f>
        <v>188106.76</v>
      </c>
      <c r="P480">
        <f>VLOOKUP(A480,Sheet2!A:C,3,0)</f>
        <v>266458</v>
      </c>
      <c r="Q480">
        <f>VLOOKUP(A480,Sheet2!A:E,5,0)</f>
        <v>302013</v>
      </c>
      <c r="R480">
        <f>VLOOKUP(A480,Sheet2!A:F,6,0)</f>
        <v>302013</v>
      </c>
      <c r="S480" t="s">
        <v>1288</v>
      </c>
      <c r="T480" s="33" t="str">
        <f>VLOOKUP(A480,Sheet2!AA:AD,3,0)</f>
        <v>Green</v>
      </c>
      <c r="U480" s="32" t="str">
        <f>VLOOKUP(A480,Sheet2!X:Y,2,0)</f>
        <v>Green</v>
      </c>
      <c r="V480" s="33" t="str">
        <f>VLOOKUP(A480,Sheet2!AA:AD,4,0)</f>
        <v>Green</v>
      </c>
    </row>
    <row r="481" spans="1:22" x14ac:dyDescent="0.3">
      <c r="A481" t="s">
        <v>493</v>
      </c>
      <c r="B481" t="s">
        <v>1257</v>
      </c>
      <c r="C481">
        <v>25</v>
      </c>
      <c r="D481" t="s">
        <v>1261</v>
      </c>
      <c r="E481">
        <v>2006</v>
      </c>
      <c r="F481">
        <v>31</v>
      </c>
      <c r="G481">
        <v>0.30288999999999999</v>
      </c>
      <c r="H481" t="s">
        <v>1265</v>
      </c>
      <c r="I481" t="s">
        <v>1271</v>
      </c>
      <c r="J481" t="s">
        <v>1271</v>
      </c>
      <c r="K481" t="s">
        <v>1271</v>
      </c>
      <c r="L481" t="s">
        <v>1271</v>
      </c>
      <c r="M481" t="s">
        <v>1288</v>
      </c>
      <c r="N481" t="s">
        <v>1288</v>
      </c>
      <c r="O481">
        <f>VLOOKUP(A481,Sheet2!A:B,2,0)</f>
        <v>234430</v>
      </c>
      <c r="P481">
        <f>VLOOKUP(A481,Sheet2!A:C,3,0)</f>
        <v>234430</v>
      </c>
      <c r="Q481">
        <f>VLOOKUP(A481,Sheet2!A:E,5,0)</f>
        <v>94108</v>
      </c>
      <c r="R481">
        <f>VLOOKUP(A481,Sheet2!A:F,6,0)</f>
        <v>0</v>
      </c>
      <c r="S481" t="s">
        <v>1303</v>
      </c>
      <c r="T481" s="33" t="str">
        <f>VLOOKUP(A481,Sheet2!AA:AD,3,0)</f>
        <v>Green</v>
      </c>
      <c r="U481" s="32" t="str">
        <f>VLOOKUP(A481,Sheet2!X:Y,2,0)</f>
        <v>Green</v>
      </c>
      <c r="V481" s="33" t="str">
        <f>VLOOKUP(A481,Sheet2!AA:AD,4,0)</f>
        <v>Green</v>
      </c>
    </row>
    <row r="482" spans="1:22" x14ac:dyDescent="0.3">
      <c r="A482" t="s">
        <v>494</v>
      </c>
      <c r="B482" t="s">
        <v>1257</v>
      </c>
      <c r="C482">
        <v>25</v>
      </c>
      <c r="D482" t="s">
        <v>1261</v>
      </c>
      <c r="E482">
        <v>2005</v>
      </c>
      <c r="F482">
        <v>31</v>
      </c>
      <c r="G482">
        <v>0.47556485999999998</v>
      </c>
      <c r="H482" t="s">
        <v>1264</v>
      </c>
      <c r="I482" t="s">
        <v>1268</v>
      </c>
      <c r="J482" t="s">
        <v>1275</v>
      </c>
      <c r="K482" t="s">
        <v>1283</v>
      </c>
      <c r="L482" t="s">
        <v>1284</v>
      </c>
      <c r="M482" t="s">
        <v>1289</v>
      </c>
      <c r="N482" t="s">
        <v>1288</v>
      </c>
      <c r="O482">
        <f>VLOOKUP(A482,Sheet2!A:B,2,0)</f>
        <v>262189</v>
      </c>
      <c r="P482">
        <f>VLOOKUP(A482,Sheet2!A:C,3,0)</f>
        <v>318144</v>
      </c>
      <c r="Q482">
        <f>VLOOKUP(A482,Sheet2!A:E,5,0)</f>
        <v>190799</v>
      </c>
      <c r="R482">
        <f>VLOOKUP(A482,Sheet2!A:F,6,0)</f>
        <v>0</v>
      </c>
      <c r="S482" t="s">
        <v>1288</v>
      </c>
      <c r="T482" s="33" t="str">
        <f>VLOOKUP(A482,Sheet2!AA:AD,3,0)</f>
        <v>Green</v>
      </c>
      <c r="U482" s="32" t="str">
        <f>VLOOKUP(A482,Sheet2!X:Y,2,0)</f>
        <v>Green</v>
      </c>
      <c r="V482" s="33" t="str">
        <f>VLOOKUP(A482,Sheet2!AA:AD,4,0)</f>
        <v>Green</v>
      </c>
    </row>
    <row r="483" spans="1:22" x14ac:dyDescent="0.3">
      <c r="A483" t="s">
        <v>495</v>
      </c>
      <c r="B483" t="s">
        <v>1257</v>
      </c>
      <c r="C483">
        <v>37</v>
      </c>
      <c r="D483" t="s">
        <v>1259</v>
      </c>
      <c r="E483">
        <v>2009</v>
      </c>
      <c r="F483">
        <v>23</v>
      </c>
      <c r="G483">
        <v>0.56253970099999995</v>
      </c>
      <c r="H483" t="s">
        <v>1264</v>
      </c>
      <c r="I483" t="s">
        <v>1271</v>
      </c>
      <c r="J483" t="s">
        <v>1271</v>
      </c>
      <c r="K483" t="s">
        <v>1271</v>
      </c>
      <c r="L483" t="s">
        <v>1271</v>
      </c>
      <c r="M483" t="s">
        <v>1289</v>
      </c>
      <c r="N483" t="s">
        <v>1288</v>
      </c>
      <c r="O483">
        <f>VLOOKUP(A483,Sheet2!A:B,2,0)</f>
        <v>209354</v>
      </c>
      <c r="P483">
        <f>VLOOKUP(A483,Sheet2!A:C,3,0)</f>
        <v>272124</v>
      </c>
      <c r="Q483">
        <f>VLOOKUP(A483,Sheet2!A:E,5,0)</f>
        <v>465480</v>
      </c>
      <c r="R483">
        <f>VLOOKUP(A483,Sheet2!A:F,6,0)</f>
        <v>0</v>
      </c>
      <c r="S483" t="s">
        <v>1288</v>
      </c>
      <c r="T483" s="33" t="str">
        <f>VLOOKUP(A483,Sheet2!AA:AD,3,0)</f>
        <v>Green</v>
      </c>
      <c r="U483" s="32" t="str">
        <f>VLOOKUP(A483,Sheet2!X:Y,2,0)</f>
        <v>Green</v>
      </c>
      <c r="V483" s="33" t="str">
        <f>VLOOKUP(A483,Sheet2!AA:AD,4,0)</f>
        <v>Green</v>
      </c>
    </row>
    <row r="484" spans="1:22" x14ac:dyDescent="0.3">
      <c r="A484" t="s">
        <v>496</v>
      </c>
      <c r="B484" t="s">
        <v>1257</v>
      </c>
      <c r="C484">
        <v>37</v>
      </c>
      <c r="D484" t="s">
        <v>1258</v>
      </c>
      <c r="E484">
        <v>2012</v>
      </c>
      <c r="F484">
        <v>47</v>
      </c>
      <c r="G484">
        <v>0.50987121999999996</v>
      </c>
      <c r="H484" t="s">
        <v>1265</v>
      </c>
      <c r="I484" t="s">
        <v>1271</v>
      </c>
      <c r="J484" t="s">
        <v>1271</v>
      </c>
      <c r="K484" t="s">
        <v>1271</v>
      </c>
      <c r="L484" t="s">
        <v>1271</v>
      </c>
      <c r="M484" t="s">
        <v>1288</v>
      </c>
      <c r="N484" t="s">
        <v>1288</v>
      </c>
      <c r="O484">
        <f>VLOOKUP(A484,Sheet2!A:B,2,0)</f>
        <v>302302</v>
      </c>
      <c r="P484">
        <f>VLOOKUP(A484,Sheet2!A:C,3,0)</f>
        <v>332038</v>
      </c>
      <c r="Q484">
        <f>VLOOKUP(A484,Sheet2!A:E,5,0)</f>
        <v>430428</v>
      </c>
      <c r="R484">
        <f>VLOOKUP(A484,Sheet2!A:F,6,0)</f>
        <v>0</v>
      </c>
      <c r="S484" t="s">
        <v>1288</v>
      </c>
      <c r="T484" s="33" t="str">
        <f>VLOOKUP(A484,Sheet2!AA:AD,3,0)</f>
        <v>Green</v>
      </c>
      <c r="U484" s="32" t="str">
        <f>VLOOKUP(A484,Sheet2!X:Y,2,0)</f>
        <v>Green</v>
      </c>
      <c r="V484" s="33" t="str">
        <f>VLOOKUP(A484,Sheet2!AA:AD,4,0)</f>
        <v>Green</v>
      </c>
    </row>
    <row r="485" spans="1:22" x14ac:dyDescent="0.3">
      <c r="A485" t="s">
        <v>497</v>
      </c>
      <c r="B485" t="s">
        <v>1257</v>
      </c>
      <c r="C485">
        <v>37</v>
      </c>
      <c r="D485" t="s">
        <v>1258</v>
      </c>
      <c r="E485">
        <v>2019</v>
      </c>
      <c r="F485">
        <v>34</v>
      </c>
      <c r="G485">
        <v>0.58998060600000002</v>
      </c>
      <c r="H485" t="s">
        <v>1265</v>
      </c>
      <c r="I485" t="s">
        <v>1270</v>
      </c>
      <c r="J485" t="s">
        <v>1276</v>
      </c>
      <c r="K485" t="s">
        <v>1280</v>
      </c>
      <c r="L485" t="s">
        <v>1287</v>
      </c>
      <c r="M485" t="s">
        <v>1289</v>
      </c>
      <c r="N485" t="s">
        <v>1288</v>
      </c>
      <c r="O485">
        <f>VLOOKUP(A485,Sheet2!A:B,2,0)</f>
        <v>436258</v>
      </c>
      <c r="P485">
        <f>VLOOKUP(A485,Sheet2!A:C,3,0)</f>
        <v>564606</v>
      </c>
      <c r="Q485">
        <f>VLOOKUP(A485,Sheet2!A:E,5,0)</f>
        <v>609698</v>
      </c>
      <c r="R485">
        <f>VLOOKUP(A485,Sheet2!A:F,6,0)</f>
        <v>609698</v>
      </c>
      <c r="S485" t="s">
        <v>1288</v>
      </c>
      <c r="T485" s="33" t="str">
        <f>VLOOKUP(A485,Sheet2!AA:AD,3,0)</f>
        <v>Green</v>
      </c>
      <c r="U485" s="32" t="str">
        <f>VLOOKUP(A485,Sheet2!X:Y,2,0)</f>
        <v>Green</v>
      </c>
      <c r="V485" s="33" t="str">
        <f>VLOOKUP(A485,Sheet2!AA:AD,4,0)</f>
        <v>Green</v>
      </c>
    </row>
    <row r="486" spans="1:22" x14ac:dyDescent="0.3">
      <c r="A486" t="s">
        <v>498</v>
      </c>
      <c r="B486" t="s">
        <v>1257</v>
      </c>
      <c r="C486">
        <v>49</v>
      </c>
      <c r="D486" t="s">
        <v>1259</v>
      </c>
      <c r="E486">
        <v>2012</v>
      </c>
      <c r="F486">
        <v>59</v>
      </c>
      <c r="G486">
        <v>0.71737365900000005</v>
      </c>
      <c r="H486" t="s">
        <v>1265</v>
      </c>
      <c r="I486" t="s">
        <v>1268</v>
      </c>
      <c r="J486" t="s">
        <v>1274</v>
      </c>
      <c r="K486" t="s">
        <v>1279</v>
      </c>
      <c r="L486" t="s">
        <v>1285</v>
      </c>
      <c r="M486" t="s">
        <v>1288</v>
      </c>
      <c r="N486" t="s">
        <v>1288</v>
      </c>
      <c r="O486">
        <f>VLOOKUP(A486,Sheet2!A:B,2,0)</f>
        <v>399966</v>
      </c>
      <c r="P486">
        <f>VLOOKUP(A486,Sheet2!A:C,3,0)</f>
        <v>399966</v>
      </c>
      <c r="Q486">
        <f>VLOOKUP(A486,Sheet2!A:E,5,0)</f>
        <v>625330</v>
      </c>
      <c r="R486">
        <f>VLOOKUP(A486,Sheet2!A:F,6,0)</f>
        <v>0</v>
      </c>
      <c r="S486" t="s">
        <v>1304</v>
      </c>
      <c r="T486" s="33" t="str">
        <f>VLOOKUP(A486,Sheet2!AA:AD,3,0)</f>
        <v>Green</v>
      </c>
      <c r="U486" s="32" t="str">
        <f>VLOOKUP(A486,Sheet2!X:Y,2,0)</f>
        <v>Green</v>
      </c>
      <c r="V486" s="33" t="str">
        <f>VLOOKUP(A486,Sheet2!AA:AD,4,0)</f>
        <v>Green</v>
      </c>
    </row>
    <row r="487" spans="1:22" x14ac:dyDescent="0.3">
      <c r="A487" t="s">
        <v>499</v>
      </c>
      <c r="B487" t="s">
        <v>1256</v>
      </c>
      <c r="C487">
        <v>37</v>
      </c>
      <c r="D487" t="s">
        <v>1260</v>
      </c>
      <c r="E487">
        <v>2006</v>
      </c>
      <c r="F487">
        <v>51</v>
      </c>
      <c r="G487">
        <v>0.62748292699999997</v>
      </c>
      <c r="H487" t="s">
        <v>1264</v>
      </c>
      <c r="I487" t="s">
        <v>1270</v>
      </c>
      <c r="J487" t="s">
        <v>1275</v>
      </c>
      <c r="K487" t="s">
        <v>1279</v>
      </c>
      <c r="L487" t="s">
        <v>1284</v>
      </c>
      <c r="M487" t="s">
        <v>1288</v>
      </c>
      <c r="N487" t="s">
        <v>1288</v>
      </c>
      <c r="O487">
        <f>VLOOKUP(A487,Sheet2!A:B,2,0)</f>
        <v>165483</v>
      </c>
      <c r="P487">
        <f>VLOOKUP(A487,Sheet2!A:C,3,0)</f>
        <v>183870</v>
      </c>
      <c r="Q487">
        <f>VLOOKUP(A487,Sheet2!A:E,5,0)</f>
        <v>324743</v>
      </c>
      <c r="R487">
        <f>VLOOKUP(A487,Sheet2!A:F,6,0)</f>
        <v>0</v>
      </c>
      <c r="S487" t="s">
        <v>1303</v>
      </c>
      <c r="T487" s="33" t="str">
        <f>VLOOKUP(A487,Sheet2!AA:AD,3,0)</f>
        <v>Green</v>
      </c>
      <c r="U487" s="32" t="str">
        <f>VLOOKUP(A487,Sheet2!X:Y,2,0)</f>
        <v>Green</v>
      </c>
      <c r="V487" s="33" t="str">
        <f>VLOOKUP(A487,Sheet2!AA:AD,4,0)</f>
        <v>Green</v>
      </c>
    </row>
    <row r="488" spans="1:22" x14ac:dyDescent="0.3">
      <c r="A488" t="s">
        <v>500</v>
      </c>
      <c r="B488" t="s">
        <v>1257</v>
      </c>
      <c r="C488">
        <v>49</v>
      </c>
      <c r="D488" t="s">
        <v>1259</v>
      </c>
      <c r="E488">
        <v>2009</v>
      </c>
      <c r="F488">
        <v>29</v>
      </c>
      <c r="G488">
        <v>0.52024992699999995</v>
      </c>
      <c r="H488" t="s">
        <v>1265</v>
      </c>
      <c r="I488" t="s">
        <v>1268</v>
      </c>
      <c r="J488" t="s">
        <v>1275</v>
      </c>
      <c r="K488" t="s">
        <v>1279</v>
      </c>
      <c r="L488" t="s">
        <v>1287</v>
      </c>
      <c r="M488" t="s">
        <v>1288</v>
      </c>
      <c r="N488" t="s">
        <v>1288</v>
      </c>
      <c r="O488">
        <f>VLOOKUP(A488,Sheet2!A:B,2,0)</f>
        <v>258562</v>
      </c>
      <c r="P488">
        <f>VLOOKUP(A488,Sheet2!A:C,3,0)</f>
        <v>260092</v>
      </c>
      <c r="Q488">
        <f>VLOOKUP(A488,Sheet2!A:E,5,0)</f>
        <v>389301</v>
      </c>
      <c r="R488">
        <f>VLOOKUP(A488,Sheet2!A:F,6,0)</f>
        <v>0</v>
      </c>
      <c r="S488" t="s">
        <v>1288</v>
      </c>
      <c r="T488" s="33" t="str">
        <f>VLOOKUP(A488,Sheet2!AA:AD,3,0)</f>
        <v>Green</v>
      </c>
      <c r="U488" s="32" t="str">
        <f>VLOOKUP(A488,Sheet2!X:Y,2,0)</f>
        <v>Green</v>
      </c>
      <c r="V488" s="33" t="str">
        <f>VLOOKUP(A488,Sheet2!AA:AD,4,0)</f>
        <v>Green</v>
      </c>
    </row>
    <row r="489" spans="1:22" x14ac:dyDescent="0.3">
      <c r="A489" t="s">
        <v>501</v>
      </c>
      <c r="B489" t="s">
        <v>1257</v>
      </c>
      <c r="C489">
        <v>43</v>
      </c>
      <c r="D489" t="s">
        <v>1258</v>
      </c>
      <c r="E489">
        <v>2006</v>
      </c>
      <c r="F489">
        <v>56</v>
      </c>
      <c r="G489">
        <v>0.75139857099999996</v>
      </c>
      <c r="H489" t="s">
        <v>1264</v>
      </c>
      <c r="I489" t="s">
        <v>1267</v>
      </c>
      <c r="J489" t="s">
        <v>1274</v>
      </c>
      <c r="K489" t="s">
        <v>1280</v>
      </c>
      <c r="L489" t="s">
        <v>1286</v>
      </c>
      <c r="M489" t="s">
        <v>1288</v>
      </c>
      <c r="N489" t="s">
        <v>1288</v>
      </c>
      <c r="O489">
        <f>VLOOKUP(A489,Sheet2!A:B,2,0)</f>
        <v>245993.44</v>
      </c>
      <c r="P489">
        <f>VLOOKUP(A489,Sheet2!A:C,3,0)</f>
        <v>286986</v>
      </c>
      <c r="Q489">
        <f>VLOOKUP(A489,Sheet2!A:E,5,0)</f>
        <v>440865</v>
      </c>
      <c r="R489">
        <f>VLOOKUP(A489,Sheet2!A:F,6,0)</f>
        <v>0</v>
      </c>
      <c r="S489" t="s">
        <v>1304</v>
      </c>
      <c r="T489" s="33" t="str">
        <f>VLOOKUP(A489,Sheet2!AA:AD,3,0)</f>
        <v>Green</v>
      </c>
      <c r="U489" s="32" t="str">
        <f>VLOOKUP(A489,Sheet2!X:Y,2,0)</f>
        <v>Green</v>
      </c>
      <c r="V489" s="33" t="str">
        <f>VLOOKUP(A489,Sheet2!AA:AD,4,0)</f>
        <v>Green</v>
      </c>
    </row>
    <row r="490" spans="1:22" x14ac:dyDescent="0.3">
      <c r="A490" t="s">
        <v>502</v>
      </c>
      <c r="B490" t="s">
        <v>1256</v>
      </c>
      <c r="C490">
        <v>37</v>
      </c>
      <c r="D490" t="s">
        <v>1261</v>
      </c>
      <c r="E490">
        <v>2015</v>
      </c>
      <c r="F490">
        <v>54</v>
      </c>
      <c r="G490">
        <v>0.40945130400000002</v>
      </c>
      <c r="H490" t="s">
        <v>1265</v>
      </c>
      <c r="I490" t="s">
        <v>1272</v>
      </c>
      <c r="J490" t="s">
        <v>1274</v>
      </c>
      <c r="K490" t="s">
        <v>1281</v>
      </c>
      <c r="L490" t="s">
        <v>1284</v>
      </c>
      <c r="M490" t="s">
        <v>1288</v>
      </c>
      <c r="N490" t="s">
        <v>1288</v>
      </c>
      <c r="O490">
        <f>VLOOKUP(A490,Sheet2!A:B,2,0)</f>
        <v>295396</v>
      </c>
      <c r="P490">
        <f>VLOOKUP(A490,Sheet2!A:C,3,0)</f>
        <v>310436</v>
      </c>
      <c r="Q490">
        <f>VLOOKUP(A490,Sheet2!A:E,5,0)</f>
        <v>372937</v>
      </c>
      <c r="R490">
        <f>VLOOKUP(A490,Sheet2!A:F,6,0)</f>
        <v>0</v>
      </c>
      <c r="S490" t="s">
        <v>1288</v>
      </c>
      <c r="T490" s="33" t="str">
        <f>VLOOKUP(A490,Sheet2!AA:AD,3,0)</f>
        <v>Green</v>
      </c>
      <c r="U490" s="32" t="str">
        <f>VLOOKUP(A490,Sheet2!X:Y,2,0)</f>
        <v>Green</v>
      </c>
      <c r="V490" s="33" t="str">
        <f>VLOOKUP(A490,Sheet2!AA:AD,4,0)</f>
        <v>Green</v>
      </c>
    </row>
    <row r="491" spans="1:22" x14ac:dyDescent="0.3">
      <c r="A491" t="s">
        <v>503</v>
      </c>
      <c r="B491" t="s">
        <v>1256</v>
      </c>
      <c r="C491">
        <v>25</v>
      </c>
      <c r="D491" t="s">
        <v>1262</v>
      </c>
      <c r="E491">
        <v>2005</v>
      </c>
      <c r="F491">
        <v>32</v>
      </c>
      <c r="G491">
        <v>0.34119327100000002</v>
      </c>
      <c r="H491" t="s">
        <v>1265</v>
      </c>
      <c r="I491" t="s">
        <v>1271</v>
      </c>
      <c r="J491" t="s">
        <v>1271</v>
      </c>
      <c r="K491" t="s">
        <v>1271</v>
      </c>
      <c r="L491" t="s">
        <v>1271</v>
      </c>
      <c r="M491" t="s">
        <v>1288</v>
      </c>
      <c r="N491" t="s">
        <v>1288</v>
      </c>
      <c r="O491">
        <f>VLOOKUP(A491,Sheet2!A:B,2,0)</f>
        <v>188412</v>
      </c>
      <c r="P491">
        <f>VLOOKUP(A491,Sheet2!A:C,3,0)</f>
        <v>188888</v>
      </c>
      <c r="Q491">
        <f>VLOOKUP(A491,Sheet2!A:E,5,0)</f>
        <v>131344</v>
      </c>
      <c r="R491">
        <f>VLOOKUP(A491,Sheet2!A:F,6,0)</f>
        <v>0</v>
      </c>
      <c r="S491" t="s">
        <v>1288</v>
      </c>
      <c r="T491" s="33" t="str">
        <f>VLOOKUP(A491,Sheet2!AA:AD,3,0)</f>
        <v>Green</v>
      </c>
      <c r="U491" s="32" t="str">
        <f>VLOOKUP(A491,Sheet2!X:Y,2,0)</f>
        <v>Green</v>
      </c>
      <c r="V491" s="33" t="str">
        <f>VLOOKUP(A491,Sheet2!AA:AD,4,0)</f>
        <v>Green</v>
      </c>
    </row>
    <row r="492" spans="1:22" x14ac:dyDescent="0.3">
      <c r="A492" t="s">
        <v>504</v>
      </c>
      <c r="B492" t="s">
        <v>1257</v>
      </c>
      <c r="C492">
        <v>25</v>
      </c>
      <c r="D492" t="s">
        <v>1262</v>
      </c>
      <c r="E492">
        <v>2007</v>
      </c>
      <c r="F492">
        <v>28</v>
      </c>
      <c r="G492">
        <v>0.21369680699999999</v>
      </c>
      <c r="H492" t="s">
        <v>1264</v>
      </c>
      <c r="I492" t="s">
        <v>1272</v>
      </c>
      <c r="J492" t="s">
        <v>1271</v>
      </c>
      <c r="K492" t="s">
        <v>1271</v>
      </c>
      <c r="L492" t="s">
        <v>1271</v>
      </c>
      <c r="M492" t="s">
        <v>1288</v>
      </c>
      <c r="N492" t="s">
        <v>1288</v>
      </c>
      <c r="O492">
        <f>VLOOKUP(A492,Sheet2!A:B,2,0)</f>
        <v>162455</v>
      </c>
      <c r="P492">
        <f>VLOOKUP(A492,Sheet2!A:C,3,0)</f>
        <v>185045</v>
      </c>
      <c r="Q492">
        <f>VLOOKUP(A492,Sheet2!A:E,5,0)</f>
        <v>92704</v>
      </c>
      <c r="R492">
        <f>VLOOKUP(A492,Sheet2!A:F,6,0)</f>
        <v>0</v>
      </c>
      <c r="S492" t="s">
        <v>1288</v>
      </c>
      <c r="T492" s="33" t="str">
        <f>VLOOKUP(A492,Sheet2!AA:AD,3,0)</f>
        <v>Green</v>
      </c>
      <c r="U492" s="32" t="str">
        <f>VLOOKUP(A492,Sheet2!X:Y,2,0)</f>
        <v>Green</v>
      </c>
      <c r="V492" s="33" t="str">
        <f>VLOOKUP(A492,Sheet2!AA:AD,4,0)</f>
        <v>Green</v>
      </c>
    </row>
    <row r="493" spans="1:22" x14ac:dyDescent="0.3">
      <c r="A493" t="s">
        <v>505</v>
      </c>
      <c r="B493" t="s">
        <v>1257</v>
      </c>
      <c r="C493">
        <v>37</v>
      </c>
      <c r="D493" t="s">
        <v>1262</v>
      </c>
      <c r="E493">
        <v>2010</v>
      </c>
      <c r="F493">
        <v>53</v>
      </c>
      <c r="G493">
        <v>0.34657655199999998</v>
      </c>
      <c r="H493" t="s">
        <v>1265</v>
      </c>
      <c r="I493" t="s">
        <v>1270</v>
      </c>
      <c r="J493" t="s">
        <v>1271</v>
      </c>
      <c r="K493" t="s">
        <v>1271</v>
      </c>
      <c r="L493" t="s">
        <v>1271</v>
      </c>
      <c r="M493" t="s">
        <v>1288</v>
      </c>
      <c r="N493" t="s">
        <v>1288</v>
      </c>
      <c r="O493">
        <f>VLOOKUP(A493,Sheet2!A:B,2,0)</f>
        <v>230775</v>
      </c>
      <c r="P493">
        <f>VLOOKUP(A493,Sheet2!A:C,3,0)</f>
        <v>230775</v>
      </c>
      <c r="Q493">
        <f>VLOOKUP(A493,Sheet2!A:E,5,0)</f>
        <v>232548</v>
      </c>
      <c r="R493">
        <f>VLOOKUP(A493,Sheet2!A:F,6,0)</f>
        <v>0</v>
      </c>
      <c r="S493" t="s">
        <v>1288</v>
      </c>
      <c r="T493" s="33" t="str">
        <f>VLOOKUP(A493,Sheet2!AA:AD,3,0)</f>
        <v>Green</v>
      </c>
      <c r="U493" s="32" t="str">
        <f>VLOOKUP(A493,Sheet2!X:Y,2,0)</f>
        <v>Green</v>
      </c>
      <c r="V493" s="33" t="str">
        <f>VLOOKUP(A493,Sheet2!AA:AD,4,0)</f>
        <v>Green</v>
      </c>
    </row>
    <row r="494" spans="1:22" x14ac:dyDescent="0.3">
      <c r="A494" t="s">
        <v>506</v>
      </c>
      <c r="B494" t="s">
        <v>1257</v>
      </c>
      <c r="C494">
        <v>25</v>
      </c>
      <c r="D494" t="s">
        <v>1259</v>
      </c>
      <c r="E494">
        <v>2012</v>
      </c>
      <c r="F494">
        <v>29</v>
      </c>
      <c r="G494">
        <v>0.76892075500000001</v>
      </c>
      <c r="H494" t="s">
        <v>1264</v>
      </c>
      <c r="I494" t="s">
        <v>1270</v>
      </c>
      <c r="J494" t="s">
        <v>1275</v>
      </c>
      <c r="K494" t="s">
        <v>1280</v>
      </c>
      <c r="L494" t="s">
        <v>1284</v>
      </c>
      <c r="M494" t="s">
        <v>1288</v>
      </c>
      <c r="N494" t="s">
        <v>1288</v>
      </c>
      <c r="O494">
        <f>VLOOKUP(A494,Sheet2!A:B,2,0)</f>
        <v>479538</v>
      </c>
      <c r="P494">
        <f>VLOOKUP(A494,Sheet2!A:C,3,0)</f>
        <v>510456</v>
      </c>
      <c r="Q494">
        <f>VLOOKUP(A494,Sheet2!A:E,5,0)</f>
        <v>540182</v>
      </c>
      <c r="R494">
        <f>VLOOKUP(A494,Sheet2!A:F,6,0)</f>
        <v>0</v>
      </c>
      <c r="S494" t="s">
        <v>1304</v>
      </c>
      <c r="T494" s="33" t="str">
        <f>VLOOKUP(A494,Sheet2!AA:AD,3,0)</f>
        <v>Green</v>
      </c>
      <c r="U494" s="32" t="str">
        <f>VLOOKUP(A494,Sheet2!X:Y,2,0)</f>
        <v>Green</v>
      </c>
      <c r="V494" s="33" t="str">
        <f>VLOOKUP(A494,Sheet2!AA:AD,4,0)</f>
        <v>Green</v>
      </c>
    </row>
    <row r="495" spans="1:22" x14ac:dyDescent="0.3">
      <c r="A495" t="s">
        <v>507</v>
      </c>
      <c r="B495" t="s">
        <v>1256</v>
      </c>
      <c r="C495">
        <v>61</v>
      </c>
      <c r="D495" t="s">
        <v>1259</v>
      </c>
      <c r="E495">
        <v>2010</v>
      </c>
      <c r="F495">
        <v>45</v>
      </c>
      <c r="G495">
        <v>0.73298778799999997</v>
      </c>
      <c r="H495" t="s">
        <v>1264</v>
      </c>
      <c r="I495" t="s">
        <v>1267</v>
      </c>
      <c r="J495" t="s">
        <v>1275</v>
      </c>
      <c r="K495" t="s">
        <v>1280</v>
      </c>
      <c r="L495" t="s">
        <v>1286</v>
      </c>
      <c r="M495" t="s">
        <v>1288</v>
      </c>
      <c r="N495" t="s">
        <v>1288</v>
      </c>
      <c r="O495">
        <f>VLOOKUP(A495,Sheet2!A:B,2,0)</f>
        <v>301345</v>
      </c>
      <c r="P495">
        <f>VLOOKUP(A495,Sheet2!A:C,3,0)</f>
        <v>345366</v>
      </c>
      <c r="Q495">
        <f>VLOOKUP(A495,Sheet2!A:E,5,0)</f>
        <v>647602</v>
      </c>
      <c r="R495">
        <f>VLOOKUP(A495,Sheet2!A:F,6,0)</f>
        <v>0</v>
      </c>
      <c r="S495" t="s">
        <v>1304</v>
      </c>
      <c r="T495" s="33" t="str">
        <f>VLOOKUP(A495,Sheet2!AA:AD,3,0)</f>
        <v>Green</v>
      </c>
      <c r="U495" s="32" t="str">
        <f>VLOOKUP(A495,Sheet2!X:Y,2,0)</f>
        <v>Green</v>
      </c>
      <c r="V495" s="33" t="str">
        <f>VLOOKUP(A495,Sheet2!AA:AD,4,0)</f>
        <v>Green</v>
      </c>
    </row>
    <row r="496" spans="1:22" x14ac:dyDescent="0.3">
      <c r="A496" t="s">
        <v>508</v>
      </c>
      <c r="B496" t="s">
        <v>1257</v>
      </c>
      <c r="C496">
        <v>25</v>
      </c>
      <c r="D496" t="s">
        <v>1263</v>
      </c>
      <c r="E496">
        <v>2013</v>
      </c>
      <c r="F496">
        <v>64</v>
      </c>
      <c r="G496">
        <v>0.100760952</v>
      </c>
      <c r="H496" t="s">
        <v>1265</v>
      </c>
      <c r="I496" t="s">
        <v>1270</v>
      </c>
      <c r="J496" t="s">
        <v>1274</v>
      </c>
      <c r="K496" t="s">
        <v>1279</v>
      </c>
      <c r="L496" t="s">
        <v>1271</v>
      </c>
      <c r="M496" t="s">
        <v>1288</v>
      </c>
      <c r="N496" t="s">
        <v>1288</v>
      </c>
      <c r="O496">
        <f>VLOOKUP(A496,Sheet2!A:B,2,0)</f>
        <v>155620</v>
      </c>
      <c r="P496">
        <f>VLOOKUP(A496,Sheet2!A:C,3,0)</f>
        <v>155620</v>
      </c>
      <c r="Q496">
        <f>VLOOKUP(A496,Sheet2!A:E,5,0)</f>
        <v>31850</v>
      </c>
      <c r="R496">
        <f>VLOOKUP(A496,Sheet2!A:F,6,0)</f>
        <v>0</v>
      </c>
      <c r="S496" t="s">
        <v>1288</v>
      </c>
      <c r="T496" s="33" t="str">
        <f>VLOOKUP(A496,Sheet2!AA:AD,3,0)</f>
        <v>Green</v>
      </c>
      <c r="U496" s="32" t="str">
        <f>VLOOKUP(A496,Sheet2!X:Y,2,0)</f>
        <v>Green</v>
      </c>
      <c r="V496" s="33" t="str">
        <f>VLOOKUP(A496,Sheet2!AA:AD,4,0)</f>
        <v>Green</v>
      </c>
    </row>
    <row r="497" spans="1:22" x14ac:dyDescent="0.3">
      <c r="A497" t="s">
        <v>509</v>
      </c>
      <c r="B497" t="s">
        <v>1256</v>
      </c>
      <c r="C497">
        <v>37</v>
      </c>
      <c r="D497" t="s">
        <v>1261</v>
      </c>
      <c r="E497">
        <v>2013</v>
      </c>
      <c r="F497">
        <v>20</v>
      </c>
      <c r="G497">
        <v>0.59727809499999995</v>
      </c>
      <c r="H497" t="s">
        <v>1265</v>
      </c>
      <c r="I497" t="s">
        <v>1271</v>
      </c>
      <c r="J497" t="s">
        <v>1271</v>
      </c>
      <c r="K497" t="s">
        <v>1271</v>
      </c>
      <c r="L497" t="s">
        <v>1271</v>
      </c>
      <c r="M497" t="s">
        <v>1289</v>
      </c>
      <c r="N497" t="s">
        <v>1288</v>
      </c>
      <c r="O497">
        <f>VLOOKUP(A497,Sheet2!A:B,2,0)</f>
        <v>422805</v>
      </c>
      <c r="P497">
        <f>VLOOKUP(A497,Sheet2!A:C,3,0)</f>
        <v>563740</v>
      </c>
      <c r="Q497">
        <f>VLOOKUP(A497,Sheet2!A:E,5,0)</f>
        <v>494692</v>
      </c>
      <c r="R497">
        <f>VLOOKUP(A497,Sheet2!A:F,6,0)</f>
        <v>494692</v>
      </c>
      <c r="S497" t="s">
        <v>1288</v>
      </c>
      <c r="T497" s="33" t="str">
        <f>VLOOKUP(A497,Sheet2!AA:AD,3,0)</f>
        <v>Green</v>
      </c>
      <c r="U497" s="32" t="str">
        <f>VLOOKUP(A497,Sheet2!X:Y,2,0)</f>
        <v>Green</v>
      </c>
      <c r="V497" s="33" t="str">
        <f>VLOOKUP(A497,Sheet2!AA:AD,4,0)</f>
        <v>Green</v>
      </c>
    </row>
    <row r="498" spans="1:22" x14ac:dyDescent="0.3">
      <c r="A498" t="s">
        <v>510</v>
      </c>
      <c r="B498" t="s">
        <v>1256</v>
      </c>
      <c r="C498">
        <v>25</v>
      </c>
      <c r="D498" t="s">
        <v>1259</v>
      </c>
      <c r="E498">
        <v>2005</v>
      </c>
      <c r="F498">
        <v>30</v>
      </c>
      <c r="G498">
        <v>0.62370990699999995</v>
      </c>
      <c r="H498" t="s">
        <v>1264</v>
      </c>
      <c r="I498" t="s">
        <v>1268</v>
      </c>
      <c r="J498" t="s">
        <v>1275</v>
      </c>
      <c r="K498" t="s">
        <v>1282</v>
      </c>
      <c r="L498" t="s">
        <v>1284</v>
      </c>
      <c r="M498" t="s">
        <v>1288</v>
      </c>
      <c r="N498" t="s">
        <v>1288</v>
      </c>
      <c r="O498">
        <f>VLOOKUP(A498,Sheet2!A:B,2,0)</f>
        <v>290914</v>
      </c>
      <c r="P498">
        <f>VLOOKUP(A498,Sheet2!A:C,3,0)</f>
        <v>335104</v>
      </c>
      <c r="Q498">
        <f>VLOOKUP(A498,Sheet2!A:E,5,0)</f>
        <v>256134</v>
      </c>
      <c r="R498">
        <f>VLOOKUP(A498,Sheet2!A:F,6,0)</f>
        <v>0</v>
      </c>
      <c r="S498" t="s">
        <v>1304</v>
      </c>
      <c r="T498" s="33" t="str">
        <f>VLOOKUP(A498,Sheet2!AA:AD,3,0)</f>
        <v>Green</v>
      </c>
      <c r="U498" s="32" t="str">
        <f>VLOOKUP(A498,Sheet2!X:Y,2,0)</f>
        <v>Green</v>
      </c>
      <c r="V498" s="33" t="str">
        <f>VLOOKUP(A498,Sheet2!AA:AD,4,0)</f>
        <v>Green</v>
      </c>
    </row>
    <row r="499" spans="1:22" x14ac:dyDescent="0.3">
      <c r="A499" t="s">
        <v>511</v>
      </c>
      <c r="B499" t="s">
        <v>1256</v>
      </c>
      <c r="C499">
        <v>25</v>
      </c>
      <c r="D499" t="s">
        <v>1259</v>
      </c>
      <c r="E499">
        <v>2015</v>
      </c>
      <c r="F499">
        <v>44</v>
      </c>
      <c r="G499">
        <v>0.64588087000000005</v>
      </c>
      <c r="H499" t="s">
        <v>1265</v>
      </c>
      <c r="I499" t="s">
        <v>1271</v>
      </c>
      <c r="J499" t="s">
        <v>1271</v>
      </c>
      <c r="K499" t="s">
        <v>1271</v>
      </c>
      <c r="L499" t="s">
        <v>1271</v>
      </c>
      <c r="M499" t="s">
        <v>1288</v>
      </c>
      <c r="N499" t="s">
        <v>1288</v>
      </c>
      <c r="O499">
        <f>VLOOKUP(A499,Sheet2!A:B,2,0)</f>
        <v>600166</v>
      </c>
      <c r="P499">
        <f>VLOOKUP(A499,Sheet2!A:C,3,0)</f>
        <v>643035</v>
      </c>
      <c r="Q499">
        <f>VLOOKUP(A499,Sheet2!A:E,5,0)</f>
        <v>432881</v>
      </c>
      <c r="R499">
        <f>VLOOKUP(A499,Sheet2!A:F,6,0)</f>
        <v>0</v>
      </c>
      <c r="S499" t="s">
        <v>1304</v>
      </c>
      <c r="T499" s="33" t="str">
        <f>VLOOKUP(A499,Sheet2!AA:AD,3,0)</f>
        <v>Green</v>
      </c>
      <c r="U499" s="32" t="str">
        <f>VLOOKUP(A499,Sheet2!X:Y,2,0)</f>
        <v>Green</v>
      </c>
      <c r="V499" s="33" t="str">
        <f>VLOOKUP(A499,Sheet2!AA:AD,4,0)</f>
        <v>Green</v>
      </c>
    </row>
    <row r="500" spans="1:22" x14ac:dyDescent="0.3">
      <c r="A500" t="s">
        <v>512</v>
      </c>
      <c r="B500" t="s">
        <v>1256</v>
      </c>
      <c r="C500">
        <v>25</v>
      </c>
      <c r="D500" t="s">
        <v>1262</v>
      </c>
      <c r="E500">
        <v>2006</v>
      </c>
      <c r="F500">
        <v>22</v>
      </c>
      <c r="G500">
        <v>0.15340869600000001</v>
      </c>
      <c r="H500" t="s">
        <v>1265</v>
      </c>
      <c r="I500" t="s">
        <v>1271</v>
      </c>
      <c r="J500" t="s">
        <v>1271</v>
      </c>
      <c r="K500" t="s">
        <v>1271</v>
      </c>
      <c r="L500" t="s">
        <v>1271</v>
      </c>
      <c r="M500" t="s">
        <v>1288</v>
      </c>
      <c r="N500" t="s">
        <v>1288</v>
      </c>
      <c r="O500">
        <f>VLOOKUP(A500,Sheet2!A:B,2,0)</f>
        <v>140448</v>
      </c>
      <c r="P500">
        <f>VLOOKUP(A500,Sheet2!A:C,3,0)</f>
        <v>147840</v>
      </c>
      <c r="Q500">
        <f>VLOOKUP(A500,Sheet2!A:E,5,0)</f>
        <v>32060</v>
      </c>
      <c r="R500">
        <f>VLOOKUP(A500,Sheet2!A:F,6,0)</f>
        <v>0</v>
      </c>
      <c r="S500" t="s">
        <v>1288</v>
      </c>
      <c r="T500" s="33" t="str">
        <f>VLOOKUP(A500,Sheet2!AA:AD,3,0)</f>
        <v>Green</v>
      </c>
      <c r="U500" s="32" t="str">
        <f>VLOOKUP(A500,Sheet2!X:Y,2,0)</f>
        <v>Green</v>
      </c>
      <c r="V500" s="33" t="str">
        <f>VLOOKUP(A500,Sheet2!AA:AD,4,0)</f>
        <v>Green</v>
      </c>
    </row>
    <row r="501" spans="1:22" x14ac:dyDescent="0.3">
      <c r="A501" t="s">
        <v>513</v>
      </c>
      <c r="B501" t="s">
        <v>1257</v>
      </c>
      <c r="C501">
        <v>13</v>
      </c>
      <c r="D501" t="s">
        <v>1258</v>
      </c>
      <c r="E501">
        <v>2016</v>
      </c>
      <c r="F501">
        <v>20</v>
      </c>
      <c r="G501">
        <v>0.81057422999999995</v>
      </c>
      <c r="H501" t="s">
        <v>1264</v>
      </c>
      <c r="I501" t="s">
        <v>1271</v>
      </c>
      <c r="J501" t="s">
        <v>1271</v>
      </c>
      <c r="K501" t="s">
        <v>1271</v>
      </c>
      <c r="L501" t="s">
        <v>1271</v>
      </c>
      <c r="M501" t="s">
        <v>1288</v>
      </c>
      <c r="N501" t="s">
        <v>1288</v>
      </c>
      <c r="O501">
        <f>VLOOKUP(A501,Sheet2!A:B,2,0)</f>
        <v>821980</v>
      </c>
      <c r="P501">
        <f>VLOOKUP(A501,Sheet2!A:C,3,0)</f>
        <v>821980</v>
      </c>
      <c r="Q501">
        <f>VLOOKUP(A501,Sheet2!A:E,5,0)</f>
        <v>305279</v>
      </c>
      <c r="R501">
        <f>VLOOKUP(A501,Sheet2!A:F,6,0)</f>
        <v>0</v>
      </c>
      <c r="S501" t="s">
        <v>1303</v>
      </c>
      <c r="T501" s="33" t="str">
        <f>VLOOKUP(A501,Sheet2!AA:AD,3,0)</f>
        <v>Green</v>
      </c>
      <c r="U501" s="32" t="str">
        <f>VLOOKUP(A501,Sheet2!X:Y,2,0)</f>
        <v>Green</v>
      </c>
      <c r="V501" s="33" t="str">
        <f>VLOOKUP(A501,Sheet2!AA:AD,4,0)</f>
        <v>Green</v>
      </c>
    </row>
    <row r="502" spans="1:22" x14ac:dyDescent="0.3">
      <c r="A502" t="s">
        <v>514</v>
      </c>
      <c r="B502" t="s">
        <v>1257</v>
      </c>
      <c r="C502">
        <v>19</v>
      </c>
      <c r="D502" t="s">
        <v>1259</v>
      </c>
      <c r="E502">
        <v>2015</v>
      </c>
      <c r="F502">
        <v>21</v>
      </c>
      <c r="G502">
        <v>0.64424260899999997</v>
      </c>
      <c r="H502" t="s">
        <v>1264</v>
      </c>
      <c r="I502" t="s">
        <v>1271</v>
      </c>
      <c r="J502" t="s">
        <v>1271</v>
      </c>
      <c r="K502" t="s">
        <v>1271</v>
      </c>
      <c r="L502" t="s">
        <v>1271</v>
      </c>
      <c r="M502" t="s">
        <v>1288</v>
      </c>
      <c r="N502" t="s">
        <v>1288</v>
      </c>
      <c r="O502">
        <f>VLOOKUP(A502,Sheet2!A:B,2,0)</f>
        <v>591571.57999999996</v>
      </c>
      <c r="P502">
        <f>VLOOKUP(A502,Sheet2!A:C,3,0)</f>
        <v>592394</v>
      </c>
      <c r="Q502">
        <f>VLOOKUP(A502,Sheet2!A:E,5,0)</f>
        <v>400563</v>
      </c>
      <c r="R502">
        <f>VLOOKUP(A502,Sheet2!A:F,6,0)</f>
        <v>0</v>
      </c>
      <c r="S502" t="s">
        <v>1288</v>
      </c>
      <c r="T502" s="33" t="str">
        <f>VLOOKUP(A502,Sheet2!AA:AD,3,0)</f>
        <v>Green</v>
      </c>
      <c r="U502" s="32" t="str">
        <f>VLOOKUP(A502,Sheet2!X:Y,2,0)</f>
        <v>Green</v>
      </c>
      <c r="V502" s="33" t="str">
        <f>VLOOKUP(A502,Sheet2!AA:AD,4,0)</f>
        <v>Green</v>
      </c>
    </row>
    <row r="503" spans="1:22" x14ac:dyDescent="0.3">
      <c r="A503" t="s">
        <v>515</v>
      </c>
      <c r="B503" t="s">
        <v>1256</v>
      </c>
      <c r="C503">
        <v>37</v>
      </c>
      <c r="D503" t="s">
        <v>1258</v>
      </c>
      <c r="E503">
        <v>2016</v>
      </c>
      <c r="F503">
        <v>32</v>
      </c>
      <c r="G503">
        <v>0.72237609400000002</v>
      </c>
      <c r="H503" t="s">
        <v>1264</v>
      </c>
      <c r="I503" t="s">
        <v>1271</v>
      </c>
      <c r="J503" t="s">
        <v>1271</v>
      </c>
      <c r="K503" t="s">
        <v>1271</v>
      </c>
      <c r="L503" t="s">
        <v>1271</v>
      </c>
      <c r="M503" t="s">
        <v>1289</v>
      </c>
      <c r="N503" t="s">
        <v>1288</v>
      </c>
      <c r="O503">
        <f>VLOOKUP(A503,Sheet2!A:B,2,0)</f>
        <v>311479.55</v>
      </c>
      <c r="P503">
        <f>VLOOKUP(A503,Sheet2!A:C,3,0)</f>
        <v>437748</v>
      </c>
      <c r="Q503">
        <f>VLOOKUP(A503,Sheet2!A:E,5,0)</f>
        <v>762688</v>
      </c>
      <c r="R503">
        <f>VLOOKUP(A503,Sheet2!A:F,6,0)</f>
        <v>762688</v>
      </c>
      <c r="S503" t="s">
        <v>1303</v>
      </c>
      <c r="T503" s="33" t="str">
        <f>VLOOKUP(A503,Sheet2!AA:AD,3,0)</f>
        <v>Green</v>
      </c>
      <c r="U503" s="32" t="str">
        <f>VLOOKUP(A503,Sheet2!X:Y,2,0)</f>
        <v>Green</v>
      </c>
      <c r="V503" s="33" t="str">
        <f>VLOOKUP(A503,Sheet2!AA:AD,4,0)</f>
        <v>Green</v>
      </c>
    </row>
    <row r="504" spans="1:22" x14ac:dyDescent="0.3">
      <c r="A504" t="s">
        <v>516</v>
      </c>
      <c r="B504" t="s">
        <v>1256</v>
      </c>
      <c r="C504">
        <v>37</v>
      </c>
      <c r="D504" t="s">
        <v>1261</v>
      </c>
      <c r="E504">
        <v>2013</v>
      </c>
      <c r="F504">
        <v>48</v>
      </c>
      <c r="G504">
        <v>0.62816952400000003</v>
      </c>
      <c r="H504" t="s">
        <v>1264</v>
      </c>
      <c r="I504" t="s">
        <v>1268</v>
      </c>
      <c r="J504" t="s">
        <v>1275</v>
      </c>
      <c r="K504" t="s">
        <v>1280</v>
      </c>
      <c r="L504" t="s">
        <v>1284</v>
      </c>
      <c r="M504" t="s">
        <v>1288</v>
      </c>
      <c r="N504" t="s">
        <v>1288</v>
      </c>
      <c r="O504">
        <f>VLOOKUP(A504,Sheet2!A:B,2,0)</f>
        <v>278469</v>
      </c>
      <c r="P504">
        <f>VLOOKUP(A504,Sheet2!A:C,3,0)</f>
        <v>338415</v>
      </c>
      <c r="Q504">
        <f>VLOOKUP(A504,Sheet2!A:E,5,0)</f>
        <v>605777</v>
      </c>
      <c r="R504">
        <f>VLOOKUP(A504,Sheet2!A:F,6,0)</f>
        <v>0</v>
      </c>
      <c r="S504" t="s">
        <v>1288</v>
      </c>
      <c r="T504" s="33" t="str">
        <f>VLOOKUP(A504,Sheet2!AA:AD,3,0)</f>
        <v>Green</v>
      </c>
      <c r="U504" s="32" t="str">
        <f>VLOOKUP(A504,Sheet2!X:Y,2,0)</f>
        <v>Green</v>
      </c>
      <c r="V504" s="33" t="str">
        <f>VLOOKUP(A504,Sheet2!AA:AD,4,0)</f>
        <v>Green</v>
      </c>
    </row>
    <row r="505" spans="1:22" x14ac:dyDescent="0.3">
      <c r="A505" t="s">
        <v>517</v>
      </c>
      <c r="B505" t="s">
        <v>1256</v>
      </c>
      <c r="C505">
        <v>61</v>
      </c>
      <c r="D505" t="s">
        <v>1261</v>
      </c>
      <c r="E505">
        <v>2013</v>
      </c>
      <c r="F505">
        <v>40</v>
      </c>
      <c r="G505">
        <v>0.49401523800000002</v>
      </c>
      <c r="H505" t="s">
        <v>1265</v>
      </c>
      <c r="I505" t="s">
        <v>1268</v>
      </c>
      <c r="J505" t="s">
        <v>1274</v>
      </c>
      <c r="K505" t="s">
        <v>1281</v>
      </c>
      <c r="L505" t="s">
        <v>1284</v>
      </c>
      <c r="M505" t="s">
        <v>1288</v>
      </c>
      <c r="N505" t="s">
        <v>1289</v>
      </c>
      <c r="O505">
        <f>VLOOKUP(A505,Sheet2!A:B,2,0)</f>
        <v>261641.05</v>
      </c>
      <c r="P505">
        <f>VLOOKUP(A505,Sheet2!A:C,3,0)</f>
        <v>292605</v>
      </c>
      <c r="Q505">
        <f>VLOOKUP(A505,Sheet2!A:E,5,0)</f>
        <v>478049</v>
      </c>
      <c r="R505">
        <f>VLOOKUP(A505,Sheet2!A:F,6,0)</f>
        <v>0</v>
      </c>
      <c r="S505" t="s">
        <v>1288</v>
      </c>
      <c r="T505" s="33" t="str">
        <f>VLOOKUP(A505,Sheet2!AA:AD,3,0)</f>
        <v>Green</v>
      </c>
      <c r="U505" s="32" t="str">
        <f>VLOOKUP(A505,Sheet2!X:Y,2,0)</f>
        <v>Green</v>
      </c>
      <c r="V505" s="33" t="str">
        <f>VLOOKUP(A505,Sheet2!AA:AD,4,0)</f>
        <v>Green</v>
      </c>
    </row>
    <row r="506" spans="1:22" x14ac:dyDescent="0.3">
      <c r="A506" t="s">
        <v>518</v>
      </c>
      <c r="B506" t="s">
        <v>1257</v>
      </c>
      <c r="C506">
        <v>37</v>
      </c>
      <c r="D506" t="s">
        <v>1260</v>
      </c>
      <c r="E506">
        <v>2005</v>
      </c>
      <c r="F506">
        <v>47</v>
      </c>
      <c r="G506">
        <v>0.58270654200000005</v>
      </c>
      <c r="H506" t="s">
        <v>1265</v>
      </c>
      <c r="I506" t="s">
        <v>1269</v>
      </c>
      <c r="J506" t="s">
        <v>1274</v>
      </c>
      <c r="K506" t="s">
        <v>1280</v>
      </c>
      <c r="L506" t="s">
        <v>1284</v>
      </c>
      <c r="M506" t="s">
        <v>1288</v>
      </c>
      <c r="N506" t="s">
        <v>1289</v>
      </c>
      <c r="O506">
        <f>VLOOKUP(A506,Sheet2!A:B,2,0)</f>
        <v>204540</v>
      </c>
      <c r="P506">
        <f>VLOOKUP(A506,Sheet2!A:C,3,0)</f>
        <v>218010</v>
      </c>
      <c r="Q506">
        <f>VLOOKUP(A506,Sheet2!A:E,5,0)</f>
        <v>334994</v>
      </c>
      <c r="R506">
        <f>VLOOKUP(A506,Sheet2!A:F,6,0)</f>
        <v>0</v>
      </c>
      <c r="S506" t="s">
        <v>1304</v>
      </c>
      <c r="T506" s="33" t="str">
        <f>VLOOKUP(A506,Sheet2!AA:AD,3,0)</f>
        <v>Green</v>
      </c>
      <c r="U506" s="32" t="str">
        <f>VLOOKUP(A506,Sheet2!X:Y,2,0)</f>
        <v>Green</v>
      </c>
      <c r="V506" s="33" t="str">
        <f>VLOOKUP(A506,Sheet2!AA:AD,4,0)</f>
        <v>Green</v>
      </c>
    </row>
    <row r="507" spans="1:22" x14ac:dyDescent="0.3">
      <c r="A507" t="s">
        <v>519</v>
      </c>
      <c r="B507" t="s">
        <v>1256</v>
      </c>
      <c r="C507">
        <v>61</v>
      </c>
      <c r="D507" t="s">
        <v>1260</v>
      </c>
      <c r="E507">
        <v>2020</v>
      </c>
      <c r="F507">
        <v>27</v>
      </c>
      <c r="G507">
        <v>0.81453293500000001</v>
      </c>
      <c r="H507" t="s">
        <v>1265</v>
      </c>
      <c r="I507" t="s">
        <v>1268</v>
      </c>
      <c r="J507" t="s">
        <v>1274</v>
      </c>
      <c r="K507" t="s">
        <v>1279</v>
      </c>
      <c r="L507" t="s">
        <v>1285</v>
      </c>
      <c r="M507" t="s">
        <v>1288</v>
      </c>
      <c r="N507" t="s">
        <v>1288</v>
      </c>
      <c r="O507">
        <f>VLOOKUP(A507,Sheet2!A:B,2,0)</f>
        <v>650052.07999999996</v>
      </c>
      <c r="P507">
        <f>VLOOKUP(A507,Sheet2!A:C,3,0)</f>
        <v>715575</v>
      </c>
      <c r="Q507">
        <f>VLOOKUP(A507,Sheet2!A:E,5,0)</f>
        <v>871013</v>
      </c>
      <c r="R507">
        <f>VLOOKUP(A507,Sheet2!A:F,6,0)</f>
        <v>0</v>
      </c>
      <c r="S507" t="s">
        <v>1288</v>
      </c>
      <c r="T507" s="33" t="str">
        <f>VLOOKUP(A507,Sheet2!AA:AD,3,0)</f>
        <v>Green</v>
      </c>
      <c r="U507" s="32" t="str">
        <f>VLOOKUP(A507,Sheet2!X:Y,2,0)</f>
        <v>Green</v>
      </c>
      <c r="V507" s="33" t="str">
        <f>VLOOKUP(A507,Sheet2!AA:AD,4,0)</f>
        <v>Green</v>
      </c>
    </row>
    <row r="508" spans="1:22" x14ac:dyDescent="0.3">
      <c r="A508" t="s">
        <v>520</v>
      </c>
      <c r="B508" t="s">
        <v>1257</v>
      </c>
      <c r="C508">
        <v>37</v>
      </c>
      <c r="D508" t="s">
        <v>1258</v>
      </c>
      <c r="E508">
        <v>2007</v>
      </c>
      <c r="F508">
        <v>27</v>
      </c>
      <c r="G508">
        <v>0.62641075599999996</v>
      </c>
      <c r="H508" t="s">
        <v>1264</v>
      </c>
      <c r="I508" t="s">
        <v>1268</v>
      </c>
      <c r="J508" t="s">
        <v>1274</v>
      </c>
      <c r="K508" t="s">
        <v>1279</v>
      </c>
      <c r="L508" t="s">
        <v>1284</v>
      </c>
      <c r="M508" t="s">
        <v>1288</v>
      </c>
      <c r="N508" t="s">
        <v>1288</v>
      </c>
      <c r="O508">
        <f>VLOOKUP(A508,Sheet2!A:B,2,0)</f>
        <v>247404.13</v>
      </c>
      <c r="P508">
        <f>VLOOKUP(A508,Sheet2!A:C,3,0)</f>
        <v>269652</v>
      </c>
      <c r="Q508">
        <f>VLOOKUP(A508,Sheet2!A:E,5,0)</f>
        <v>442589</v>
      </c>
      <c r="R508">
        <f>VLOOKUP(A508,Sheet2!A:F,6,0)</f>
        <v>0</v>
      </c>
      <c r="S508" t="s">
        <v>1288</v>
      </c>
      <c r="T508" s="33" t="str">
        <f>VLOOKUP(A508,Sheet2!AA:AD,3,0)</f>
        <v>Green</v>
      </c>
      <c r="U508" s="32" t="str">
        <f>VLOOKUP(A508,Sheet2!X:Y,2,0)</f>
        <v>Green</v>
      </c>
      <c r="V508" s="33" t="str">
        <f>VLOOKUP(A508,Sheet2!AA:AD,4,0)</f>
        <v>Green</v>
      </c>
    </row>
    <row r="509" spans="1:22" x14ac:dyDescent="0.3">
      <c r="A509" t="s">
        <v>521</v>
      </c>
      <c r="B509" t="s">
        <v>1257</v>
      </c>
      <c r="C509">
        <v>49</v>
      </c>
      <c r="D509" t="s">
        <v>1260</v>
      </c>
      <c r="E509">
        <v>2011</v>
      </c>
      <c r="F509">
        <v>46</v>
      </c>
      <c r="G509">
        <v>0.58016412900000003</v>
      </c>
      <c r="H509" t="s">
        <v>1264</v>
      </c>
      <c r="I509" t="s">
        <v>1271</v>
      </c>
      <c r="J509" t="s">
        <v>1271</v>
      </c>
      <c r="K509" t="s">
        <v>1271</v>
      </c>
      <c r="L509" t="s">
        <v>1271</v>
      </c>
      <c r="M509" t="s">
        <v>1288</v>
      </c>
      <c r="N509" t="s">
        <v>1288</v>
      </c>
      <c r="O509">
        <f>VLOOKUP(A509,Sheet2!A:B,2,0)</f>
        <v>278736</v>
      </c>
      <c r="P509">
        <f>VLOOKUP(A509,Sheet2!A:C,3,0)</f>
        <v>278736</v>
      </c>
      <c r="Q509">
        <f>VLOOKUP(A509,Sheet2!A:E,5,0)</f>
        <v>495694</v>
      </c>
      <c r="R509">
        <f>VLOOKUP(A509,Sheet2!A:F,6,0)</f>
        <v>0</v>
      </c>
      <c r="S509" t="s">
        <v>1304</v>
      </c>
      <c r="T509" s="33" t="str">
        <f>VLOOKUP(A509,Sheet2!AA:AD,3,0)</f>
        <v>Green</v>
      </c>
      <c r="U509" s="32" t="str">
        <f>VLOOKUP(A509,Sheet2!X:Y,2,0)</f>
        <v>Green</v>
      </c>
      <c r="V509" s="33" t="str">
        <f>VLOOKUP(A509,Sheet2!AA:AD,4,0)</f>
        <v>Green</v>
      </c>
    </row>
    <row r="510" spans="1:22" x14ac:dyDescent="0.3">
      <c r="A510" t="s">
        <v>522</v>
      </c>
      <c r="B510" t="s">
        <v>1257</v>
      </c>
      <c r="C510">
        <v>12</v>
      </c>
      <c r="D510" t="s">
        <v>1263</v>
      </c>
      <c r="E510">
        <v>2020</v>
      </c>
      <c r="F510">
        <v>36</v>
      </c>
      <c r="G510">
        <v>0.19870169200000001</v>
      </c>
      <c r="H510" t="s">
        <v>1264</v>
      </c>
      <c r="I510" t="s">
        <v>1271</v>
      </c>
      <c r="J510" t="s">
        <v>1271</v>
      </c>
      <c r="K510" t="s">
        <v>1271</v>
      </c>
      <c r="L510" t="s">
        <v>1271</v>
      </c>
      <c r="M510" t="s">
        <v>1288</v>
      </c>
      <c r="N510" t="s">
        <v>1288</v>
      </c>
      <c r="O510">
        <f>VLOOKUP(A510,Sheet2!A:B,2,0)</f>
        <v>305832</v>
      </c>
      <c r="P510">
        <f>VLOOKUP(A510,Sheet2!A:C,3,0)</f>
        <v>305832</v>
      </c>
      <c r="Q510">
        <f>VLOOKUP(A510,Sheet2!A:E,5,0)</f>
        <v>458</v>
      </c>
      <c r="R510">
        <f>VLOOKUP(A510,Sheet2!A:F,6,0)</f>
        <v>0</v>
      </c>
      <c r="S510" t="s">
        <v>1303</v>
      </c>
      <c r="T510" s="33" t="str">
        <f>VLOOKUP(A510,Sheet2!AA:AD,3,0)</f>
        <v>Green</v>
      </c>
      <c r="U510" s="32" t="str">
        <f>VLOOKUP(A510,Sheet2!X:Y,2,0)</f>
        <v>Green</v>
      </c>
      <c r="V510" s="33" t="str">
        <f>VLOOKUP(A510,Sheet2!AA:AD,4,0)</f>
        <v>Green</v>
      </c>
    </row>
    <row r="511" spans="1:22" x14ac:dyDescent="0.3">
      <c r="A511" t="s">
        <v>523</v>
      </c>
      <c r="B511" t="s">
        <v>1257</v>
      </c>
      <c r="C511">
        <v>61</v>
      </c>
      <c r="D511" t="s">
        <v>1261</v>
      </c>
      <c r="E511">
        <v>2015</v>
      </c>
      <c r="F511">
        <v>35</v>
      </c>
      <c r="G511">
        <v>0.58976347799999995</v>
      </c>
      <c r="H511" t="s">
        <v>1265</v>
      </c>
      <c r="I511" t="s">
        <v>1268</v>
      </c>
      <c r="J511" t="s">
        <v>1275</v>
      </c>
      <c r="K511" t="s">
        <v>1279</v>
      </c>
      <c r="L511" t="s">
        <v>1286</v>
      </c>
      <c r="M511" t="s">
        <v>1288</v>
      </c>
      <c r="N511" t="s">
        <v>1288</v>
      </c>
      <c r="O511">
        <f>VLOOKUP(A511,Sheet2!A:B,2,0)</f>
        <v>382900</v>
      </c>
      <c r="P511">
        <f>VLOOKUP(A511,Sheet2!A:C,3,0)</f>
        <v>382900</v>
      </c>
      <c r="Q511">
        <f>VLOOKUP(A511,Sheet2!A:E,5,0)</f>
        <v>537864</v>
      </c>
      <c r="R511">
        <f>VLOOKUP(A511,Sheet2!A:F,6,0)</f>
        <v>0</v>
      </c>
      <c r="S511" t="s">
        <v>1288</v>
      </c>
      <c r="T511" s="33" t="str">
        <f>VLOOKUP(A511,Sheet2!AA:AD,3,0)</f>
        <v>Green</v>
      </c>
      <c r="U511" s="32" t="str">
        <f>VLOOKUP(A511,Sheet2!X:Y,2,0)</f>
        <v>Green</v>
      </c>
      <c r="V511" s="33" t="str">
        <f>VLOOKUP(A511,Sheet2!AA:AD,4,0)</f>
        <v>Green</v>
      </c>
    </row>
    <row r="512" spans="1:22" x14ac:dyDescent="0.3">
      <c r="A512" t="s">
        <v>524</v>
      </c>
      <c r="B512" t="s">
        <v>1257</v>
      </c>
      <c r="C512">
        <v>37</v>
      </c>
      <c r="D512" t="s">
        <v>1262</v>
      </c>
      <c r="E512">
        <v>2008</v>
      </c>
      <c r="F512">
        <v>40</v>
      </c>
      <c r="G512">
        <v>0.45714580599999999</v>
      </c>
      <c r="H512" t="s">
        <v>1264</v>
      </c>
      <c r="I512" t="s">
        <v>1270</v>
      </c>
      <c r="J512" t="s">
        <v>1271</v>
      </c>
      <c r="K512" t="s">
        <v>1271</v>
      </c>
      <c r="L512" t="s">
        <v>1271</v>
      </c>
      <c r="M512" t="s">
        <v>1288</v>
      </c>
      <c r="N512" t="s">
        <v>1288</v>
      </c>
      <c r="O512">
        <f>VLOOKUP(A512,Sheet2!A:B,2,0)</f>
        <v>189062.22</v>
      </c>
      <c r="P512">
        <f>VLOOKUP(A512,Sheet2!A:C,3,0)</f>
        <v>213956</v>
      </c>
      <c r="Q512">
        <f>VLOOKUP(A512,Sheet2!A:E,5,0)</f>
        <v>329247</v>
      </c>
      <c r="R512">
        <f>VLOOKUP(A512,Sheet2!A:F,6,0)</f>
        <v>0</v>
      </c>
      <c r="S512" t="s">
        <v>1288</v>
      </c>
      <c r="T512" s="33" t="str">
        <f>VLOOKUP(A512,Sheet2!AA:AD,3,0)</f>
        <v>Green</v>
      </c>
      <c r="U512" s="32" t="str">
        <f>VLOOKUP(A512,Sheet2!X:Y,2,0)</f>
        <v>Green</v>
      </c>
      <c r="V512" s="33" t="str">
        <f>VLOOKUP(A512,Sheet2!AA:AD,4,0)</f>
        <v>Green</v>
      </c>
    </row>
    <row r="513" spans="1:22" x14ac:dyDescent="0.3">
      <c r="A513" t="s">
        <v>525</v>
      </c>
      <c r="B513" t="s">
        <v>1256</v>
      </c>
      <c r="C513">
        <v>61</v>
      </c>
      <c r="D513" t="s">
        <v>1260</v>
      </c>
      <c r="E513">
        <v>2017</v>
      </c>
      <c r="F513">
        <v>32</v>
      </c>
      <c r="G513">
        <v>0.51720333299999999</v>
      </c>
      <c r="H513" t="s">
        <v>1265</v>
      </c>
      <c r="I513" t="s">
        <v>1271</v>
      </c>
      <c r="J513" t="s">
        <v>1271</v>
      </c>
      <c r="K513" t="s">
        <v>1271</v>
      </c>
      <c r="L513" t="s">
        <v>1271</v>
      </c>
      <c r="M513" t="s">
        <v>1288</v>
      </c>
      <c r="N513" t="s">
        <v>1288</v>
      </c>
      <c r="O513">
        <f>VLOOKUP(A513,Sheet2!A:B,2,0)</f>
        <v>377092.83</v>
      </c>
      <c r="P513">
        <f>VLOOKUP(A513,Sheet2!A:C,3,0)</f>
        <v>377281</v>
      </c>
      <c r="Q513">
        <f>VLOOKUP(A513,Sheet2!A:E,5,0)</f>
        <v>543574</v>
      </c>
      <c r="R513">
        <f>VLOOKUP(A513,Sheet2!A:F,6,0)</f>
        <v>0</v>
      </c>
      <c r="S513" t="s">
        <v>1303</v>
      </c>
      <c r="T513" s="33" t="str">
        <f>VLOOKUP(A513,Sheet2!AA:AD,3,0)</f>
        <v>Green</v>
      </c>
      <c r="U513" s="32" t="str">
        <f>VLOOKUP(A513,Sheet2!X:Y,2,0)</f>
        <v>Green</v>
      </c>
      <c r="V513" s="33" t="str">
        <f>VLOOKUP(A513,Sheet2!AA:AD,4,0)</f>
        <v>Green</v>
      </c>
    </row>
    <row r="514" spans="1:22" x14ac:dyDescent="0.3">
      <c r="A514" t="s">
        <v>526</v>
      </c>
      <c r="B514" t="s">
        <v>1256</v>
      </c>
      <c r="C514">
        <v>37</v>
      </c>
      <c r="D514" t="s">
        <v>1260</v>
      </c>
      <c r="E514">
        <v>2015</v>
      </c>
      <c r="F514">
        <v>30</v>
      </c>
      <c r="G514">
        <v>0.72325826100000001</v>
      </c>
      <c r="H514" t="s">
        <v>1264</v>
      </c>
      <c r="I514" t="s">
        <v>1270</v>
      </c>
      <c r="J514" t="s">
        <v>1275</v>
      </c>
      <c r="K514" t="s">
        <v>1280</v>
      </c>
      <c r="L514" t="s">
        <v>1284</v>
      </c>
      <c r="M514" t="s">
        <v>1288</v>
      </c>
      <c r="N514" t="s">
        <v>1288</v>
      </c>
      <c r="O514">
        <f>VLOOKUP(A514,Sheet2!A:B,2,0)</f>
        <v>399784</v>
      </c>
      <c r="P514">
        <f>VLOOKUP(A514,Sheet2!A:C,3,0)</f>
        <v>399784</v>
      </c>
      <c r="Q514">
        <f>VLOOKUP(A514,Sheet2!A:E,5,0)</f>
        <v>681099</v>
      </c>
      <c r="R514">
        <f>VLOOKUP(A514,Sheet2!A:F,6,0)</f>
        <v>0</v>
      </c>
      <c r="S514" t="s">
        <v>1304</v>
      </c>
      <c r="T514" s="33" t="str">
        <f>VLOOKUP(A514,Sheet2!AA:AD,3,0)</f>
        <v>Green</v>
      </c>
      <c r="U514" s="32" t="str">
        <f>VLOOKUP(A514,Sheet2!X:Y,2,0)</f>
        <v>Green</v>
      </c>
      <c r="V514" s="33" t="str">
        <f>VLOOKUP(A514,Sheet2!AA:AD,4,0)</f>
        <v>Green</v>
      </c>
    </row>
    <row r="515" spans="1:22" x14ac:dyDescent="0.3">
      <c r="A515" t="s">
        <v>527</v>
      </c>
      <c r="B515" t="s">
        <v>1256</v>
      </c>
      <c r="C515">
        <v>37</v>
      </c>
      <c r="D515" t="s">
        <v>1258</v>
      </c>
      <c r="E515">
        <v>2014</v>
      </c>
      <c r="F515">
        <v>43</v>
      </c>
      <c r="G515">
        <v>0.60466034700000004</v>
      </c>
      <c r="H515" t="s">
        <v>1264</v>
      </c>
      <c r="I515" t="s">
        <v>1271</v>
      </c>
      <c r="J515" t="s">
        <v>1271</v>
      </c>
      <c r="K515" t="s">
        <v>1271</v>
      </c>
      <c r="L515" t="s">
        <v>1271</v>
      </c>
      <c r="M515" t="s">
        <v>1288</v>
      </c>
      <c r="N515" t="s">
        <v>1288</v>
      </c>
      <c r="O515">
        <f>VLOOKUP(A515,Sheet2!A:B,2,0)</f>
        <v>353160</v>
      </c>
      <c r="P515">
        <f>VLOOKUP(A515,Sheet2!A:C,3,0)</f>
        <v>353160</v>
      </c>
      <c r="Q515">
        <f>VLOOKUP(A515,Sheet2!A:E,5,0)</f>
        <v>525020</v>
      </c>
      <c r="R515">
        <f>VLOOKUP(A515,Sheet2!A:F,6,0)</f>
        <v>0</v>
      </c>
      <c r="S515" t="s">
        <v>1304</v>
      </c>
      <c r="T515" s="33" t="str">
        <f>VLOOKUP(A515,Sheet2!AA:AD,3,0)</f>
        <v>Green</v>
      </c>
      <c r="U515" s="32" t="str">
        <f>VLOOKUP(A515,Sheet2!X:Y,2,0)</f>
        <v>Green</v>
      </c>
      <c r="V515" s="33" t="str">
        <f>VLOOKUP(A515,Sheet2!AA:AD,4,0)</f>
        <v>Green</v>
      </c>
    </row>
    <row r="516" spans="1:22" x14ac:dyDescent="0.3">
      <c r="A516" t="s">
        <v>528</v>
      </c>
      <c r="B516" t="s">
        <v>1257</v>
      </c>
      <c r="C516">
        <v>61</v>
      </c>
      <c r="D516" t="s">
        <v>1261</v>
      </c>
      <c r="E516">
        <v>2016</v>
      </c>
      <c r="F516">
        <v>38</v>
      </c>
      <c r="G516">
        <v>0.48183619</v>
      </c>
      <c r="H516" t="s">
        <v>1265</v>
      </c>
      <c r="I516" t="s">
        <v>1270</v>
      </c>
      <c r="J516" t="s">
        <v>1271</v>
      </c>
      <c r="K516" t="s">
        <v>1271</v>
      </c>
      <c r="L516" t="s">
        <v>1271</v>
      </c>
      <c r="M516" t="s">
        <v>1288</v>
      </c>
      <c r="N516" t="s">
        <v>1288</v>
      </c>
      <c r="O516">
        <f>VLOOKUP(A516,Sheet2!A:B,2,0)</f>
        <v>324819</v>
      </c>
      <c r="P516">
        <f>VLOOKUP(A516,Sheet2!A:C,3,0)</f>
        <v>439673</v>
      </c>
      <c r="Q516">
        <f>VLOOKUP(A516,Sheet2!A:E,5,0)</f>
        <v>619318</v>
      </c>
      <c r="R516">
        <f>VLOOKUP(A516,Sheet2!A:F,6,0)</f>
        <v>0</v>
      </c>
      <c r="S516" t="s">
        <v>1288</v>
      </c>
      <c r="T516" s="33" t="str">
        <f>VLOOKUP(A516,Sheet2!AA:AD,3,0)</f>
        <v>Green</v>
      </c>
      <c r="U516" s="32" t="str">
        <f>VLOOKUP(A516,Sheet2!X:Y,2,0)</f>
        <v>Green</v>
      </c>
      <c r="V516" s="33" t="str">
        <f>VLOOKUP(A516,Sheet2!AA:AD,4,0)</f>
        <v>Green</v>
      </c>
    </row>
    <row r="517" spans="1:22" x14ac:dyDescent="0.3">
      <c r="A517" t="s">
        <v>529</v>
      </c>
      <c r="B517" t="s">
        <v>1257</v>
      </c>
      <c r="C517">
        <v>36</v>
      </c>
      <c r="D517" t="s">
        <v>1262</v>
      </c>
      <c r="E517">
        <v>2015</v>
      </c>
      <c r="F517">
        <v>22</v>
      </c>
      <c r="G517">
        <v>0.45686956499999998</v>
      </c>
      <c r="H517" t="s">
        <v>1264</v>
      </c>
      <c r="I517" t="s">
        <v>1271</v>
      </c>
      <c r="J517" t="s">
        <v>1271</v>
      </c>
      <c r="K517" t="s">
        <v>1271</v>
      </c>
      <c r="L517" t="s">
        <v>1271</v>
      </c>
      <c r="M517" t="s">
        <v>1288</v>
      </c>
      <c r="N517" t="s">
        <v>1288</v>
      </c>
      <c r="O517">
        <f>VLOOKUP(A517,Sheet2!A:B,2,0)</f>
        <v>278415</v>
      </c>
      <c r="P517">
        <f>VLOOKUP(A517,Sheet2!A:C,3,0)</f>
        <v>305040</v>
      </c>
      <c r="Q517">
        <f>VLOOKUP(A517,Sheet2!A:E,5,0)</f>
        <v>456070</v>
      </c>
      <c r="R517">
        <f>VLOOKUP(A517,Sheet2!A:F,6,0)</f>
        <v>0</v>
      </c>
      <c r="S517" t="s">
        <v>1303</v>
      </c>
      <c r="T517" s="33" t="str">
        <f>VLOOKUP(A517,Sheet2!AA:AD,3,0)</f>
        <v>Green</v>
      </c>
      <c r="U517" s="32" t="str">
        <f>VLOOKUP(A517,Sheet2!X:Y,2,0)</f>
        <v>Green</v>
      </c>
      <c r="V517" s="33" t="str">
        <f>VLOOKUP(A517,Sheet2!AA:AD,4,0)</f>
        <v>Green</v>
      </c>
    </row>
    <row r="518" spans="1:22" x14ac:dyDescent="0.3">
      <c r="A518" t="s">
        <v>530</v>
      </c>
      <c r="B518" t="s">
        <v>1257</v>
      </c>
      <c r="C518">
        <v>49</v>
      </c>
      <c r="D518" t="s">
        <v>1263</v>
      </c>
      <c r="E518">
        <v>2011</v>
      </c>
      <c r="F518">
        <v>26</v>
      </c>
      <c r="G518">
        <v>0.40826322599999998</v>
      </c>
      <c r="H518" t="s">
        <v>1265</v>
      </c>
      <c r="I518" t="s">
        <v>1267</v>
      </c>
      <c r="J518" t="s">
        <v>1274</v>
      </c>
      <c r="K518" t="s">
        <v>1279</v>
      </c>
      <c r="L518" t="s">
        <v>1285</v>
      </c>
      <c r="M518" t="s">
        <v>1288</v>
      </c>
      <c r="N518" t="s">
        <v>1288</v>
      </c>
      <c r="O518">
        <f>VLOOKUP(A518,Sheet2!A:B,2,0)</f>
        <v>216034</v>
      </c>
      <c r="P518">
        <f>VLOOKUP(A518,Sheet2!A:C,3,0)</f>
        <v>216034</v>
      </c>
      <c r="Q518">
        <f>VLOOKUP(A518,Sheet2!A:E,5,0)</f>
        <v>343775</v>
      </c>
      <c r="R518">
        <f>VLOOKUP(A518,Sheet2!A:F,6,0)</f>
        <v>0</v>
      </c>
      <c r="S518" t="s">
        <v>1288</v>
      </c>
      <c r="T518" s="33" t="str">
        <f>VLOOKUP(A518,Sheet2!AA:AD,3,0)</f>
        <v>Green</v>
      </c>
      <c r="U518" s="32" t="str">
        <f>VLOOKUP(A518,Sheet2!X:Y,2,0)</f>
        <v>Green</v>
      </c>
      <c r="V518" s="33" t="str">
        <f>VLOOKUP(A518,Sheet2!AA:AD,4,0)</f>
        <v>Green</v>
      </c>
    </row>
    <row r="519" spans="1:22" x14ac:dyDescent="0.3">
      <c r="A519" t="s">
        <v>531</v>
      </c>
      <c r="B519" t="s">
        <v>1257</v>
      </c>
      <c r="C519">
        <v>37</v>
      </c>
      <c r="D519" t="s">
        <v>1262</v>
      </c>
      <c r="E519">
        <v>2010</v>
      </c>
      <c r="F519">
        <v>26</v>
      </c>
      <c r="G519">
        <v>0.68678550299999996</v>
      </c>
      <c r="H519" t="s">
        <v>1264</v>
      </c>
      <c r="I519" t="s">
        <v>1267</v>
      </c>
      <c r="J519" t="s">
        <v>1275</v>
      </c>
      <c r="K519" t="s">
        <v>1279</v>
      </c>
      <c r="L519" t="s">
        <v>1284</v>
      </c>
      <c r="M519" t="s">
        <v>1288</v>
      </c>
      <c r="N519" t="s">
        <v>1288</v>
      </c>
      <c r="O519">
        <f>VLOOKUP(A519,Sheet2!A:B,2,0)</f>
        <v>421191.05</v>
      </c>
      <c r="P519">
        <f>VLOOKUP(A519,Sheet2!A:C,3,0)</f>
        <v>434175</v>
      </c>
      <c r="Q519">
        <f>VLOOKUP(A519,Sheet2!A:E,5,0)</f>
        <v>479757</v>
      </c>
      <c r="R519">
        <f>VLOOKUP(A519,Sheet2!A:F,6,0)</f>
        <v>0</v>
      </c>
      <c r="S519" t="s">
        <v>1304</v>
      </c>
      <c r="T519" s="33" t="str">
        <f>VLOOKUP(A519,Sheet2!AA:AD,3,0)</f>
        <v>Green</v>
      </c>
      <c r="U519" s="32" t="str">
        <f>VLOOKUP(A519,Sheet2!X:Y,2,0)</f>
        <v>Green</v>
      </c>
      <c r="V519" s="33" t="str">
        <f>VLOOKUP(A519,Sheet2!AA:AD,4,0)</f>
        <v>Green</v>
      </c>
    </row>
    <row r="520" spans="1:22" x14ac:dyDescent="0.3">
      <c r="A520" t="s">
        <v>532</v>
      </c>
      <c r="B520" t="s">
        <v>1256</v>
      </c>
      <c r="C520">
        <v>43</v>
      </c>
      <c r="D520" t="s">
        <v>1258</v>
      </c>
      <c r="E520">
        <v>2015</v>
      </c>
      <c r="F520">
        <v>43</v>
      </c>
      <c r="G520">
        <v>0.60229099500000005</v>
      </c>
      <c r="H520" t="s">
        <v>1264</v>
      </c>
      <c r="I520" t="s">
        <v>1271</v>
      </c>
      <c r="J520" t="s">
        <v>1275</v>
      </c>
      <c r="K520" t="s">
        <v>1283</v>
      </c>
      <c r="L520" t="s">
        <v>1285</v>
      </c>
      <c r="M520" t="s">
        <v>1288</v>
      </c>
      <c r="N520" t="s">
        <v>1288</v>
      </c>
      <c r="O520">
        <f>VLOOKUP(A520,Sheet2!A:B,2,0)</f>
        <v>294767</v>
      </c>
      <c r="P520">
        <f>VLOOKUP(A520,Sheet2!A:C,3,0)</f>
        <v>294767</v>
      </c>
      <c r="Q520">
        <f>VLOOKUP(A520,Sheet2!A:E,5,0)</f>
        <v>549905</v>
      </c>
      <c r="R520">
        <f>VLOOKUP(A520,Sheet2!A:F,6,0)</f>
        <v>0</v>
      </c>
      <c r="S520" t="s">
        <v>1303</v>
      </c>
      <c r="T520" s="33" t="str">
        <f>VLOOKUP(A520,Sheet2!AA:AD,3,0)</f>
        <v>Green</v>
      </c>
      <c r="U520" s="32" t="str">
        <f>VLOOKUP(A520,Sheet2!X:Y,2,0)</f>
        <v>Green</v>
      </c>
      <c r="V520" s="33" t="str">
        <f>VLOOKUP(A520,Sheet2!AA:AD,4,0)</f>
        <v>Green</v>
      </c>
    </row>
    <row r="521" spans="1:22" x14ac:dyDescent="0.3">
      <c r="A521" t="s">
        <v>533</v>
      </c>
      <c r="B521" t="s">
        <v>1256</v>
      </c>
      <c r="C521">
        <v>37</v>
      </c>
      <c r="D521" t="s">
        <v>1262</v>
      </c>
      <c r="E521">
        <v>2006</v>
      </c>
      <c r="F521">
        <v>43</v>
      </c>
      <c r="G521">
        <v>0.45391014499999999</v>
      </c>
      <c r="H521" t="s">
        <v>1264</v>
      </c>
      <c r="I521" t="s">
        <v>1271</v>
      </c>
      <c r="J521" t="s">
        <v>1271</v>
      </c>
      <c r="K521" t="s">
        <v>1271</v>
      </c>
      <c r="L521" t="s">
        <v>1271</v>
      </c>
      <c r="M521" t="s">
        <v>1288</v>
      </c>
      <c r="N521" t="s">
        <v>1288</v>
      </c>
      <c r="O521">
        <f>VLOOKUP(A521,Sheet2!A:B,2,0)</f>
        <v>195188</v>
      </c>
      <c r="P521">
        <f>VLOOKUP(A521,Sheet2!A:C,3,0)</f>
        <v>224096</v>
      </c>
      <c r="Q521">
        <f>VLOOKUP(A521,Sheet2!A:E,5,0)</f>
        <v>237123</v>
      </c>
      <c r="R521">
        <f>VLOOKUP(A521,Sheet2!A:F,6,0)</f>
        <v>0</v>
      </c>
      <c r="S521" t="s">
        <v>1288</v>
      </c>
      <c r="T521" s="33" t="str">
        <f>VLOOKUP(A521,Sheet2!AA:AD,3,0)</f>
        <v>Green</v>
      </c>
      <c r="U521" s="32" t="str">
        <f>VLOOKUP(A521,Sheet2!X:Y,2,0)</f>
        <v>Green</v>
      </c>
      <c r="V521" s="33" t="str">
        <f>VLOOKUP(A521,Sheet2!AA:AD,4,0)</f>
        <v>Green</v>
      </c>
    </row>
    <row r="522" spans="1:22" x14ac:dyDescent="0.3">
      <c r="A522" t="s">
        <v>534</v>
      </c>
      <c r="B522" t="s">
        <v>1256</v>
      </c>
      <c r="C522">
        <v>49</v>
      </c>
      <c r="D522" t="s">
        <v>1258</v>
      </c>
      <c r="E522">
        <v>2012</v>
      </c>
      <c r="F522">
        <v>31</v>
      </c>
      <c r="G522">
        <v>0.70119122</v>
      </c>
      <c r="H522" t="s">
        <v>1265</v>
      </c>
      <c r="I522" t="s">
        <v>1267</v>
      </c>
      <c r="J522" t="s">
        <v>1276</v>
      </c>
      <c r="K522" t="s">
        <v>1280</v>
      </c>
      <c r="L522" t="s">
        <v>1286</v>
      </c>
      <c r="M522" t="s">
        <v>1288</v>
      </c>
      <c r="N522" t="s">
        <v>1288</v>
      </c>
      <c r="O522">
        <f>VLOOKUP(A522,Sheet2!A:B,2,0)</f>
        <v>385574</v>
      </c>
      <c r="P522">
        <f>VLOOKUP(A522,Sheet2!A:C,3,0)</f>
        <v>440656</v>
      </c>
      <c r="Q522">
        <f>VLOOKUP(A522,Sheet2!A:E,5,0)</f>
        <v>618165</v>
      </c>
      <c r="R522">
        <f>VLOOKUP(A522,Sheet2!A:F,6,0)</f>
        <v>0</v>
      </c>
      <c r="S522" t="s">
        <v>1304</v>
      </c>
      <c r="T522" s="33" t="str">
        <f>VLOOKUP(A522,Sheet2!AA:AD,3,0)</f>
        <v>Green</v>
      </c>
      <c r="U522" s="32" t="str">
        <f>VLOOKUP(A522,Sheet2!X:Y,2,0)</f>
        <v>Green</v>
      </c>
      <c r="V522" s="33" t="str">
        <f>VLOOKUP(A522,Sheet2!AA:AD,4,0)</f>
        <v>Green</v>
      </c>
    </row>
    <row r="523" spans="1:22" x14ac:dyDescent="0.3">
      <c r="A523" t="s">
        <v>535</v>
      </c>
      <c r="B523" t="s">
        <v>1257</v>
      </c>
      <c r="C523">
        <v>37</v>
      </c>
      <c r="D523" t="s">
        <v>1260</v>
      </c>
      <c r="E523">
        <v>2015</v>
      </c>
      <c r="F523">
        <v>29</v>
      </c>
      <c r="G523">
        <v>0.63456869599999999</v>
      </c>
      <c r="H523" t="s">
        <v>1265</v>
      </c>
      <c r="I523" t="s">
        <v>1268</v>
      </c>
      <c r="J523" t="s">
        <v>1274</v>
      </c>
      <c r="K523" t="s">
        <v>1279</v>
      </c>
      <c r="L523" t="s">
        <v>1284</v>
      </c>
      <c r="M523" t="s">
        <v>1288</v>
      </c>
      <c r="N523" t="s">
        <v>1288</v>
      </c>
      <c r="O523">
        <f>VLOOKUP(A523,Sheet2!A:B,2,0)</f>
        <v>451360</v>
      </c>
      <c r="P523">
        <f>VLOOKUP(A523,Sheet2!A:C,3,0)</f>
        <v>451360</v>
      </c>
      <c r="Q523">
        <f>VLOOKUP(A523,Sheet2!A:E,5,0)</f>
        <v>552140</v>
      </c>
      <c r="R523">
        <f>VLOOKUP(A523,Sheet2!A:F,6,0)</f>
        <v>0</v>
      </c>
      <c r="S523" t="s">
        <v>1304</v>
      </c>
      <c r="T523" s="33" t="str">
        <f>VLOOKUP(A523,Sheet2!AA:AD,3,0)</f>
        <v>Green</v>
      </c>
      <c r="U523" s="32" t="str">
        <f>VLOOKUP(A523,Sheet2!X:Y,2,0)</f>
        <v>Green</v>
      </c>
      <c r="V523" s="33" t="str">
        <f>VLOOKUP(A523,Sheet2!AA:AD,4,0)</f>
        <v>Green</v>
      </c>
    </row>
    <row r="524" spans="1:22" x14ac:dyDescent="0.3">
      <c r="A524" t="s">
        <v>536</v>
      </c>
      <c r="B524" t="s">
        <v>1256</v>
      </c>
      <c r="C524">
        <v>49</v>
      </c>
      <c r="D524" t="s">
        <v>1259</v>
      </c>
      <c r="E524">
        <v>2019</v>
      </c>
      <c r="F524">
        <v>40</v>
      </c>
      <c r="G524">
        <v>0.64281697000000004</v>
      </c>
      <c r="H524" t="s">
        <v>1264</v>
      </c>
      <c r="I524" t="s">
        <v>1271</v>
      </c>
      <c r="J524" t="s">
        <v>1271</v>
      </c>
      <c r="K524" t="s">
        <v>1271</v>
      </c>
      <c r="L524" t="s">
        <v>1271</v>
      </c>
      <c r="M524" t="s">
        <v>1288</v>
      </c>
      <c r="N524" t="s">
        <v>1288</v>
      </c>
      <c r="O524">
        <f>VLOOKUP(A524,Sheet2!A:B,2,0)</f>
        <v>381684</v>
      </c>
      <c r="P524">
        <f>VLOOKUP(A524,Sheet2!A:C,3,0)</f>
        <v>381684</v>
      </c>
      <c r="Q524">
        <f>VLOOKUP(A524,Sheet2!A:E,5,0)</f>
        <v>701590</v>
      </c>
      <c r="R524">
        <f>VLOOKUP(A524,Sheet2!A:F,6,0)</f>
        <v>0</v>
      </c>
      <c r="S524" t="s">
        <v>1304</v>
      </c>
      <c r="T524" s="33" t="str">
        <f>VLOOKUP(A524,Sheet2!AA:AD,3,0)</f>
        <v>Green</v>
      </c>
      <c r="U524" s="32" t="str">
        <f>VLOOKUP(A524,Sheet2!X:Y,2,0)</f>
        <v>Green</v>
      </c>
      <c r="V524" s="33" t="str">
        <f>VLOOKUP(A524,Sheet2!AA:AD,4,0)</f>
        <v>Green</v>
      </c>
    </row>
    <row r="525" spans="1:22" x14ac:dyDescent="0.3">
      <c r="A525" t="s">
        <v>537</v>
      </c>
      <c r="B525" t="s">
        <v>1257</v>
      </c>
      <c r="C525">
        <v>61</v>
      </c>
      <c r="D525" t="s">
        <v>1259</v>
      </c>
      <c r="E525">
        <v>2012</v>
      </c>
      <c r="F525">
        <v>30</v>
      </c>
      <c r="G525">
        <v>0.62219874200000003</v>
      </c>
      <c r="H525" t="s">
        <v>1264</v>
      </c>
      <c r="I525" t="s">
        <v>1268</v>
      </c>
      <c r="J525" t="s">
        <v>1275</v>
      </c>
      <c r="K525" t="s">
        <v>1279</v>
      </c>
      <c r="L525" t="s">
        <v>1285</v>
      </c>
      <c r="M525" t="s">
        <v>1288</v>
      </c>
      <c r="N525" t="s">
        <v>1288</v>
      </c>
      <c r="O525">
        <f>VLOOKUP(A525,Sheet2!A:B,2,0)</f>
        <v>233010</v>
      </c>
      <c r="P525">
        <f>VLOOKUP(A525,Sheet2!A:C,3,0)</f>
        <v>256311</v>
      </c>
      <c r="Q525">
        <f>VLOOKUP(A525,Sheet2!A:E,5,0)</f>
        <v>576643</v>
      </c>
      <c r="R525">
        <f>VLOOKUP(A525,Sheet2!A:F,6,0)</f>
        <v>0</v>
      </c>
      <c r="S525" t="s">
        <v>1288</v>
      </c>
      <c r="T525" s="33" t="str">
        <f>VLOOKUP(A525,Sheet2!AA:AD,3,0)</f>
        <v>Green</v>
      </c>
      <c r="U525" s="32" t="str">
        <f>VLOOKUP(A525,Sheet2!X:Y,2,0)</f>
        <v>Green</v>
      </c>
      <c r="V525" s="33" t="str">
        <f>VLOOKUP(A525,Sheet2!AA:AD,4,0)</f>
        <v>Green</v>
      </c>
    </row>
    <row r="526" spans="1:22" x14ac:dyDescent="0.3">
      <c r="A526" t="s">
        <v>538</v>
      </c>
      <c r="B526" t="s">
        <v>1257</v>
      </c>
      <c r="C526">
        <v>37</v>
      </c>
      <c r="D526" t="s">
        <v>1261</v>
      </c>
      <c r="E526">
        <v>2007</v>
      </c>
      <c r="F526">
        <v>32</v>
      </c>
      <c r="G526">
        <v>0.42115361299999998</v>
      </c>
      <c r="H526" t="s">
        <v>1264</v>
      </c>
      <c r="I526" t="s">
        <v>1271</v>
      </c>
      <c r="J526" t="s">
        <v>1271</v>
      </c>
      <c r="K526" t="s">
        <v>1271</v>
      </c>
      <c r="L526" t="s">
        <v>1271</v>
      </c>
      <c r="M526" t="s">
        <v>1289</v>
      </c>
      <c r="N526" t="s">
        <v>1288</v>
      </c>
      <c r="O526">
        <f>VLOOKUP(A526,Sheet2!A:B,2,0)</f>
        <v>191108</v>
      </c>
      <c r="P526">
        <f>VLOOKUP(A526,Sheet2!A:C,3,0)</f>
        <v>260586</v>
      </c>
      <c r="Q526">
        <f>VLOOKUP(A526,Sheet2!A:E,5,0)</f>
        <v>268521</v>
      </c>
      <c r="R526">
        <f>VLOOKUP(A526,Sheet2!A:F,6,0)</f>
        <v>268521</v>
      </c>
      <c r="S526" t="s">
        <v>1288</v>
      </c>
      <c r="T526" s="33" t="str">
        <f>VLOOKUP(A526,Sheet2!AA:AD,3,0)</f>
        <v>Green</v>
      </c>
      <c r="U526" s="32" t="str">
        <f>VLOOKUP(A526,Sheet2!X:Y,2,0)</f>
        <v>Green</v>
      </c>
      <c r="V526" s="33" t="str">
        <f>VLOOKUP(A526,Sheet2!AA:AD,4,0)</f>
        <v>Green</v>
      </c>
    </row>
    <row r="527" spans="1:22" x14ac:dyDescent="0.3">
      <c r="A527" t="s">
        <v>539</v>
      </c>
      <c r="B527" t="s">
        <v>1256</v>
      </c>
      <c r="C527">
        <v>49</v>
      </c>
      <c r="D527" t="s">
        <v>1261</v>
      </c>
      <c r="E527">
        <v>2009</v>
      </c>
      <c r="F527">
        <v>37</v>
      </c>
      <c r="G527">
        <v>0.80312238800000002</v>
      </c>
      <c r="H527" t="s">
        <v>1264</v>
      </c>
      <c r="I527" t="s">
        <v>1267</v>
      </c>
      <c r="J527" t="s">
        <v>1275</v>
      </c>
      <c r="K527" t="s">
        <v>1280</v>
      </c>
      <c r="L527" t="s">
        <v>1284</v>
      </c>
      <c r="M527" t="s">
        <v>1289</v>
      </c>
      <c r="N527" t="s">
        <v>1288</v>
      </c>
      <c r="O527">
        <f>VLOOKUP(A527,Sheet2!A:B,2,0)</f>
        <v>220174</v>
      </c>
      <c r="P527">
        <f>VLOOKUP(A527,Sheet2!A:C,3,0)</f>
        <v>312429</v>
      </c>
      <c r="Q527">
        <f>VLOOKUP(A527,Sheet2!A:E,5,0)</f>
        <v>641089</v>
      </c>
      <c r="R527">
        <f>VLOOKUP(A527,Sheet2!A:F,6,0)</f>
        <v>641089</v>
      </c>
      <c r="S527" t="s">
        <v>1304</v>
      </c>
      <c r="T527" s="33" t="str">
        <f>VLOOKUP(A527,Sheet2!AA:AD,3,0)</f>
        <v>Green</v>
      </c>
      <c r="U527" s="32" t="str">
        <f>VLOOKUP(A527,Sheet2!X:Y,2,0)</f>
        <v>Green</v>
      </c>
      <c r="V527" s="33" t="str">
        <f>VLOOKUP(A527,Sheet2!AA:AD,4,0)</f>
        <v>Green</v>
      </c>
    </row>
    <row r="528" spans="1:22" x14ac:dyDescent="0.3">
      <c r="A528" t="s">
        <v>540</v>
      </c>
      <c r="B528" t="s">
        <v>1257</v>
      </c>
      <c r="C528">
        <v>43</v>
      </c>
      <c r="D528" t="s">
        <v>1261</v>
      </c>
      <c r="E528">
        <v>2009</v>
      </c>
      <c r="F528">
        <v>33</v>
      </c>
      <c r="G528">
        <v>0.40013850699999998</v>
      </c>
      <c r="H528" t="s">
        <v>1264</v>
      </c>
      <c r="I528" t="s">
        <v>1271</v>
      </c>
      <c r="J528" t="s">
        <v>1271</v>
      </c>
      <c r="K528" t="s">
        <v>1271</v>
      </c>
      <c r="L528" t="s">
        <v>1271</v>
      </c>
      <c r="M528" t="s">
        <v>1288</v>
      </c>
      <c r="N528" t="s">
        <v>1288</v>
      </c>
      <c r="O528">
        <f>VLOOKUP(A528,Sheet2!A:B,2,0)</f>
        <v>195884</v>
      </c>
      <c r="P528">
        <f>VLOOKUP(A528,Sheet2!A:C,3,0)</f>
        <v>195884</v>
      </c>
      <c r="Q528">
        <f>VLOOKUP(A528,Sheet2!A:E,5,0)</f>
        <v>279295</v>
      </c>
      <c r="R528">
        <f>VLOOKUP(A528,Sheet2!A:F,6,0)</f>
        <v>0</v>
      </c>
      <c r="S528" t="s">
        <v>1288</v>
      </c>
      <c r="T528" s="33" t="str">
        <f>VLOOKUP(A528,Sheet2!AA:AD,3,0)</f>
        <v>Green</v>
      </c>
      <c r="U528" s="32" t="str">
        <f>VLOOKUP(A528,Sheet2!X:Y,2,0)</f>
        <v>Green</v>
      </c>
      <c r="V528" s="33" t="str">
        <f>VLOOKUP(A528,Sheet2!AA:AD,4,0)</f>
        <v>Green</v>
      </c>
    </row>
    <row r="529" spans="1:22" x14ac:dyDescent="0.3">
      <c r="A529" t="s">
        <v>541</v>
      </c>
      <c r="B529" t="s">
        <v>1257</v>
      </c>
      <c r="C529">
        <v>43</v>
      </c>
      <c r="D529" t="s">
        <v>1261</v>
      </c>
      <c r="E529">
        <v>2007</v>
      </c>
      <c r="F529">
        <v>36</v>
      </c>
      <c r="G529">
        <v>0.44550732500000001</v>
      </c>
      <c r="H529" t="s">
        <v>1264</v>
      </c>
      <c r="I529" t="s">
        <v>1271</v>
      </c>
      <c r="J529" t="s">
        <v>1271</v>
      </c>
      <c r="K529" t="s">
        <v>1271</v>
      </c>
      <c r="L529" t="s">
        <v>1271</v>
      </c>
      <c r="M529" t="s">
        <v>1288</v>
      </c>
      <c r="N529" t="s">
        <v>1288</v>
      </c>
      <c r="O529">
        <f>VLOOKUP(A529,Sheet2!A:B,2,0)</f>
        <v>149460</v>
      </c>
      <c r="P529">
        <f>VLOOKUP(A529,Sheet2!A:C,3,0)</f>
        <v>188244</v>
      </c>
      <c r="Q529">
        <f>VLOOKUP(A529,Sheet2!A:E,5,0)</f>
        <v>304877</v>
      </c>
      <c r="R529">
        <f>VLOOKUP(A529,Sheet2!A:F,6,0)</f>
        <v>0</v>
      </c>
      <c r="S529" t="s">
        <v>1288</v>
      </c>
      <c r="T529" s="33" t="str">
        <f>VLOOKUP(A529,Sheet2!AA:AD,3,0)</f>
        <v>Green</v>
      </c>
      <c r="U529" s="32" t="str">
        <f>VLOOKUP(A529,Sheet2!X:Y,2,0)</f>
        <v>Green</v>
      </c>
      <c r="V529" s="33" t="str">
        <f>VLOOKUP(A529,Sheet2!AA:AD,4,0)</f>
        <v>Green</v>
      </c>
    </row>
    <row r="530" spans="1:22" x14ac:dyDescent="0.3">
      <c r="A530" t="s">
        <v>542</v>
      </c>
      <c r="B530" t="s">
        <v>1257</v>
      </c>
      <c r="C530">
        <v>43</v>
      </c>
      <c r="D530" t="s">
        <v>1258</v>
      </c>
      <c r="E530">
        <v>2014</v>
      </c>
      <c r="F530">
        <v>52</v>
      </c>
      <c r="G530">
        <v>0.78344323699999996</v>
      </c>
      <c r="H530" t="s">
        <v>1264</v>
      </c>
      <c r="I530" t="s">
        <v>1268</v>
      </c>
      <c r="J530" t="s">
        <v>1275</v>
      </c>
      <c r="K530" t="s">
        <v>1280</v>
      </c>
      <c r="L530" t="s">
        <v>1286</v>
      </c>
      <c r="M530" t="s">
        <v>1288</v>
      </c>
      <c r="N530" t="s">
        <v>1288</v>
      </c>
      <c r="O530">
        <f>VLOOKUP(A530,Sheet2!A:B,2,0)</f>
        <v>298613</v>
      </c>
      <c r="P530">
        <f>VLOOKUP(A530,Sheet2!A:C,3,0)</f>
        <v>423519</v>
      </c>
      <c r="Q530">
        <f>VLOOKUP(A530,Sheet2!A:E,5,0)</f>
        <v>903342</v>
      </c>
      <c r="R530">
        <f>VLOOKUP(A530,Sheet2!A:F,6,0)</f>
        <v>0</v>
      </c>
      <c r="S530" t="s">
        <v>1304</v>
      </c>
      <c r="T530" s="33" t="str">
        <f>VLOOKUP(A530,Sheet2!AA:AD,3,0)</f>
        <v>Green</v>
      </c>
      <c r="U530" s="32" t="str">
        <f>VLOOKUP(A530,Sheet2!X:Y,2,0)</f>
        <v>Green</v>
      </c>
      <c r="V530" s="33" t="str">
        <f>VLOOKUP(A530,Sheet2!AA:AD,4,0)</f>
        <v>Green</v>
      </c>
    </row>
    <row r="531" spans="1:22" x14ac:dyDescent="0.3">
      <c r="A531" t="s">
        <v>543</v>
      </c>
      <c r="B531" t="s">
        <v>1256</v>
      </c>
      <c r="C531">
        <v>37</v>
      </c>
      <c r="D531" t="s">
        <v>1258</v>
      </c>
      <c r="E531">
        <v>2011</v>
      </c>
      <c r="F531">
        <v>37</v>
      </c>
      <c r="G531">
        <v>0.73015535499999995</v>
      </c>
      <c r="H531" t="s">
        <v>1264</v>
      </c>
      <c r="I531" t="s">
        <v>1269</v>
      </c>
      <c r="J531" t="s">
        <v>1275</v>
      </c>
      <c r="K531" t="s">
        <v>1280</v>
      </c>
      <c r="L531" t="s">
        <v>1284</v>
      </c>
      <c r="M531" t="s">
        <v>1288</v>
      </c>
      <c r="N531" t="s">
        <v>1288</v>
      </c>
      <c r="O531">
        <f>VLOOKUP(A531,Sheet2!A:B,2,0)</f>
        <v>427469.39</v>
      </c>
      <c r="P531">
        <f>VLOOKUP(A531,Sheet2!A:C,3,0)</f>
        <v>457890</v>
      </c>
      <c r="Q531">
        <f>VLOOKUP(A531,Sheet2!A:E,5,0)</f>
        <v>512938</v>
      </c>
      <c r="R531">
        <f>VLOOKUP(A531,Sheet2!A:F,6,0)</f>
        <v>0</v>
      </c>
      <c r="S531" t="s">
        <v>1304</v>
      </c>
      <c r="T531" s="33" t="str">
        <f>VLOOKUP(A531,Sheet2!AA:AD,3,0)</f>
        <v>Green</v>
      </c>
      <c r="U531" s="32" t="str">
        <f>VLOOKUP(A531,Sheet2!X:Y,2,0)</f>
        <v>Green</v>
      </c>
      <c r="V531" s="33" t="str">
        <f>VLOOKUP(A531,Sheet2!AA:AD,4,0)</f>
        <v>Green</v>
      </c>
    </row>
    <row r="532" spans="1:22" x14ac:dyDescent="0.3">
      <c r="A532" t="s">
        <v>544</v>
      </c>
      <c r="B532" t="s">
        <v>1256</v>
      </c>
      <c r="C532">
        <v>19</v>
      </c>
      <c r="D532" t="s">
        <v>1258</v>
      </c>
      <c r="E532">
        <v>2006</v>
      </c>
      <c r="F532">
        <v>41</v>
      </c>
      <c r="G532">
        <v>0.61356428600000001</v>
      </c>
      <c r="H532" t="s">
        <v>1264</v>
      </c>
      <c r="I532" t="s">
        <v>1271</v>
      </c>
      <c r="J532" t="s">
        <v>1271</v>
      </c>
      <c r="K532" t="s">
        <v>1271</v>
      </c>
      <c r="L532" t="s">
        <v>1271</v>
      </c>
      <c r="M532" t="s">
        <v>1288</v>
      </c>
      <c r="N532" t="s">
        <v>1288</v>
      </c>
      <c r="O532">
        <f>VLOOKUP(A532,Sheet2!A:B,2,0)</f>
        <v>345795</v>
      </c>
      <c r="P532">
        <f>VLOOKUP(A532,Sheet2!A:C,3,0)</f>
        <v>352528</v>
      </c>
      <c r="Q532">
        <f>VLOOKUP(A532,Sheet2!A:E,5,0)</f>
        <v>276334</v>
      </c>
      <c r="R532">
        <f>VLOOKUP(A532,Sheet2!A:F,6,0)</f>
        <v>0</v>
      </c>
      <c r="S532" t="s">
        <v>1303</v>
      </c>
      <c r="T532" s="33" t="str">
        <f>VLOOKUP(A532,Sheet2!AA:AD,3,0)</f>
        <v>Green</v>
      </c>
      <c r="U532" s="32" t="str">
        <f>VLOOKUP(A532,Sheet2!X:Y,2,0)</f>
        <v>Green</v>
      </c>
      <c r="V532" s="33" t="str">
        <f>VLOOKUP(A532,Sheet2!AA:AD,4,0)</f>
        <v>Green</v>
      </c>
    </row>
    <row r="533" spans="1:22" x14ac:dyDescent="0.3">
      <c r="A533" t="s">
        <v>545</v>
      </c>
      <c r="B533" t="s">
        <v>1257</v>
      </c>
      <c r="C533">
        <v>73</v>
      </c>
      <c r="D533" t="s">
        <v>1262</v>
      </c>
      <c r="E533">
        <v>2016</v>
      </c>
      <c r="F533">
        <v>52</v>
      </c>
      <c r="G533">
        <v>0.26193947099999998</v>
      </c>
      <c r="H533" t="s">
        <v>1265</v>
      </c>
      <c r="I533" t="s">
        <v>1270</v>
      </c>
      <c r="J533" t="s">
        <v>1271</v>
      </c>
      <c r="K533" t="s">
        <v>1271</v>
      </c>
      <c r="L533" t="s">
        <v>1271</v>
      </c>
      <c r="M533" t="s">
        <v>1289</v>
      </c>
      <c r="N533" t="s">
        <v>1288</v>
      </c>
      <c r="O533">
        <f>VLOOKUP(A533,Sheet2!A:B,2,0)</f>
        <v>125409</v>
      </c>
      <c r="P533">
        <f>VLOOKUP(A533,Sheet2!A:C,3,0)</f>
        <v>181818</v>
      </c>
      <c r="Q533">
        <f>VLOOKUP(A533,Sheet2!A:E,5,0)</f>
        <v>324601</v>
      </c>
      <c r="R533">
        <f>VLOOKUP(A533,Sheet2!A:F,6,0)</f>
        <v>324601</v>
      </c>
      <c r="S533" t="s">
        <v>1288</v>
      </c>
      <c r="T533" s="33" t="str">
        <f>VLOOKUP(A533,Sheet2!AA:AD,3,0)</f>
        <v>Green</v>
      </c>
      <c r="U533" s="32" t="str">
        <f>VLOOKUP(A533,Sheet2!X:Y,2,0)</f>
        <v>Green</v>
      </c>
      <c r="V533" s="33" t="str">
        <f>VLOOKUP(A533,Sheet2!AA:AD,4,0)</f>
        <v>Green</v>
      </c>
    </row>
    <row r="534" spans="1:22" x14ac:dyDescent="0.3">
      <c r="A534" t="s">
        <v>546</v>
      </c>
      <c r="B534" t="s">
        <v>1256</v>
      </c>
      <c r="C534">
        <v>61</v>
      </c>
      <c r="D534" t="s">
        <v>1259</v>
      </c>
      <c r="E534">
        <v>2016</v>
      </c>
      <c r="F534">
        <v>49</v>
      </c>
      <c r="G534">
        <v>0.59487982900000003</v>
      </c>
      <c r="H534" t="s">
        <v>1264</v>
      </c>
      <c r="I534" t="s">
        <v>1273</v>
      </c>
      <c r="J534" t="s">
        <v>1275</v>
      </c>
      <c r="K534" t="s">
        <v>1281</v>
      </c>
      <c r="L534" t="s">
        <v>1284</v>
      </c>
      <c r="M534" t="s">
        <v>1288</v>
      </c>
      <c r="N534" t="s">
        <v>1289</v>
      </c>
      <c r="O534">
        <f>VLOOKUP(A534,Sheet2!A:B,2,0)</f>
        <v>221267.48</v>
      </c>
      <c r="P534">
        <f>VLOOKUP(A534,Sheet2!A:C,3,0)</f>
        <v>294396</v>
      </c>
      <c r="Q534">
        <f>VLOOKUP(A534,Sheet2!A:E,5,0)</f>
        <v>690015</v>
      </c>
      <c r="R534">
        <f>VLOOKUP(A534,Sheet2!A:F,6,0)</f>
        <v>0</v>
      </c>
      <c r="S534" t="s">
        <v>1304</v>
      </c>
      <c r="T534" s="33" t="str">
        <f>VLOOKUP(A534,Sheet2!AA:AD,3,0)</f>
        <v>Green</v>
      </c>
      <c r="U534" s="32" t="str">
        <f>VLOOKUP(A534,Sheet2!X:Y,2,0)</f>
        <v>Green</v>
      </c>
      <c r="V534" s="33" t="str">
        <f>VLOOKUP(A534,Sheet2!AA:AD,4,0)</f>
        <v>Green</v>
      </c>
    </row>
    <row r="535" spans="1:22" x14ac:dyDescent="0.3">
      <c r="A535" t="s">
        <v>547</v>
      </c>
      <c r="B535" t="s">
        <v>1257</v>
      </c>
      <c r="C535">
        <v>49</v>
      </c>
      <c r="D535" t="s">
        <v>1260</v>
      </c>
      <c r="E535">
        <v>2012</v>
      </c>
      <c r="F535">
        <v>25</v>
      </c>
      <c r="G535">
        <v>0.46504042600000001</v>
      </c>
      <c r="H535" t="s">
        <v>1264</v>
      </c>
      <c r="I535" t="s">
        <v>1270</v>
      </c>
      <c r="J535" t="s">
        <v>1275</v>
      </c>
      <c r="K535" t="s">
        <v>1282</v>
      </c>
      <c r="L535" t="s">
        <v>1286</v>
      </c>
      <c r="M535" t="s">
        <v>1288</v>
      </c>
      <c r="N535" t="s">
        <v>1288</v>
      </c>
      <c r="O535">
        <f>VLOOKUP(A535,Sheet2!A:B,2,0)</f>
        <v>166077.54</v>
      </c>
      <c r="P535">
        <f>VLOOKUP(A535,Sheet2!A:C,3,0)</f>
        <v>183670</v>
      </c>
      <c r="Q535">
        <f>VLOOKUP(A535,Sheet2!A:E,5,0)</f>
        <v>404518</v>
      </c>
      <c r="R535">
        <f>VLOOKUP(A535,Sheet2!A:F,6,0)</f>
        <v>0</v>
      </c>
      <c r="S535" t="s">
        <v>1303</v>
      </c>
      <c r="T535" s="33" t="str">
        <f>VLOOKUP(A535,Sheet2!AA:AD,3,0)</f>
        <v>Green</v>
      </c>
      <c r="U535" s="32" t="str">
        <f>VLOOKUP(A535,Sheet2!X:Y,2,0)</f>
        <v>Green</v>
      </c>
      <c r="V535" s="33" t="str">
        <f>VLOOKUP(A535,Sheet2!AA:AD,4,0)</f>
        <v>Green</v>
      </c>
    </row>
    <row r="536" spans="1:22" x14ac:dyDescent="0.3">
      <c r="A536" t="s">
        <v>548</v>
      </c>
      <c r="B536" t="s">
        <v>1256</v>
      </c>
      <c r="C536">
        <v>61</v>
      </c>
      <c r="D536" t="s">
        <v>1263</v>
      </c>
      <c r="E536">
        <v>2014</v>
      </c>
      <c r="F536">
        <v>60</v>
      </c>
      <c r="G536">
        <v>0.28543815</v>
      </c>
      <c r="H536" t="s">
        <v>1265</v>
      </c>
      <c r="I536" t="s">
        <v>1268</v>
      </c>
      <c r="J536" t="s">
        <v>1274</v>
      </c>
      <c r="K536" t="s">
        <v>1279</v>
      </c>
      <c r="L536" t="s">
        <v>1271</v>
      </c>
      <c r="M536" t="s">
        <v>1288</v>
      </c>
      <c r="N536" t="s">
        <v>1288</v>
      </c>
      <c r="O536">
        <f>VLOOKUP(A536,Sheet2!A:B,2,0)</f>
        <v>197379</v>
      </c>
      <c r="P536">
        <f>VLOOKUP(A536,Sheet2!A:C,3,0)</f>
        <v>197379</v>
      </c>
      <c r="Q536">
        <f>VLOOKUP(A536,Sheet2!A:E,5,0)</f>
        <v>243406</v>
      </c>
      <c r="R536">
        <f>VLOOKUP(A536,Sheet2!A:F,6,0)</f>
        <v>0</v>
      </c>
      <c r="S536" t="s">
        <v>1288</v>
      </c>
      <c r="T536" s="33" t="str">
        <f>VLOOKUP(A536,Sheet2!AA:AD,3,0)</f>
        <v>Green</v>
      </c>
      <c r="U536" s="32" t="str">
        <f>VLOOKUP(A536,Sheet2!X:Y,2,0)</f>
        <v>Green</v>
      </c>
      <c r="V536" s="33" t="str">
        <f>VLOOKUP(A536,Sheet2!AA:AD,4,0)</f>
        <v>Green</v>
      </c>
    </row>
    <row r="537" spans="1:22" x14ac:dyDescent="0.3">
      <c r="A537" t="s">
        <v>549</v>
      </c>
      <c r="B537" t="s">
        <v>1256</v>
      </c>
      <c r="C537">
        <v>37</v>
      </c>
      <c r="D537" t="s">
        <v>1261</v>
      </c>
      <c r="E537">
        <v>2009</v>
      </c>
      <c r="F537">
        <v>62</v>
      </c>
      <c r="G537">
        <v>0.63451447800000005</v>
      </c>
      <c r="H537" t="s">
        <v>1264</v>
      </c>
      <c r="I537" t="s">
        <v>1268</v>
      </c>
      <c r="J537" t="s">
        <v>1275</v>
      </c>
      <c r="K537" t="s">
        <v>1279</v>
      </c>
      <c r="L537" t="s">
        <v>1286</v>
      </c>
      <c r="M537" t="s">
        <v>1288</v>
      </c>
      <c r="N537" t="s">
        <v>1288</v>
      </c>
      <c r="O537">
        <f>VLOOKUP(A537,Sheet2!A:B,2,0)</f>
        <v>245707</v>
      </c>
      <c r="P537">
        <f>VLOOKUP(A537,Sheet2!A:C,3,0)</f>
        <v>245707</v>
      </c>
      <c r="Q537">
        <f>VLOOKUP(A537,Sheet2!A:E,5,0)</f>
        <v>388996</v>
      </c>
      <c r="R537">
        <f>VLOOKUP(A537,Sheet2!A:F,6,0)</f>
        <v>0</v>
      </c>
      <c r="S537" t="s">
        <v>1288</v>
      </c>
      <c r="T537" s="33" t="str">
        <f>VLOOKUP(A537,Sheet2!AA:AD,3,0)</f>
        <v>Green</v>
      </c>
      <c r="U537" s="32" t="str">
        <f>VLOOKUP(A537,Sheet2!X:Y,2,0)</f>
        <v>Green</v>
      </c>
      <c r="V537" s="33" t="str">
        <f>VLOOKUP(A537,Sheet2!AA:AD,4,0)</f>
        <v>Green</v>
      </c>
    </row>
    <row r="538" spans="1:22" x14ac:dyDescent="0.3">
      <c r="A538" t="s">
        <v>550</v>
      </c>
      <c r="B538" t="s">
        <v>1256</v>
      </c>
      <c r="C538">
        <v>37</v>
      </c>
      <c r="D538" t="s">
        <v>1258</v>
      </c>
      <c r="E538">
        <v>2014</v>
      </c>
      <c r="F538">
        <v>30</v>
      </c>
      <c r="G538">
        <v>0.62527979899999997</v>
      </c>
      <c r="H538" t="s">
        <v>1264</v>
      </c>
      <c r="I538" t="s">
        <v>1271</v>
      </c>
      <c r="J538" t="s">
        <v>1276</v>
      </c>
      <c r="K538" t="s">
        <v>1279</v>
      </c>
      <c r="L538" t="s">
        <v>1286</v>
      </c>
      <c r="M538" t="s">
        <v>1288</v>
      </c>
      <c r="N538" t="s">
        <v>1288</v>
      </c>
      <c r="O538">
        <f>VLOOKUP(A538,Sheet2!A:B,2,0)</f>
        <v>267970</v>
      </c>
      <c r="P538">
        <f>VLOOKUP(A538,Sheet2!A:C,3,0)</f>
        <v>294850</v>
      </c>
      <c r="Q538">
        <f>VLOOKUP(A538,Sheet2!A:E,5,0)</f>
        <v>526681</v>
      </c>
      <c r="R538">
        <f>VLOOKUP(A538,Sheet2!A:F,6,0)</f>
        <v>0</v>
      </c>
      <c r="S538" t="s">
        <v>1303</v>
      </c>
      <c r="T538" s="33" t="str">
        <f>VLOOKUP(A538,Sheet2!AA:AD,3,0)</f>
        <v>Green</v>
      </c>
      <c r="U538" s="32" t="str">
        <f>VLOOKUP(A538,Sheet2!X:Y,2,0)</f>
        <v>Green</v>
      </c>
      <c r="V538" s="33" t="str">
        <f>VLOOKUP(A538,Sheet2!AA:AD,4,0)</f>
        <v>Green</v>
      </c>
    </row>
    <row r="539" spans="1:22" x14ac:dyDescent="0.3">
      <c r="A539" t="s">
        <v>551</v>
      </c>
      <c r="B539" t="s">
        <v>1257</v>
      </c>
      <c r="C539">
        <v>49</v>
      </c>
      <c r="D539" t="s">
        <v>1258</v>
      </c>
      <c r="E539">
        <v>2011</v>
      </c>
      <c r="F539">
        <v>41</v>
      </c>
      <c r="G539">
        <v>0.80322580600000004</v>
      </c>
      <c r="H539" t="s">
        <v>1265</v>
      </c>
      <c r="I539" t="s">
        <v>1267</v>
      </c>
      <c r="J539" t="s">
        <v>1276</v>
      </c>
      <c r="K539" t="s">
        <v>1279</v>
      </c>
      <c r="L539" t="s">
        <v>1286</v>
      </c>
      <c r="M539" t="s">
        <v>1288</v>
      </c>
      <c r="N539" t="s">
        <v>1288</v>
      </c>
      <c r="O539">
        <f>VLOOKUP(A539,Sheet2!A:B,2,0)</f>
        <v>407807.5</v>
      </c>
      <c r="P539">
        <f>VLOOKUP(A539,Sheet2!A:C,3,0)</f>
        <v>423332</v>
      </c>
      <c r="Q539">
        <f>VLOOKUP(A539,Sheet2!A:E,5,0)</f>
        <v>686951</v>
      </c>
      <c r="R539">
        <f>VLOOKUP(A539,Sheet2!A:F,6,0)</f>
        <v>0</v>
      </c>
      <c r="S539" t="s">
        <v>1303</v>
      </c>
      <c r="T539" s="33" t="str">
        <f>VLOOKUP(A539,Sheet2!AA:AD,3,0)</f>
        <v>Green</v>
      </c>
      <c r="U539" s="32" t="str">
        <f>VLOOKUP(A539,Sheet2!X:Y,2,0)</f>
        <v>Green</v>
      </c>
      <c r="V539" s="33" t="str">
        <f>VLOOKUP(A539,Sheet2!AA:AD,4,0)</f>
        <v>Green</v>
      </c>
    </row>
    <row r="540" spans="1:22" x14ac:dyDescent="0.3">
      <c r="A540" t="s">
        <v>552</v>
      </c>
      <c r="B540" t="s">
        <v>1256</v>
      </c>
      <c r="C540">
        <v>37</v>
      </c>
      <c r="D540" t="s">
        <v>1259</v>
      </c>
      <c r="E540">
        <v>2015</v>
      </c>
      <c r="F540">
        <v>47</v>
      </c>
      <c r="G540">
        <v>0.67642086999999995</v>
      </c>
      <c r="H540" t="s">
        <v>1264</v>
      </c>
      <c r="I540" t="s">
        <v>1268</v>
      </c>
      <c r="J540" t="s">
        <v>1274</v>
      </c>
      <c r="K540" t="s">
        <v>1283</v>
      </c>
      <c r="L540" t="s">
        <v>1284</v>
      </c>
      <c r="M540" t="s">
        <v>1288</v>
      </c>
      <c r="N540" t="s">
        <v>1288</v>
      </c>
      <c r="O540">
        <f>VLOOKUP(A540,Sheet2!A:B,2,0)</f>
        <v>357030</v>
      </c>
      <c r="P540">
        <f>VLOOKUP(A540,Sheet2!A:C,3,0)</f>
        <v>392733</v>
      </c>
      <c r="Q540">
        <f>VLOOKUP(A540,Sheet2!A:E,5,0)</f>
        <v>685093</v>
      </c>
      <c r="R540">
        <f>VLOOKUP(A540,Sheet2!A:F,6,0)</f>
        <v>0</v>
      </c>
      <c r="S540" t="s">
        <v>1304</v>
      </c>
      <c r="T540" s="33" t="str">
        <f>VLOOKUP(A540,Sheet2!AA:AD,3,0)</f>
        <v>Green</v>
      </c>
      <c r="U540" s="32" t="str">
        <f>VLOOKUP(A540,Sheet2!X:Y,2,0)</f>
        <v>Green</v>
      </c>
      <c r="V540" s="33" t="str">
        <f>VLOOKUP(A540,Sheet2!AA:AD,4,0)</f>
        <v>Green</v>
      </c>
    </row>
    <row r="541" spans="1:22" x14ac:dyDescent="0.3">
      <c r="A541" t="s">
        <v>553</v>
      </c>
      <c r="B541" t="s">
        <v>1257</v>
      </c>
      <c r="C541">
        <v>37</v>
      </c>
      <c r="D541" t="s">
        <v>1262</v>
      </c>
      <c r="E541">
        <v>2015</v>
      </c>
      <c r="F541">
        <v>44</v>
      </c>
      <c r="G541">
        <v>0.53330695699999997</v>
      </c>
      <c r="H541" t="s">
        <v>1264</v>
      </c>
      <c r="I541" t="s">
        <v>1271</v>
      </c>
      <c r="J541" t="s">
        <v>1271</v>
      </c>
      <c r="K541" t="s">
        <v>1271</v>
      </c>
      <c r="L541" t="s">
        <v>1271</v>
      </c>
      <c r="M541" t="s">
        <v>1288</v>
      </c>
      <c r="N541" t="s">
        <v>1288</v>
      </c>
      <c r="O541">
        <f>VLOOKUP(A541,Sheet2!A:B,2,0)</f>
        <v>519708</v>
      </c>
      <c r="P541">
        <f>VLOOKUP(A541,Sheet2!A:C,3,0)</f>
        <v>519708</v>
      </c>
      <c r="Q541">
        <f>VLOOKUP(A541,Sheet2!A:E,5,0)</f>
        <v>335310</v>
      </c>
      <c r="R541">
        <f>VLOOKUP(A541,Sheet2!A:F,6,0)</f>
        <v>0</v>
      </c>
      <c r="S541" t="s">
        <v>1303</v>
      </c>
      <c r="T541" s="33" t="str">
        <f>VLOOKUP(A541,Sheet2!AA:AD,3,0)</f>
        <v>Green</v>
      </c>
      <c r="U541" s="32" t="str">
        <f>VLOOKUP(A541,Sheet2!X:Y,2,0)</f>
        <v>Green</v>
      </c>
      <c r="V541" s="33" t="str">
        <f>VLOOKUP(A541,Sheet2!AA:AD,4,0)</f>
        <v>Green</v>
      </c>
    </row>
    <row r="542" spans="1:22" x14ac:dyDescent="0.3">
      <c r="A542" t="s">
        <v>554</v>
      </c>
      <c r="B542" t="s">
        <v>1257</v>
      </c>
      <c r="C542">
        <v>49</v>
      </c>
      <c r="D542" t="s">
        <v>1260</v>
      </c>
      <c r="E542">
        <v>2006</v>
      </c>
      <c r="F542">
        <v>52</v>
      </c>
      <c r="G542">
        <v>0.592326829</v>
      </c>
      <c r="H542" t="s">
        <v>1264</v>
      </c>
      <c r="I542" t="s">
        <v>1271</v>
      </c>
      <c r="J542" t="s">
        <v>1274</v>
      </c>
      <c r="K542" t="s">
        <v>1279</v>
      </c>
      <c r="L542" t="s">
        <v>1285</v>
      </c>
      <c r="M542" t="s">
        <v>1288</v>
      </c>
      <c r="N542" t="s">
        <v>1288</v>
      </c>
      <c r="O542">
        <f>VLOOKUP(A542,Sheet2!A:B,2,0)</f>
        <v>154830</v>
      </c>
      <c r="P542">
        <f>VLOOKUP(A542,Sheet2!A:C,3,0)</f>
        <v>154830</v>
      </c>
      <c r="Q542">
        <f>VLOOKUP(A542,Sheet2!A:E,5,0)</f>
        <v>330174</v>
      </c>
      <c r="R542">
        <f>VLOOKUP(A542,Sheet2!A:F,6,0)</f>
        <v>0</v>
      </c>
      <c r="S542" t="s">
        <v>1303</v>
      </c>
      <c r="T542" s="33" t="str">
        <f>VLOOKUP(A542,Sheet2!AA:AD,3,0)</f>
        <v>Green</v>
      </c>
      <c r="U542" s="32" t="str">
        <f>VLOOKUP(A542,Sheet2!X:Y,2,0)</f>
        <v>Green</v>
      </c>
      <c r="V542" s="33" t="str">
        <f>VLOOKUP(A542,Sheet2!AA:AD,4,0)</f>
        <v>Green</v>
      </c>
    </row>
    <row r="543" spans="1:22" x14ac:dyDescent="0.3">
      <c r="A543" t="s">
        <v>555</v>
      </c>
      <c r="B543" t="s">
        <v>1256</v>
      </c>
      <c r="C543">
        <v>13</v>
      </c>
      <c r="D543" t="s">
        <v>1260</v>
      </c>
      <c r="E543">
        <v>2008</v>
      </c>
      <c r="F543">
        <v>43</v>
      </c>
      <c r="G543">
        <v>0.66057806500000005</v>
      </c>
      <c r="H543" t="s">
        <v>1264</v>
      </c>
      <c r="I543" t="s">
        <v>1268</v>
      </c>
      <c r="J543" t="s">
        <v>1275</v>
      </c>
      <c r="K543" t="s">
        <v>1281</v>
      </c>
      <c r="L543" t="s">
        <v>1284</v>
      </c>
      <c r="M543" t="s">
        <v>1288</v>
      </c>
      <c r="N543" t="s">
        <v>1288</v>
      </c>
      <c r="O543">
        <f>VLOOKUP(A543,Sheet2!A:B,2,0)</f>
        <v>611580</v>
      </c>
      <c r="P543">
        <f>VLOOKUP(A543,Sheet2!A:C,3,0)</f>
        <v>611580</v>
      </c>
      <c r="Q543">
        <f>VLOOKUP(A543,Sheet2!A:E,5,0)</f>
        <v>90343</v>
      </c>
      <c r="R543">
        <f>VLOOKUP(A543,Sheet2!A:F,6,0)</f>
        <v>0</v>
      </c>
      <c r="S543" t="s">
        <v>1304</v>
      </c>
      <c r="T543" s="33" t="str">
        <f>VLOOKUP(A543,Sheet2!AA:AD,3,0)</f>
        <v>Green</v>
      </c>
      <c r="U543" s="32" t="str">
        <f>VLOOKUP(A543,Sheet2!X:Y,2,0)</f>
        <v>Green</v>
      </c>
      <c r="V543" s="33" t="str">
        <f>VLOOKUP(A543,Sheet2!AA:AD,4,0)</f>
        <v>Green</v>
      </c>
    </row>
    <row r="544" spans="1:22" x14ac:dyDescent="0.3">
      <c r="A544" t="s">
        <v>556</v>
      </c>
      <c r="B544" t="s">
        <v>1257</v>
      </c>
      <c r="C544">
        <v>37</v>
      </c>
      <c r="D544" t="s">
        <v>1260</v>
      </c>
      <c r="E544">
        <v>2006</v>
      </c>
      <c r="F544">
        <v>25</v>
      </c>
      <c r="G544">
        <v>0.59825714299999999</v>
      </c>
      <c r="H544" t="s">
        <v>1264</v>
      </c>
      <c r="I544" t="s">
        <v>1272</v>
      </c>
      <c r="J544" t="s">
        <v>1276</v>
      </c>
      <c r="K544" t="s">
        <v>1279</v>
      </c>
      <c r="L544" t="s">
        <v>1286</v>
      </c>
      <c r="M544" t="s">
        <v>1288</v>
      </c>
      <c r="N544" t="s">
        <v>1288</v>
      </c>
      <c r="O544">
        <f>VLOOKUP(A544,Sheet2!A:B,2,0)</f>
        <v>223971</v>
      </c>
      <c r="P544">
        <f>VLOOKUP(A544,Sheet2!A:C,3,0)</f>
        <v>223971</v>
      </c>
      <c r="Q544">
        <f>VLOOKUP(A544,Sheet2!A:E,5,0)</f>
        <v>345777</v>
      </c>
      <c r="R544">
        <f>VLOOKUP(A544,Sheet2!A:F,6,0)</f>
        <v>0</v>
      </c>
      <c r="S544" t="s">
        <v>1288</v>
      </c>
      <c r="T544" s="33" t="str">
        <f>VLOOKUP(A544,Sheet2!AA:AD,3,0)</f>
        <v>Green</v>
      </c>
      <c r="U544" s="32" t="str">
        <f>VLOOKUP(A544,Sheet2!X:Y,2,0)</f>
        <v>Green</v>
      </c>
      <c r="V544" s="33" t="str">
        <f>VLOOKUP(A544,Sheet2!AA:AD,4,0)</f>
        <v>Green</v>
      </c>
    </row>
    <row r="545" spans="1:22" x14ac:dyDescent="0.3">
      <c r="A545" t="s">
        <v>557</v>
      </c>
      <c r="B545" t="s">
        <v>1257</v>
      </c>
      <c r="C545">
        <v>31</v>
      </c>
      <c r="D545" t="s">
        <v>1258</v>
      </c>
      <c r="E545">
        <v>2011</v>
      </c>
      <c r="F545">
        <v>29</v>
      </c>
      <c r="G545">
        <v>0.43396954799999998</v>
      </c>
      <c r="H545" t="s">
        <v>1266</v>
      </c>
      <c r="I545" t="s">
        <v>1272</v>
      </c>
      <c r="J545" t="s">
        <v>1271</v>
      </c>
      <c r="K545" t="s">
        <v>1271</v>
      </c>
      <c r="L545" t="s">
        <v>1271</v>
      </c>
      <c r="M545" t="s">
        <v>1288</v>
      </c>
      <c r="N545" t="s">
        <v>1288</v>
      </c>
      <c r="O545">
        <f>VLOOKUP(A545,Sheet2!A:B,2,0)</f>
        <v>293076</v>
      </c>
      <c r="P545">
        <f>VLOOKUP(A545,Sheet2!A:C,3,0)</f>
        <v>350768</v>
      </c>
      <c r="Q545">
        <f>VLOOKUP(A545,Sheet2!A:E,5,0)</f>
        <v>326503</v>
      </c>
      <c r="R545">
        <f>VLOOKUP(A545,Sheet2!A:F,6,0)</f>
        <v>0</v>
      </c>
      <c r="S545" t="s">
        <v>1288</v>
      </c>
      <c r="T545" s="33" t="str">
        <f>VLOOKUP(A545,Sheet2!AA:AD,3,0)</f>
        <v>Green</v>
      </c>
      <c r="U545" s="32" t="str">
        <f>VLOOKUP(A545,Sheet2!X:Y,2,0)</f>
        <v>Green</v>
      </c>
      <c r="V545" s="33" t="str">
        <f>VLOOKUP(A545,Sheet2!AA:AD,4,0)</f>
        <v>Green</v>
      </c>
    </row>
    <row r="546" spans="1:22" x14ac:dyDescent="0.3">
      <c r="A546" t="s">
        <v>558</v>
      </c>
      <c r="B546" t="s">
        <v>1257</v>
      </c>
      <c r="C546">
        <v>25</v>
      </c>
      <c r="D546" t="s">
        <v>1261</v>
      </c>
      <c r="E546">
        <v>2007</v>
      </c>
      <c r="F546">
        <v>37</v>
      </c>
      <c r="G546">
        <v>0.35990319300000001</v>
      </c>
      <c r="H546" t="s">
        <v>1265</v>
      </c>
      <c r="I546" t="s">
        <v>1269</v>
      </c>
      <c r="J546" t="s">
        <v>1274</v>
      </c>
      <c r="K546" t="s">
        <v>1283</v>
      </c>
      <c r="L546" t="s">
        <v>1285</v>
      </c>
      <c r="M546" t="s">
        <v>1288</v>
      </c>
      <c r="N546" t="s">
        <v>1288</v>
      </c>
      <c r="O546">
        <f>VLOOKUP(A546,Sheet2!A:B,2,0)</f>
        <v>269717.77</v>
      </c>
      <c r="P546">
        <f>VLOOKUP(A546,Sheet2!A:C,3,0)</f>
        <v>272160</v>
      </c>
      <c r="Q546">
        <f>VLOOKUP(A546,Sheet2!A:E,5,0)</f>
        <v>133018</v>
      </c>
      <c r="R546">
        <f>VLOOKUP(A546,Sheet2!A:F,6,0)</f>
        <v>0</v>
      </c>
      <c r="S546" t="s">
        <v>1288</v>
      </c>
      <c r="T546" s="33" t="str">
        <f>VLOOKUP(A546,Sheet2!AA:AD,3,0)</f>
        <v>Green</v>
      </c>
      <c r="U546" s="32" t="str">
        <f>VLOOKUP(A546,Sheet2!X:Y,2,0)</f>
        <v>Green</v>
      </c>
      <c r="V546" s="33" t="str">
        <f>VLOOKUP(A546,Sheet2!AA:AD,4,0)</f>
        <v>Green</v>
      </c>
    </row>
    <row r="547" spans="1:22" x14ac:dyDescent="0.3">
      <c r="A547" t="s">
        <v>559</v>
      </c>
      <c r="B547" t="s">
        <v>1257</v>
      </c>
      <c r="C547">
        <v>25</v>
      </c>
      <c r="D547" t="s">
        <v>1261</v>
      </c>
      <c r="E547">
        <v>2011</v>
      </c>
      <c r="F547">
        <v>41</v>
      </c>
      <c r="G547">
        <v>0.45914838699999999</v>
      </c>
      <c r="H547" t="s">
        <v>1265</v>
      </c>
      <c r="I547" t="s">
        <v>1269</v>
      </c>
      <c r="J547" t="s">
        <v>1275</v>
      </c>
      <c r="K547" t="s">
        <v>1281</v>
      </c>
      <c r="L547" t="s">
        <v>1286</v>
      </c>
      <c r="M547" t="s">
        <v>1288</v>
      </c>
      <c r="N547" t="s">
        <v>1289</v>
      </c>
      <c r="O547">
        <f>VLOOKUP(A547,Sheet2!A:B,2,0)</f>
        <v>400320</v>
      </c>
      <c r="P547">
        <f>VLOOKUP(A547,Sheet2!A:C,3,0)</f>
        <v>400320</v>
      </c>
      <c r="Q547">
        <f>VLOOKUP(A547,Sheet2!A:E,5,0)</f>
        <v>214422</v>
      </c>
      <c r="R547">
        <f>VLOOKUP(A547,Sheet2!A:F,6,0)</f>
        <v>0</v>
      </c>
      <c r="S547" t="s">
        <v>1288</v>
      </c>
      <c r="T547" s="33" t="str">
        <f>VLOOKUP(A547,Sheet2!AA:AD,3,0)</f>
        <v>Green</v>
      </c>
      <c r="U547" s="32" t="str">
        <f>VLOOKUP(A547,Sheet2!X:Y,2,0)</f>
        <v>Green</v>
      </c>
      <c r="V547" s="33" t="str">
        <f>VLOOKUP(A547,Sheet2!AA:AD,4,0)</f>
        <v>Green</v>
      </c>
    </row>
    <row r="548" spans="1:22" x14ac:dyDescent="0.3">
      <c r="A548" t="s">
        <v>560</v>
      </c>
      <c r="B548" t="s">
        <v>1257</v>
      </c>
      <c r="C548">
        <v>19</v>
      </c>
      <c r="D548" t="s">
        <v>1262</v>
      </c>
      <c r="E548">
        <v>2010</v>
      </c>
      <c r="F548">
        <v>22</v>
      </c>
      <c r="G548">
        <v>0.23060080499999999</v>
      </c>
      <c r="H548" t="s">
        <v>1265</v>
      </c>
      <c r="I548" t="s">
        <v>1271</v>
      </c>
      <c r="J548" t="s">
        <v>1271</v>
      </c>
      <c r="K548" t="s">
        <v>1271</v>
      </c>
      <c r="L548" t="s">
        <v>1271</v>
      </c>
      <c r="M548" t="s">
        <v>1288</v>
      </c>
      <c r="N548" t="s">
        <v>1288</v>
      </c>
      <c r="O548">
        <f>VLOOKUP(A548,Sheet2!A:B,2,0)</f>
        <v>291573.44</v>
      </c>
      <c r="P548">
        <f>VLOOKUP(A548,Sheet2!A:C,3,0)</f>
        <v>292264</v>
      </c>
      <c r="Q548">
        <f>VLOOKUP(A548,Sheet2!A:E,5,0)</f>
        <v>42053</v>
      </c>
      <c r="R548">
        <f>VLOOKUP(A548,Sheet2!A:F,6,0)</f>
        <v>0</v>
      </c>
      <c r="S548" t="s">
        <v>1288</v>
      </c>
      <c r="T548" s="33" t="str">
        <f>VLOOKUP(A548,Sheet2!AA:AD,3,0)</f>
        <v>Green</v>
      </c>
      <c r="U548" s="32" t="str">
        <f>VLOOKUP(A548,Sheet2!X:Y,2,0)</f>
        <v>Green</v>
      </c>
      <c r="V548" s="33" t="str">
        <f>VLOOKUP(A548,Sheet2!AA:AD,4,0)</f>
        <v>Green</v>
      </c>
    </row>
    <row r="549" spans="1:22" x14ac:dyDescent="0.3">
      <c r="A549" t="s">
        <v>561</v>
      </c>
      <c r="B549" t="s">
        <v>1256</v>
      </c>
      <c r="C549">
        <v>31</v>
      </c>
      <c r="D549" t="s">
        <v>1259</v>
      </c>
      <c r="E549">
        <v>2013</v>
      </c>
      <c r="F549">
        <v>40</v>
      </c>
      <c r="G549">
        <v>0.75083714300000004</v>
      </c>
      <c r="H549" t="s">
        <v>1265</v>
      </c>
      <c r="I549" t="s">
        <v>1271</v>
      </c>
      <c r="J549" t="s">
        <v>1271</v>
      </c>
      <c r="K549" t="s">
        <v>1271</v>
      </c>
      <c r="L549" t="s">
        <v>1271</v>
      </c>
      <c r="M549" t="s">
        <v>1288</v>
      </c>
      <c r="N549" t="s">
        <v>1288</v>
      </c>
      <c r="O549">
        <f>VLOOKUP(A549,Sheet2!A:B,2,0)</f>
        <v>744398.21</v>
      </c>
      <c r="P549">
        <f>VLOOKUP(A549,Sheet2!A:C,3,0)</f>
        <v>745541</v>
      </c>
      <c r="Q549">
        <f>VLOOKUP(A549,Sheet2!A:E,5,0)</f>
        <v>411350</v>
      </c>
      <c r="R549">
        <f>VLOOKUP(A549,Sheet2!A:F,6,0)</f>
        <v>0</v>
      </c>
      <c r="S549" t="s">
        <v>1288</v>
      </c>
      <c r="T549" s="33" t="str">
        <f>VLOOKUP(A549,Sheet2!AA:AD,3,0)</f>
        <v>Green</v>
      </c>
      <c r="U549" s="32" t="str">
        <f>VLOOKUP(A549,Sheet2!X:Y,2,0)</f>
        <v>Green</v>
      </c>
      <c r="V549" s="33" t="str">
        <f>VLOOKUP(A549,Sheet2!AA:AD,4,0)</f>
        <v>Green</v>
      </c>
    </row>
    <row r="550" spans="1:22" x14ac:dyDescent="0.3">
      <c r="A550" t="s">
        <v>562</v>
      </c>
      <c r="B550" t="s">
        <v>1257</v>
      </c>
      <c r="C550">
        <v>49</v>
      </c>
      <c r="D550" t="s">
        <v>1260</v>
      </c>
      <c r="E550">
        <v>2010</v>
      </c>
      <c r="F550">
        <v>56</v>
      </c>
      <c r="G550">
        <v>0.72583838899999997</v>
      </c>
      <c r="H550" t="s">
        <v>1264</v>
      </c>
      <c r="I550" t="s">
        <v>1267</v>
      </c>
      <c r="J550" t="s">
        <v>1275</v>
      </c>
      <c r="K550" t="s">
        <v>1280</v>
      </c>
      <c r="L550" t="s">
        <v>1286</v>
      </c>
      <c r="M550" t="s">
        <v>1288</v>
      </c>
      <c r="N550" t="s">
        <v>1288</v>
      </c>
      <c r="O550">
        <f>VLOOKUP(A550,Sheet2!A:B,2,0)</f>
        <v>318660</v>
      </c>
      <c r="P550">
        <f>VLOOKUP(A550,Sheet2!A:C,3,0)</f>
        <v>374265</v>
      </c>
      <c r="Q550">
        <f>VLOOKUP(A550,Sheet2!A:E,5,0)</f>
        <v>589342</v>
      </c>
      <c r="R550">
        <f>VLOOKUP(A550,Sheet2!A:F,6,0)</f>
        <v>0</v>
      </c>
      <c r="S550" t="s">
        <v>1304</v>
      </c>
      <c r="T550" s="33" t="str">
        <f>VLOOKUP(A550,Sheet2!AA:AD,3,0)</f>
        <v>Green</v>
      </c>
      <c r="U550" s="32" t="str">
        <f>VLOOKUP(A550,Sheet2!X:Y,2,0)</f>
        <v>Green</v>
      </c>
      <c r="V550" s="33" t="str">
        <f>VLOOKUP(A550,Sheet2!AA:AD,4,0)</f>
        <v>Green</v>
      </c>
    </row>
    <row r="551" spans="1:22" x14ac:dyDescent="0.3">
      <c r="A551" t="s">
        <v>563</v>
      </c>
      <c r="B551" t="s">
        <v>1257</v>
      </c>
      <c r="C551">
        <v>18</v>
      </c>
      <c r="D551" t="s">
        <v>1261</v>
      </c>
      <c r="E551">
        <v>2010</v>
      </c>
      <c r="F551">
        <v>51</v>
      </c>
      <c r="G551">
        <v>0.21021505400000001</v>
      </c>
      <c r="H551" t="s">
        <v>1264</v>
      </c>
      <c r="I551" t="s">
        <v>1273</v>
      </c>
      <c r="J551" t="s">
        <v>1277</v>
      </c>
      <c r="K551" t="s">
        <v>1281</v>
      </c>
      <c r="L551" t="s">
        <v>1284</v>
      </c>
      <c r="M551" t="s">
        <v>1288</v>
      </c>
      <c r="N551" t="s">
        <v>1288</v>
      </c>
      <c r="O551">
        <f>VLOOKUP(A551,Sheet2!A:B,2,0)</f>
        <v>171226</v>
      </c>
      <c r="P551">
        <f>VLOOKUP(A551,Sheet2!A:C,3,0)</f>
        <v>202358</v>
      </c>
      <c r="Q551">
        <f>VLOOKUP(A551,Sheet2!A:E,5,0)</f>
        <v>93230</v>
      </c>
      <c r="R551">
        <f>VLOOKUP(A551,Sheet2!A:F,6,0)</f>
        <v>0</v>
      </c>
      <c r="S551" t="s">
        <v>1303</v>
      </c>
      <c r="T551" s="33" t="str">
        <f>VLOOKUP(A551,Sheet2!AA:AD,3,0)</f>
        <v>Green</v>
      </c>
      <c r="U551" s="32" t="str">
        <f>VLOOKUP(A551,Sheet2!X:Y,2,0)</f>
        <v>Green</v>
      </c>
      <c r="V551" s="33" t="str">
        <f>VLOOKUP(A551,Sheet2!AA:AD,4,0)</f>
        <v>Green</v>
      </c>
    </row>
    <row r="552" spans="1:22" x14ac:dyDescent="0.3">
      <c r="A552" t="s">
        <v>564</v>
      </c>
      <c r="B552" t="s">
        <v>1257</v>
      </c>
      <c r="C552">
        <v>49</v>
      </c>
      <c r="D552" t="s">
        <v>1260</v>
      </c>
      <c r="E552">
        <v>2011</v>
      </c>
      <c r="F552">
        <v>20</v>
      </c>
      <c r="G552">
        <v>0.51570167700000002</v>
      </c>
      <c r="H552" t="s">
        <v>1264</v>
      </c>
      <c r="I552" t="s">
        <v>1271</v>
      </c>
      <c r="J552" t="s">
        <v>1271</v>
      </c>
      <c r="K552" t="s">
        <v>1271</v>
      </c>
      <c r="L552" t="s">
        <v>1271</v>
      </c>
      <c r="M552" t="s">
        <v>1288</v>
      </c>
      <c r="N552" t="s">
        <v>1288</v>
      </c>
      <c r="O552">
        <f>VLOOKUP(A552,Sheet2!A:B,2,0)</f>
        <v>201264</v>
      </c>
      <c r="P552">
        <f>VLOOKUP(A552,Sheet2!A:C,3,0)</f>
        <v>228613</v>
      </c>
      <c r="Q552">
        <f>VLOOKUP(A552,Sheet2!A:E,5,0)</f>
        <v>488371</v>
      </c>
      <c r="R552">
        <f>VLOOKUP(A552,Sheet2!A:F,6,0)</f>
        <v>0</v>
      </c>
      <c r="S552" t="s">
        <v>1288</v>
      </c>
      <c r="T552" s="33" t="str">
        <f>VLOOKUP(A552,Sheet2!AA:AD,3,0)</f>
        <v>Green</v>
      </c>
      <c r="U552" s="32" t="str">
        <f>VLOOKUP(A552,Sheet2!X:Y,2,0)</f>
        <v>Green</v>
      </c>
      <c r="V552" s="33" t="str">
        <f>VLOOKUP(A552,Sheet2!AA:AD,4,0)</f>
        <v>Green</v>
      </c>
    </row>
    <row r="553" spans="1:22" x14ac:dyDescent="0.3">
      <c r="A553" t="s">
        <v>565</v>
      </c>
      <c r="B553" t="s">
        <v>1257</v>
      </c>
      <c r="C553">
        <v>49</v>
      </c>
      <c r="D553" t="s">
        <v>1260</v>
      </c>
      <c r="E553">
        <v>2010</v>
      </c>
      <c r="F553">
        <v>54</v>
      </c>
      <c r="G553">
        <v>0.41583066699999999</v>
      </c>
      <c r="H553" t="s">
        <v>1265</v>
      </c>
      <c r="I553" t="s">
        <v>1271</v>
      </c>
      <c r="J553" t="s">
        <v>1271</v>
      </c>
      <c r="K553" t="s">
        <v>1271</v>
      </c>
      <c r="L553" t="s">
        <v>1271</v>
      </c>
      <c r="M553" t="s">
        <v>1288</v>
      </c>
      <c r="N553" t="s">
        <v>1288</v>
      </c>
      <c r="O553">
        <f>VLOOKUP(A553,Sheet2!A:B,2,0)</f>
        <v>182784</v>
      </c>
      <c r="P553">
        <f>VLOOKUP(A553,Sheet2!A:C,3,0)</f>
        <v>182784</v>
      </c>
      <c r="Q553">
        <f>VLOOKUP(A553,Sheet2!A:E,5,0)</f>
        <v>281249</v>
      </c>
      <c r="R553">
        <f>VLOOKUP(A553,Sheet2!A:F,6,0)</f>
        <v>0</v>
      </c>
      <c r="S553" t="s">
        <v>1303</v>
      </c>
      <c r="T553" s="33" t="str">
        <f>VLOOKUP(A553,Sheet2!AA:AD,3,0)</f>
        <v>Green</v>
      </c>
      <c r="U553" s="32" t="str">
        <f>VLOOKUP(A553,Sheet2!X:Y,2,0)</f>
        <v>Green</v>
      </c>
      <c r="V553" s="33" t="str">
        <f>VLOOKUP(A553,Sheet2!AA:AD,4,0)</f>
        <v>Green</v>
      </c>
    </row>
    <row r="554" spans="1:22" x14ac:dyDescent="0.3">
      <c r="A554" t="s">
        <v>566</v>
      </c>
      <c r="B554" t="s">
        <v>1256</v>
      </c>
      <c r="C554">
        <v>37</v>
      </c>
      <c r="D554" t="s">
        <v>1260</v>
      </c>
      <c r="E554">
        <v>2009</v>
      </c>
      <c r="F554">
        <v>21</v>
      </c>
      <c r="G554">
        <v>0.55404379599999998</v>
      </c>
      <c r="H554" t="s">
        <v>1265</v>
      </c>
      <c r="I554" t="s">
        <v>1271</v>
      </c>
      <c r="J554" t="s">
        <v>1271</v>
      </c>
      <c r="K554" t="s">
        <v>1271</v>
      </c>
      <c r="L554" t="s">
        <v>1271</v>
      </c>
      <c r="M554" t="s">
        <v>1289</v>
      </c>
      <c r="N554" t="s">
        <v>1288</v>
      </c>
      <c r="O554">
        <f>VLOOKUP(A554,Sheet2!A:B,2,0)</f>
        <v>229524</v>
      </c>
      <c r="P554">
        <f>VLOOKUP(A554,Sheet2!A:C,3,0)</f>
        <v>305830</v>
      </c>
      <c r="Q554">
        <f>VLOOKUP(A554,Sheet2!A:E,5,0)</f>
        <v>450677</v>
      </c>
      <c r="R554">
        <f>VLOOKUP(A554,Sheet2!A:F,6,0)</f>
        <v>450677</v>
      </c>
      <c r="S554" t="s">
        <v>1304</v>
      </c>
      <c r="T554" s="33" t="str">
        <f>VLOOKUP(A554,Sheet2!AA:AD,3,0)</f>
        <v>Green</v>
      </c>
      <c r="U554" s="32" t="str">
        <f>VLOOKUP(A554,Sheet2!X:Y,2,0)</f>
        <v>Green</v>
      </c>
      <c r="V554" s="33" t="str">
        <f>VLOOKUP(A554,Sheet2!AA:AD,4,0)</f>
        <v>Green</v>
      </c>
    </row>
    <row r="555" spans="1:22" x14ac:dyDescent="0.3">
      <c r="A555" t="s">
        <v>567</v>
      </c>
      <c r="B555" t="s">
        <v>1256</v>
      </c>
      <c r="C555">
        <v>37</v>
      </c>
      <c r="D555" t="s">
        <v>1262</v>
      </c>
      <c r="E555">
        <v>2006</v>
      </c>
      <c r="F555">
        <v>22</v>
      </c>
      <c r="G555">
        <v>0.44747571400000002</v>
      </c>
      <c r="H555" t="s">
        <v>1264</v>
      </c>
      <c r="I555" t="s">
        <v>1271</v>
      </c>
      <c r="J555" t="s">
        <v>1271</v>
      </c>
      <c r="K555" t="s">
        <v>1271</v>
      </c>
      <c r="L555" t="s">
        <v>1271</v>
      </c>
      <c r="M555" t="s">
        <v>1288</v>
      </c>
      <c r="N555" t="s">
        <v>1288</v>
      </c>
      <c r="O555">
        <f>VLOOKUP(A555,Sheet2!A:B,2,0)</f>
        <v>273340.17</v>
      </c>
      <c r="P555">
        <f>VLOOKUP(A555,Sheet2!A:C,3,0)</f>
        <v>274626</v>
      </c>
      <c r="Q555">
        <f>VLOOKUP(A555,Sheet2!A:E,5,0)</f>
        <v>200009</v>
      </c>
      <c r="R555">
        <f>VLOOKUP(A555,Sheet2!A:F,6,0)</f>
        <v>0</v>
      </c>
      <c r="S555" t="s">
        <v>1288</v>
      </c>
      <c r="T555" s="33" t="str">
        <f>VLOOKUP(A555,Sheet2!AA:AD,3,0)</f>
        <v>Green</v>
      </c>
      <c r="U555" s="32" t="str">
        <f>VLOOKUP(A555,Sheet2!X:Y,2,0)</f>
        <v>Green</v>
      </c>
      <c r="V555" s="33" t="str">
        <f>VLOOKUP(A555,Sheet2!AA:AD,4,0)</f>
        <v>Green</v>
      </c>
    </row>
    <row r="556" spans="1:22" x14ac:dyDescent="0.3">
      <c r="A556" t="s">
        <v>568</v>
      </c>
      <c r="B556" t="s">
        <v>1257</v>
      </c>
      <c r="C556">
        <v>49</v>
      </c>
      <c r="D556" t="s">
        <v>1259</v>
      </c>
      <c r="E556">
        <v>2012</v>
      </c>
      <c r="F556">
        <v>35</v>
      </c>
      <c r="G556">
        <v>0.51989463400000002</v>
      </c>
      <c r="H556" t="s">
        <v>1265</v>
      </c>
      <c r="I556" t="s">
        <v>1272</v>
      </c>
      <c r="J556" t="s">
        <v>1271</v>
      </c>
      <c r="K556" t="s">
        <v>1271</v>
      </c>
      <c r="L556" t="s">
        <v>1271</v>
      </c>
      <c r="M556" t="s">
        <v>1288</v>
      </c>
      <c r="N556" t="s">
        <v>1288</v>
      </c>
      <c r="O556">
        <f>VLOOKUP(A556,Sheet2!A:B,2,0)</f>
        <v>394092</v>
      </c>
      <c r="P556">
        <f>VLOOKUP(A556,Sheet2!A:C,3,0)</f>
        <v>394092</v>
      </c>
      <c r="Q556">
        <f>VLOOKUP(A556,Sheet2!A:E,5,0)</f>
        <v>426027</v>
      </c>
      <c r="R556">
        <f>VLOOKUP(A556,Sheet2!A:F,6,0)</f>
        <v>0</v>
      </c>
      <c r="S556" t="s">
        <v>1288</v>
      </c>
      <c r="T556" s="33" t="str">
        <f>VLOOKUP(A556,Sheet2!AA:AD,3,0)</f>
        <v>Green</v>
      </c>
      <c r="U556" s="32" t="str">
        <f>VLOOKUP(A556,Sheet2!X:Y,2,0)</f>
        <v>Green</v>
      </c>
      <c r="V556" s="33" t="str">
        <f>VLOOKUP(A556,Sheet2!AA:AD,4,0)</f>
        <v>Green</v>
      </c>
    </row>
    <row r="557" spans="1:22" x14ac:dyDescent="0.3">
      <c r="A557" t="s">
        <v>569</v>
      </c>
      <c r="B557" t="s">
        <v>1256</v>
      </c>
      <c r="C557">
        <v>37</v>
      </c>
      <c r="D557" t="s">
        <v>1262</v>
      </c>
      <c r="E557">
        <v>2010</v>
      </c>
      <c r="F557">
        <v>23</v>
      </c>
      <c r="G557">
        <v>0.50334455199999995</v>
      </c>
      <c r="H557" t="s">
        <v>1264</v>
      </c>
      <c r="I557" t="s">
        <v>1271</v>
      </c>
      <c r="J557" t="s">
        <v>1271</v>
      </c>
      <c r="K557" t="s">
        <v>1271</v>
      </c>
      <c r="L557" t="s">
        <v>1271</v>
      </c>
      <c r="M557" t="s">
        <v>1288</v>
      </c>
      <c r="N557" t="s">
        <v>1288</v>
      </c>
      <c r="O557">
        <f>VLOOKUP(A557,Sheet2!A:B,2,0)</f>
        <v>318840</v>
      </c>
      <c r="P557">
        <f>VLOOKUP(A557,Sheet2!A:C,3,0)</f>
        <v>318840</v>
      </c>
      <c r="Q557">
        <f>VLOOKUP(A557,Sheet2!A:E,5,0)</f>
        <v>337737</v>
      </c>
      <c r="R557">
        <f>VLOOKUP(A557,Sheet2!A:F,6,0)</f>
        <v>0</v>
      </c>
      <c r="S557" t="s">
        <v>1288</v>
      </c>
      <c r="T557" s="33" t="str">
        <f>VLOOKUP(A557,Sheet2!AA:AD,3,0)</f>
        <v>Green</v>
      </c>
      <c r="U557" s="32" t="str">
        <f>VLOOKUP(A557,Sheet2!X:Y,2,0)</f>
        <v>Green</v>
      </c>
      <c r="V557" s="33" t="str">
        <f>VLOOKUP(A557,Sheet2!AA:AD,4,0)</f>
        <v>Green</v>
      </c>
    </row>
    <row r="558" spans="1:22" x14ac:dyDescent="0.3">
      <c r="A558" t="s">
        <v>570</v>
      </c>
      <c r="B558" t="s">
        <v>1256</v>
      </c>
      <c r="C558">
        <v>49</v>
      </c>
      <c r="D558" t="s">
        <v>1261</v>
      </c>
      <c r="E558">
        <v>2010</v>
      </c>
      <c r="F558">
        <v>36</v>
      </c>
      <c r="G558">
        <v>0.62137530500000004</v>
      </c>
      <c r="H558" t="s">
        <v>1264</v>
      </c>
      <c r="I558" t="s">
        <v>1270</v>
      </c>
      <c r="J558" t="s">
        <v>1274</v>
      </c>
      <c r="K558" t="s">
        <v>1279</v>
      </c>
      <c r="L558" t="s">
        <v>1285</v>
      </c>
      <c r="M558" t="s">
        <v>1288</v>
      </c>
      <c r="N558" t="s">
        <v>1288</v>
      </c>
      <c r="O558">
        <f>VLOOKUP(A558,Sheet2!A:B,2,0)</f>
        <v>282636</v>
      </c>
      <c r="P558">
        <f>VLOOKUP(A558,Sheet2!A:C,3,0)</f>
        <v>282636</v>
      </c>
      <c r="Q558">
        <f>VLOOKUP(A558,Sheet2!A:E,5,0)</f>
        <v>507192</v>
      </c>
      <c r="R558">
        <f>VLOOKUP(A558,Sheet2!A:F,6,0)</f>
        <v>0</v>
      </c>
      <c r="S558" t="s">
        <v>1303</v>
      </c>
      <c r="T558" s="33" t="str">
        <f>VLOOKUP(A558,Sheet2!AA:AD,3,0)</f>
        <v>Green</v>
      </c>
      <c r="U558" s="32" t="str">
        <f>VLOOKUP(A558,Sheet2!X:Y,2,0)</f>
        <v>Green</v>
      </c>
      <c r="V558" s="33" t="str">
        <f>VLOOKUP(A558,Sheet2!AA:AD,4,0)</f>
        <v>Green</v>
      </c>
    </row>
    <row r="559" spans="1:22" x14ac:dyDescent="0.3">
      <c r="A559" t="s">
        <v>571</v>
      </c>
      <c r="B559" t="s">
        <v>1257</v>
      </c>
      <c r="C559">
        <v>49</v>
      </c>
      <c r="D559" t="s">
        <v>1262</v>
      </c>
      <c r="E559">
        <v>2012</v>
      </c>
      <c r="F559">
        <v>59</v>
      </c>
      <c r="G559">
        <v>0.499213978</v>
      </c>
      <c r="H559" t="s">
        <v>1264</v>
      </c>
      <c r="I559" t="s">
        <v>1271</v>
      </c>
      <c r="J559" t="s">
        <v>1275</v>
      </c>
      <c r="K559" t="s">
        <v>1279</v>
      </c>
      <c r="L559" t="s">
        <v>1286</v>
      </c>
      <c r="M559" t="s">
        <v>1288</v>
      </c>
      <c r="N559" t="s">
        <v>1288</v>
      </c>
      <c r="O559">
        <f>VLOOKUP(A559,Sheet2!A:B,2,0)</f>
        <v>204688</v>
      </c>
      <c r="P559">
        <f>VLOOKUP(A559,Sheet2!A:C,3,0)</f>
        <v>204688</v>
      </c>
      <c r="Q559">
        <f>VLOOKUP(A559,Sheet2!A:E,5,0)</f>
        <v>415458</v>
      </c>
      <c r="R559">
        <f>VLOOKUP(A559,Sheet2!A:F,6,0)</f>
        <v>0</v>
      </c>
      <c r="S559" t="s">
        <v>1303</v>
      </c>
      <c r="T559" s="33" t="str">
        <f>VLOOKUP(A559,Sheet2!AA:AD,3,0)</f>
        <v>Green</v>
      </c>
      <c r="U559" s="32" t="str">
        <f>VLOOKUP(A559,Sheet2!X:Y,2,0)</f>
        <v>Green</v>
      </c>
      <c r="V559" s="33" t="str">
        <f>VLOOKUP(A559,Sheet2!AA:AD,4,0)</f>
        <v>Green</v>
      </c>
    </row>
    <row r="560" spans="1:22" x14ac:dyDescent="0.3">
      <c r="A560" t="s">
        <v>572</v>
      </c>
      <c r="B560" t="s">
        <v>1257</v>
      </c>
      <c r="C560">
        <v>25</v>
      </c>
      <c r="D560" t="s">
        <v>1262</v>
      </c>
      <c r="E560">
        <v>2011</v>
      </c>
      <c r="F560">
        <v>18</v>
      </c>
      <c r="G560">
        <v>0.59978048100000003</v>
      </c>
      <c r="H560" t="s">
        <v>1264</v>
      </c>
      <c r="I560" t="s">
        <v>1271</v>
      </c>
      <c r="J560" t="s">
        <v>1271</v>
      </c>
      <c r="K560" t="s">
        <v>1271</v>
      </c>
      <c r="L560" t="s">
        <v>1271</v>
      </c>
      <c r="M560" t="s">
        <v>1288</v>
      </c>
      <c r="N560" t="s">
        <v>1288</v>
      </c>
      <c r="O560">
        <f>VLOOKUP(A560,Sheet2!A:B,2,0)</f>
        <v>355674</v>
      </c>
      <c r="P560">
        <f>VLOOKUP(A560,Sheet2!A:C,3,0)</f>
        <v>355674</v>
      </c>
      <c r="Q560">
        <f>VLOOKUP(A560,Sheet2!A:E,5,0)</f>
        <v>361772</v>
      </c>
      <c r="R560">
        <f>VLOOKUP(A560,Sheet2!A:F,6,0)</f>
        <v>0</v>
      </c>
      <c r="S560" t="s">
        <v>1303</v>
      </c>
      <c r="T560" s="33" t="str">
        <f>VLOOKUP(A560,Sheet2!AA:AD,3,0)</f>
        <v>Green</v>
      </c>
      <c r="U560" s="32" t="str">
        <f>VLOOKUP(A560,Sheet2!X:Y,2,0)</f>
        <v>Green</v>
      </c>
      <c r="V560" s="33" t="str">
        <f>VLOOKUP(A560,Sheet2!AA:AD,4,0)</f>
        <v>Green</v>
      </c>
    </row>
    <row r="561" spans="1:22" x14ac:dyDescent="0.3">
      <c r="A561" t="s">
        <v>573</v>
      </c>
      <c r="B561" t="s">
        <v>1257</v>
      </c>
      <c r="C561">
        <v>31</v>
      </c>
      <c r="D561" t="s">
        <v>1260</v>
      </c>
      <c r="E561">
        <v>2015</v>
      </c>
      <c r="F561">
        <v>43</v>
      </c>
      <c r="G561">
        <v>0.68096619700000005</v>
      </c>
      <c r="H561" t="s">
        <v>1264</v>
      </c>
      <c r="I561" t="s">
        <v>1271</v>
      </c>
      <c r="J561" t="s">
        <v>1271</v>
      </c>
      <c r="K561" t="s">
        <v>1271</v>
      </c>
      <c r="L561" t="s">
        <v>1271</v>
      </c>
      <c r="M561" t="s">
        <v>1288</v>
      </c>
      <c r="N561" t="s">
        <v>1288</v>
      </c>
      <c r="O561">
        <f>VLOOKUP(A561,Sheet2!A:B,2,0)</f>
        <v>279969</v>
      </c>
      <c r="P561">
        <f>VLOOKUP(A561,Sheet2!A:C,3,0)</f>
        <v>363780</v>
      </c>
      <c r="Q561">
        <f>VLOOKUP(A561,Sheet2!A:E,5,0)</f>
        <v>624014</v>
      </c>
      <c r="R561">
        <f>VLOOKUP(A561,Sheet2!A:F,6,0)</f>
        <v>0</v>
      </c>
      <c r="S561" t="s">
        <v>1303</v>
      </c>
      <c r="T561" s="33" t="str">
        <f>VLOOKUP(A561,Sheet2!AA:AD,3,0)</f>
        <v>Green</v>
      </c>
      <c r="U561" s="32" t="str">
        <f>VLOOKUP(A561,Sheet2!X:Y,2,0)</f>
        <v>Green</v>
      </c>
      <c r="V561" s="33" t="str">
        <f>VLOOKUP(A561,Sheet2!AA:AD,4,0)</f>
        <v>Green</v>
      </c>
    </row>
    <row r="562" spans="1:22" x14ac:dyDescent="0.3">
      <c r="A562" t="s">
        <v>574</v>
      </c>
      <c r="B562" t="s">
        <v>1256</v>
      </c>
      <c r="C562">
        <v>49</v>
      </c>
      <c r="D562" t="s">
        <v>1259</v>
      </c>
      <c r="E562">
        <v>2015</v>
      </c>
      <c r="F562">
        <v>47</v>
      </c>
      <c r="G562">
        <v>0.81263652200000003</v>
      </c>
      <c r="H562" t="s">
        <v>1264</v>
      </c>
      <c r="I562" t="s">
        <v>1271</v>
      </c>
      <c r="J562" t="s">
        <v>1271</v>
      </c>
      <c r="K562" t="s">
        <v>1271</v>
      </c>
      <c r="L562" t="s">
        <v>1271</v>
      </c>
      <c r="M562" t="s">
        <v>1289</v>
      </c>
      <c r="N562" t="s">
        <v>1288</v>
      </c>
      <c r="O562">
        <f>VLOOKUP(A562,Sheet2!A:B,2,0)</f>
        <v>273559.34000000003</v>
      </c>
      <c r="P562">
        <f>VLOOKUP(A562,Sheet2!A:C,3,0)</f>
        <v>701640</v>
      </c>
      <c r="Q562">
        <f>VLOOKUP(A562,Sheet2!A:E,5,0)</f>
        <v>0</v>
      </c>
      <c r="R562">
        <f>VLOOKUP(A562,Sheet2!A:F,6,0)</f>
        <v>0</v>
      </c>
      <c r="S562" t="s">
        <v>1305</v>
      </c>
      <c r="T562" s="33" t="str">
        <f>VLOOKUP(A562,Sheet2!AA:AD,3,0)</f>
        <v>Green</v>
      </c>
      <c r="U562" s="32" t="str">
        <f>VLOOKUP(A562,Sheet2!X:Y,2,0)</f>
        <v>Green</v>
      </c>
      <c r="V562" s="33" t="str">
        <f>VLOOKUP(A562,Sheet2!AA:AD,4,0)</f>
        <v>Green</v>
      </c>
    </row>
    <row r="563" spans="1:22" x14ac:dyDescent="0.3">
      <c r="A563" t="s">
        <v>575</v>
      </c>
      <c r="B563" t="s">
        <v>1256</v>
      </c>
      <c r="C563">
        <v>49</v>
      </c>
      <c r="D563" t="s">
        <v>1259</v>
      </c>
      <c r="E563">
        <v>2015</v>
      </c>
      <c r="F563">
        <v>44</v>
      </c>
      <c r="G563">
        <v>0.82511652199999996</v>
      </c>
      <c r="H563" t="s">
        <v>1264</v>
      </c>
      <c r="I563" t="s">
        <v>1271</v>
      </c>
      <c r="J563" t="s">
        <v>1271</v>
      </c>
      <c r="K563" t="s">
        <v>1271</v>
      </c>
      <c r="L563" t="s">
        <v>1271</v>
      </c>
      <c r="M563" t="s">
        <v>1289</v>
      </c>
      <c r="N563" t="s">
        <v>1288</v>
      </c>
      <c r="O563">
        <f>VLOOKUP(A563,Sheet2!A:B,2,0)</f>
        <v>174062</v>
      </c>
      <c r="P563">
        <f>VLOOKUP(A563,Sheet2!A:C,3,0)</f>
        <v>317124</v>
      </c>
      <c r="Q563">
        <f>VLOOKUP(A563,Sheet2!A:E,5,0)</f>
        <v>960196</v>
      </c>
      <c r="R563">
        <f>VLOOKUP(A563,Sheet2!A:F,6,0)</f>
        <v>960196</v>
      </c>
      <c r="S563" t="s">
        <v>1304</v>
      </c>
      <c r="T563" s="33" t="str">
        <f>VLOOKUP(A563,Sheet2!AA:AD,3,0)</f>
        <v>Green</v>
      </c>
      <c r="U563" s="32" t="str">
        <f>VLOOKUP(A563,Sheet2!X:Y,2,0)</f>
        <v>Green</v>
      </c>
      <c r="V563" s="33" t="str">
        <f>VLOOKUP(A563,Sheet2!AA:AD,4,0)</f>
        <v>Green</v>
      </c>
    </row>
    <row r="564" spans="1:22" x14ac:dyDescent="0.3">
      <c r="A564" t="s">
        <v>576</v>
      </c>
      <c r="B564" t="s">
        <v>1256</v>
      </c>
      <c r="C564">
        <v>25</v>
      </c>
      <c r="D564" t="s">
        <v>1260</v>
      </c>
      <c r="E564">
        <v>2011</v>
      </c>
      <c r="F564">
        <v>28</v>
      </c>
      <c r="G564">
        <v>0.63576803400000004</v>
      </c>
      <c r="H564" t="s">
        <v>1264</v>
      </c>
      <c r="I564" t="s">
        <v>1271</v>
      </c>
      <c r="J564" t="s">
        <v>1274</v>
      </c>
      <c r="K564" t="s">
        <v>1279</v>
      </c>
      <c r="L564" t="s">
        <v>1285</v>
      </c>
      <c r="M564" t="s">
        <v>1288</v>
      </c>
      <c r="N564" t="s">
        <v>1288</v>
      </c>
      <c r="O564">
        <f>VLOOKUP(A564,Sheet2!A:B,2,0)</f>
        <v>336400</v>
      </c>
      <c r="P564">
        <f>VLOOKUP(A564,Sheet2!A:C,3,0)</f>
        <v>336400</v>
      </c>
      <c r="Q564">
        <f>VLOOKUP(A564,Sheet2!A:E,5,0)</f>
        <v>512601</v>
      </c>
      <c r="R564">
        <f>VLOOKUP(A564,Sheet2!A:F,6,0)</f>
        <v>0</v>
      </c>
      <c r="S564" t="s">
        <v>1303</v>
      </c>
      <c r="T564" s="33" t="str">
        <f>VLOOKUP(A564,Sheet2!AA:AD,3,0)</f>
        <v>Green</v>
      </c>
      <c r="U564" s="32" t="str">
        <f>VLOOKUP(A564,Sheet2!X:Y,2,0)</f>
        <v>Green</v>
      </c>
      <c r="V564" s="33" t="str">
        <f>VLOOKUP(A564,Sheet2!AA:AD,4,0)</f>
        <v>Green</v>
      </c>
    </row>
    <row r="565" spans="1:22" x14ac:dyDescent="0.3">
      <c r="A565" t="s">
        <v>577</v>
      </c>
      <c r="B565" t="s">
        <v>1256</v>
      </c>
      <c r="C565">
        <v>49</v>
      </c>
      <c r="D565" t="s">
        <v>1259</v>
      </c>
      <c r="E565">
        <v>2018</v>
      </c>
      <c r="F565">
        <v>44</v>
      </c>
      <c r="G565">
        <v>0.77465811799999995</v>
      </c>
      <c r="H565" t="s">
        <v>1264</v>
      </c>
      <c r="I565" t="s">
        <v>1268</v>
      </c>
      <c r="J565" t="s">
        <v>1276</v>
      </c>
      <c r="K565" t="s">
        <v>1282</v>
      </c>
      <c r="L565" t="s">
        <v>1286</v>
      </c>
      <c r="M565" t="s">
        <v>1288</v>
      </c>
      <c r="N565" t="s">
        <v>1288</v>
      </c>
      <c r="O565">
        <f>VLOOKUP(A565,Sheet2!A:B,2,0)</f>
        <v>442632</v>
      </c>
      <c r="P565">
        <f>VLOOKUP(A565,Sheet2!A:C,3,0)</f>
        <v>442632</v>
      </c>
      <c r="Q565">
        <f>VLOOKUP(A565,Sheet2!A:E,5,0)</f>
        <v>825296</v>
      </c>
      <c r="R565">
        <f>VLOOKUP(A565,Sheet2!A:F,6,0)</f>
        <v>0</v>
      </c>
      <c r="S565" t="s">
        <v>1304</v>
      </c>
      <c r="T565" s="33" t="str">
        <f>VLOOKUP(A565,Sheet2!AA:AD,3,0)</f>
        <v>Green</v>
      </c>
      <c r="U565" s="32" t="str">
        <f>VLOOKUP(A565,Sheet2!X:Y,2,0)</f>
        <v>Green</v>
      </c>
      <c r="V565" s="33" t="str">
        <f>VLOOKUP(A565,Sheet2!AA:AD,4,0)</f>
        <v>Green</v>
      </c>
    </row>
    <row r="566" spans="1:22" x14ac:dyDescent="0.3">
      <c r="A566" t="s">
        <v>578</v>
      </c>
      <c r="B566" t="s">
        <v>1256</v>
      </c>
      <c r="C566">
        <v>37</v>
      </c>
      <c r="D566" t="s">
        <v>1261</v>
      </c>
      <c r="E566">
        <v>2011</v>
      </c>
      <c r="F566">
        <v>21</v>
      </c>
      <c r="G566">
        <v>0.53871999999999998</v>
      </c>
      <c r="H566" t="s">
        <v>1265</v>
      </c>
      <c r="I566" t="s">
        <v>1271</v>
      </c>
      <c r="J566" t="s">
        <v>1271</v>
      </c>
      <c r="K566" t="s">
        <v>1271</v>
      </c>
      <c r="L566" t="s">
        <v>1271</v>
      </c>
      <c r="M566" t="s">
        <v>1289</v>
      </c>
      <c r="N566" t="s">
        <v>1288</v>
      </c>
      <c r="O566">
        <f>VLOOKUP(A566,Sheet2!A:B,2,0)</f>
        <v>311623</v>
      </c>
      <c r="P566">
        <f>VLOOKUP(A566,Sheet2!A:C,3,0)</f>
        <v>335594</v>
      </c>
      <c r="Q566">
        <f>VLOOKUP(A566,Sheet2!A:E,5,0)</f>
        <v>444859</v>
      </c>
      <c r="R566">
        <f>VLOOKUP(A566,Sheet2!A:F,6,0)</f>
        <v>0</v>
      </c>
      <c r="S566" t="s">
        <v>1304</v>
      </c>
      <c r="T566" s="33" t="str">
        <f>VLOOKUP(A566,Sheet2!AA:AD,3,0)</f>
        <v>Green</v>
      </c>
      <c r="U566" s="32" t="str">
        <f>VLOOKUP(A566,Sheet2!X:Y,2,0)</f>
        <v>Green</v>
      </c>
      <c r="V566" s="33" t="str">
        <f>VLOOKUP(A566,Sheet2!AA:AD,4,0)</f>
        <v>Green</v>
      </c>
    </row>
    <row r="567" spans="1:22" x14ac:dyDescent="0.3">
      <c r="A567" t="s">
        <v>579</v>
      </c>
      <c r="B567" t="s">
        <v>1257</v>
      </c>
      <c r="C567">
        <v>61</v>
      </c>
      <c r="D567" t="s">
        <v>1258</v>
      </c>
      <c r="E567">
        <v>2013</v>
      </c>
      <c r="F567">
        <v>73</v>
      </c>
      <c r="G567">
        <v>0.76990096200000002</v>
      </c>
      <c r="H567" t="s">
        <v>1264</v>
      </c>
      <c r="I567" t="s">
        <v>1267</v>
      </c>
      <c r="J567" t="s">
        <v>1275</v>
      </c>
      <c r="K567" t="s">
        <v>1280</v>
      </c>
      <c r="L567" t="s">
        <v>1286</v>
      </c>
      <c r="M567" t="s">
        <v>1288</v>
      </c>
      <c r="N567" t="s">
        <v>1288</v>
      </c>
      <c r="O567">
        <f>VLOOKUP(A567,Sheet2!A:B,2,0)</f>
        <v>371943</v>
      </c>
      <c r="P567">
        <f>VLOOKUP(A567,Sheet2!A:C,3,0)</f>
        <v>400554</v>
      </c>
      <c r="Q567">
        <f>VLOOKUP(A567,Sheet2!A:E,5,0)</f>
        <v>754106</v>
      </c>
      <c r="R567">
        <f>VLOOKUP(A567,Sheet2!A:F,6,0)</f>
        <v>0</v>
      </c>
      <c r="S567" t="s">
        <v>1304</v>
      </c>
      <c r="T567" s="33" t="str">
        <f>VLOOKUP(A567,Sheet2!AA:AD,3,0)</f>
        <v>Green</v>
      </c>
      <c r="U567" s="32" t="str">
        <f>VLOOKUP(A567,Sheet2!X:Y,2,0)</f>
        <v>Green</v>
      </c>
      <c r="V567" s="33" t="str">
        <f>VLOOKUP(A567,Sheet2!AA:AD,4,0)</f>
        <v>Green</v>
      </c>
    </row>
    <row r="568" spans="1:22" x14ac:dyDescent="0.3">
      <c r="A568" t="s">
        <v>580</v>
      </c>
      <c r="B568" t="s">
        <v>1257</v>
      </c>
      <c r="C568">
        <v>61</v>
      </c>
      <c r="D568" t="s">
        <v>1258</v>
      </c>
      <c r="E568">
        <v>2008</v>
      </c>
      <c r="F568">
        <v>43</v>
      </c>
      <c r="G568">
        <v>0.59263354800000001</v>
      </c>
      <c r="H568" t="s">
        <v>1264</v>
      </c>
      <c r="I568" t="s">
        <v>1268</v>
      </c>
      <c r="J568" t="s">
        <v>1276</v>
      </c>
      <c r="K568" t="s">
        <v>1280</v>
      </c>
      <c r="L568" t="s">
        <v>1286</v>
      </c>
      <c r="M568" t="s">
        <v>1288</v>
      </c>
      <c r="N568" t="s">
        <v>1289</v>
      </c>
      <c r="O568">
        <f>VLOOKUP(A568,Sheet2!A:B,2,0)</f>
        <v>217781</v>
      </c>
      <c r="P568">
        <f>VLOOKUP(A568,Sheet2!A:C,3,0)</f>
        <v>253952</v>
      </c>
      <c r="Q568">
        <f>VLOOKUP(A568,Sheet2!A:E,5,0)</f>
        <v>434980</v>
      </c>
      <c r="R568">
        <f>VLOOKUP(A568,Sheet2!A:F,6,0)</f>
        <v>0</v>
      </c>
      <c r="S568" t="s">
        <v>1288</v>
      </c>
      <c r="T568" s="33" t="str">
        <f>VLOOKUP(A568,Sheet2!AA:AD,3,0)</f>
        <v>Green</v>
      </c>
      <c r="U568" s="32" t="str">
        <f>VLOOKUP(A568,Sheet2!X:Y,2,0)</f>
        <v>Green</v>
      </c>
      <c r="V568" s="33" t="str">
        <f>VLOOKUP(A568,Sheet2!AA:AD,4,0)</f>
        <v>Green</v>
      </c>
    </row>
    <row r="569" spans="1:22" x14ac:dyDescent="0.3">
      <c r="A569" t="s">
        <v>581</v>
      </c>
      <c r="B569" t="s">
        <v>1256</v>
      </c>
      <c r="C569">
        <v>61</v>
      </c>
      <c r="D569" t="s">
        <v>1261</v>
      </c>
      <c r="E569">
        <v>2010</v>
      </c>
      <c r="F569">
        <v>39</v>
      </c>
      <c r="G569">
        <v>0.51114372399999997</v>
      </c>
      <c r="H569" t="s">
        <v>1265</v>
      </c>
      <c r="I569" t="s">
        <v>1267</v>
      </c>
      <c r="J569" t="s">
        <v>1275</v>
      </c>
      <c r="K569" t="s">
        <v>1281</v>
      </c>
      <c r="L569" t="s">
        <v>1286</v>
      </c>
      <c r="M569" t="s">
        <v>1288</v>
      </c>
      <c r="N569" t="s">
        <v>1289</v>
      </c>
      <c r="O569">
        <f>VLOOKUP(A569,Sheet2!A:B,2,0)</f>
        <v>269536</v>
      </c>
      <c r="P569">
        <f>VLOOKUP(A569,Sheet2!A:C,3,0)</f>
        <v>269536</v>
      </c>
      <c r="Q569">
        <f>VLOOKUP(A569,Sheet2!A:E,5,0)</f>
        <v>410862</v>
      </c>
      <c r="R569">
        <f>VLOOKUP(A569,Sheet2!A:F,6,0)</f>
        <v>0</v>
      </c>
      <c r="S569" t="s">
        <v>1288</v>
      </c>
      <c r="T569" s="33" t="str">
        <f>VLOOKUP(A569,Sheet2!AA:AD,3,0)</f>
        <v>Green</v>
      </c>
      <c r="U569" s="32" t="str">
        <f>VLOOKUP(A569,Sheet2!X:Y,2,0)</f>
        <v>Green</v>
      </c>
      <c r="V569" s="33" t="str">
        <f>VLOOKUP(A569,Sheet2!AA:AD,4,0)</f>
        <v>Green</v>
      </c>
    </row>
    <row r="570" spans="1:22" x14ac:dyDescent="0.3">
      <c r="A570" t="s">
        <v>582</v>
      </c>
      <c r="B570" t="s">
        <v>1257</v>
      </c>
      <c r="C570">
        <v>61</v>
      </c>
      <c r="D570" t="s">
        <v>1261</v>
      </c>
      <c r="E570">
        <v>2012</v>
      </c>
      <c r="F570">
        <v>57</v>
      </c>
      <c r="G570">
        <v>0.59431647799999998</v>
      </c>
      <c r="H570" t="s">
        <v>1265</v>
      </c>
      <c r="I570" t="s">
        <v>1268</v>
      </c>
      <c r="J570" t="s">
        <v>1275</v>
      </c>
      <c r="K570" t="s">
        <v>1280</v>
      </c>
      <c r="L570" t="s">
        <v>1284</v>
      </c>
      <c r="M570" t="s">
        <v>1289</v>
      </c>
      <c r="N570" t="s">
        <v>1289</v>
      </c>
      <c r="O570">
        <f>VLOOKUP(A570,Sheet2!A:B,2,0)</f>
        <v>240985</v>
      </c>
      <c r="P570">
        <f>VLOOKUP(A570,Sheet2!A:C,3,0)</f>
        <v>319860</v>
      </c>
      <c r="Q570">
        <f>VLOOKUP(A570,Sheet2!A:E,5,0)</f>
        <v>610747</v>
      </c>
      <c r="R570">
        <f>VLOOKUP(A570,Sheet2!A:F,6,0)</f>
        <v>610747</v>
      </c>
      <c r="S570" t="s">
        <v>1304</v>
      </c>
      <c r="T570" s="33" t="str">
        <f>VLOOKUP(A570,Sheet2!AA:AD,3,0)</f>
        <v>Green</v>
      </c>
      <c r="U570" s="32" t="str">
        <f>VLOOKUP(A570,Sheet2!X:Y,2,0)</f>
        <v>Green</v>
      </c>
      <c r="V570" s="33" t="str">
        <f>VLOOKUP(A570,Sheet2!AA:AD,4,0)</f>
        <v>Green</v>
      </c>
    </row>
    <row r="571" spans="1:22" x14ac:dyDescent="0.3">
      <c r="A571" t="s">
        <v>583</v>
      </c>
      <c r="B571" t="s">
        <v>1257</v>
      </c>
      <c r="C571">
        <v>61</v>
      </c>
      <c r="D571" t="s">
        <v>1259</v>
      </c>
      <c r="E571">
        <v>2010</v>
      </c>
      <c r="F571">
        <v>39</v>
      </c>
      <c r="G571">
        <v>0.57237627599999996</v>
      </c>
      <c r="H571" t="s">
        <v>1264</v>
      </c>
      <c r="I571" t="s">
        <v>1271</v>
      </c>
      <c r="J571" t="s">
        <v>1271</v>
      </c>
      <c r="K571" t="s">
        <v>1271</v>
      </c>
      <c r="L571" t="s">
        <v>1271</v>
      </c>
      <c r="M571" t="s">
        <v>1288</v>
      </c>
      <c r="N571" t="s">
        <v>1288</v>
      </c>
      <c r="O571">
        <f>VLOOKUP(A571,Sheet2!A:B,2,0)</f>
        <v>294255</v>
      </c>
      <c r="P571">
        <f>VLOOKUP(A571,Sheet2!A:C,3,0)</f>
        <v>294255</v>
      </c>
      <c r="Q571">
        <f>VLOOKUP(A571,Sheet2!A:E,5,0)</f>
        <v>468026</v>
      </c>
      <c r="R571">
        <f>VLOOKUP(A571,Sheet2!A:F,6,0)</f>
        <v>0</v>
      </c>
      <c r="S571" t="s">
        <v>1304</v>
      </c>
      <c r="T571" s="33" t="str">
        <f>VLOOKUP(A571,Sheet2!AA:AD,3,0)</f>
        <v>Green</v>
      </c>
      <c r="U571" s="32" t="str">
        <f>VLOOKUP(A571,Sheet2!X:Y,2,0)</f>
        <v>Green</v>
      </c>
      <c r="V571" s="33" t="str">
        <f>VLOOKUP(A571,Sheet2!AA:AD,4,0)</f>
        <v>Green</v>
      </c>
    </row>
    <row r="572" spans="1:22" x14ac:dyDescent="0.3">
      <c r="A572" t="s">
        <v>584</v>
      </c>
      <c r="B572" t="s">
        <v>1257</v>
      </c>
      <c r="C572">
        <v>49</v>
      </c>
      <c r="D572" t="s">
        <v>1261</v>
      </c>
      <c r="E572">
        <v>2017</v>
      </c>
      <c r="F572">
        <v>48</v>
      </c>
      <c r="G572">
        <v>0.83117666700000004</v>
      </c>
      <c r="H572" t="s">
        <v>1264</v>
      </c>
      <c r="I572" t="s">
        <v>1268</v>
      </c>
      <c r="J572" t="s">
        <v>1275</v>
      </c>
      <c r="K572" t="s">
        <v>1279</v>
      </c>
      <c r="L572" t="s">
        <v>1286</v>
      </c>
      <c r="M572" t="s">
        <v>1288</v>
      </c>
      <c r="N572" t="s">
        <v>1288</v>
      </c>
      <c r="O572">
        <f>VLOOKUP(A572,Sheet2!A:B,2,0)</f>
        <v>731633</v>
      </c>
      <c r="P572">
        <f>VLOOKUP(A572,Sheet2!A:C,3,0)</f>
        <v>731633</v>
      </c>
      <c r="Q572">
        <f>VLOOKUP(A572,Sheet2!A:E,5,0)</f>
        <v>772088</v>
      </c>
      <c r="R572">
        <f>VLOOKUP(A572,Sheet2!A:F,6,0)</f>
        <v>0</v>
      </c>
      <c r="S572" t="s">
        <v>1288</v>
      </c>
      <c r="T572" s="33" t="str">
        <f>VLOOKUP(A572,Sheet2!AA:AD,3,0)</f>
        <v>Green</v>
      </c>
      <c r="U572" s="32" t="str">
        <f>VLOOKUP(A572,Sheet2!X:Y,2,0)</f>
        <v>Green</v>
      </c>
      <c r="V572" s="33" t="str">
        <f>VLOOKUP(A572,Sheet2!AA:AD,4,0)</f>
        <v>Green</v>
      </c>
    </row>
    <row r="573" spans="1:22" x14ac:dyDescent="0.3">
      <c r="A573" t="s">
        <v>585</v>
      </c>
      <c r="B573" t="s">
        <v>1257</v>
      </c>
      <c r="C573">
        <v>19</v>
      </c>
      <c r="D573" t="s">
        <v>1262</v>
      </c>
      <c r="E573">
        <v>2006</v>
      </c>
      <c r="F573">
        <v>44</v>
      </c>
      <c r="G573">
        <v>0.22868428599999999</v>
      </c>
      <c r="H573" t="s">
        <v>1265</v>
      </c>
      <c r="I573" t="s">
        <v>1271</v>
      </c>
      <c r="J573" t="s">
        <v>1271</v>
      </c>
      <c r="K573" t="s">
        <v>1271</v>
      </c>
      <c r="L573" t="s">
        <v>1271</v>
      </c>
      <c r="M573" t="s">
        <v>1288</v>
      </c>
      <c r="N573" t="s">
        <v>1288</v>
      </c>
      <c r="O573">
        <f>VLOOKUP(A573,Sheet2!A:B,2,0)</f>
        <v>236546</v>
      </c>
      <c r="P573">
        <f>VLOOKUP(A573,Sheet2!A:C,3,0)</f>
        <v>270218</v>
      </c>
      <c r="Q573">
        <f>VLOOKUP(A573,Sheet2!A:E,5,0)</f>
        <v>63846</v>
      </c>
      <c r="R573">
        <f>VLOOKUP(A573,Sheet2!A:F,6,0)</f>
        <v>0</v>
      </c>
      <c r="S573" t="s">
        <v>1288</v>
      </c>
      <c r="T573" s="33" t="str">
        <f>VLOOKUP(A573,Sheet2!AA:AD,3,0)</f>
        <v>Green</v>
      </c>
      <c r="U573" s="32" t="str">
        <f>VLOOKUP(A573,Sheet2!X:Y,2,0)</f>
        <v>Green</v>
      </c>
      <c r="V573" s="33" t="str">
        <f>VLOOKUP(A573,Sheet2!AA:AD,4,0)</f>
        <v>Green</v>
      </c>
    </row>
    <row r="574" spans="1:22" x14ac:dyDescent="0.3">
      <c r="A574" t="s">
        <v>586</v>
      </c>
      <c r="B574" t="s">
        <v>1257</v>
      </c>
      <c r="C574">
        <v>49</v>
      </c>
      <c r="D574" t="s">
        <v>1260</v>
      </c>
      <c r="E574">
        <v>2016</v>
      </c>
      <c r="F574">
        <v>36</v>
      </c>
      <c r="G574">
        <v>0.58045460299999996</v>
      </c>
      <c r="H574" t="s">
        <v>1265</v>
      </c>
      <c r="I574" t="s">
        <v>1268</v>
      </c>
      <c r="J574" t="s">
        <v>1276</v>
      </c>
      <c r="K574" t="s">
        <v>1282</v>
      </c>
      <c r="L574" t="s">
        <v>1286</v>
      </c>
      <c r="M574" t="s">
        <v>1288</v>
      </c>
      <c r="N574" t="s">
        <v>1289</v>
      </c>
      <c r="O574">
        <f>VLOOKUP(A574,Sheet2!A:B,2,0)</f>
        <v>348651.16</v>
      </c>
      <c r="P574">
        <f>VLOOKUP(A574,Sheet2!A:C,3,0)</f>
        <v>374864</v>
      </c>
      <c r="Q574">
        <f>VLOOKUP(A574,Sheet2!A:E,5,0)</f>
        <v>660409</v>
      </c>
      <c r="R574">
        <f>VLOOKUP(A574,Sheet2!A:F,6,0)</f>
        <v>0</v>
      </c>
      <c r="S574" t="s">
        <v>1304</v>
      </c>
      <c r="T574" s="33" t="str">
        <f>VLOOKUP(A574,Sheet2!AA:AD,3,0)</f>
        <v>Green</v>
      </c>
      <c r="U574" s="32" t="str">
        <f>VLOOKUP(A574,Sheet2!X:Y,2,0)</f>
        <v>Green</v>
      </c>
      <c r="V574" s="33" t="str">
        <f>VLOOKUP(A574,Sheet2!AA:AD,4,0)</f>
        <v>Green</v>
      </c>
    </row>
    <row r="575" spans="1:22" x14ac:dyDescent="0.3">
      <c r="A575" t="s">
        <v>587</v>
      </c>
      <c r="B575" t="s">
        <v>1257</v>
      </c>
      <c r="C575">
        <v>36</v>
      </c>
      <c r="D575" t="s">
        <v>1263</v>
      </c>
      <c r="E575">
        <v>2014</v>
      </c>
      <c r="F575">
        <v>36</v>
      </c>
      <c r="G575">
        <v>0.52294235700000002</v>
      </c>
      <c r="H575" t="s">
        <v>1264</v>
      </c>
      <c r="I575" t="s">
        <v>1267</v>
      </c>
      <c r="J575" t="s">
        <v>1275</v>
      </c>
      <c r="K575" t="s">
        <v>1282</v>
      </c>
      <c r="L575" t="s">
        <v>1284</v>
      </c>
      <c r="M575" t="s">
        <v>1288</v>
      </c>
      <c r="N575" t="s">
        <v>1288</v>
      </c>
      <c r="O575">
        <f>VLOOKUP(A575,Sheet2!A:B,2,0)</f>
        <v>395120</v>
      </c>
      <c r="P575">
        <f>VLOOKUP(A575,Sheet2!A:C,3,0)</f>
        <v>395120</v>
      </c>
      <c r="Q575">
        <f>VLOOKUP(A575,Sheet2!A:E,5,0)</f>
        <v>413177</v>
      </c>
      <c r="R575">
        <f>VLOOKUP(A575,Sheet2!A:F,6,0)</f>
        <v>0</v>
      </c>
      <c r="S575" t="s">
        <v>1303</v>
      </c>
      <c r="T575" s="33" t="str">
        <f>VLOOKUP(A575,Sheet2!AA:AD,3,0)</f>
        <v>Green</v>
      </c>
      <c r="U575" s="32" t="str">
        <f>VLOOKUP(A575,Sheet2!X:Y,2,0)</f>
        <v>Green</v>
      </c>
      <c r="V575" s="33" t="str">
        <f>VLOOKUP(A575,Sheet2!AA:AD,4,0)</f>
        <v>Green</v>
      </c>
    </row>
    <row r="576" spans="1:22" x14ac:dyDescent="0.3">
      <c r="A576" t="s">
        <v>588</v>
      </c>
      <c r="B576" t="s">
        <v>1256</v>
      </c>
      <c r="C576">
        <v>37</v>
      </c>
      <c r="D576" t="s">
        <v>1259</v>
      </c>
      <c r="E576">
        <v>2012</v>
      </c>
      <c r="F576">
        <v>36</v>
      </c>
      <c r="G576">
        <v>0.72159121999999998</v>
      </c>
      <c r="H576" t="s">
        <v>1264</v>
      </c>
      <c r="I576" t="s">
        <v>1270</v>
      </c>
      <c r="J576" t="s">
        <v>1275</v>
      </c>
      <c r="K576" t="s">
        <v>1280</v>
      </c>
      <c r="L576" t="s">
        <v>1286</v>
      </c>
      <c r="M576" t="s">
        <v>1289</v>
      </c>
      <c r="N576" t="s">
        <v>1288</v>
      </c>
      <c r="O576">
        <f>VLOOKUP(A576,Sheet2!A:B,2,0)</f>
        <v>273364</v>
      </c>
      <c r="P576">
        <f>VLOOKUP(A576,Sheet2!A:C,3,0)</f>
        <v>433433</v>
      </c>
      <c r="Q576">
        <f>VLOOKUP(A576,Sheet2!A:E,5,0)</f>
        <v>705207</v>
      </c>
      <c r="R576">
        <f>VLOOKUP(A576,Sheet2!A:F,6,0)</f>
        <v>705207</v>
      </c>
      <c r="S576" t="s">
        <v>1304</v>
      </c>
      <c r="T576" s="33" t="str">
        <f>VLOOKUP(A576,Sheet2!AA:AD,3,0)</f>
        <v>Green</v>
      </c>
      <c r="U576" s="32" t="str">
        <f>VLOOKUP(A576,Sheet2!X:Y,2,0)</f>
        <v>Green</v>
      </c>
      <c r="V576" s="33" t="str">
        <f>VLOOKUP(A576,Sheet2!AA:AD,4,0)</f>
        <v>Green</v>
      </c>
    </row>
    <row r="577" spans="1:22" x14ac:dyDescent="0.3">
      <c r="A577" t="s">
        <v>589</v>
      </c>
      <c r="B577" t="s">
        <v>1256</v>
      </c>
      <c r="C577">
        <v>61</v>
      </c>
      <c r="D577" t="s">
        <v>1259</v>
      </c>
      <c r="E577">
        <v>2015</v>
      </c>
      <c r="F577">
        <v>32</v>
      </c>
      <c r="G577">
        <v>0.62246000000000001</v>
      </c>
      <c r="H577" t="s">
        <v>1264</v>
      </c>
      <c r="I577" t="s">
        <v>1269</v>
      </c>
      <c r="J577" t="s">
        <v>1275</v>
      </c>
      <c r="K577" t="s">
        <v>1280</v>
      </c>
      <c r="L577" t="s">
        <v>1284</v>
      </c>
      <c r="M577" t="s">
        <v>1288</v>
      </c>
      <c r="N577" t="s">
        <v>1288</v>
      </c>
      <c r="O577">
        <f>VLOOKUP(A577,Sheet2!A:B,2,0)</f>
        <v>257389</v>
      </c>
      <c r="P577">
        <f>VLOOKUP(A577,Sheet2!A:C,3,0)</f>
        <v>320088</v>
      </c>
      <c r="Q577">
        <f>VLOOKUP(A577,Sheet2!A:E,5,0)</f>
        <v>697956</v>
      </c>
      <c r="R577">
        <f>VLOOKUP(A577,Sheet2!A:F,6,0)</f>
        <v>0</v>
      </c>
      <c r="S577" t="s">
        <v>1288</v>
      </c>
      <c r="T577" s="33" t="str">
        <f>VLOOKUP(A577,Sheet2!AA:AD,3,0)</f>
        <v>Green</v>
      </c>
      <c r="U577" s="32" t="str">
        <f>VLOOKUP(A577,Sheet2!X:Y,2,0)</f>
        <v>Green</v>
      </c>
      <c r="V577" s="33" t="str">
        <f>VLOOKUP(A577,Sheet2!AA:AD,4,0)</f>
        <v>Green</v>
      </c>
    </row>
    <row r="578" spans="1:22" x14ac:dyDescent="0.3">
      <c r="A578" t="s">
        <v>590</v>
      </c>
      <c r="B578" t="s">
        <v>1257</v>
      </c>
      <c r="C578">
        <v>48</v>
      </c>
      <c r="D578" t="s">
        <v>1263</v>
      </c>
      <c r="E578">
        <v>2010</v>
      </c>
      <c r="F578">
        <v>36</v>
      </c>
      <c r="G578">
        <v>0.50276510100000005</v>
      </c>
      <c r="H578" t="s">
        <v>1264</v>
      </c>
      <c r="I578" t="s">
        <v>1267</v>
      </c>
      <c r="J578" t="s">
        <v>1271</v>
      </c>
      <c r="K578" t="s">
        <v>1271</v>
      </c>
      <c r="L578" t="s">
        <v>1271</v>
      </c>
      <c r="M578" t="s">
        <v>1289</v>
      </c>
      <c r="N578" t="s">
        <v>1288</v>
      </c>
      <c r="O578">
        <f>VLOOKUP(A578,Sheet2!A:B,2,0)</f>
        <v>129008.71</v>
      </c>
      <c r="P578">
        <f>VLOOKUP(A578,Sheet2!A:C,3,0)</f>
        <v>252655</v>
      </c>
      <c r="Q578">
        <f>VLOOKUP(A578,Sheet2!A:E,5,0)</f>
        <v>511118</v>
      </c>
      <c r="R578">
        <f>VLOOKUP(A578,Sheet2!A:F,6,0)</f>
        <v>511118</v>
      </c>
      <c r="S578" t="s">
        <v>1303</v>
      </c>
      <c r="T578" s="33" t="str">
        <f>VLOOKUP(A578,Sheet2!AA:AD,3,0)</f>
        <v>Green</v>
      </c>
      <c r="U578" s="32" t="str">
        <f>VLOOKUP(A578,Sheet2!X:Y,2,0)</f>
        <v>Green</v>
      </c>
      <c r="V578" s="33" t="str">
        <f>VLOOKUP(A578,Sheet2!AA:AD,4,0)</f>
        <v>Green</v>
      </c>
    </row>
    <row r="579" spans="1:22" x14ac:dyDescent="0.3">
      <c r="A579" t="s">
        <v>591</v>
      </c>
      <c r="B579" t="s">
        <v>1257</v>
      </c>
      <c r="C579">
        <v>61</v>
      </c>
      <c r="D579" t="s">
        <v>1261</v>
      </c>
      <c r="E579">
        <v>2016</v>
      </c>
      <c r="F579">
        <v>29</v>
      </c>
      <c r="G579">
        <v>0.56874920600000001</v>
      </c>
      <c r="H579" t="s">
        <v>1265</v>
      </c>
      <c r="I579" t="s">
        <v>1270</v>
      </c>
      <c r="J579" t="s">
        <v>1271</v>
      </c>
      <c r="K579" t="s">
        <v>1271</v>
      </c>
      <c r="L579" t="s">
        <v>1271</v>
      </c>
      <c r="M579" t="s">
        <v>1288</v>
      </c>
      <c r="N579" t="s">
        <v>1288</v>
      </c>
      <c r="O579">
        <f>VLOOKUP(A579,Sheet2!A:B,2,0)</f>
        <v>391425</v>
      </c>
      <c r="P579">
        <f>VLOOKUP(A579,Sheet2!A:C,3,0)</f>
        <v>453060</v>
      </c>
      <c r="Q579">
        <f>VLOOKUP(A579,Sheet2!A:E,5,0)</f>
        <v>597789</v>
      </c>
      <c r="R579">
        <f>VLOOKUP(A579,Sheet2!A:F,6,0)</f>
        <v>0</v>
      </c>
      <c r="S579" t="s">
        <v>1288</v>
      </c>
      <c r="T579" s="33" t="str">
        <f>VLOOKUP(A579,Sheet2!AA:AD,3,0)</f>
        <v>Green</v>
      </c>
      <c r="U579" s="32" t="str">
        <f>VLOOKUP(A579,Sheet2!X:Y,2,0)</f>
        <v>Green</v>
      </c>
      <c r="V579" s="33" t="str">
        <f>VLOOKUP(A579,Sheet2!AA:AD,4,0)</f>
        <v>Green</v>
      </c>
    </row>
    <row r="580" spans="1:22" x14ac:dyDescent="0.3">
      <c r="A580" t="s">
        <v>592</v>
      </c>
      <c r="B580" t="s">
        <v>1256</v>
      </c>
      <c r="C580">
        <v>43</v>
      </c>
      <c r="D580" t="s">
        <v>1260</v>
      </c>
      <c r="E580">
        <v>2015</v>
      </c>
      <c r="F580">
        <v>29</v>
      </c>
      <c r="G580">
        <v>0.62531455400000002</v>
      </c>
      <c r="H580" t="s">
        <v>1264</v>
      </c>
      <c r="I580" t="s">
        <v>1271</v>
      </c>
      <c r="J580" t="s">
        <v>1276</v>
      </c>
      <c r="K580" t="s">
        <v>1279</v>
      </c>
      <c r="L580" t="s">
        <v>1286</v>
      </c>
      <c r="M580" t="s">
        <v>1288</v>
      </c>
      <c r="N580" t="s">
        <v>1288</v>
      </c>
      <c r="O580">
        <f>VLOOKUP(A580,Sheet2!A:B,2,0)</f>
        <v>281520</v>
      </c>
      <c r="P580">
        <f>VLOOKUP(A580,Sheet2!A:C,3,0)</f>
        <v>281520</v>
      </c>
      <c r="Q580">
        <f>VLOOKUP(A580,Sheet2!A:E,5,0)</f>
        <v>583970</v>
      </c>
      <c r="R580">
        <f>VLOOKUP(A580,Sheet2!A:F,6,0)</f>
        <v>0</v>
      </c>
      <c r="S580" t="s">
        <v>1303</v>
      </c>
      <c r="T580" s="33" t="str">
        <f>VLOOKUP(A580,Sheet2!AA:AD,3,0)</f>
        <v>Green</v>
      </c>
      <c r="U580" s="32" t="str">
        <f>VLOOKUP(A580,Sheet2!X:Y,2,0)</f>
        <v>Green</v>
      </c>
      <c r="V580" s="33" t="str">
        <f>VLOOKUP(A580,Sheet2!AA:AD,4,0)</f>
        <v>Green</v>
      </c>
    </row>
    <row r="581" spans="1:22" x14ac:dyDescent="0.3">
      <c r="A581" t="s">
        <v>593</v>
      </c>
      <c r="B581" t="s">
        <v>1256</v>
      </c>
      <c r="C581">
        <v>37</v>
      </c>
      <c r="D581" t="s">
        <v>1260</v>
      </c>
      <c r="E581">
        <v>2005</v>
      </c>
      <c r="F581">
        <v>47</v>
      </c>
      <c r="G581">
        <v>0.52203215000000003</v>
      </c>
      <c r="H581" t="s">
        <v>1264</v>
      </c>
      <c r="I581" t="s">
        <v>1269</v>
      </c>
      <c r="J581" t="s">
        <v>1276</v>
      </c>
      <c r="K581" t="s">
        <v>1283</v>
      </c>
      <c r="L581" t="s">
        <v>1286</v>
      </c>
      <c r="M581" t="s">
        <v>1288</v>
      </c>
      <c r="N581" t="s">
        <v>1289</v>
      </c>
      <c r="O581">
        <f>VLOOKUP(A581,Sheet2!A:B,2,0)</f>
        <v>266169</v>
      </c>
      <c r="P581">
        <f>VLOOKUP(A581,Sheet2!A:C,3,0)</f>
        <v>266169</v>
      </c>
      <c r="Q581">
        <f>VLOOKUP(A581,Sheet2!A:E,5,0)</f>
        <v>239068</v>
      </c>
      <c r="R581">
        <f>VLOOKUP(A581,Sheet2!A:F,6,0)</f>
        <v>0</v>
      </c>
      <c r="S581" t="s">
        <v>1288</v>
      </c>
      <c r="T581" s="33" t="str">
        <f>VLOOKUP(A581,Sheet2!AA:AD,3,0)</f>
        <v>Green</v>
      </c>
      <c r="U581" s="32" t="str">
        <f>VLOOKUP(A581,Sheet2!X:Y,2,0)</f>
        <v>Green</v>
      </c>
      <c r="V581" s="33" t="str">
        <f>VLOOKUP(A581,Sheet2!AA:AD,4,0)</f>
        <v>Green</v>
      </c>
    </row>
    <row r="582" spans="1:22" x14ac:dyDescent="0.3">
      <c r="A582" t="s">
        <v>594</v>
      </c>
      <c r="B582" t="s">
        <v>1256</v>
      </c>
      <c r="C582">
        <v>49</v>
      </c>
      <c r="D582" t="s">
        <v>1259</v>
      </c>
      <c r="E582">
        <v>2014</v>
      </c>
      <c r="F582">
        <v>49</v>
      </c>
      <c r="G582">
        <v>0.746728324</v>
      </c>
      <c r="H582" t="s">
        <v>1265</v>
      </c>
      <c r="I582" t="s">
        <v>1270</v>
      </c>
      <c r="J582" t="s">
        <v>1274</v>
      </c>
      <c r="K582" t="s">
        <v>1280</v>
      </c>
      <c r="L582" t="s">
        <v>1285</v>
      </c>
      <c r="M582" t="s">
        <v>1288</v>
      </c>
      <c r="N582" t="s">
        <v>1288</v>
      </c>
      <c r="O582">
        <f>VLOOKUP(A582,Sheet2!A:B,2,0)</f>
        <v>395002</v>
      </c>
      <c r="P582">
        <f>VLOOKUP(A582,Sheet2!A:C,3,0)</f>
        <v>432420</v>
      </c>
      <c r="Q582">
        <f>VLOOKUP(A582,Sheet2!A:E,5,0)</f>
        <v>707888</v>
      </c>
      <c r="R582">
        <f>VLOOKUP(A582,Sheet2!A:F,6,0)</f>
        <v>0</v>
      </c>
      <c r="S582" t="s">
        <v>1304</v>
      </c>
      <c r="T582" s="33" t="str">
        <f>VLOOKUP(A582,Sheet2!AA:AD,3,0)</f>
        <v>Green</v>
      </c>
      <c r="U582" s="32" t="str">
        <f>VLOOKUP(A582,Sheet2!X:Y,2,0)</f>
        <v>Green</v>
      </c>
      <c r="V582" s="33" t="str">
        <f>VLOOKUP(A582,Sheet2!AA:AD,4,0)</f>
        <v>Green</v>
      </c>
    </row>
    <row r="583" spans="1:22" x14ac:dyDescent="0.3">
      <c r="A583" t="s">
        <v>595</v>
      </c>
      <c r="B583" t="s">
        <v>1256</v>
      </c>
      <c r="C583">
        <v>61</v>
      </c>
      <c r="D583" t="s">
        <v>1260</v>
      </c>
      <c r="E583">
        <v>2010</v>
      </c>
      <c r="F583">
        <v>37</v>
      </c>
      <c r="G583">
        <v>0.72919403000000005</v>
      </c>
      <c r="H583" t="s">
        <v>1264</v>
      </c>
      <c r="I583" t="s">
        <v>1267</v>
      </c>
      <c r="J583" t="s">
        <v>1275</v>
      </c>
      <c r="K583" t="s">
        <v>1280</v>
      </c>
      <c r="L583" t="s">
        <v>1286</v>
      </c>
      <c r="M583" t="s">
        <v>1289</v>
      </c>
      <c r="N583" t="s">
        <v>1289</v>
      </c>
      <c r="O583">
        <f>VLOOKUP(A583,Sheet2!A:B,2,0)</f>
        <v>72793</v>
      </c>
      <c r="P583">
        <f>VLOOKUP(A583,Sheet2!A:C,3,0)</f>
        <v>341895</v>
      </c>
      <c r="Q583">
        <f>VLOOKUP(A583,Sheet2!A:E,5,0)</f>
        <v>662448</v>
      </c>
      <c r="R583">
        <f>VLOOKUP(A583,Sheet2!A:F,6,0)</f>
        <v>662448</v>
      </c>
      <c r="S583" t="s">
        <v>1304</v>
      </c>
      <c r="T583" s="33" t="str">
        <f>VLOOKUP(A583,Sheet2!AA:AD,3,0)</f>
        <v>Green</v>
      </c>
      <c r="U583" s="32" t="str">
        <f>VLOOKUP(A583,Sheet2!X:Y,2,0)</f>
        <v>Green</v>
      </c>
      <c r="V583" s="33" t="str">
        <f>VLOOKUP(A583,Sheet2!AA:AD,4,0)</f>
        <v>Green</v>
      </c>
    </row>
    <row r="584" spans="1:22" x14ac:dyDescent="0.3">
      <c r="A584" t="s">
        <v>596</v>
      </c>
      <c r="B584" t="s">
        <v>1256</v>
      </c>
      <c r="C584">
        <v>61</v>
      </c>
      <c r="D584" t="s">
        <v>1258</v>
      </c>
      <c r="E584">
        <v>2011</v>
      </c>
      <c r="F584">
        <v>45</v>
      </c>
      <c r="G584">
        <v>0.53379096800000003</v>
      </c>
      <c r="H584" t="s">
        <v>1265</v>
      </c>
      <c r="I584" t="s">
        <v>1271</v>
      </c>
      <c r="J584" t="s">
        <v>1271</v>
      </c>
      <c r="K584" t="s">
        <v>1271</v>
      </c>
      <c r="L584" t="s">
        <v>1271</v>
      </c>
      <c r="M584" t="s">
        <v>1288</v>
      </c>
      <c r="N584" t="s">
        <v>1288</v>
      </c>
      <c r="O584">
        <f>VLOOKUP(A584,Sheet2!A:B,2,0)</f>
        <v>266777</v>
      </c>
      <c r="P584">
        <f>VLOOKUP(A584,Sheet2!A:C,3,0)</f>
        <v>323937</v>
      </c>
      <c r="Q584">
        <f>VLOOKUP(A584,Sheet2!A:E,5,0)</f>
        <v>626249</v>
      </c>
      <c r="R584">
        <f>VLOOKUP(A584,Sheet2!A:F,6,0)</f>
        <v>0</v>
      </c>
      <c r="S584" t="s">
        <v>1288</v>
      </c>
      <c r="T584" s="33" t="str">
        <f>VLOOKUP(A584,Sheet2!AA:AD,3,0)</f>
        <v>Green</v>
      </c>
      <c r="U584" s="32" t="str">
        <f>VLOOKUP(A584,Sheet2!X:Y,2,0)</f>
        <v>Green</v>
      </c>
      <c r="V584" s="33" t="str">
        <f>VLOOKUP(A584,Sheet2!AA:AD,4,0)</f>
        <v>Green</v>
      </c>
    </row>
    <row r="585" spans="1:22" x14ac:dyDescent="0.3">
      <c r="A585" t="s">
        <v>597</v>
      </c>
      <c r="B585" t="s">
        <v>1257</v>
      </c>
      <c r="C585">
        <v>37</v>
      </c>
      <c r="D585" t="s">
        <v>1259</v>
      </c>
      <c r="E585">
        <v>2016</v>
      </c>
      <c r="F585">
        <v>40</v>
      </c>
      <c r="G585">
        <v>0.66851995399999997</v>
      </c>
      <c r="H585" t="s">
        <v>1264</v>
      </c>
      <c r="I585" t="s">
        <v>1271</v>
      </c>
      <c r="J585" t="s">
        <v>1274</v>
      </c>
      <c r="K585" t="s">
        <v>1279</v>
      </c>
      <c r="L585" t="s">
        <v>1285</v>
      </c>
      <c r="M585" t="s">
        <v>1288</v>
      </c>
      <c r="N585" t="s">
        <v>1288</v>
      </c>
      <c r="O585">
        <f>VLOOKUP(A585,Sheet2!A:B,2,0)</f>
        <v>324300</v>
      </c>
      <c r="P585">
        <f>VLOOKUP(A585,Sheet2!A:C,3,0)</f>
        <v>324300</v>
      </c>
      <c r="Q585">
        <f>VLOOKUP(A585,Sheet2!A:E,5,0)</f>
        <v>581948</v>
      </c>
      <c r="R585">
        <f>VLOOKUP(A585,Sheet2!A:F,6,0)</f>
        <v>0</v>
      </c>
      <c r="S585" t="s">
        <v>1303</v>
      </c>
      <c r="T585" s="33" t="str">
        <f>VLOOKUP(A585,Sheet2!AA:AD,3,0)</f>
        <v>Green</v>
      </c>
      <c r="U585" s="32" t="str">
        <f>VLOOKUP(A585,Sheet2!X:Y,2,0)</f>
        <v>Green</v>
      </c>
      <c r="V585" s="33" t="str">
        <f>VLOOKUP(A585,Sheet2!AA:AD,4,0)</f>
        <v>Green</v>
      </c>
    </row>
    <row r="586" spans="1:22" x14ac:dyDescent="0.3">
      <c r="A586" t="s">
        <v>598</v>
      </c>
      <c r="B586" t="s">
        <v>1256</v>
      </c>
      <c r="C586">
        <v>49</v>
      </c>
      <c r="D586" t="s">
        <v>1262</v>
      </c>
      <c r="E586">
        <v>2009</v>
      </c>
      <c r="F586">
        <v>43</v>
      </c>
      <c r="G586">
        <v>0.49476737199999998</v>
      </c>
      <c r="H586" t="s">
        <v>1264</v>
      </c>
      <c r="I586" t="s">
        <v>1271</v>
      </c>
      <c r="J586" t="s">
        <v>1271</v>
      </c>
      <c r="K586" t="s">
        <v>1271</v>
      </c>
      <c r="L586" t="s">
        <v>1271</v>
      </c>
      <c r="M586" t="s">
        <v>1288</v>
      </c>
      <c r="N586" t="s">
        <v>1288</v>
      </c>
      <c r="O586">
        <f>VLOOKUP(A586,Sheet2!A:B,2,0)</f>
        <v>199511</v>
      </c>
      <c r="P586">
        <f>VLOOKUP(A586,Sheet2!A:C,3,0)</f>
        <v>214858</v>
      </c>
      <c r="Q586">
        <f>VLOOKUP(A586,Sheet2!A:E,5,0)</f>
        <v>361056</v>
      </c>
      <c r="R586">
        <f>VLOOKUP(A586,Sheet2!A:F,6,0)</f>
        <v>0</v>
      </c>
      <c r="S586" t="s">
        <v>1288</v>
      </c>
      <c r="T586" s="33" t="str">
        <f>VLOOKUP(A586,Sheet2!AA:AD,3,0)</f>
        <v>Green</v>
      </c>
      <c r="U586" s="32" t="str">
        <f>VLOOKUP(A586,Sheet2!X:Y,2,0)</f>
        <v>Green</v>
      </c>
      <c r="V586" s="33" t="str">
        <f>VLOOKUP(A586,Sheet2!AA:AD,4,0)</f>
        <v>Green</v>
      </c>
    </row>
    <row r="587" spans="1:22" x14ac:dyDescent="0.3">
      <c r="A587" t="s">
        <v>599</v>
      </c>
      <c r="B587" t="s">
        <v>1257</v>
      </c>
      <c r="C587">
        <v>61</v>
      </c>
      <c r="D587" t="s">
        <v>1259</v>
      </c>
      <c r="E587">
        <v>2010</v>
      </c>
      <c r="F587">
        <v>21</v>
      </c>
      <c r="G587">
        <v>0.51513931000000002</v>
      </c>
      <c r="H587" t="s">
        <v>1264</v>
      </c>
      <c r="I587" t="s">
        <v>1271</v>
      </c>
      <c r="J587" t="s">
        <v>1271</v>
      </c>
      <c r="K587" t="s">
        <v>1271</v>
      </c>
      <c r="L587" t="s">
        <v>1271</v>
      </c>
      <c r="M587" t="s">
        <v>1289</v>
      </c>
      <c r="N587" t="s">
        <v>1288</v>
      </c>
      <c r="O587">
        <f>VLOOKUP(A587,Sheet2!A:B,2,0)</f>
        <v>216494</v>
      </c>
      <c r="P587">
        <f>VLOOKUP(A587,Sheet2!A:C,3,0)</f>
        <v>300220</v>
      </c>
      <c r="Q587">
        <f>VLOOKUP(A587,Sheet2!A:E,5,0)</f>
        <v>477558</v>
      </c>
      <c r="R587">
        <f>VLOOKUP(A587,Sheet2!A:F,6,0)</f>
        <v>477558</v>
      </c>
      <c r="S587" t="s">
        <v>1288</v>
      </c>
      <c r="T587" s="33" t="str">
        <f>VLOOKUP(A587,Sheet2!AA:AD,3,0)</f>
        <v>Green</v>
      </c>
      <c r="U587" s="32" t="str">
        <f>VLOOKUP(A587,Sheet2!X:Y,2,0)</f>
        <v>Green</v>
      </c>
      <c r="V587" s="33" t="str">
        <f>VLOOKUP(A587,Sheet2!AA:AD,4,0)</f>
        <v>Green</v>
      </c>
    </row>
    <row r="588" spans="1:22" x14ac:dyDescent="0.3">
      <c r="A588" t="s">
        <v>600</v>
      </c>
      <c r="B588" t="s">
        <v>1256</v>
      </c>
      <c r="C588">
        <v>49</v>
      </c>
      <c r="D588" t="s">
        <v>1260</v>
      </c>
      <c r="E588">
        <v>2005</v>
      </c>
      <c r="F588">
        <v>45</v>
      </c>
      <c r="G588">
        <v>0.58716812100000004</v>
      </c>
      <c r="H588" t="s">
        <v>1264</v>
      </c>
      <c r="I588" t="s">
        <v>1268</v>
      </c>
      <c r="J588" t="s">
        <v>1277</v>
      </c>
      <c r="K588" t="s">
        <v>1282</v>
      </c>
      <c r="L588" t="s">
        <v>1286</v>
      </c>
      <c r="M588" t="s">
        <v>1288</v>
      </c>
      <c r="N588" t="s">
        <v>1289</v>
      </c>
      <c r="O588">
        <f>VLOOKUP(A588,Sheet2!A:B,2,0)</f>
        <v>144511</v>
      </c>
      <c r="P588">
        <f>VLOOKUP(A588,Sheet2!A:C,3,0)</f>
        <v>196225</v>
      </c>
      <c r="Q588">
        <f>VLOOKUP(A588,Sheet2!A:E,5,0)</f>
        <v>417477</v>
      </c>
      <c r="R588">
        <f>VLOOKUP(A588,Sheet2!A:F,6,0)</f>
        <v>0</v>
      </c>
      <c r="S588" t="s">
        <v>1304</v>
      </c>
      <c r="T588" s="33" t="str">
        <f>VLOOKUP(A588,Sheet2!AA:AD,3,0)</f>
        <v>Green</v>
      </c>
      <c r="U588" s="32" t="str">
        <f>VLOOKUP(A588,Sheet2!X:Y,2,0)</f>
        <v>Green</v>
      </c>
      <c r="V588" s="33" t="str">
        <f>VLOOKUP(A588,Sheet2!AA:AD,4,0)</f>
        <v>Green</v>
      </c>
    </row>
    <row r="589" spans="1:22" x14ac:dyDescent="0.3">
      <c r="A589" t="s">
        <v>601</v>
      </c>
      <c r="B589" t="s">
        <v>1257</v>
      </c>
      <c r="C589">
        <v>49</v>
      </c>
      <c r="D589" t="s">
        <v>1262</v>
      </c>
      <c r="E589">
        <v>2016</v>
      </c>
      <c r="F589">
        <v>45</v>
      </c>
      <c r="G589">
        <v>0.35859809500000001</v>
      </c>
      <c r="H589" t="s">
        <v>1265</v>
      </c>
      <c r="I589" t="s">
        <v>1271</v>
      </c>
      <c r="J589" t="s">
        <v>1271</v>
      </c>
      <c r="K589" t="s">
        <v>1271</v>
      </c>
      <c r="L589" t="s">
        <v>1271</v>
      </c>
      <c r="M589" t="s">
        <v>1288</v>
      </c>
      <c r="N589" t="s">
        <v>1288</v>
      </c>
      <c r="O589">
        <f>VLOOKUP(A589,Sheet2!A:B,2,0)</f>
        <v>307545</v>
      </c>
      <c r="P589">
        <f>VLOOKUP(A589,Sheet2!A:C,3,0)</f>
        <v>307545</v>
      </c>
      <c r="Q589">
        <f>VLOOKUP(A589,Sheet2!A:E,5,0)</f>
        <v>297620</v>
      </c>
      <c r="R589">
        <f>VLOOKUP(A589,Sheet2!A:F,6,0)</f>
        <v>0</v>
      </c>
      <c r="S589" t="s">
        <v>1288</v>
      </c>
      <c r="T589" s="33" t="str">
        <f>VLOOKUP(A589,Sheet2!AA:AD,3,0)</f>
        <v>Green</v>
      </c>
      <c r="U589" s="32" t="str">
        <f>VLOOKUP(A589,Sheet2!X:Y,2,0)</f>
        <v>Green</v>
      </c>
      <c r="V589" s="33" t="str">
        <f>VLOOKUP(A589,Sheet2!AA:AD,4,0)</f>
        <v>Green</v>
      </c>
    </row>
    <row r="590" spans="1:22" x14ac:dyDescent="0.3">
      <c r="A590" t="s">
        <v>602</v>
      </c>
      <c r="B590" t="s">
        <v>1257</v>
      </c>
      <c r="C590">
        <v>49</v>
      </c>
      <c r="D590" t="s">
        <v>1262</v>
      </c>
      <c r="E590">
        <v>2014</v>
      </c>
      <c r="F590">
        <v>36</v>
      </c>
      <c r="G590">
        <v>0.575134335</v>
      </c>
      <c r="H590" t="s">
        <v>1265</v>
      </c>
      <c r="I590" t="s">
        <v>1268</v>
      </c>
      <c r="J590" t="s">
        <v>1274</v>
      </c>
      <c r="K590" t="s">
        <v>1280</v>
      </c>
      <c r="L590" t="s">
        <v>1284</v>
      </c>
      <c r="M590" t="s">
        <v>1288</v>
      </c>
      <c r="N590" t="s">
        <v>1288</v>
      </c>
      <c r="O590">
        <f>VLOOKUP(A590,Sheet2!A:B,2,0)</f>
        <v>337274</v>
      </c>
      <c r="P590">
        <f>VLOOKUP(A590,Sheet2!A:C,3,0)</f>
        <v>337274</v>
      </c>
      <c r="Q590">
        <f>VLOOKUP(A590,Sheet2!A:E,5,0)</f>
        <v>529578</v>
      </c>
      <c r="R590">
        <f>VLOOKUP(A590,Sheet2!A:F,6,0)</f>
        <v>0</v>
      </c>
      <c r="S590" t="s">
        <v>1304</v>
      </c>
      <c r="T590" s="33" t="str">
        <f>VLOOKUP(A590,Sheet2!AA:AD,3,0)</f>
        <v>Green</v>
      </c>
      <c r="U590" s="32" t="str">
        <f>VLOOKUP(A590,Sheet2!X:Y,2,0)</f>
        <v>Green</v>
      </c>
      <c r="V590" s="33" t="str">
        <f>VLOOKUP(A590,Sheet2!AA:AD,4,0)</f>
        <v>Green</v>
      </c>
    </row>
    <row r="591" spans="1:22" x14ac:dyDescent="0.3">
      <c r="A591" t="s">
        <v>603</v>
      </c>
      <c r="B591" t="s">
        <v>1257</v>
      </c>
      <c r="C591">
        <v>37</v>
      </c>
      <c r="D591" t="s">
        <v>1259</v>
      </c>
      <c r="E591">
        <v>2011</v>
      </c>
      <c r="F591">
        <v>43</v>
      </c>
      <c r="G591">
        <v>0.73774289400000004</v>
      </c>
      <c r="H591" t="s">
        <v>1264</v>
      </c>
      <c r="I591" t="s">
        <v>1270</v>
      </c>
      <c r="J591" t="s">
        <v>1276</v>
      </c>
      <c r="K591" t="s">
        <v>1279</v>
      </c>
      <c r="L591" t="s">
        <v>1286</v>
      </c>
      <c r="M591" t="s">
        <v>1288</v>
      </c>
      <c r="N591" t="s">
        <v>1288</v>
      </c>
      <c r="O591">
        <f>VLOOKUP(A591,Sheet2!A:B,2,0)</f>
        <v>381816</v>
      </c>
      <c r="P591">
        <f>VLOOKUP(A591,Sheet2!A:C,3,0)</f>
        <v>381816</v>
      </c>
      <c r="Q591">
        <f>VLOOKUP(A591,Sheet2!A:E,5,0)</f>
        <v>603956</v>
      </c>
      <c r="R591">
        <f>VLOOKUP(A591,Sheet2!A:F,6,0)</f>
        <v>0</v>
      </c>
      <c r="S591" t="s">
        <v>1304</v>
      </c>
      <c r="T591" s="33" t="str">
        <f>VLOOKUP(A591,Sheet2!AA:AD,3,0)</f>
        <v>Green</v>
      </c>
      <c r="U591" s="32" t="str">
        <f>VLOOKUP(A591,Sheet2!X:Y,2,0)</f>
        <v>Green</v>
      </c>
      <c r="V591" s="33" t="str">
        <f>VLOOKUP(A591,Sheet2!AA:AD,4,0)</f>
        <v>Green</v>
      </c>
    </row>
    <row r="592" spans="1:22" x14ac:dyDescent="0.3">
      <c r="A592" t="s">
        <v>604</v>
      </c>
      <c r="B592" t="s">
        <v>1257</v>
      </c>
      <c r="C592">
        <v>49</v>
      </c>
      <c r="D592" t="s">
        <v>1261</v>
      </c>
      <c r="E592">
        <v>2009</v>
      </c>
      <c r="F592">
        <v>27</v>
      </c>
      <c r="G592">
        <v>0.62100776099999999</v>
      </c>
      <c r="H592" t="s">
        <v>1264</v>
      </c>
      <c r="I592" t="s">
        <v>1267</v>
      </c>
      <c r="J592" t="s">
        <v>1275</v>
      </c>
      <c r="K592" t="s">
        <v>1279</v>
      </c>
      <c r="L592" t="s">
        <v>1286</v>
      </c>
      <c r="M592" t="s">
        <v>1288</v>
      </c>
      <c r="N592" t="s">
        <v>1288</v>
      </c>
      <c r="O592">
        <f>VLOOKUP(A592,Sheet2!A:B,2,0)</f>
        <v>235235</v>
      </c>
      <c r="P592">
        <f>VLOOKUP(A592,Sheet2!A:C,3,0)</f>
        <v>235235</v>
      </c>
      <c r="Q592">
        <f>VLOOKUP(A592,Sheet2!A:E,5,0)</f>
        <v>464103</v>
      </c>
      <c r="R592">
        <f>VLOOKUP(A592,Sheet2!A:F,6,0)</f>
        <v>0</v>
      </c>
      <c r="S592" t="s">
        <v>1288</v>
      </c>
      <c r="T592" s="33" t="str">
        <f>VLOOKUP(A592,Sheet2!AA:AD,3,0)</f>
        <v>Green</v>
      </c>
      <c r="U592" s="32" t="str">
        <f>VLOOKUP(A592,Sheet2!X:Y,2,0)</f>
        <v>Green</v>
      </c>
      <c r="V592" s="33" t="str">
        <f>VLOOKUP(A592,Sheet2!AA:AD,4,0)</f>
        <v>Green</v>
      </c>
    </row>
    <row r="593" spans="1:22" x14ac:dyDescent="0.3">
      <c r="A593" t="s">
        <v>605</v>
      </c>
      <c r="B593" t="s">
        <v>1256</v>
      </c>
      <c r="C593">
        <v>37</v>
      </c>
      <c r="D593" t="s">
        <v>1260</v>
      </c>
      <c r="E593">
        <v>2016</v>
      </c>
      <c r="F593">
        <v>41</v>
      </c>
      <c r="G593">
        <v>0.69609058199999996</v>
      </c>
      <c r="H593" t="s">
        <v>1265</v>
      </c>
      <c r="I593" t="s">
        <v>1268</v>
      </c>
      <c r="J593" t="s">
        <v>1275</v>
      </c>
      <c r="K593" t="s">
        <v>1280</v>
      </c>
      <c r="L593" t="s">
        <v>1286</v>
      </c>
      <c r="M593" t="s">
        <v>1288</v>
      </c>
      <c r="N593" t="s">
        <v>1288</v>
      </c>
      <c r="O593">
        <f>VLOOKUP(A593,Sheet2!A:B,2,0)</f>
        <v>522271</v>
      </c>
      <c r="P593">
        <f>VLOOKUP(A593,Sheet2!A:C,3,0)</f>
        <v>590286</v>
      </c>
      <c r="Q593">
        <f>VLOOKUP(A593,Sheet2!A:E,5,0)</f>
        <v>687814</v>
      </c>
      <c r="R593">
        <f>VLOOKUP(A593,Sheet2!A:F,6,0)</f>
        <v>0</v>
      </c>
      <c r="S593" t="s">
        <v>1304</v>
      </c>
      <c r="T593" s="33" t="str">
        <f>VLOOKUP(A593,Sheet2!AA:AD,3,0)</f>
        <v>Green</v>
      </c>
      <c r="U593" s="32" t="str">
        <f>VLOOKUP(A593,Sheet2!X:Y,2,0)</f>
        <v>Green</v>
      </c>
      <c r="V593" s="33" t="str">
        <f>VLOOKUP(A593,Sheet2!AA:AD,4,0)</f>
        <v>Green</v>
      </c>
    </row>
    <row r="594" spans="1:22" x14ac:dyDescent="0.3">
      <c r="A594" t="s">
        <v>606</v>
      </c>
      <c r="B594" t="s">
        <v>1257</v>
      </c>
      <c r="C594">
        <v>37</v>
      </c>
      <c r="D594" t="s">
        <v>1261</v>
      </c>
      <c r="E594">
        <v>2006</v>
      </c>
      <c r="F594">
        <v>39</v>
      </c>
      <c r="G594">
        <v>0.52744064999999996</v>
      </c>
      <c r="H594" t="s">
        <v>1264</v>
      </c>
      <c r="I594" t="s">
        <v>1271</v>
      </c>
      <c r="J594" t="s">
        <v>1276</v>
      </c>
      <c r="K594" t="s">
        <v>1279</v>
      </c>
      <c r="L594" t="s">
        <v>1286</v>
      </c>
      <c r="M594" t="s">
        <v>1288</v>
      </c>
      <c r="N594" t="s">
        <v>1288</v>
      </c>
      <c r="O594">
        <f>VLOOKUP(A594,Sheet2!A:B,2,0)</f>
        <v>159500</v>
      </c>
      <c r="P594">
        <f>VLOOKUP(A594,Sheet2!A:C,3,0)</f>
        <v>159500</v>
      </c>
      <c r="Q594">
        <f>VLOOKUP(A594,Sheet2!A:E,5,0)</f>
        <v>273613</v>
      </c>
      <c r="R594">
        <f>VLOOKUP(A594,Sheet2!A:F,6,0)</f>
        <v>0</v>
      </c>
      <c r="S594" t="s">
        <v>1303</v>
      </c>
      <c r="T594" s="33" t="str">
        <f>VLOOKUP(A594,Sheet2!AA:AD,3,0)</f>
        <v>Green</v>
      </c>
      <c r="U594" s="32" t="str">
        <f>VLOOKUP(A594,Sheet2!X:Y,2,0)</f>
        <v>Green</v>
      </c>
      <c r="V594" s="33" t="str">
        <f>VLOOKUP(A594,Sheet2!AA:AD,4,0)</f>
        <v>Green</v>
      </c>
    </row>
    <row r="595" spans="1:22" x14ac:dyDescent="0.3">
      <c r="A595" t="s">
        <v>607</v>
      </c>
      <c r="B595" t="s">
        <v>1257</v>
      </c>
      <c r="C595">
        <v>36</v>
      </c>
      <c r="D595" t="s">
        <v>1258</v>
      </c>
      <c r="E595">
        <v>2010</v>
      </c>
      <c r="F595">
        <v>26</v>
      </c>
      <c r="G595">
        <v>0.40037991899999997</v>
      </c>
      <c r="H595" t="s">
        <v>1264</v>
      </c>
      <c r="I595" t="s">
        <v>1273</v>
      </c>
      <c r="J595" t="s">
        <v>1275</v>
      </c>
      <c r="K595" t="s">
        <v>1282</v>
      </c>
      <c r="L595" t="s">
        <v>1284</v>
      </c>
      <c r="M595" t="s">
        <v>1288</v>
      </c>
      <c r="N595" t="s">
        <v>1288</v>
      </c>
      <c r="O595">
        <f>VLOOKUP(A595,Sheet2!A:B,2,0)</f>
        <v>223032</v>
      </c>
      <c r="P595">
        <f>VLOOKUP(A595,Sheet2!A:C,3,0)</f>
        <v>246960</v>
      </c>
      <c r="Q595">
        <f>VLOOKUP(A595,Sheet2!A:E,5,0)</f>
        <v>281254</v>
      </c>
      <c r="R595">
        <f>VLOOKUP(A595,Sheet2!A:F,6,0)</f>
        <v>0</v>
      </c>
      <c r="S595" t="s">
        <v>1303</v>
      </c>
      <c r="T595" s="33" t="str">
        <f>VLOOKUP(A595,Sheet2!AA:AD,3,0)</f>
        <v>Green</v>
      </c>
      <c r="U595" s="32" t="str">
        <f>VLOOKUP(A595,Sheet2!X:Y,2,0)</f>
        <v>Green</v>
      </c>
      <c r="V595" s="33" t="str">
        <f>VLOOKUP(A595,Sheet2!AA:AD,4,0)</f>
        <v>Green</v>
      </c>
    </row>
    <row r="596" spans="1:22" x14ac:dyDescent="0.3">
      <c r="A596" t="s">
        <v>608</v>
      </c>
      <c r="B596" t="s">
        <v>1257</v>
      </c>
      <c r="C596">
        <v>24</v>
      </c>
      <c r="D596" t="s">
        <v>1263</v>
      </c>
      <c r="E596">
        <v>2018</v>
      </c>
      <c r="F596">
        <v>36</v>
      </c>
      <c r="G596">
        <v>0.48645294700000002</v>
      </c>
      <c r="H596" t="s">
        <v>1264</v>
      </c>
      <c r="I596" t="s">
        <v>1271</v>
      </c>
      <c r="J596" t="s">
        <v>1271</v>
      </c>
      <c r="K596" t="s">
        <v>1271</v>
      </c>
      <c r="L596" t="s">
        <v>1271</v>
      </c>
      <c r="M596" t="s">
        <v>1289</v>
      </c>
      <c r="N596" t="s">
        <v>1288</v>
      </c>
      <c r="O596">
        <f>VLOOKUP(A596,Sheet2!A:B,2,0)</f>
        <v>362168</v>
      </c>
      <c r="P596">
        <f>VLOOKUP(A596,Sheet2!A:C,3,0)</f>
        <v>540672</v>
      </c>
      <c r="Q596">
        <f>VLOOKUP(A596,Sheet2!A:E,5,0)</f>
        <v>409530</v>
      </c>
      <c r="R596">
        <f>VLOOKUP(A596,Sheet2!A:F,6,0)</f>
        <v>409530</v>
      </c>
      <c r="S596" t="s">
        <v>1303</v>
      </c>
      <c r="T596" s="33" t="str">
        <f>VLOOKUP(A596,Sheet2!AA:AD,3,0)</f>
        <v>Green</v>
      </c>
      <c r="U596" s="32" t="str">
        <f>VLOOKUP(A596,Sheet2!X:Y,2,0)</f>
        <v>Green</v>
      </c>
      <c r="V596" s="33" t="str">
        <f>VLOOKUP(A596,Sheet2!AA:AD,4,0)</f>
        <v>Green</v>
      </c>
    </row>
    <row r="597" spans="1:22" x14ac:dyDescent="0.3">
      <c r="A597" t="s">
        <v>609</v>
      </c>
      <c r="B597" t="s">
        <v>1256</v>
      </c>
      <c r="C597">
        <v>25</v>
      </c>
      <c r="D597" t="s">
        <v>1258</v>
      </c>
      <c r="E597">
        <v>2012</v>
      </c>
      <c r="F597">
        <v>38</v>
      </c>
      <c r="G597">
        <v>0.84639414599999996</v>
      </c>
      <c r="H597" t="s">
        <v>1265</v>
      </c>
      <c r="I597" t="s">
        <v>1271</v>
      </c>
      <c r="J597" t="s">
        <v>1271</v>
      </c>
      <c r="K597" t="s">
        <v>1271</v>
      </c>
      <c r="L597" t="s">
        <v>1271</v>
      </c>
      <c r="M597" t="s">
        <v>1288</v>
      </c>
      <c r="N597" t="s">
        <v>1289</v>
      </c>
      <c r="O597">
        <f>VLOOKUP(A597,Sheet2!A:B,2,0)</f>
        <v>816928</v>
      </c>
      <c r="P597">
        <f>VLOOKUP(A597,Sheet2!A:C,3,0)</f>
        <v>795163</v>
      </c>
      <c r="Q597">
        <f>VLOOKUP(A597,Sheet2!A:E,5,0)</f>
        <v>465404</v>
      </c>
      <c r="R597">
        <f>VLOOKUP(A597,Sheet2!A:F,6,0)</f>
        <v>0</v>
      </c>
      <c r="S597" t="s">
        <v>1288</v>
      </c>
      <c r="T597" s="33" t="str">
        <f>VLOOKUP(A597,Sheet2!AA:AD,3,0)</f>
        <v>Green</v>
      </c>
      <c r="U597" s="32" t="str">
        <f>VLOOKUP(A597,Sheet2!X:Y,2,0)</f>
        <v>Green</v>
      </c>
      <c r="V597" s="33" t="str">
        <f>VLOOKUP(A597,Sheet2!AA:AD,4,0)</f>
        <v>Green</v>
      </c>
    </row>
    <row r="598" spans="1:22" x14ac:dyDescent="0.3">
      <c r="A598" t="s">
        <v>610</v>
      </c>
      <c r="B598" t="s">
        <v>1256</v>
      </c>
      <c r="C598">
        <v>61</v>
      </c>
      <c r="D598" t="s">
        <v>1259</v>
      </c>
      <c r="E598">
        <v>2014</v>
      </c>
      <c r="F598">
        <v>29</v>
      </c>
      <c r="G598">
        <v>0.71768786100000004</v>
      </c>
      <c r="H598" t="s">
        <v>1264</v>
      </c>
      <c r="I598" t="s">
        <v>1270</v>
      </c>
      <c r="J598" t="s">
        <v>1274</v>
      </c>
      <c r="K598" t="s">
        <v>1280</v>
      </c>
      <c r="L598" t="s">
        <v>1284</v>
      </c>
      <c r="M598" t="s">
        <v>1289</v>
      </c>
      <c r="N598" t="s">
        <v>1288</v>
      </c>
      <c r="O598">
        <f>VLOOKUP(A598,Sheet2!A:B,2,0)</f>
        <v>169700</v>
      </c>
      <c r="P598">
        <f>VLOOKUP(A598,Sheet2!A:C,3,0)</f>
        <v>311091</v>
      </c>
      <c r="Q598">
        <f>VLOOKUP(A598,Sheet2!A:E,5,0)</f>
        <v>836817</v>
      </c>
      <c r="R598">
        <f>VLOOKUP(A598,Sheet2!A:F,6,0)</f>
        <v>836817</v>
      </c>
      <c r="S598" t="s">
        <v>1304</v>
      </c>
      <c r="T598" s="33" t="str">
        <f>VLOOKUP(A598,Sheet2!AA:AD,3,0)</f>
        <v>Green</v>
      </c>
      <c r="U598" s="32" t="str">
        <f>VLOOKUP(A598,Sheet2!X:Y,2,0)</f>
        <v>Green</v>
      </c>
      <c r="V598" s="33" t="str">
        <f>VLOOKUP(A598,Sheet2!AA:AD,4,0)</f>
        <v>Green</v>
      </c>
    </row>
    <row r="599" spans="1:22" x14ac:dyDescent="0.3">
      <c r="A599" t="s">
        <v>611</v>
      </c>
      <c r="B599" t="s">
        <v>1256</v>
      </c>
      <c r="C599">
        <v>13</v>
      </c>
      <c r="D599" t="s">
        <v>1263</v>
      </c>
      <c r="E599">
        <v>2016</v>
      </c>
      <c r="F599">
        <v>29</v>
      </c>
      <c r="G599">
        <v>0.20486095200000001</v>
      </c>
      <c r="H599" t="s">
        <v>1265</v>
      </c>
      <c r="I599" t="s">
        <v>1269</v>
      </c>
      <c r="J599" t="s">
        <v>1275</v>
      </c>
      <c r="K599" t="s">
        <v>1282</v>
      </c>
      <c r="L599" t="s">
        <v>1286</v>
      </c>
      <c r="M599" t="s">
        <v>1289</v>
      </c>
      <c r="N599" t="s">
        <v>1288</v>
      </c>
      <c r="O599">
        <f>VLOOKUP(A599,Sheet2!A:B,2,0)</f>
        <v>342667</v>
      </c>
      <c r="P599">
        <f>VLOOKUP(A599,Sheet2!A:C,3,0)</f>
        <v>456220</v>
      </c>
      <c r="Q599">
        <f>VLOOKUP(A599,Sheet2!A:E,5,0)</f>
        <v>73362</v>
      </c>
      <c r="R599">
        <f>VLOOKUP(A599,Sheet2!A:F,6,0)</f>
        <v>0</v>
      </c>
      <c r="S599" t="s">
        <v>1288</v>
      </c>
      <c r="T599" s="33" t="str">
        <f>VLOOKUP(A599,Sheet2!AA:AD,3,0)</f>
        <v>Green</v>
      </c>
      <c r="U599" s="32" t="str">
        <f>VLOOKUP(A599,Sheet2!X:Y,2,0)</f>
        <v>Green</v>
      </c>
      <c r="V599" s="33" t="str">
        <f>VLOOKUP(A599,Sheet2!AA:AD,4,0)</f>
        <v>Green</v>
      </c>
    </row>
    <row r="600" spans="1:22" x14ac:dyDescent="0.3">
      <c r="A600" t="s">
        <v>612</v>
      </c>
      <c r="B600" t="s">
        <v>1256</v>
      </c>
      <c r="C600">
        <v>49</v>
      </c>
      <c r="D600" t="s">
        <v>1260</v>
      </c>
      <c r="E600">
        <v>2011</v>
      </c>
      <c r="F600">
        <v>30</v>
      </c>
      <c r="G600">
        <v>0.77975122600000002</v>
      </c>
      <c r="H600" t="s">
        <v>1264</v>
      </c>
      <c r="I600" t="s">
        <v>1268</v>
      </c>
      <c r="J600" t="s">
        <v>1275</v>
      </c>
      <c r="K600" t="s">
        <v>1280</v>
      </c>
      <c r="L600" t="s">
        <v>1284</v>
      </c>
      <c r="M600" t="s">
        <v>1288</v>
      </c>
      <c r="N600" t="s">
        <v>1288</v>
      </c>
      <c r="O600">
        <f>VLOOKUP(A600,Sheet2!A:B,2,0)</f>
        <v>346141.77</v>
      </c>
      <c r="P600">
        <f>VLOOKUP(A600,Sheet2!A:C,3,0)</f>
        <v>410200</v>
      </c>
      <c r="Q600">
        <f>VLOOKUP(A600,Sheet2!A:E,5,0)</f>
        <v>677215</v>
      </c>
      <c r="R600">
        <f>VLOOKUP(A600,Sheet2!A:F,6,0)</f>
        <v>0</v>
      </c>
      <c r="S600" t="s">
        <v>1304</v>
      </c>
      <c r="T600" s="33" t="str">
        <f>VLOOKUP(A600,Sheet2!AA:AD,3,0)</f>
        <v>Green</v>
      </c>
      <c r="U600" s="32" t="str">
        <f>VLOOKUP(A600,Sheet2!X:Y,2,0)</f>
        <v>Green</v>
      </c>
      <c r="V600" s="33" t="str">
        <f>VLOOKUP(A600,Sheet2!AA:AD,4,0)</f>
        <v>Green</v>
      </c>
    </row>
    <row r="601" spans="1:22" x14ac:dyDescent="0.3">
      <c r="A601" t="s">
        <v>613</v>
      </c>
      <c r="B601" t="s">
        <v>1256</v>
      </c>
      <c r="C601">
        <v>61</v>
      </c>
      <c r="D601" t="s">
        <v>1259</v>
      </c>
      <c r="E601">
        <v>2016</v>
      </c>
      <c r="F601">
        <v>60</v>
      </c>
      <c r="G601">
        <v>0.61435439000000003</v>
      </c>
      <c r="H601" t="s">
        <v>1264</v>
      </c>
      <c r="I601" t="s">
        <v>1271</v>
      </c>
      <c r="J601" t="s">
        <v>1275</v>
      </c>
      <c r="K601" t="s">
        <v>1279</v>
      </c>
      <c r="L601" t="s">
        <v>1286</v>
      </c>
      <c r="M601" t="s">
        <v>1288</v>
      </c>
      <c r="N601" t="s">
        <v>1288</v>
      </c>
      <c r="O601">
        <f>VLOOKUP(A601,Sheet2!A:B,2,0)</f>
        <v>243560</v>
      </c>
      <c r="P601">
        <f>VLOOKUP(A601,Sheet2!A:C,3,0)</f>
        <v>243560</v>
      </c>
      <c r="Q601">
        <f>VLOOKUP(A601,Sheet2!A:E,5,0)</f>
        <v>631116</v>
      </c>
      <c r="R601">
        <f>VLOOKUP(A601,Sheet2!A:F,6,0)</f>
        <v>0</v>
      </c>
      <c r="S601" t="s">
        <v>1303</v>
      </c>
      <c r="T601" s="33" t="str">
        <f>VLOOKUP(A601,Sheet2!AA:AD,3,0)</f>
        <v>Green</v>
      </c>
      <c r="U601" s="32" t="str">
        <f>VLOOKUP(A601,Sheet2!X:Y,2,0)</f>
        <v>Green</v>
      </c>
      <c r="V601" s="33" t="str">
        <f>VLOOKUP(A601,Sheet2!AA:AD,4,0)</f>
        <v>Green</v>
      </c>
    </row>
    <row r="602" spans="1:22" x14ac:dyDescent="0.3">
      <c r="A602" t="s">
        <v>614</v>
      </c>
      <c r="B602" t="s">
        <v>1256</v>
      </c>
      <c r="C602">
        <v>61</v>
      </c>
      <c r="D602" t="s">
        <v>1259</v>
      </c>
      <c r="E602">
        <v>2012</v>
      </c>
      <c r="F602">
        <v>37</v>
      </c>
      <c r="G602">
        <v>0.77357584899999998</v>
      </c>
      <c r="H602" t="s">
        <v>1265</v>
      </c>
      <c r="I602" t="s">
        <v>1267</v>
      </c>
      <c r="J602" t="s">
        <v>1275</v>
      </c>
      <c r="K602" t="s">
        <v>1280</v>
      </c>
      <c r="L602" t="s">
        <v>1286</v>
      </c>
      <c r="M602" t="s">
        <v>1289</v>
      </c>
      <c r="N602" t="s">
        <v>1289</v>
      </c>
      <c r="O602">
        <f>VLOOKUP(A602,Sheet2!A:B,2,0)</f>
        <v>247140</v>
      </c>
      <c r="P602">
        <f>VLOOKUP(A602,Sheet2!A:C,3,0)</f>
        <v>377384</v>
      </c>
      <c r="Q602">
        <f>VLOOKUP(A602,Sheet2!A:E,5,0)</f>
        <v>720286</v>
      </c>
      <c r="R602">
        <f>VLOOKUP(A602,Sheet2!A:F,6,0)</f>
        <v>720286</v>
      </c>
      <c r="S602" t="s">
        <v>1304</v>
      </c>
      <c r="T602" s="33" t="str">
        <f>VLOOKUP(A602,Sheet2!AA:AD,3,0)</f>
        <v>Green</v>
      </c>
      <c r="U602" s="32" t="str">
        <f>VLOOKUP(A602,Sheet2!X:Y,2,0)</f>
        <v>Green</v>
      </c>
      <c r="V602" s="33" t="str">
        <f>VLOOKUP(A602,Sheet2!AA:AD,4,0)</f>
        <v>Green</v>
      </c>
    </row>
    <row r="603" spans="1:22" x14ac:dyDescent="0.3">
      <c r="A603" t="s">
        <v>615</v>
      </c>
      <c r="B603" t="s">
        <v>1256</v>
      </c>
      <c r="C603">
        <v>37</v>
      </c>
      <c r="D603" t="s">
        <v>1259</v>
      </c>
      <c r="E603">
        <v>2007</v>
      </c>
      <c r="F603">
        <v>52</v>
      </c>
      <c r="G603">
        <v>0.74105212899999995</v>
      </c>
      <c r="H603" t="s">
        <v>1265</v>
      </c>
      <c r="I603" t="s">
        <v>1268</v>
      </c>
      <c r="J603" t="s">
        <v>1275</v>
      </c>
      <c r="K603" t="s">
        <v>1280</v>
      </c>
      <c r="L603" t="s">
        <v>1284</v>
      </c>
      <c r="M603" t="s">
        <v>1288</v>
      </c>
      <c r="N603" t="s">
        <v>1288</v>
      </c>
      <c r="O603">
        <f>VLOOKUP(A603,Sheet2!A:B,2,0)</f>
        <v>326537.31</v>
      </c>
      <c r="P603">
        <f>VLOOKUP(A603,Sheet2!A:C,3,0)</f>
        <v>389328</v>
      </c>
      <c r="Q603">
        <f>VLOOKUP(A603,Sheet2!A:E,5,0)</f>
        <v>426166</v>
      </c>
      <c r="R603">
        <f>VLOOKUP(A603,Sheet2!A:F,6,0)</f>
        <v>0</v>
      </c>
      <c r="S603" t="s">
        <v>1304</v>
      </c>
      <c r="T603" s="33" t="str">
        <f>VLOOKUP(A603,Sheet2!AA:AD,3,0)</f>
        <v>Green</v>
      </c>
      <c r="U603" s="32" t="str">
        <f>VLOOKUP(A603,Sheet2!X:Y,2,0)</f>
        <v>Green</v>
      </c>
      <c r="V603" s="33" t="str">
        <f>VLOOKUP(A603,Sheet2!AA:AD,4,0)</f>
        <v>Green</v>
      </c>
    </row>
    <row r="604" spans="1:22" x14ac:dyDescent="0.3">
      <c r="A604" t="s">
        <v>616</v>
      </c>
      <c r="B604" t="s">
        <v>1257</v>
      </c>
      <c r="C604">
        <v>37</v>
      </c>
      <c r="D604" t="s">
        <v>1261</v>
      </c>
      <c r="E604">
        <v>2006</v>
      </c>
      <c r="F604">
        <v>31</v>
      </c>
      <c r="G604">
        <v>0.52347428600000001</v>
      </c>
      <c r="H604" t="s">
        <v>1264</v>
      </c>
      <c r="I604" t="s">
        <v>1272</v>
      </c>
      <c r="J604" t="s">
        <v>1271</v>
      </c>
      <c r="K604" t="s">
        <v>1271</v>
      </c>
      <c r="L604" t="s">
        <v>1271</v>
      </c>
      <c r="M604" t="s">
        <v>1289</v>
      </c>
      <c r="N604" t="s">
        <v>1288</v>
      </c>
      <c r="O604">
        <f>VLOOKUP(A604,Sheet2!A:B,2,0)</f>
        <v>65147</v>
      </c>
      <c r="P604">
        <f>VLOOKUP(A604,Sheet2!A:C,3,0)</f>
        <v>216084</v>
      </c>
      <c r="Q604">
        <f>VLOOKUP(A604,Sheet2!A:E,5,0)</f>
        <v>0</v>
      </c>
      <c r="R604">
        <f>VLOOKUP(A604,Sheet2!A:F,6,0)</f>
        <v>0</v>
      </c>
      <c r="S604" t="s">
        <v>1288</v>
      </c>
      <c r="T604" s="33" t="str">
        <f>VLOOKUP(A604,Sheet2!AA:AD,3,0)</f>
        <v>Green</v>
      </c>
      <c r="U604" s="32" t="str">
        <f>VLOOKUP(A604,Sheet2!X:Y,2,0)</f>
        <v>Green</v>
      </c>
      <c r="V604" s="33" t="str">
        <f>VLOOKUP(A604,Sheet2!AA:AD,4,0)</f>
        <v>Green</v>
      </c>
    </row>
    <row r="605" spans="1:22" x14ac:dyDescent="0.3">
      <c r="A605" t="s">
        <v>617</v>
      </c>
      <c r="B605" t="s">
        <v>1257</v>
      </c>
      <c r="C605">
        <v>37</v>
      </c>
      <c r="D605" t="s">
        <v>1261</v>
      </c>
      <c r="E605">
        <v>2011</v>
      </c>
      <c r="F605">
        <v>34</v>
      </c>
      <c r="G605">
        <v>0.431117419</v>
      </c>
      <c r="H605" t="s">
        <v>1265</v>
      </c>
      <c r="I605" t="s">
        <v>1271</v>
      </c>
      <c r="J605" t="s">
        <v>1271</v>
      </c>
      <c r="K605" t="s">
        <v>1271</v>
      </c>
      <c r="L605" t="s">
        <v>1271</v>
      </c>
      <c r="M605" t="s">
        <v>1288</v>
      </c>
      <c r="N605" t="s">
        <v>1288</v>
      </c>
      <c r="O605">
        <f>VLOOKUP(A605,Sheet2!A:B,2,0)</f>
        <v>378140</v>
      </c>
      <c r="P605">
        <f>VLOOKUP(A605,Sheet2!A:C,3,0)</f>
        <v>378140</v>
      </c>
      <c r="Q605">
        <f>VLOOKUP(A605,Sheet2!A:E,5,0)</f>
        <v>251600</v>
      </c>
      <c r="R605">
        <f>VLOOKUP(A605,Sheet2!A:F,6,0)</f>
        <v>0</v>
      </c>
      <c r="S605" t="s">
        <v>1288</v>
      </c>
      <c r="T605" s="33" t="str">
        <f>VLOOKUP(A605,Sheet2!AA:AD,3,0)</f>
        <v>Green</v>
      </c>
      <c r="U605" s="32" t="str">
        <f>VLOOKUP(A605,Sheet2!X:Y,2,0)</f>
        <v>Green</v>
      </c>
      <c r="V605" s="33" t="str">
        <f>VLOOKUP(A605,Sheet2!AA:AD,4,0)</f>
        <v>Green</v>
      </c>
    </row>
    <row r="606" spans="1:22" x14ac:dyDescent="0.3">
      <c r="A606" t="s">
        <v>618</v>
      </c>
      <c r="B606" t="s">
        <v>1256</v>
      </c>
      <c r="C606">
        <v>48</v>
      </c>
      <c r="D606" t="s">
        <v>1261</v>
      </c>
      <c r="E606">
        <v>2012</v>
      </c>
      <c r="F606">
        <v>33</v>
      </c>
      <c r="G606">
        <v>0.72704000000000002</v>
      </c>
      <c r="H606" t="s">
        <v>1265</v>
      </c>
      <c r="I606" t="s">
        <v>1267</v>
      </c>
      <c r="J606" t="s">
        <v>1274</v>
      </c>
      <c r="K606" t="s">
        <v>1280</v>
      </c>
      <c r="L606" t="s">
        <v>1286</v>
      </c>
      <c r="M606" t="s">
        <v>1289</v>
      </c>
      <c r="N606" t="s">
        <v>1289</v>
      </c>
      <c r="O606">
        <f>VLOOKUP(A606,Sheet2!A:B,2,0)</f>
        <v>290070</v>
      </c>
      <c r="P606">
        <f>VLOOKUP(A606,Sheet2!A:C,3,0)</f>
        <v>438136</v>
      </c>
      <c r="Q606">
        <f>VLOOKUP(A606,Sheet2!A:E,5,0)</f>
        <v>880376</v>
      </c>
      <c r="R606">
        <f>VLOOKUP(A606,Sheet2!A:F,6,0)</f>
        <v>880376</v>
      </c>
      <c r="S606" t="s">
        <v>1304</v>
      </c>
      <c r="T606" s="33" t="str">
        <f>VLOOKUP(A606,Sheet2!AA:AD,3,0)</f>
        <v>Green</v>
      </c>
      <c r="U606" s="32" t="str">
        <f>VLOOKUP(A606,Sheet2!X:Y,2,0)</f>
        <v>Green</v>
      </c>
      <c r="V606" s="33" t="str">
        <f>VLOOKUP(A606,Sheet2!AA:AD,4,0)</f>
        <v>Green</v>
      </c>
    </row>
    <row r="607" spans="1:22" x14ac:dyDescent="0.3">
      <c r="A607" t="s">
        <v>619</v>
      </c>
      <c r="B607" t="s">
        <v>1256</v>
      </c>
      <c r="C607">
        <v>37</v>
      </c>
      <c r="D607" t="s">
        <v>1259</v>
      </c>
      <c r="E607">
        <v>2005</v>
      </c>
      <c r="F607">
        <v>32</v>
      </c>
      <c r="G607">
        <v>0.62621308399999998</v>
      </c>
      <c r="H607" t="s">
        <v>1264</v>
      </c>
      <c r="I607" t="s">
        <v>1268</v>
      </c>
      <c r="J607" t="s">
        <v>1275</v>
      </c>
      <c r="K607" t="s">
        <v>1280</v>
      </c>
      <c r="L607" t="s">
        <v>1286</v>
      </c>
      <c r="M607" t="s">
        <v>1289</v>
      </c>
      <c r="N607" t="s">
        <v>1288</v>
      </c>
      <c r="O607">
        <f>VLOOKUP(A607,Sheet2!A:B,2,0)</f>
        <v>161805</v>
      </c>
      <c r="P607">
        <f>VLOOKUP(A607,Sheet2!A:C,3,0)</f>
        <v>221155</v>
      </c>
      <c r="Q607">
        <f>VLOOKUP(A607,Sheet2!A:E,5,0)</f>
        <v>415022</v>
      </c>
      <c r="R607">
        <f>VLOOKUP(A607,Sheet2!A:F,6,0)</f>
        <v>0</v>
      </c>
      <c r="S607" t="s">
        <v>1288</v>
      </c>
      <c r="T607" s="33" t="str">
        <f>VLOOKUP(A607,Sheet2!AA:AD,3,0)</f>
        <v>Green</v>
      </c>
      <c r="U607" s="32" t="str">
        <f>VLOOKUP(A607,Sheet2!X:Y,2,0)</f>
        <v>Green</v>
      </c>
      <c r="V607" s="33" t="str">
        <f>VLOOKUP(A607,Sheet2!AA:AD,4,0)</f>
        <v>Green</v>
      </c>
    </row>
    <row r="608" spans="1:22" x14ac:dyDescent="0.3">
      <c r="A608" t="s">
        <v>620</v>
      </c>
      <c r="B608" t="s">
        <v>1256</v>
      </c>
      <c r="C608">
        <v>43</v>
      </c>
      <c r="D608" t="s">
        <v>1260</v>
      </c>
      <c r="E608">
        <v>2011</v>
      </c>
      <c r="F608">
        <v>38</v>
      </c>
      <c r="G608">
        <v>0.67853212900000004</v>
      </c>
      <c r="H608" t="s">
        <v>1264</v>
      </c>
      <c r="I608" t="s">
        <v>1268</v>
      </c>
      <c r="J608" t="s">
        <v>1276</v>
      </c>
      <c r="K608" t="s">
        <v>1280</v>
      </c>
      <c r="L608" t="s">
        <v>1286</v>
      </c>
      <c r="M608" t="s">
        <v>1288</v>
      </c>
      <c r="N608" t="s">
        <v>1288</v>
      </c>
      <c r="O608">
        <f>VLOOKUP(A608,Sheet2!A:B,2,0)</f>
        <v>419096</v>
      </c>
      <c r="P608">
        <f>VLOOKUP(A608,Sheet2!A:C,3,0)</f>
        <v>482664</v>
      </c>
      <c r="Q608">
        <f>VLOOKUP(A608,Sheet2!A:E,5,0)</f>
        <v>537054</v>
      </c>
      <c r="R608">
        <f>VLOOKUP(A608,Sheet2!A:F,6,0)</f>
        <v>0</v>
      </c>
      <c r="S608" t="s">
        <v>1303</v>
      </c>
      <c r="T608" s="33" t="str">
        <f>VLOOKUP(A608,Sheet2!AA:AD,3,0)</f>
        <v>Green</v>
      </c>
      <c r="U608" s="32" t="str">
        <f>VLOOKUP(A608,Sheet2!X:Y,2,0)</f>
        <v>Green</v>
      </c>
      <c r="V608" s="33" t="str">
        <f>VLOOKUP(A608,Sheet2!AA:AD,4,0)</f>
        <v>Green</v>
      </c>
    </row>
    <row r="609" spans="1:22" x14ac:dyDescent="0.3">
      <c r="A609" t="s">
        <v>621</v>
      </c>
      <c r="B609" t="s">
        <v>1256</v>
      </c>
      <c r="C609">
        <v>61</v>
      </c>
      <c r="D609" t="s">
        <v>1261</v>
      </c>
      <c r="E609">
        <v>2016</v>
      </c>
      <c r="F609">
        <v>53</v>
      </c>
      <c r="G609">
        <v>0.69127047600000002</v>
      </c>
      <c r="H609" t="s">
        <v>1264</v>
      </c>
      <c r="I609" t="s">
        <v>1272</v>
      </c>
      <c r="J609" t="s">
        <v>1274</v>
      </c>
      <c r="K609" t="s">
        <v>1279</v>
      </c>
      <c r="L609" t="s">
        <v>1285</v>
      </c>
      <c r="M609" t="s">
        <v>1288</v>
      </c>
      <c r="N609" t="s">
        <v>1288</v>
      </c>
      <c r="O609">
        <f>VLOOKUP(A609,Sheet2!A:B,2,0)</f>
        <v>338400</v>
      </c>
      <c r="P609">
        <f>VLOOKUP(A609,Sheet2!A:C,3,0)</f>
        <v>363300</v>
      </c>
      <c r="Q609">
        <f>VLOOKUP(A609,Sheet2!A:E,5,0)</f>
        <v>672264</v>
      </c>
      <c r="R609">
        <f>VLOOKUP(A609,Sheet2!A:F,6,0)</f>
        <v>0</v>
      </c>
      <c r="S609" t="s">
        <v>1303</v>
      </c>
      <c r="T609" s="33" t="str">
        <f>VLOOKUP(A609,Sheet2!AA:AD,3,0)</f>
        <v>Green</v>
      </c>
      <c r="U609" s="32" t="str">
        <f>VLOOKUP(A609,Sheet2!X:Y,2,0)</f>
        <v>Green</v>
      </c>
      <c r="V609" s="33" t="str">
        <f>VLOOKUP(A609,Sheet2!AA:AD,4,0)</f>
        <v>Green</v>
      </c>
    </row>
    <row r="610" spans="1:22" x14ac:dyDescent="0.3">
      <c r="A610" t="s">
        <v>622</v>
      </c>
      <c r="B610" t="s">
        <v>1257</v>
      </c>
      <c r="C610">
        <v>49</v>
      </c>
      <c r="D610" t="s">
        <v>1258</v>
      </c>
      <c r="E610">
        <v>2012</v>
      </c>
      <c r="F610">
        <v>42</v>
      </c>
      <c r="G610">
        <v>0.70934439000000005</v>
      </c>
      <c r="H610" t="s">
        <v>1264</v>
      </c>
      <c r="I610" t="s">
        <v>1270</v>
      </c>
      <c r="J610" t="s">
        <v>1274</v>
      </c>
      <c r="K610" t="s">
        <v>1279</v>
      </c>
      <c r="L610" t="s">
        <v>1286</v>
      </c>
      <c r="M610" t="s">
        <v>1288</v>
      </c>
      <c r="N610" t="s">
        <v>1288</v>
      </c>
      <c r="O610">
        <f>VLOOKUP(A610,Sheet2!A:B,2,0)</f>
        <v>323136</v>
      </c>
      <c r="P610">
        <f>VLOOKUP(A610,Sheet2!A:C,3,0)</f>
        <v>376992</v>
      </c>
      <c r="Q610">
        <f>VLOOKUP(A610,Sheet2!A:E,5,0)</f>
        <v>640399</v>
      </c>
      <c r="R610">
        <f>VLOOKUP(A610,Sheet2!A:F,6,0)</f>
        <v>0</v>
      </c>
      <c r="S610" t="s">
        <v>1304</v>
      </c>
      <c r="T610" s="33" t="str">
        <f>VLOOKUP(A610,Sheet2!AA:AD,3,0)</f>
        <v>Green</v>
      </c>
      <c r="U610" s="32" t="str">
        <f>VLOOKUP(A610,Sheet2!X:Y,2,0)</f>
        <v>Green</v>
      </c>
      <c r="V610" s="33" t="str">
        <f>VLOOKUP(A610,Sheet2!AA:AD,4,0)</f>
        <v>Green</v>
      </c>
    </row>
    <row r="611" spans="1:22" x14ac:dyDescent="0.3">
      <c r="A611" t="s">
        <v>623</v>
      </c>
      <c r="B611" t="s">
        <v>1257</v>
      </c>
      <c r="C611">
        <v>49</v>
      </c>
      <c r="D611" t="s">
        <v>1260</v>
      </c>
      <c r="E611">
        <v>2009</v>
      </c>
      <c r="F611">
        <v>39</v>
      </c>
      <c r="G611">
        <v>0.52025576600000001</v>
      </c>
      <c r="H611" t="s">
        <v>1265</v>
      </c>
      <c r="I611" t="s">
        <v>1270</v>
      </c>
      <c r="J611" t="s">
        <v>1271</v>
      </c>
      <c r="K611" t="s">
        <v>1271</v>
      </c>
      <c r="L611" t="s">
        <v>1271</v>
      </c>
      <c r="M611" t="s">
        <v>1288</v>
      </c>
      <c r="N611" t="s">
        <v>1288</v>
      </c>
      <c r="O611">
        <f>VLOOKUP(A611,Sheet2!A:B,2,0)</f>
        <v>265888</v>
      </c>
      <c r="P611">
        <f>VLOOKUP(A611,Sheet2!A:C,3,0)</f>
        <v>265888</v>
      </c>
      <c r="Q611">
        <f>VLOOKUP(A611,Sheet2!A:E,5,0)</f>
        <v>384027</v>
      </c>
      <c r="R611">
        <f>VLOOKUP(A611,Sheet2!A:F,6,0)</f>
        <v>0</v>
      </c>
      <c r="S611" t="s">
        <v>1288</v>
      </c>
      <c r="T611" s="33" t="str">
        <f>VLOOKUP(A611,Sheet2!AA:AD,3,0)</f>
        <v>Green</v>
      </c>
      <c r="U611" s="32" t="str">
        <f>VLOOKUP(A611,Sheet2!X:Y,2,0)</f>
        <v>Green</v>
      </c>
      <c r="V611" s="33" t="str">
        <f>VLOOKUP(A611,Sheet2!AA:AD,4,0)</f>
        <v>Green</v>
      </c>
    </row>
    <row r="612" spans="1:22" x14ac:dyDescent="0.3">
      <c r="A612" t="s">
        <v>624</v>
      </c>
      <c r="B612" t="s">
        <v>1256</v>
      </c>
      <c r="C612">
        <v>73</v>
      </c>
      <c r="D612" t="s">
        <v>1258</v>
      </c>
      <c r="E612">
        <v>2015</v>
      </c>
      <c r="F612">
        <v>43</v>
      </c>
      <c r="G612">
        <v>0.60585877200000005</v>
      </c>
      <c r="H612" t="s">
        <v>1264</v>
      </c>
      <c r="I612" t="s">
        <v>1268</v>
      </c>
      <c r="J612" t="s">
        <v>1275</v>
      </c>
      <c r="K612" t="s">
        <v>1280</v>
      </c>
      <c r="L612" t="s">
        <v>1286</v>
      </c>
      <c r="M612" t="s">
        <v>1289</v>
      </c>
      <c r="N612" t="s">
        <v>1288</v>
      </c>
      <c r="O612">
        <f>VLOOKUP(A612,Sheet2!A:B,2,0)</f>
        <v>164277</v>
      </c>
      <c r="P612">
        <f>VLOOKUP(A612,Sheet2!A:C,3,0)</f>
        <v>258995</v>
      </c>
      <c r="Q612">
        <f>VLOOKUP(A612,Sheet2!A:E,5,0)</f>
        <v>737959</v>
      </c>
      <c r="R612">
        <f>VLOOKUP(A612,Sheet2!A:F,6,0)</f>
        <v>737959</v>
      </c>
      <c r="S612" t="s">
        <v>1288</v>
      </c>
      <c r="T612" s="33" t="str">
        <f>VLOOKUP(A612,Sheet2!AA:AD,3,0)</f>
        <v>Green</v>
      </c>
      <c r="U612" s="32" t="str">
        <f>VLOOKUP(A612,Sheet2!X:Y,2,0)</f>
        <v>Green</v>
      </c>
      <c r="V612" s="33" t="str">
        <f>VLOOKUP(A612,Sheet2!AA:AD,4,0)</f>
        <v>Green</v>
      </c>
    </row>
    <row r="613" spans="1:22" x14ac:dyDescent="0.3">
      <c r="A613" t="s">
        <v>625</v>
      </c>
      <c r="B613" t="s">
        <v>1257</v>
      </c>
      <c r="C613">
        <v>37</v>
      </c>
      <c r="D613" t="s">
        <v>1259</v>
      </c>
      <c r="E613">
        <v>2014</v>
      </c>
      <c r="F613">
        <v>45</v>
      </c>
      <c r="G613">
        <v>0.62453919099999999</v>
      </c>
      <c r="H613" t="s">
        <v>1264</v>
      </c>
      <c r="I613" t="s">
        <v>1271</v>
      </c>
      <c r="J613" t="s">
        <v>1271</v>
      </c>
      <c r="K613" t="s">
        <v>1271</v>
      </c>
      <c r="L613" t="s">
        <v>1271</v>
      </c>
      <c r="M613" t="s">
        <v>1288</v>
      </c>
      <c r="N613" t="s">
        <v>1288</v>
      </c>
      <c r="O613">
        <f>VLOOKUP(A613,Sheet2!A:B,2,0)</f>
        <v>312612</v>
      </c>
      <c r="P613">
        <f>VLOOKUP(A613,Sheet2!A:C,3,0)</f>
        <v>381588</v>
      </c>
      <c r="Q613">
        <f>VLOOKUP(A613,Sheet2!A:E,5,0)</f>
        <v>615970</v>
      </c>
      <c r="R613">
        <f>VLOOKUP(A613,Sheet2!A:F,6,0)</f>
        <v>0</v>
      </c>
      <c r="S613" t="s">
        <v>1288</v>
      </c>
      <c r="T613" s="33" t="str">
        <f>VLOOKUP(A613,Sheet2!AA:AD,3,0)</f>
        <v>Green</v>
      </c>
      <c r="U613" s="32" t="str">
        <f>VLOOKUP(A613,Sheet2!X:Y,2,0)</f>
        <v>Green</v>
      </c>
      <c r="V613" s="33" t="str">
        <f>VLOOKUP(A613,Sheet2!AA:AD,4,0)</f>
        <v>Green</v>
      </c>
    </row>
    <row r="614" spans="1:22" x14ac:dyDescent="0.3">
      <c r="A614" t="s">
        <v>626</v>
      </c>
      <c r="B614" t="s">
        <v>1256</v>
      </c>
      <c r="C614">
        <v>43</v>
      </c>
      <c r="D614" t="s">
        <v>1258</v>
      </c>
      <c r="E614">
        <v>2014</v>
      </c>
      <c r="F614">
        <v>29</v>
      </c>
      <c r="G614">
        <v>0.67305063600000004</v>
      </c>
      <c r="H614" t="s">
        <v>1264</v>
      </c>
      <c r="I614" t="s">
        <v>1269</v>
      </c>
      <c r="J614" t="s">
        <v>1275</v>
      </c>
      <c r="K614" t="s">
        <v>1282</v>
      </c>
      <c r="L614" t="s">
        <v>1286</v>
      </c>
      <c r="M614" t="s">
        <v>1289</v>
      </c>
      <c r="N614" t="s">
        <v>1289</v>
      </c>
      <c r="O614">
        <f>VLOOKUP(A614,Sheet2!A:B,2,0)</f>
        <v>305488</v>
      </c>
      <c r="P614">
        <f>VLOOKUP(A614,Sheet2!A:C,3,0)</f>
        <v>406736</v>
      </c>
      <c r="Q614">
        <f>VLOOKUP(A614,Sheet2!A:E,5,0)</f>
        <v>558342</v>
      </c>
      <c r="R614">
        <f>VLOOKUP(A614,Sheet2!A:F,6,0)</f>
        <v>558342</v>
      </c>
      <c r="S614" t="s">
        <v>1304</v>
      </c>
      <c r="T614" s="33" t="str">
        <f>VLOOKUP(A614,Sheet2!AA:AD,3,0)</f>
        <v>Green</v>
      </c>
      <c r="U614" s="32" t="str">
        <f>VLOOKUP(A614,Sheet2!X:Y,2,0)</f>
        <v>Green</v>
      </c>
      <c r="V614" s="33" t="str">
        <f>VLOOKUP(A614,Sheet2!AA:AD,4,0)</f>
        <v>Green</v>
      </c>
    </row>
    <row r="615" spans="1:22" x14ac:dyDescent="0.3">
      <c r="A615" t="s">
        <v>627</v>
      </c>
      <c r="B615" t="s">
        <v>1257</v>
      </c>
      <c r="C615">
        <v>37</v>
      </c>
      <c r="D615" t="s">
        <v>1261</v>
      </c>
      <c r="E615">
        <v>2010</v>
      </c>
      <c r="F615">
        <v>31</v>
      </c>
      <c r="G615">
        <v>0.62316771299999996</v>
      </c>
      <c r="H615" t="s">
        <v>1264</v>
      </c>
      <c r="I615" t="s">
        <v>1270</v>
      </c>
      <c r="J615" t="s">
        <v>1274</v>
      </c>
      <c r="K615" t="s">
        <v>1279</v>
      </c>
      <c r="L615" t="s">
        <v>1285</v>
      </c>
      <c r="M615" t="s">
        <v>1288</v>
      </c>
      <c r="N615" t="s">
        <v>1288</v>
      </c>
      <c r="O615">
        <f>VLOOKUP(A615,Sheet2!A:B,2,0)</f>
        <v>260264</v>
      </c>
      <c r="P615">
        <f>VLOOKUP(A615,Sheet2!A:C,3,0)</f>
        <v>264605</v>
      </c>
      <c r="Q615">
        <f>VLOOKUP(A615,Sheet2!A:E,5,0)</f>
        <v>438306</v>
      </c>
      <c r="R615">
        <f>VLOOKUP(A615,Sheet2!A:F,6,0)</f>
        <v>0</v>
      </c>
      <c r="S615" t="s">
        <v>1304</v>
      </c>
      <c r="T615" s="33" t="str">
        <f>VLOOKUP(A615,Sheet2!AA:AD,3,0)</f>
        <v>Green</v>
      </c>
      <c r="U615" s="32" t="str">
        <f>VLOOKUP(A615,Sheet2!X:Y,2,0)</f>
        <v>Green</v>
      </c>
      <c r="V615" s="33" t="str">
        <f>VLOOKUP(A615,Sheet2!AA:AD,4,0)</f>
        <v>Green</v>
      </c>
    </row>
    <row r="616" spans="1:22" x14ac:dyDescent="0.3">
      <c r="A616" t="s">
        <v>628</v>
      </c>
      <c r="B616" t="s">
        <v>1257</v>
      </c>
      <c r="C616">
        <v>37</v>
      </c>
      <c r="D616" t="s">
        <v>1262</v>
      </c>
      <c r="E616">
        <v>2014</v>
      </c>
      <c r="F616">
        <v>57</v>
      </c>
      <c r="G616">
        <v>0.55310566000000005</v>
      </c>
      <c r="H616" t="s">
        <v>1265</v>
      </c>
      <c r="I616" t="s">
        <v>1269</v>
      </c>
      <c r="J616" t="s">
        <v>1275</v>
      </c>
      <c r="K616" t="s">
        <v>1280</v>
      </c>
      <c r="L616" t="s">
        <v>1286</v>
      </c>
      <c r="M616" t="s">
        <v>1288</v>
      </c>
      <c r="N616" t="s">
        <v>1288</v>
      </c>
      <c r="O616">
        <f>VLOOKUP(A616,Sheet2!A:B,2,0)</f>
        <v>413820</v>
      </c>
      <c r="P616">
        <f>VLOOKUP(A616,Sheet2!A:C,3,0)</f>
        <v>413820</v>
      </c>
      <c r="Q616">
        <f>VLOOKUP(A616,Sheet2!A:E,5,0)</f>
        <v>434090</v>
      </c>
      <c r="R616">
        <f>VLOOKUP(A616,Sheet2!A:F,6,0)</f>
        <v>0</v>
      </c>
      <c r="S616" t="s">
        <v>1303</v>
      </c>
      <c r="T616" s="33" t="str">
        <f>VLOOKUP(A616,Sheet2!AA:AD,3,0)</f>
        <v>Green</v>
      </c>
      <c r="U616" s="32" t="str">
        <f>VLOOKUP(A616,Sheet2!X:Y,2,0)</f>
        <v>Green</v>
      </c>
      <c r="V616" s="33" t="str">
        <f>VLOOKUP(A616,Sheet2!AA:AD,4,0)</f>
        <v>Green</v>
      </c>
    </row>
    <row r="617" spans="1:22" x14ac:dyDescent="0.3">
      <c r="A617" t="s">
        <v>629</v>
      </c>
      <c r="B617" t="s">
        <v>1257</v>
      </c>
      <c r="C617">
        <v>37</v>
      </c>
      <c r="D617" t="s">
        <v>1262</v>
      </c>
      <c r="E617">
        <v>2010</v>
      </c>
      <c r="F617">
        <v>20</v>
      </c>
      <c r="G617">
        <v>0.43344048699999999</v>
      </c>
      <c r="H617" t="s">
        <v>1264</v>
      </c>
      <c r="I617" t="s">
        <v>1271</v>
      </c>
      <c r="J617" t="s">
        <v>1271</v>
      </c>
      <c r="K617" t="s">
        <v>1271</v>
      </c>
      <c r="L617" t="s">
        <v>1271</v>
      </c>
      <c r="M617" t="s">
        <v>1288</v>
      </c>
      <c r="N617" t="s">
        <v>1288</v>
      </c>
      <c r="O617">
        <f>VLOOKUP(A617,Sheet2!A:B,2,0)</f>
        <v>153104</v>
      </c>
      <c r="P617">
        <f>VLOOKUP(A617,Sheet2!A:C,3,0)</f>
        <v>174340</v>
      </c>
      <c r="Q617">
        <f>VLOOKUP(A617,Sheet2!A:E,5,0)</f>
        <v>321263</v>
      </c>
      <c r="R617">
        <f>VLOOKUP(A617,Sheet2!A:F,6,0)</f>
        <v>0</v>
      </c>
      <c r="S617" t="s">
        <v>1303</v>
      </c>
      <c r="T617" s="33" t="str">
        <f>VLOOKUP(A617,Sheet2!AA:AD,3,0)</f>
        <v>Green</v>
      </c>
      <c r="U617" s="32" t="str">
        <f>VLOOKUP(A617,Sheet2!X:Y,2,0)</f>
        <v>Green</v>
      </c>
      <c r="V617" s="33" t="str">
        <f>VLOOKUP(A617,Sheet2!AA:AD,4,0)</f>
        <v>Green</v>
      </c>
    </row>
    <row r="618" spans="1:22" x14ac:dyDescent="0.3">
      <c r="A618" t="s">
        <v>630</v>
      </c>
      <c r="B618" t="s">
        <v>1256</v>
      </c>
      <c r="C618">
        <v>37</v>
      </c>
      <c r="D618" t="s">
        <v>1261</v>
      </c>
      <c r="E618">
        <v>2015</v>
      </c>
      <c r="F618">
        <v>48</v>
      </c>
      <c r="G618">
        <v>0.62765304300000002</v>
      </c>
      <c r="H618" t="s">
        <v>1264</v>
      </c>
      <c r="I618" t="s">
        <v>1271</v>
      </c>
      <c r="J618" t="s">
        <v>1271</v>
      </c>
      <c r="K618" t="s">
        <v>1271</v>
      </c>
      <c r="L618" t="s">
        <v>1271</v>
      </c>
      <c r="M618" t="s">
        <v>1289</v>
      </c>
      <c r="N618" t="s">
        <v>1288</v>
      </c>
      <c r="O618">
        <f>VLOOKUP(A618,Sheet2!A:B,2,0)</f>
        <v>249508</v>
      </c>
      <c r="P618">
        <f>VLOOKUP(A618,Sheet2!A:C,3,0)</f>
        <v>364540</v>
      </c>
      <c r="Q618">
        <f>VLOOKUP(A618,Sheet2!A:E,5,0)</f>
        <v>675523</v>
      </c>
      <c r="R618">
        <f>VLOOKUP(A618,Sheet2!A:F,6,0)</f>
        <v>675523</v>
      </c>
      <c r="S618" t="s">
        <v>1303</v>
      </c>
      <c r="T618" s="33" t="str">
        <f>VLOOKUP(A618,Sheet2!AA:AD,3,0)</f>
        <v>Green</v>
      </c>
      <c r="U618" s="32" t="str">
        <f>VLOOKUP(A618,Sheet2!X:Y,2,0)</f>
        <v>Green</v>
      </c>
      <c r="V618" s="33" t="str">
        <f>VLOOKUP(A618,Sheet2!AA:AD,4,0)</f>
        <v>Green</v>
      </c>
    </row>
    <row r="619" spans="1:22" x14ac:dyDescent="0.3">
      <c r="A619" t="s">
        <v>631</v>
      </c>
      <c r="B619" t="s">
        <v>1257</v>
      </c>
      <c r="C619">
        <v>61</v>
      </c>
      <c r="D619" t="s">
        <v>1261</v>
      </c>
      <c r="E619">
        <v>2012</v>
      </c>
      <c r="F619">
        <v>47</v>
      </c>
      <c r="G619">
        <v>0.50606439000000003</v>
      </c>
      <c r="H619" t="s">
        <v>1264</v>
      </c>
      <c r="I619" t="s">
        <v>1271</v>
      </c>
      <c r="J619" t="s">
        <v>1271</v>
      </c>
      <c r="K619" t="s">
        <v>1271</v>
      </c>
      <c r="L619" t="s">
        <v>1271</v>
      </c>
      <c r="M619" t="s">
        <v>1288</v>
      </c>
      <c r="N619" t="s">
        <v>1288</v>
      </c>
      <c r="O619">
        <f>VLOOKUP(A619,Sheet2!A:B,2,0)</f>
        <v>303441.18</v>
      </c>
      <c r="P619">
        <f>VLOOKUP(A619,Sheet2!A:C,3,0)</f>
        <v>331381</v>
      </c>
      <c r="Q619">
        <f>VLOOKUP(A619,Sheet2!A:E,5,0)</f>
        <v>495657</v>
      </c>
      <c r="R619">
        <f>VLOOKUP(A619,Sheet2!A:F,6,0)</f>
        <v>0</v>
      </c>
      <c r="S619" t="s">
        <v>1288</v>
      </c>
      <c r="T619" s="33" t="str">
        <f>VLOOKUP(A619,Sheet2!AA:AD,3,0)</f>
        <v>Green</v>
      </c>
      <c r="U619" s="32" t="str">
        <f>VLOOKUP(A619,Sheet2!X:Y,2,0)</f>
        <v>Green</v>
      </c>
      <c r="V619" s="33" t="str">
        <f>VLOOKUP(A619,Sheet2!AA:AD,4,0)</f>
        <v>Green</v>
      </c>
    </row>
    <row r="620" spans="1:22" x14ac:dyDescent="0.3">
      <c r="A620" t="s">
        <v>632</v>
      </c>
      <c r="B620" t="s">
        <v>1257</v>
      </c>
      <c r="C620">
        <v>49</v>
      </c>
      <c r="D620" t="s">
        <v>1261</v>
      </c>
      <c r="E620">
        <v>2012</v>
      </c>
      <c r="F620">
        <v>59</v>
      </c>
      <c r="G620">
        <v>0.54822439000000001</v>
      </c>
      <c r="H620" t="s">
        <v>1265</v>
      </c>
      <c r="I620" t="s">
        <v>1271</v>
      </c>
      <c r="J620" t="s">
        <v>1271</v>
      </c>
      <c r="K620" t="s">
        <v>1271</v>
      </c>
      <c r="L620" t="s">
        <v>1271</v>
      </c>
      <c r="M620" t="s">
        <v>1288</v>
      </c>
      <c r="N620" t="s">
        <v>1288</v>
      </c>
      <c r="O620">
        <f>VLOOKUP(A620,Sheet2!A:B,2,0)</f>
        <v>274308</v>
      </c>
      <c r="P620">
        <f>VLOOKUP(A620,Sheet2!A:C,3,0)</f>
        <v>297167</v>
      </c>
      <c r="Q620">
        <f>VLOOKUP(A620,Sheet2!A:E,5,0)</f>
        <v>488435</v>
      </c>
      <c r="R620">
        <f>VLOOKUP(A620,Sheet2!A:F,6,0)</f>
        <v>0</v>
      </c>
      <c r="S620" t="s">
        <v>1304</v>
      </c>
      <c r="T620" s="33" t="str">
        <f>VLOOKUP(A620,Sheet2!AA:AD,3,0)</f>
        <v>Green</v>
      </c>
      <c r="U620" s="32" t="str">
        <f>VLOOKUP(A620,Sheet2!X:Y,2,0)</f>
        <v>Green</v>
      </c>
      <c r="V620" s="33" t="str">
        <f>VLOOKUP(A620,Sheet2!AA:AD,4,0)</f>
        <v>Green</v>
      </c>
    </row>
    <row r="621" spans="1:22" x14ac:dyDescent="0.3">
      <c r="A621" t="s">
        <v>633</v>
      </c>
      <c r="B621" t="s">
        <v>1257</v>
      </c>
      <c r="C621">
        <v>31</v>
      </c>
      <c r="D621" t="s">
        <v>1262</v>
      </c>
      <c r="E621">
        <v>2011</v>
      </c>
      <c r="F621">
        <v>24</v>
      </c>
      <c r="G621">
        <v>0.45393380500000002</v>
      </c>
      <c r="H621" t="s">
        <v>1264</v>
      </c>
      <c r="I621" t="s">
        <v>1272</v>
      </c>
      <c r="J621" t="s">
        <v>1274</v>
      </c>
      <c r="K621" t="s">
        <v>1282</v>
      </c>
      <c r="L621" t="s">
        <v>1285</v>
      </c>
      <c r="M621" t="s">
        <v>1288</v>
      </c>
      <c r="N621" t="s">
        <v>1288</v>
      </c>
      <c r="O621">
        <f>VLOOKUP(A621,Sheet2!A:B,2,0)</f>
        <v>175162.81</v>
      </c>
      <c r="P621">
        <f>VLOOKUP(A621,Sheet2!A:C,3,0)</f>
        <v>205960</v>
      </c>
      <c r="Q621">
        <f>VLOOKUP(A621,Sheet2!A:E,5,0)</f>
        <v>328305</v>
      </c>
      <c r="R621">
        <f>VLOOKUP(A621,Sheet2!A:F,6,0)</f>
        <v>0</v>
      </c>
      <c r="S621" t="s">
        <v>1303</v>
      </c>
      <c r="T621" s="33" t="str">
        <f>VLOOKUP(A621,Sheet2!AA:AD,3,0)</f>
        <v>Green</v>
      </c>
      <c r="U621" s="32" t="str">
        <f>VLOOKUP(A621,Sheet2!X:Y,2,0)</f>
        <v>Green</v>
      </c>
      <c r="V621" s="33" t="str">
        <f>VLOOKUP(A621,Sheet2!AA:AD,4,0)</f>
        <v>Green</v>
      </c>
    </row>
    <row r="622" spans="1:22" x14ac:dyDescent="0.3">
      <c r="A622" t="s">
        <v>634</v>
      </c>
      <c r="B622" t="s">
        <v>1257</v>
      </c>
      <c r="C622">
        <v>13</v>
      </c>
      <c r="D622" t="s">
        <v>1259</v>
      </c>
      <c r="E622">
        <v>2014</v>
      </c>
      <c r="F622">
        <v>29</v>
      </c>
      <c r="G622">
        <v>0.61038427699999998</v>
      </c>
      <c r="H622" t="s">
        <v>1265</v>
      </c>
      <c r="I622" t="s">
        <v>1271</v>
      </c>
      <c r="J622" t="s">
        <v>1274</v>
      </c>
      <c r="K622" t="s">
        <v>1283</v>
      </c>
      <c r="L622" t="s">
        <v>1285</v>
      </c>
      <c r="M622" t="s">
        <v>1289</v>
      </c>
      <c r="N622" t="s">
        <v>1288</v>
      </c>
      <c r="O622">
        <f>VLOOKUP(A622,Sheet2!A:B,2,0)</f>
        <v>735168.06</v>
      </c>
      <c r="P622">
        <f>VLOOKUP(A622,Sheet2!A:C,3,0)</f>
        <v>825656</v>
      </c>
      <c r="Q622">
        <f>VLOOKUP(A622,Sheet2!A:E,5,0)</f>
        <v>87828</v>
      </c>
      <c r="R622">
        <f>VLOOKUP(A622,Sheet2!A:F,6,0)</f>
        <v>87828</v>
      </c>
      <c r="S622" t="s">
        <v>1303</v>
      </c>
      <c r="T622" s="33" t="str">
        <f>VLOOKUP(A622,Sheet2!AA:AD,3,0)</f>
        <v>Green</v>
      </c>
      <c r="U622" s="32" t="str">
        <f>VLOOKUP(A622,Sheet2!X:Y,2,0)</f>
        <v>Green</v>
      </c>
      <c r="V622" s="33" t="str">
        <f>VLOOKUP(A622,Sheet2!AA:AD,4,0)</f>
        <v>Green</v>
      </c>
    </row>
    <row r="623" spans="1:22" x14ac:dyDescent="0.3">
      <c r="A623" t="s">
        <v>635</v>
      </c>
      <c r="B623" t="s">
        <v>1256</v>
      </c>
      <c r="C623">
        <v>61</v>
      </c>
      <c r="D623" t="s">
        <v>1260</v>
      </c>
      <c r="E623">
        <v>2016</v>
      </c>
      <c r="F623">
        <v>45</v>
      </c>
      <c r="G623">
        <v>0.69967999999999997</v>
      </c>
      <c r="H623" t="s">
        <v>1264</v>
      </c>
      <c r="I623" t="s">
        <v>1268</v>
      </c>
      <c r="J623" t="s">
        <v>1275</v>
      </c>
      <c r="K623" t="s">
        <v>1280</v>
      </c>
      <c r="L623" t="s">
        <v>1286</v>
      </c>
      <c r="M623" t="s">
        <v>1288</v>
      </c>
      <c r="N623" t="s">
        <v>1288</v>
      </c>
      <c r="O623">
        <f>VLOOKUP(A623,Sheet2!A:B,2,0)</f>
        <v>402574.52</v>
      </c>
      <c r="P623">
        <f>VLOOKUP(A623,Sheet2!A:C,3,0)</f>
        <v>412776</v>
      </c>
      <c r="Q623">
        <f>VLOOKUP(A623,Sheet2!A:E,5,0)</f>
        <v>774957</v>
      </c>
      <c r="R623">
        <f>VLOOKUP(A623,Sheet2!A:F,6,0)</f>
        <v>0</v>
      </c>
      <c r="S623" t="s">
        <v>1304</v>
      </c>
      <c r="T623" s="33" t="str">
        <f>VLOOKUP(A623,Sheet2!AA:AD,3,0)</f>
        <v>Green</v>
      </c>
      <c r="U623" s="32" t="str">
        <f>VLOOKUP(A623,Sheet2!X:Y,2,0)</f>
        <v>Green</v>
      </c>
      <c r="V623" s="33" t="str">
        <f>VLOOKUP(A623,Sheet2!AA:AD,4,0)</f>
        <v>Green</v>
      </c>
    </row>
    <row r="624" spans="1:22" x14ac:dyDescent="0.3">
      <c r="A624" t="s">
        <v>636</v>
      </c>
      <c r="B624" t="s">
        <v>1257</v>
      </c>
      <c r="C624">
        <v>25</v>
      </c>
      <c r="D624" t="s">
        <v>1260</v>
      </c>
      <c r="E624">
        <v>2013</v>
      </c>
      <c r="F624">
        <v>25</v>
      </c>
      <c r="G624">
        <v>0.63167357499999999</v>
      </c>
      <c r="H624" t="s">
        <v>1264</v>
      </c>
      <c r="I624" t="s">
        <v>1271</v>
      </c>
      <c r="J624" t="s">
        <v>1275</v>
      </c>
      <c r="K624" t="s">
        <v>1279</v>
      </c>
      <c r="L624" t="s">
        <v>1284</v>
      </c>
      <c r="M624" t="s">
        <v>1288</v>
      </c>
      <c r="N624" t="s">
        <v>1288</v>
      </c>
      <c r="O624">
        <f>VLOOKUP(A624,Sheet2!A:B,2,0)</f>
        <v>357932</v>
      </c>
      <c r="P624">
        <f>VLOOKUP(A624,Sheet2!A:C,3,0)</f>
        <v>367450</v>
      </c>
      <c r="Q624">
        <f>VLOOKUP(A624,Sheet2!A:E,5,0)</f>
        <v>450737</v>
      </c>
      <c r="R624">
        <f>VLOOKUP(A624,Sheet2!A:F,6,0)</f>
        <v>0</v>
      </c>
      <c r="S624" t="s">
        <v>1303</v>
      </c>
      <c r="T624" s="33" t="str">
        <f>VLOOKUP(A624,Sheet2!AA:AD,3,0)</f>
        <v>Green</v>
      </c>
      <c r="U624" s="32" t="str">
        <f>VLOOKUP(A624,Sheet2!X:Y,2,0)</f>
        <v>Green</v>
      </c>
      <c r="V624" s="33" t="str">
        <f>VLOOKUP(A624,Sheet2!AA:AD,4,0)</f>
        <v>Green</v>
      </c>
    </row>
    <row r="625" spans="1:22" x14ac:dyDescent="0.3">
      <c r="A625" t="s">
        <v>637</v>
      </c>
      <c r="B625" t="s">
        <v>1256</v>
      </c>
      <c r="C625">
        <v>61</v>
      </c>
      <c r="D625" t="s">
        <v>1258</v>
      </c>
      <c r="E625">
        <v>2013</v>
      </c>
      <c r="F625">
        <v>35</v>
      </c>
      <c r="G625">
        <v>0.73976683899999995</v>
      </c>
      <c r="H625" t="s">
        <v>1264</v>
      </c>
      <c r="I625" t="s">
        <v>1269</v>
      </c>
      <c r="J625" t="s">
        <v>1274</v>
      </c>
      <c r="K625" t="s">
        <v>1280</v>
      </c>
      <c r="L625" t="s">
        <v>1284</v>
      </c>
      <c r="M625" t="s">
        <v>1288</v>
      </c>
      <c r="N625" t="s">
        <v>1289</v>
      </c>
      <c r="O625">
        <f>VLOOKUP(A625,Sheet2!A:B,2,0)</f>
        <v>257570</v>
      </c>
      <c r="P625">
        <f>VLOOKUP(A625,Sheet2!A:C,3,0)</f>
        <v>257570</v>
      </c>
      <c r="Q625">
        <f>VLOOKUP(A625,Sheet2!A:E,5,0)</f>
        <v>670516</v>
      </c>
      <c r="R625">
        <f>VLOOKUP(A625,Sheet2!A:F,6,0)</f>
        <v>0</v>
      </c>
      <c r="S625" t="s">
        <v>1303</v>
      </c>
      <c r="T625" s="33" t="str">
        <f>VLOOKUP(A625,Sheet2!AA:AD,3,0)</f>
        <v>Green</v>
      </c>
      <c r="U625" s="32" t="str">
        <f>VLOOKUP(A625,Sheet2!X:Y,2,0)</f>
        <v>Green</v>
      </c>
      <c r="V625" s="33" t="str">
        <f>VLOOKUP(A625,Sheet2!AA:AD,4,0)</f>
        <v>Green</v>
      </c>
    </row>
    <row r="626" spans="1:22" x14ac:dyDescent="0.3">
      <c r="A626" t="s">
        <v>638</v>
      </c>
      <c r="B626" t="s">
        <v>1256</v>
      </c>
      <c r="C626">
        <v>61</v>
      </c>
      <c r="D626" t="s">
        <v>1261</v>
      </c>
      <c r="E626">
        <v>2011</v>
      </c>
      <c r="F626">
        <v>48</v>
      </c>
      <c r="G626">
        <v>0.66549152499999997</v>
      </c>
      <c r="H626" t="s">
        <v>1264</v>
      </c>
      <c r="I626" t="s">
        <v>1267</v>
      </c>
      <c r="J626" t="s">
        <v>1276</v>
      </c>
      <c r="K626" t="s">
        <v>1280</v>
      </c>
      <c r="L626" t="s">
        <v>1286</v>
      </c>
      <c r="M626" t="s">
        <v>1288</v>
      </c>
      <c r="N626" t="s">
        <v>1288</v>
      </c>
      <c r="O626">
        <f>VLOOKUP(A626,Sheet2!A:B,2,0)</f>
        <v>341325</v>
      </c>
      <c r="P626">
        <f>VLOOKUP(A626,Sheet2!A:C,3,0)</f>
        <v>341325</v>
      </c>
      <c r="Q626">
        <f>VLOOKUP(A626,Sheet2!A:E,5,0)</f>
        <v>570729</v>
      </c>
      <c r="R626">
        <f>VLOOKUP(A626,Sheet2!A:F,6,0)</f>
        <v>0</v>
      </c>
      <c r="S626" t="s">
        <v>1304</v>
      </c>
      <c r="T626" s="33" t="str">
        <f>VLOOKUP(A626,Sheet2!AA:AD,3,0)</f>
        <v>Green</v>
      </c>
      <c r="U626" s="32" t="str">
        <f>VLOOKUP(A626,Sheet2!X:Y,2,0)</f>
        <v>Green</v>
      </c>
      <c r="V626" s="33" t="str">
        <f>VLOOKUP(A626,Sheet2!AA:AD,4,0)</f>
        <v>Green</v>
      </c>
    </row>
    <row r="627" spans="1:22" x14ac:dyDescent="0.3">
      <c r="A627" t="s">
        <v>639</v>
      </c>
      <c r="B627" t="s">
        <v>1257</v>
      </c>
      <c r="C627">
        <v>37</v>
      </c>
      <c r="D627" t="s">
        <v>1258</v>
      </c>
      <c r="E627">
        <v>2017</v>
      </c>
      <c r="F627">
        <v>42</v>
      </c>
      <c r="G627">
        <v>0.78392666700000002</v>
      </c>
      <c r="H627" t="s">
        <v>1265</v>
      </c>
      <c r="I627" t="s">
        <v>1270</v>
      </c>
      <c r="J627" t="s">
        <v>1275</v>
      </c>
      <c r="K627" t="s">
        <v>1279</v>
      </c>
      <c r="L627" t="s">
        <v>1286</v>
      </c>
      <c r="M627" t="s">
        <v>1289</v>
      </c>
      <c r="N627" t="s">
        <v>1288</v>
      </c>
      <c r="O627">
        <f>VLOOKUP(A627,Sheet2!A:B,2,0)</f>
        <v>159907.29</v>
      </c>
      <c r="P627">
        <f>VLOOKUP(A627,Sheet2!A:C,3,0)</f>
        <v>796784</v>
      </c>
      <c r="Q627">
        <f>VLOOKUP(A627,Sheet2!A:E,5,0)</f>
        <v>898509</v>
      </c>
      <c r="R627">
        <f>VLOOKUP(A627,Sheet2!A:F,6,0)</f>
        <v>898509</v>
      </c>
      <c r="S627" t="s">
        <v>1288</v>
      </c>
      <c r="T627" s="33" t="str">
        <f>VLOOKUP(A627,Sheet2!AA:AD,3,0)</f>
        <v>Green</v>
      </c>
      <c r="U627" s="32" t="str">
        <f>VLOOKUP(A627,Sheet2!X:Y,2,0)</f>
        <v>Green</v>
      </c>
      <c r="V627" s="33" t="str">
        <f>VLOOKUP(A627,Sheet2!AA:AD,4,0)</f>
        <v>Green</v>
      </c>
    </row>
    <row r="628" spans="1:22" x14ac:dyDescent="0.3">
      <c r="A628" t="s">
        <v>640</v>
      </c>
      <c r="B628" t="s">
        <v>1257</v>
      </c>
      <c r="C628">
        <v>37</v>
      </c>
      <c r="D628" t="s">
        <v>1259</v>
      </c>
      <c r="E628">
        <v>2016</v>
      </c>
      <c r="F628">
        <v>22</v>
      </c>
      <c r="G628">
        <v>0.62816966900000004</v>
      </c>
      <c r="H628" t="s">
        <v>1264</v>
      </c>
      <c r="I628" t="s">
        <v>1271</v>
      </c>
      <c r="J628" t="s">
        <v>1271</v>
      </c>
      <c r="K628" t="s">
        <v>1271</v>
      </c>
      <c r="L628" t="s">
        <v>1271</v>
      </c>
      <c r="M628" t="s">
        <v>1289</v>
      </c>
      <c r="N628" t="s">
        <v>1288</v>
      </c>
      <c r="O628">
        <f>VLOOKUP(A628,Sheet2!A:B,2,0)</f>
        <v>242383</v>
      </c>
      <c r="P628">
        <f>VLOOKUP(A628,Sheet2!A:C,3,0)</f>
        <v>356213</v>
      </c>
      <c r="Q628">
        <f>VLOOKUP(A628,Sheet2!A:E,5,0)</f>
        <v>650032</v>
      </c>
      <c r="R628">
        <f>VLOOKUP(A628,Sheet2!A:F,6,0)</f>
        <v>650032</v>
      </c>
      <c r="S628" t="s">
        <v>1303</v>
      </c>
      <c r="T628" s="33" t="str">
        <f>VLOOKUP(A628,Sheet2!AA:AD,3,0)</f>
        <v>Green</v>
      </c>
      <c r="U628" s="32" t="str">
        <f>VLOOKUP(A628,Sheet2!X:Y,2,0)</f>
        <v>Green</v>
      </c>
      <c r="V628" s="33" t="str">
        <f>VLOOKUP(A628,Sheet2!AA:AD,4,0)</f>
        <v>Green</v>
      </c>
    </row>
    <row r="629" spans="1:22" x14ac:dyDescent="0.3">
      <c r="A629" t="s">
        <v>641</v>
      </c>
      <c r="B629" t="s">
        <v>1257</v>
      </c>
      <c r="C629">
        <v>25</v>
      </c>
      <c r="D629" t="s">
        <v>1259</v>
      </c>
      <c r="E629">
        <v>2017</v>
      </c>
      <c r="F629">
        <v>34</v>
      </c>
      <c r="G629">
        <v>0.63606750000000001</v>
      </c>
      <c r="H629" t="s">
        <v>1264</v>
      </c>
      <c r="I629" t="s">
        <v>1270</v>
      </c>
      <c r="J629" t="s">
        <v>1274</v>
      </c>
      <c r="K629" t="s">
        <v>1283</v>
      </c>
      <c r="L629" t="s">
        <v>1284</v>
      </c>
      <c r="M629" t="s">
        <v>1288</v>
      </c>
      <c r="N629" t="s">
        <v>1288</v>
      </c>
      <c r="O629">
        <f>VLOOKUP(A629,Sheet2!A:B,2,0)</f>
        <v>504119</v>
      </c>
      <c r="P629">
        <f>VLOOKUP(A629,Sheet2!A:C,3,0)</f>
        <v>504119</v>
      </c>
      <c r="Q629">
        <f>VLOOKUP(A629,Sheet2!A:E,5,0)</f>
        <v>520954</v>
      </c>
      <c r="R629">
        <f>VLOOKUP(A629,Sheet2!A:F,6,0)</f>
        <v>0</v>
      </c>
      <c r="S629" t="s">
        <v>1304</v>
      </c>
      <c r="T629" s="33" t="str">
        <f>VLOOKUP(A629,Sheet2!AA:AD,3,0)</f>
        <v>Green</v>
      </c>
      <c r="U629" s="32" t="str">
        <f>VLOOKUP(A629,Sheet2!X:Y,2,0)</f>
        <v>Green</v>
      </c>
      <c r="V629" s="33" t="str">
        <f>VLOOKUP(A629,Sheet2!AA:AD,4,0)</f>
        <v>Green</v>
      </c>
    </row>
    <row r="630" spans="1:22" x14ac:dyDescent="0.3">
      <c r="A630" t="s">
        <v>642</v>
      </c>
      <c r="B630" t="s">
        <v>1257</v>
      </c>
      <c r="C630">
        <v>24</v>
      </c>
      <c r="D630" t="s">
        <v>1260</v>
      </c>
      <c r="E630">
        <v>2012</v>
      </c>
      <c r="F630">
        <v>34</v>
      </c>
      <c r="G630">
        <v>0.79449793700000004</v>
      </c>
      <c r="H630" t="s">
        <v>1264</v>
      </c>
      <c r="I630" t="s">
        <v>1271</v>
      </c>
      <c r="J630" t="s">
        <v>1275</v>
      </c>
      <c r="K630" t="s">
        <v>1279</v>
      </c>
      <c r="L630" t="s">
        <v>1286</v>
      </c>
      <c r="M630" t="s">
        <v>1288</v>
      </c>
      <c r="N630" t="s">
        <v>1288</v>
      </c>
      <c r="O630">
        <f>VLOOKUP(A630,Sheet2!A:B,2,0)</f>
        <v>198639</v>
      </c>
      <c r="P630">
        <f>VLOOKUP(A630,Sheet2!A:C,3,0)</f>
        <v>198639</v>
      </c>
      <c r="Q630">
        <f>VLOOKUP(A630,Sheet2!A:E,5,0)</f>
        <v>240066</v>
      </c>
      <c r="R630">
        <f>VLOOKUP(A630,Sheet2!A:F,6,0)</f>
        <v>0</v>
      </c>
      <c r="S630" t="s">
        <v>1303</v>
      </c>
      <c r="T630" s="33" t="str">
        <f>VLOOKUP(A630,Sheet2!AA:AD,3,0)</f>
        <v>Green</v>
      </c>
      <c r="U630" s="32" t="str">
        <f>VLOOKUP(A630,Sheet2!X:Y,2,0)</f>
        <v>Green</v>
      </c>
      <c r="V630" s="33" t="str">
        <f>VLOOKUP(A630,Sheet2!AA:AD,4,0)</f>
        <v>Green</v>
      </c>
    </row>
    <row r="631" spans="1:22" x14ac:dyDescent="0.3">
      <c r="A631" t="s">
        <v>643</v>
      </c>
      <c r="B631" t="s">
        <v>1257</v>
      </c>
      <c r="C631">
        <v>37</v>
      </c>
      <c r="D631" t="s">
        <v>1260</v>
      </c>
      <c r="E631">
        <v>2005</v>
      </c>
      <c r="F631">
        <v>53</v>
      </c>
      <c r="G631">
        <v>0.83528972000000001</v>
      </c>
      <c r="H631" t="s">
        <v>1265</v>
      </c>
      <c r="I631" t="s">
        <v>1268</v>
      </c>
      <c r="J631" t="s">
        <v>1274</v>
      </c>
      <c r="K631" t="s">
        <v>1279</v>
      </c>
      <c r="L631" t="s">
        <v>1284</v>
      </c>
      <c r="M631" t="s">
        <v>1289</v>
      </c>
      <c r="N631" t="s">
        <v>1289</v>
      </c>
      <c r="O631">
        <f>VLOOKUP(A631,Sheet2!A:B,2,0)</f>
        <v>369233</v>
      </c>
      <c r="P631">
        <f>VLOOKUP(A631,Sheet2!A:C,3,0)</f>
        <v>473879</v>
      </c>
      <c r="Q631">
        <f>VLOOKUP(A631,Sheet2!A:E,5,0)</f>
        <v>430773</v>
      </c>
      <c r="R631">
        <f>VLOOKUP(A631,Sheet2!A:F,6,0)</f>
        <v>430773</v>
      </c>
      <c r="S631" t="s">
        <v>1304</v>
      </c>
      <c r="T631" s="33" t="str">
        <f>VLOOKUP(A631,Sheet2!AA:AD,3,0)</f>
        <v>Green</v>
      </c>
      <c r="U631" s="32" t="str">
        <f>VLOOKUP(A631,Sheet2!X:Y,2,0)</f>
        <v>Green</v>
      </c>
      <c r="V631" s="33" t="str">
        <f>VLOOKUP(A631,Sheet2!AA:AD,4,0)</f>
        <v>Green</v>
      </c>
    </row>
    <row r="632" spans="1:22" x14ac:dyDescent="0.3">
      <c r="A632" t="s">
        <v>644</v>
      </c>
      <c r="B632" t="s">
        <v>1256</v>
      </c>
      <c r="C632">
        <v>37</v>
      </c>
      <c r="D632" t="s">
        <v>1261</v>
      </c>
      <c r="E632">
        <v>2012</v>
      </c>
      <c r="F632">
        <v>52</v>
      </c>
      <c r="G632">
        <v>0.80481170199999996</v>
      </c>
      <c r="H632" t="s">
        <v>1264</v>
      </c>
      <c r="I632" t="s">
        <v>1271</v>
      </c>
      <c r="J632" t="s">
        <v>1271</v>
      </c>
      <c r="K632" t="s">
        <v>1271</v>
      </c>
      <c r="L632" t="s">
        <v>1271</v>
      </c>
      <c r="M632" t="s">
        <v>1288</v>
      </c>
      <c r="N632" t="s">
        <v>1288</v>
      </c>
      <c r="O632">
        <f>VLOOKUP(A632,Sheet2!A:B,2,0)</f>
        <v>357599</v>
      </c>
      <c r="P632">
        <f>VLOOKUP(A632,Sheet2!A:C,3,0)</f>
        <v>357599</v>
      </c>
      <c r="Q632">
        <f>VLOOKUP(A632,Sheet2!A:E,5,0)</f>
        <v>617040</v>
      </c>
      <c r="R632">
        <f>VLOOKUP(A632,Sheet2!A:F,6,0)</f>
        <v>0</v>
      </c>
      <c r="S632" t="s">
        <v>1303</v>
      </c>
      <c r="T632" s="33" t="str">
        <f>VLOOKUP(A632,Sheet2!AA:AD,3,0)</f>
        <v>Green</v>
      </c>
      <c r="U632" s="32" t="str">
        <f>VLOOKUP(A632,Sheet2!X:Y,2,0)</f>
        <v>Green</v>
      </c>
      <c r="V632" s="33" t="str">
        <f>VLOOKUP(A632,Sheet2!AA:AD,4,0)</f>
        <v>Green</v>
      </c>
    </row>
    <row r="633" spans="1:22" x14ac:dyDescent="0.3">
      <c r="A633" t="s">
        <v>645</v>
      </c>
      <c r="B633" t="s">
        <v>1257</v>
      </c>
      <c r="C633">
        <v>25</v>
      </c>
      <c r="D633" t="s">
        <v>1262</v>
      </c>
      <c r="E633">
        <v>2005</v>
      </c>
      <c r="F633">
        <v>18</v>
      </c>
      <c r="G633">
        <v>0.30531026999999999</v>
      </c>
      <c r="H633" t="s">
        <v>1265</v>
      </c>
      <c r="I633" t="s">
        <v>1271</v>
      </c>
      <c r="J633" t="s">
        <v>1271</v>
      </c>
      <c r="K633" t="s">
        <v>1271</v>
      </c>
      <c r="L633" t="s">
        <v>1271</v>
      </c>
      <c r="M633" t="s">
        <v>1288</v>
      </c>
      <c r="N633" t="s">
        <v>1288</v>
      </c>
      <c r="O633">
        <f>VLOOKUP(A633,Sheet2!A:B,2,0)</f>
        <v>227851</v>
      </c>
      <c r="P633">
        <f>VLOOKUP(A633,Sheet2!A:C,3,0)</f>
        <v>227851</v>
      </c>
      <c r="Q633">
        <f>VLOOKUP(A633,Sheet2!A:E,5,0)</f>
        <v>93088</v>
      </c>
      <c r="R633">
        <f>VLOOKUP(A633,Sheet2!A:F,6,0)</f>
        <v>0</v>
      </c>
      <c r="S633" t="s">
        <v>1288</v>
      </c>
      <c r="T633" s="33" t="str">
        <f>VLOOKUP(A633,Sheet2!AA:AD,3,0)</f>
        <v>Green</v>
      </c>
      <c r="U633" s="32" t="str">
        <f>VLOOKUP(A633,Sheet2!X:Y,2,0)</f>
        <v>Green</v>
      </c>
      <c r="V633" s="33" t="str">
        <f>VLOOKUP(A633,Sheet2!AA:AD,4,0)</f>
        <v>Green</v>
      </c>
    </row>
    <row r="634" spans="1:22" x14ac:dyDescent="0.3">
      <c r="A634" t="s">
        <v>646</v>
      </c>
      <c r="B634" t="s">
        <v>1256</v>
      </c>
      <c r="C634">
        <v>49</v>
      </c>
      <c r="D634" t="s">
        <v>1258</v>
      </c>
      <c r="E634">
        <v>2011</v>
      </c>
      <c r="F634">
        <v>38</v>
      </c>
      <c r="G634">
        <v>6.8308820289999996</v>
      </c>
      <c r="H634" t="s">
        <v>1265</v>
      </c>
      <c r="I634" t="s">
        <v>1268</v>
      </c>
      <c r="J634" t="s">
        <v>1275</v>
      </c>
      <c r="K634" t="s">
        <v>1279</v>
      </c>
      <c r="L634" t="s">
        <v>1286</v>
      </c>
      <c r="M634" t="s">
        <v>1289</v>
      </c>
      <c r="N634" t="s">
        <v>1289</v>
      </c>
      <c r="O634">
        <f>VLOOKUP(A634,Sheet2!A:B,2,0)</f>
        <v>324172.33</v>
      </c>
      <c r="P634">
        <f>VLOOKUP(A634,Sheet2!A:C,3,0)</f>
        <v>419356</v>
      </c>
      <c r="Q634">
        <f>VLOOKUP(A634,Sheet2!A:E,5,0)</f>
        <v>605688</v>
      </c>
      <c r="R634">
        <f>VLOOKUP(A634,Sheet2!A:F,6,0)</f>
        <v>605688</v>
      </c>
      <c r="S634" t="s">
        <v>1288</v>
      </c>
      <c r="T634" s="33" t="str">
        <f>VLOOKUP(A634,Sheet2!AA:AD,3,0)</f>
        <v>Green</v>
      </c>
      <c r="U634" s="32" t="str">
        <f>VLOOKUP(A634,Sheet2!X:Y,2,0)</f>
        <v>Green</v>
      </c>
      <c r="V634" s="33" t="str">
        <f>VLOOKUP(A634,Sheet2!AA:AD,4,0)</f>
        <v>Green</v>
      </c>
    </row>
    <row r="635" spans="1:22" x14ac:dyDescent="0.3">
      <c r="A635" t="s">
        <v>647</v>
      </c>
      <c r="B635" t="s">
        <v>1256</v>
      </c>
      <c r="C635">
        <v>37</v>
      </c>
      <c r="D635" t="s">
        <v>1260</v>
      </c>
      <c r="E635">
        <v>2011</v>
      </c>
      <c r="F635">
        <v>30</v>
      </c>
      <c r="G635">
        <v>0.75131045200000002</v>
      </c>
      <c r="H635" t="s">
        <v>1265</v>
      </c>
      <c r="I635" t="s">
        <v>1270</v>
      </c>
      <c r="J635" t="s">
        <v>1274</v>
      </c>
      <c r="K635" t="s">
        <v>1279</v>
      </c>
      <c r="L635" t="s">
        <v>1271</v>
      </c>
      <c r="M635" t="s">
        <v>1288</v>
      </c>
      <c r="N635" t="s">
        <v>1288</v>
      </c>
      <c r="O635">
        <f>VLOOKUP(A635,Sheet2!A:B,2,0)</f>
        <v>609819</v>
      </c>
      <c r="P635">
        <f>VLOOKUP(A635,Sheet2!A:C,3,0)</f>
        <v>609819</v>
      </c>
      <c r="Q635">
        <f>VLOOKUP(A635,Sheet2!A:E,5,0)</f>
        <v>428019</v>
      </c>
      <c r="R635">
        <f>VLOOKUP(A635,Sheet2!A:F,6,0)</f>
        <v>0</v>
      </c>
      <c r="S635" t="s">
        <v>1288</v>
      </c>
      <c r="T635" s="33" t="str">
        <f>VLOOKUP(A635,Sheet2!AA:AD,3,0)</f>
        <v>Green</v>
      </c>
      <c r="U635" s="32" t="str">
        <f>VLOOKUP(A635,Sheet2!X:Y,2,0)</f>
        <v>Green</v>
      </c>
      <c r="V635" s="33" t="str">
        <f>VLOOKUP(A635,Sheet2!AA:AD,4,0)</f>
        <v>Green</v>
      </c>
    </row>
    <row r="636" spans="1:22" x14ac:dyDescent="0.3">
      <c r="A636" t="s">
        <v>648</v>
      </c>
      <c r="B636" t="s">
        <v>1257</v>
      </c>
      <c r="C636">
        <v>13</v>
      </c>
      <c r="D636" t="s">
        <v>1263</v>
      </c>
      <c r="E636">
        <v>2011</v>
      </c>
      <c r="F636">
        <v>43</v>
      </c>
      <c r="G636">
        <v>0.113390452</v>
      </c>
      <c r="H636" t="s">
        <v>1265</v>
      </c>
      <c r="I636" t="s">
        <v>1270</v>
      </c>
      <c r="J636" t="s">
        <v>1271</v>
      </c>
      <c r="K636" t="s">
        <v>1271</v>
      </c>
      <c r="L636" t="s">
        <v>1271</v>
      </c>
      <c r="M636" t="s">
        <v>1288</v>
      </c>
      <c r="N636" t="s">
        <v>1288</v>
      </c>
      <c r="O636">
        <f>VLOOKUP(A636,Sheet2!A:B,2,0)</f>
        <v>168532</v>
      </c>
      <c r="P636">
        <f>VLOOKUP(A636,Sheet2!A:C,3,0)</f>
        <v>168532</v>
      </c>
      <c r="Q636">
        <f>VLOOKUP(A636,Sheet2!A:E,5,0)</f>
        <v>0</v>
      </c>
      <c r="R636">
        <f>VLOOKUP(A636,Sheet2!A:F,6,0)</f>
        <v>0</v>
      </c>
      <c r="S636" t="s">
        <v>1303</v>
      </c>
      <c r="T636" s="33" t="str">
        <f>VLOOKUP(A636,Sheet2!AA:AD,3,0)</f>
        <v>Green</v>
      </c>
      <c r="U636" s="32" t="str">
        <f>VLOOKUP(A636,Sheet2!X:Y,2,0)</f>
        <v>Green</v>
      </c>
      <c r="V636" s="33" t="str">
        <f>VLOOKUP(A636,Sheet2!AA:AD,4,0)</f>
        <v>Green</v>
      </c>
    </row>
    <row r="637" spans="1:22" x14ac:dyDescent="0.3">
      <c r="A637" t="s">
        <v>649</v>
      </c>
      <c r="B637" t="s">
        <v>1256</v>
      </c>
      <c r="C637">
        <v>25</v>
      </c>
      <c r="D637" t="s">
        <v>1262</v>
      </c>
      <c r="E637">
        <v>2007</v>
      </c>
      <c r="F637">
        <v>24</v>
      </c>
      <c r="G637">
        <v>0.56928672300000005</v>
      </c>
      <c r="H637" t="s">
        <v>1265</v>
      </c>
      <c r="I637" t="s">
        <v>1271</v>
      </c>
      <c r="J637" t="s">
        <v>1271</v>
      </c>
      <c r="K637" t="s">
        <v>1271</v>
      </c>
      <c r="L637" t="s">
        <v>1271</v>
      </c>
      <c r="M637" t="s">
        <v>1288</v>
      </c>
      <c r="N637" t="s">
        <v>1288</v>
      </c>
      <c r="O637">
        <f>VLOOKUP(A637,Sheet2!A:B,2,0)</f>
        <v>489560</v>
      </c>
      <c r="P637">
        <f>VLOOKUP(A637,Sheet2!A:C,3,0)</f>
        <v>489560</v>
      </c>
      <c r="Q637">
        <f>VLOOKUP(A637,Sheet2!A:E,5,0)</f>
        <v>128236</v>
      </c>
      <c r="R637">
        <f>VLOOKUP(A637,Sheet2!A:F,6,0)</f>
        <v>0</v>
      </c>
      <c r="S637" t="s">
        <v>1303</v>
      </c>
      <c r="T637" s="33" t="str">
        <f>VLOOKUP(A637,Sheet2!AA:AD,3,0)</f>
        <v>Green</v>
      </c>
      <c r="U637" s="32" t="str">
        <f>VLOOKUP(A637,Sheet2!X:Y,2,0)</f>
        <v>Green</v>
      </c>
      <c r="V637" s="33" t="str">
        <f>VLOOKUP(A637,Sheet2!AA:AD,4,0)</f>
        <v>Green</v>
      </c>
    </row>
    <row r="638" spans="1:22" x14ac:dyDescent="0.3">
      <c r="A638" t="s">
        <v>650</v>
      </c>
      <c r="B638" t="s">
        <v>1257</v>
      </c>
      <c r="C638">
        <v>24</v>
      </c>
      <c r="D638" t="s">
        <v>1259</v>
      </c>
      <c r="E638">
        <v>2012</v>
      </c>
      <c r="F638">
        <v>42</v>
      </c>
      <c r="G638">
        <v>0.36292682900000001</v>
      </c>
      <c r="H638" t="s">
        <v>1265</v>
      </c>
      <c r="I638" t="s">
        <v>1273</v>
      </c>
      <c r="J638" t="s">
        <v>1276</v>
      </c>
      <c r="K638" t="s">
        <v>1283</v>
      </c>
      <c r="L638" t="s">
        <v>1286</v>
      </c>
      <c r="M638" t="s">
        <v>1288</v>
      </c>
      <c r="N638" t="s">
        <v>1288</v>
      </c>
      <c r="O638">
        <f>VLOOKUP(A638,Sheet2!A:B,2,0)</f>
        <v>246458.54</v>
      </c>
      <c r="P638">
        <f>VLOOKUP(A638,Sheet2!A:C,3,0)</f>
        <v>297401</v>
      </c>
      <c r="Q638">
        <f>VLOOKUP(A638,Sheet2!A:E,5,0)</f>
        <v>288458</v>
      </c>
      <c r="R638">
        <f>VLOOKUP(A638,Sheet2!A:F,6,0)</f>
        <v>0</v>
      </c>
      <c r="S638" t="s">
        <v>1303</v>
      </c>
      <c r="T638" s="33" t="str">
        <f>VLOOKUP(A638,Sheet2!AA:AD,3,0)</f>
        <v>Green</v>
      </c>
      <c r="U638" s="32" t="str">
        <f>VLOOKUP(A638,Sheet2!X:Y,2,0)</f>
        <v>Green</v>
      </c>
      <c r="V638" s="33" t="str">
        <f>VLOOKUP(A638,Sheet2!AA:AD,4,0)</f>
        <v>Green</v>
      </c>
    </row>
    <row r="639" spans="1:22" x14ac:dyDescent="0.3">
      <c r="A639" t="s">
        <v>651</v>
      </c>
      <c r="B639" t="s">
        <v>1257</v>
      </c>
      <c r="C639">
        <v>18</v>
      </c>
      <c r="D639" t="s">
        <v>1262</v>
      </c>
      <c r="E639">
        <v>2008</v>
      </c>
      <c r="F639">
        <v>37</v>
      </c>
      <c r="G639">
        <v>0.31075947700000001</v>
      </c>
      <c r="H639" t="s">
        <v>1265</v>
      </c>
      <c r="I639" t="s">
        <v>1268</v>
      </c>
      <c r="J639" t="s">
        <v>1275</v>
      </c>
      <c r="K639" t="s">
        <v>1281</v>
      </c>
      <c r="L639" t="s">
        <v>1286</v>
      </c>
      <c r="M639" t="s">
        <v>1288</v>
      </c>
      <c r="N639" t="s">
        <v>1288</v>
      </c>
      <c r="O639">
        <f>VLOOKUP(A639,Sheet2!A:B,2,0)</f>
        <v>241275</v>
      </c>
      <c r="P639">
        <f>VLOOKUP(A639,Sheet2!A:C,3,0)</f>
        <v>264825</v>
      </c>
      <c r="Q639">
        <f>VLOOKUP(A639,Sheet2!A:E,5,0)</f>
        <v>88350</v>
      </c>
      <c r="R639">
        <f>VLOOKUP(A639,Sheet2!A:F,6,0)</f>
        <v>0</v>
      </c>
      <c r="S639" t="s">
        <v>1303</v>
      </c>
      <c r="T639" s="33" t="str">
        <f>VLOOKUP(A639,Sheet2!AA:AD,3,0)</f>
        <v>Green</v>
      </c>
      <c r="U639" s="32" t="str">
        <f>VLOOKUP(A639,Sheet2!X:Y,2,0)</f>
        <v>Green</v>
      </c>
      <c r="V639" s="33" t="str">
        <f>VLOOKUP(A639,Sheet2!AA:AD,4,0)</f>
        <v>Green</v>
      </c>
    </row>
    <row r="640" spans="1:22" x14ac:dyDescent="0.3">
      <c r="A640" t="s">
        <v>652</v>
      </c>
      <c r="B640" t="s">
        <v>1256</v>
      </c>
      <c r="C640">
        <v>61</v>
      </c>
      <c r="D640" t="s">
        <v>1259</v>
      </c>
      <c r="E640">
        <v>2018</v>
      </c>
      <c r="F640">
        <v>58</v>
      </c>
      <c r="G640">
        <v>0.80665435900000004</v>
      </c>
      <c r="H640" t="s">
        <v>1265</v>
      </c>
      <c r="I640" t="s">
        <v>1268</v>
      </c>
      <c r="J640" t="s">
        <v>1274</v>
      </c>
      <c r="K640" t="s">
        <v>1280</v>
      </c>
      <c r="L640" t="s">
        <v>1286</v>
      </c>
      <c r="M640" t="s">
        <v>1288</v>
      </c>
      <c r="N640" t="s">
        <v>1289</v>
      </c>
      <c r="O640">
        <f>VLOOKUP(A640,Sheet2!A:B,2,0)</f>
        <v>673518.24</v>
      </c>
      <c r="P640">
        <f>VLOOKUP(A640,Sheet2!A:C,3,0)</f>
        <v>677900</v>
      </c>
      <c r="Q640">
        <f>VLOOKUP(A640,Sheet2!A:E,5,0)</f>
        <v>825127</v>
      </c>
      <c r="R640">
        <f>VLOOKUP(A640,Sheet2!A:F,6,0)</f>
        <v>0</v>
      </c>
      <c r="S640" t="s">
        <v>1288</v>
      </c>
      <c r="T640" s="33" t="str">
        <f>VLOOKUP(A640,Sheet2!AA:AD,3,0)</f>
        <v>Green</v>
      </c>
      <c r="U640" s="32" t="str">
        <f>VLOOKUP(A640,Sheet2!X:Y,2,0)</f>
        <v>Green</v>
      </c>
      <c r="V640" s="33" t="str">
        <f>VLOOKUP(A640,Sheet2!AA:AD,4,0)</f>
        <v>Green</v>
      </c>
    </row>
    <row r="641" spans="1:22" x14ac:dyDescent="0.3">
      <c r="A641" t="s">
        <v>653</v>
      </c>
      <c r="B641" t="s">
        <v>1257</v>
      </c>
      <c r="C641">
        <v>61</v>
      </c>
      <c r="D641" t="s">
        <v>1261</v>
      </c>
      <c r="E641">
        <v>2011</v>
      </c>
      <c r="F641">
        <v>32</v>
      </c>
      <c r="G641">
        <v>0.46755819399999998</v>
      </c>
      <c r="H641" t="s">
        <v>1264</v>
      </c>
      <c r="I641" t="s">
        <v>1271</v>
      </c>
      <c r="J641" t="s">
        <v>1271</v>
      </c>
      <c r="K641" t="s">
        <v>1271</v>
      </c>
      <c r="L641" t="s">
        <v>1271</v>
      </c>
      <c r="M641" t="s">
        <v>1288</v>
      </c>
      <c r="N641" t="s">
        <v>1288</v>
      </c>
      <c r="O641">
        <f>VLOOKUP(A641,Sheet2!A:B,2,0)</f>
        <v>208011</v>
      </c>
      <c r="P641">
        <f>VLOOKUP(A641,Sheet2!A:C,3,0)</f>
        <v>235905</v>
      </c>
      <c r="Q641">
        <f>VLOOKUP(A641,Sheet2!A:E,5,0)</f>
        <v>450874</v>
      </c>
      <c r="R641">
        <f>VLOOKUP(A641,Sheet2!A:F,6,0)</f>
        <v>0</v>
      </c>
      <c r="S641" t="s">
        <v>1288</v>
      </c>
      <c r="T641" s="33" t="str">
        <f>VLOOKUP(A641,Sheet2!AA:AD,3,0)</f>
        <v>Green</v>
      </c>
      <c r="U641" s="32" t="str">
        <f>VLOOKUP(A641,Sheet2!X:Y,2,0)</f>
        <v>Green</v>
      </c>
      <c r="V641" s="33" t="str">
        <f>VLOOKUP(A641,Sheet2!AA:AD,4,0)</f>
        <v>Green</v>
      </c>
    </row>
    <row r="642" spans="1:22" x14ac:dyDescent="0.3">
      <c r="A642" t="s">
        <v>654</v>
      </c>
      <c r="B642" t="s">
        <v>1257</v>
      </c>
      <c r="C642">
        <v>48</v>
      </c>
      <c r="D642" t="s">
        <v>1262</v>
      </c>
      <c r="E642">
        <v>2011</v>
      </c>
      <c r="F642">
        <v>34</v>
      </c>
      <c r="G642">
        <v>0.53298565799999997</v>
      </c>
      <c r="H642" t="s">
        <v>1264</v>
      </c>
      <c r="I642" t="s">
        <v>1270</v>
      </c>
      <c r="J642" t="s">
        <v>1275</v>
      </c>
      <c r="K642" t="s">
        <v>1279</v>
      </c>
      <c r="L642" t="s">
        <v>1287</v>
      </c>
      <c r="M642" t="s">
        <v>1289</v>
      </c>
      <c r="N642" t="s">
        <v>1288</v>
      </c>
      <c r="O642">
        <f>VLOOKUP(A642,Sheet2!A:B,2,0)</f>
        <v>219558</v>
      </c>
      <c r="P642">
        <f>VLOOKUP(A642,Sheet2!A:C,3,0)</f>
        <v>257127</v>
      </c>
      <c r="Q642">
        <f>VLOOKUP(A642,Sheet2!A:E,5,0)</f>
        <v>463984</v>
      </c>
      <c r="R642">
        <f>VLOOKUP(A642,Sheet2!A:F,6,0)</f>
        <v>0</v>
      </c>
      <c r="S642" t="s">
        <v>1303</v>
      </c>
      <c r="T642" s="33" t="str">
        <f>VLOOKUP(A642,Sheet2!AA:AD,3,0)</f>
        <v>Green</v>
      </c>
      <c r="U642" s="32" t="str">
        <f>VLOOKUP(A642,Sheet2!X:Y,2,0)</f>
        <v>Green</v>
      </c>
      <c r="V642" s="33" t="str">
        <f>VLOOKUP(A642,Sheet2!AA:AD,4,0)</f>
        <v>Green</v>
      </c>
    </row>
    <row r="643" spans="1:22" x14ac:dyDescent="0.3">
      <c r="A643" t="s">
        <v>655</v>
      </c>
      <c r="B643" t="s">
        <v>1257</v>
      </c>
      <c r="C643">
        <v>49</v>
      </c>
      <c r="D643" t="s">
        <v>1259</v>
      </c>
      <c r="E643">
        <v>2015</v>
      </c>
      <c r="F643">
        <v>45</v>
      </c>
      <c r="G643">
        <v>0.58656695700000006</v>
      </c>
      <c r="H643" t="s">
        <v>1265</v>
      </c>
      <c r="I643" t="s">
        <v>1270</v>
      </c>
      <c r="J643" t="s">
        <v>1275</v>
      </c>
      <c r="K643" t="s">
        <v>1283</v>
      </c>
      <c r="L643" t="s">
        <v>1284</v>
      </c>
      <c r="M643" t="s">
        <v>1288</v>
      </c>
      <c r="N643" t="s">
        <v>1288</v>
      </c>
      <c r="O643">
        <f>VLOOKUP(A643,Sheet2!A:B,2,0)</f>
        <v>392214.81</v>
      </c>
      <c r="P643">
        <f>VLOOKUP(A643,Sheet2!A:C,3,0)</f>
        <v>476704</v>
      </c>
      <c r="Q643">
        <f>VLOOKUP(A643,Sheet2!A:E,5,0)</f>
        <v>708110</v>
      </c>
      <c r="R643">
        <f>VLOOKUP(A643,Sheet2!A:F,6,0)</f>
        <v>0</v>
      </c>
      <c r="S643" t="s">
        <v>1304</v>
      </c>
      <c r="T643" s="33" t="str">
        <f>VLOOKUP(A643,Sheet2!AA:AD,3,0)</f>
        <v>Green</v>
      </c>
      <c r="U643" s="32" t="str">
        <f>VLOOKUP(A643,Sheet2!X:Y,2,0)</f>
        <v>Green</v>
      </c>
      <c r="V643" s="33" t="str">
        <f>VLOOKUP(A643,Sheet2!AA:AD,4,0)</f>
        <v>Green</v>
      </c>
    </row>
    <row r="644" spans="1:22" x14ac:dyDescent="0.3">
      <c r="A644" t="s">
        <v>656</v>
      </c>
      <c r="B644" t="s">
        <v>1257</v>
      </c>
      <c r="C644">
        <v>61</v>
      </c>
      <c r="D644" t="s">
        <v>1261</v>
      </c>
      <c r="E644">
        <v>2011</v>
      </c>
      <c r="F644">
        <v>60</v>
      </c>
      <c r="G644">
        <v>0.58694879799999999</v>
      </c>
      <c r="H644" t="s">
        <v>1264</v>
      </c>
      <c r="I644" t="s">
        <v>1271</v>
      </c>
      <c r="J644" t="s">
        <v>1271</v>
      </c>
      <c r="K644" t="s">
        <v>1271</v>
      </c>
      <c r="L644" t="s">
        <v>1271</v>
      </c>
      <c r="M644" t="s">
        <v>1288</v>
      </c>
      <c r="N644" t="s">
        <v>1288</v>
      </c>
      <c r="O644">
        <f>VLOOKUP(A644,Sheet2!A:B,2,0)</f>
        <v>172755</v>
      </c>
      <c r="P644">
        <f>VLOOKUP(A644,Sheet2!A:C,3,0)</f>
        <v>197130</v>
      </c>
      <c r="Q644">
        <f>VLOOKUP(A644,Sheet2!A:E,5,0)</f>
        <v>492404</v>
      </c>
      <c r="R644">
        <f>VLOOKUP(A644,Sheet2!A:F,6,0)</f>
        <v>0</v>
      </c>
      <c r="S644" t="s">
        <v>1303</v>
      </c>
      <c r="T644" s="33" t="str">
        <f>VLOOKUP(A644,Sheet2!AA:AD,3,0)</f>
        <v>Green</v>
      </c>
      <c r="U644" s="32" t="str">
        <f>VLOOKUP(A644,Sheet2!X:Y,2,0)</f>
        <v>Green</v>
      </c>
      <c r="V644" s="33" t="str">
        <f>VLOOKUP(A644,Sheet2!AA:AD,4,0)</f>
        <v>Green</v>
      </c>
    </row>
    <row r="645" spans="1:22" x14ac:dyDescent="0.3">
      <c r="A645" t="s">
        <v>657</v>
      </c>
      <c r="B645" t="s">
        <v>1257</v>
      </c>
      <c r="C645">
        <v>72</v>
      </c>
      <c r="D645" t="s">
        <v>1259</v>
      </c>
      <c r="E645">
        <v>2012</v>
      </c>
      <c r="F645">
        <v>35</v>
      </c>
      <c r="G645">
        <v>0.79962370599999999</v>
      </c>
      <c r="H645" t="s">
        <v>1265</v>
      </c>
      <c r="I645" t="s">
        <v>1268</v>
      </c>
      <c r="J645" t="s">
        <v>1274</v>
      </c>
      <c r="K645" t="s">
        <v>1279</v>
      </c>
      <c r="L645" t="s">
        <v>1285</v>
      </c>
      <c r="M645" t="s">
        <v>1288</v>
      </c>
      <c r="N645" t="s">
        <v>1289</v>
      </c>
      <c r="O645">
        <f>VLOOKUP(A645,Sheet2!A:B,2,0)</f>
        <v>543666</v>
      </c>
      <c r="P645">
        <f>VLOOKUP(A645,Sheet2!A:C,3,0)</f>
        <v>543666</v>
      </c>
      <c r="Q645">
        <f>VLOOKUP(A645,Sheet2!A:E,5,0)</f>
        <v>772655</v>
      </c>
      <c r="R645">
        <f>VLOOKUP(A645,Sheet2!A:F,6,0)</f>
        <v>0</v>
      </c>
      <c r="S645" t="s">
        <v>1303</v>
      </c>
      <c r="T645" s="33" t="str">
        <f>VLOOKUP(A645,Sheet2!AA:AD,3,0)</f>
        <v>Green</v>
      </c>
      <c r="U645" s="32" t="str">
        <f>VLOOKUP(A645,Sheet2!X:Y,2,0)</f>
        <v>Green</v>
      </c>
      <c r="V645" s="33" t="str">
        <f>VLOOKUP(A645,Sheet2!AA:AD,4,0)</f>
        <v>Green</v>
      </c>
    </row>
    <row r="646" spans="1:22" x14ac:dyDescent="0.3">
      <c r="A646" t="s">
        <v>658</v>
      </c>
      <c r="B646" t="s">
        <v>1256</v>
      </c>
      <c r="C646">
        <v>61</v>
      </c>
      <c r="D646" t="s">
        <v>1262</v>
      </c>
      <c r="E646">
        <v>2012</v>
      </c>
      <c r="F646">
        <v>25</v>
      </c>
      <c r="G646">
        <v>0.67428390199999999</v>
      </c>
      <c r="H646" t="s">
        <v>1265</v>
      </c>
      <c r="I646" t="s">
        <v>1267</v>
      </c>
      <c r="J646" t="s">
        <v>1275</v>
      </c>
      <c r="K646" t="s">
        <v>1279</v>
      </c>
      <c r="L646" t="s">
        <v>1284</v>
      </c>
      <c r="M646" t="s">
        <v>1288</v>
      </c>
      <c r="N646" t="s">
        <v>1288</v>
      </c>
      <c r="O646">
        <f>VLOOKUP(A646,Sheet2!A:B,2,0)</f>
        <v>369615</v>
      </c>
      <c r="P646">
        <f>VLOOKUP(A646,Sheet2!A:C,3,0)</f>
        <v>369615</v>
      </c>
      <c r="Q646">
        <f>VLOOKUP(A646,Sheet2!A:E,5,0)</f>
        <v>643906</v>
      </c>
      <c r="R646">
        <f>VLOOKUP(A646,Sheet2!A:F,6,0)</f>
        <v>0</v>
      </c>
      <c r="S646" t="s">
        <v>1304</v>
      </c>
      <c r="T646" s="33" t="str">
        <f>VLOOKUP(A646,Sheet2!AA:AD,3,0)</f>
        <v>Green</v>
      </c>
      <c r="U646" s="32" t="str">
        <f>VLOOKUP(A646,Sheet2!X:Y,2,0)</f>
        <v>Green</v>
      </c>
      <c r="V646" s="33" t="str">
        <f>VLOOKUP(A646,Sheet2!AA:AD,4,0)</f>
        <v>Green</v>
      </c>
    </row>
    <row r="647" spans="1:22" x14ac:dyDescent="0.3">
      <c r="A647" t="s">
        <v>659</v>
      </c>
      <c r="B647" t="s">
        <v>1257</v>
      </c>
      <c r="C647">
        <v>42</v>
      </c>
      <c r="D647" t="s">
        <v>1260</v>
      </c>
      <c r="E647">
        <v>2015</v>
      </c>
      <c r="F647">
        <v>48</v>
      </c>
      <c r="G647">
        <v>0.363565217</v>
      </c>
      <c r="H647" t="s">
        <v>1264</v>
      </c>
      <c r="I647" t="s">
        <v>1273</v>
      </c>
      <c r="J647" t="s">
        <v>1275</v>
      </c>
      <c r="K647" t="s">
        <v>1283</v>
      </c>
      <c r="L647" t="s">
        <v>1286</v>
      </c>
      <c r="M647" t="s">
        <v>1289</v>
      </c>
      <c r="N647" t="s">
        <v>1288</v>
      </c>
      <c r="O647">
        <f>VLOOKUP(A647,Sheet2!A:B,2,0)</f>
        <v>192500</v>
      </c>
      <c r="P647">
        <f>VLOOKUP(A647,Sheet2!A:C,3,0)</f>
        <v>241150</v>
      </c>
      <c r="Q647">
        <f>VLOOKUP(A647,Sheet2!A:E,5,0)</f>
        <v>359679</v>
      </c>
      <c r="R647">
        <f>VLOOKUP(A647,Sheet2!A:F,6,0)</f>
        <v>0</v>
      </c>
      <c r="S647" t="s">
        <v>1303</v>
      </c>
      <c r="T647" s="33" t="str">
        <f>VLOOKUP(A647,Sheet2!AA:AD,3,0)</f>
        <v>Green</v>
      </c>
      <c r="U647" s="32" t="str">
        <f>VLOOKUP(A647,Sheet2!X:Y,2,0)</f>
        <v>Green</v>
      </c>
      <c r="V647" s="33" t="str">
        <f>VLOOKUP(A647,Sheet2!AA:AD,4,0)</f>
        <v>Green</v>
      </c>
    </row>
    <row r="648" spans="1:22" x14ac:dyDescent="0.3">
      <c r="A648" t="s">
        <v>660</v>
      </c>
      <c r="B648" t="s">
        <v>1257</v>
      </c>
      <c r="C648">
        <v>49</v>
      </c>
      <c r="D648" t="s">
        <v>1261</v>
      </c>
      <c r="E648">
        <v>2007</v>
      </c>
      <c r="F648">
        <v>29</v>
      </c>
      <c r="G648">
        <v>0.72894789900000001</v>
      </c>
      <c r="H648" t="s">
        <v>1265</v>
      </c>
      <c r="I648" t="s">
        <v>1267</v>
      </c>
      <c r="J648" t="s">
        <v>1275</v>
      </c>
      <c r="K648" t="s">
        <v>1279</v>
      </c>
      <c r="L648" t="s">
        <v>1284</v>
      </c>
      <c r="M648" t="s">
        <v>1288</v>
      </c>
      <c r="N648" t="s">
        <v>1288</v>
      </c>
      <c r="O648">
        <f>VLOOKUP(A648,Sheet2!A:B,2,0)</f>
        <v>302526</v>
      </c>
      <c r="P648">
        <f>VLOOKUP(A648,Sheet2!A:C,3,0)</f>
        <v>302526</v>
      </c>
      <c r="Q648">
        <f>VLOOKUP(A648,Sheet2!A:E,5,0)</f>
        <v>464125</v>
      </c>
      <c r="R648">
        <f>VLOOKUP(A648,Sheet2!A:F,6,0)</f>
        <v>0</v>
      </c>
      <c r="S648" t="s">
        <v>1304</v>
      </c>
      <c r="T648" s="33" t="str">
        <f>VLOOKUP(A648,Sheet2!AA:AD,3,0)</f>
        <v>Green</v>
      </c>
      <c r="U648" s="32" t="str">
        <f>VLOOKUP(A648,Sheet2!X:Y,2,0)</f>
        <v>Green</v>
      </c>
      <c r="V648" s="33" t="str">
        <f>VLOOKUP(A648,Sheet2!AA:AD,4,0)</f>
        <v>Green</v>
      </c>
    </row>
    <row r="649" spans="1:22" x14ac:dyDescent="0.3">
      <c r="A649" t="s">
        <v>661</v>
      </c>
      <c r="B649" t="s">
        <v>1256</v>
      </c>
      <c r="C649">
        <v>61</v>
      </c>
      <c r="D649" t="s">
        <v>1258</v>
      </c>
      <c r="E649">
        <v>2015</v>
      </c>
      <c r="F649">
        <v>55</v>
      </c>
      <c r="G649">
        <v>0.73760000000000003</v>
      </c>
      <c r="H649" t="s">
        <v>1264</v>
      </c>
      <c r="I649" t="s">
        <v>1271</v>
      </c>
      <c r="J649" t="s">
        <v>1271</v>
      </c>
      <c r="K649" t="s">
        <v>1271</v>
      </c>
      <c r="L649" t="s">
        <v>1271</v>
      </c>
      <c r="M649" t="s">
        <v>1288</v>
      </c>
      <c r="N649" t="s">
        <v>1288</v>
      </c>
      <c r="O649">
        <f>VLOOKUP(A649,Sheet2!A:B,2,0)</f>
        <v>267625</v>
      </c>
      <c r="P649">
        <f>VLOOKUP(A649,Sheet2!A:C,3,0)</f>
        <v>286250</v>
      </c>
      <c r="Q649">
        <f>VLOOKUP(A649,Sheet2!A:E,5,0)</f>
        <v>767287</v>
      </c>
      <c r="R649">
        <f>VLOOKUP(A649,Sheet2!A:F,6,0)</f>
        <v>0</v>
      </c>
      <c r="S649" t="s">
        <v>1303</v>
      </c>
      <c r="T649" s="33" t="str">
        <f>VLOOKUP(A649,Sheet2!AA:AD,3,0)</f>
        <v>Green</v>
      </c>
      <c r="U649" s="32" t="str">
        <f>VLOOKUP(A649,Sheet2!X:Y,2,0)</f>
        <v>Green</v>
      </c>
      <c r="V649" s="33" t="str">
        <f>VLOOKUP(A649,Sheet2!AA:AD,4,0)</f>
        <v>Green</v>
      </c>
    </row>
    <row r="650" spans="1:22" x14ac:dyDescent="0.3">
      <c r="A650" t="s">
        <v>662</v>
      </c>
      <c r="B650" t="s">
        <v>1257</v>
      </c>
      <c r="C650">
        <v>37</v>
      </c>
      <c r="D650" t="s">
        <v>1259</v>
      </c>
      <c r="E650">
        <v>2014</v>
      </c>
      <c r="F650">
        <v>28</v>
      </c>
      <c r="G650">
        <v>0.60033202299999999</v>
      </c>
      <c r="H650" t="s">
        <v>1264</v>
      </c>
      <c r="I650" t="s">
        <v>1270</v>
      </c>
      <c r="J650" t="s">
        <v>1276</v>
      </c>
      <c r="K650" t="s">
        <v>1280</v>
      </c>
      <c r="L650" t="s">
        <v>1286</v>
      </c>
      <c r="M650" t="s">
        <v>1288</v>
      </c>
      <c r="N650" t="s">
        <v>1288</v>
      </c>
      <c r="O650">
        <f>VLOOKUP(A650,Sheet2!A:B,2,0)</f>
        <v>305411</v>
      </c>
      <c r="P650">
        <f>VLOOKUP(A650,Sheet2!A:C,3,0)</f>
        <v>337403</v>
      </c>
      <c r="Q650">
        <f>VLOOKUP(A650,Sheet2!A:E,5,0)</f>
        <v>597273</v>
      </c>
      <c r="R650">
        <f>VLOOKUP(A650,Sheet2!A:F,6,0)</f>
        <v>0</v>
      </c>
      <c r="S650" t="s">
        <v>1305</v>
      </c>
      <c r="T650" s="33" t="str">
        <f>VLOOKUP(A650,Sheet2!AA:AD,3,0)</f>
        <v>Green</v>
      </c>
      <c r="U650" s="32" t="str">
        <f>VLOOKUP(A650,Sheet2!X:Y,2,0)</f>
        <v>Green</v>
      </c>
      <c r="V650" s="33" t="str">
        <f>VLOOKUP(A650,Sheet2!AA:AD,4,0)</f>
        <v>Green</v>
      </c>
    </row>
    <row r="651" spans="1:22" x14ac:dyDescent="0.3">
      <c r="A651" t="s">
        <v>663</v>
      </c>
      <c r="B651" t="s">
        <v>1257</v>
      </c>
      <c r="C651">
        <v>49</v>
      </c>
      <c r="D651" t="s">
        <v>1259</v>
      </c>
      <c r="E651">
        <v>2015</v>
      </c>
      <c r="F651">
        <v>27</v>
      </c>
      <c r="G651">
        <v>0.83021739100000003</v>
      </c>
      <c r="H651" t="s">
        <v>1265</v>
      </c>
      <c r="I651" t="s">
        <v>1268</v>
      </c>
      <c r="J651" t="s">
        <v>1276</v>
      </c>
      <c r="K651" t="s">
        <v>1279</v>
      </c>
      <c r="L651" t="s">
        <v>1287</v>
      </c>
      <c r="M651" t="s">
        <v>1288</v>
      </c>
      <c r="N651" t="s">
        <v>1288</v>
      </c>
      <c r="O651">
        <f>VLOOKUP(A651,Sheet2!A:B,2,0)</f>
        <v>630400.64</v>
      </c>
      <c r="P651">
        <f>VLOOKUP(A651,Sheet2!A:C,3,0)</f>
        <v>716480</v>
      </c>
      <c r="Q651">
        <f>VLOOKUP(A651,Sheet2!A:E,5,0)</f>
        <v>767056</v>
      </c>
      <c r="R651">
        <f>VLOOKUP(A651,Sheet2!A:F,6,0)</f>
        <v>0</v>
      </c>
      <c r="S651" t="s">
        <v>1288</v>
      </c>
      <c r="T651" s="33" t="str">
        <f>VLOOKUP(A651,Sheet2!AA:AD,3,0)</f>
        <v>Green</v>
      </c>
      <c r="U651" s="32" t="str">
        <f>VLOOKUP(A651,Sheet2!X:Y,2,0)</f>
        <v>Green</v>
      </c>
      <c r="V651" s="33" t="str">
        <f>VLOOKUP(A651,Sheet2!AA:AD,4,0)</f>
        <v>Green</v>
      </c>
    </row>
    <row r="652" spans="1:22" x14ac:dyDescent="0.3">
      <c r="A652" t="s">
        <v>664</v>
      </c>
      <c r="B652" t="s">
        <v>1257</v>
      </c>
      <c r="C652">
        <v>37</v>
      </c>
      <c r="D652" t="s">
        <v>1259</v>
      </c>
      <c r="E652">
        <v>2013</v>
      </c>
      <c r="F652">
        <v>41</v>
      </c>
      <c r="G652">
        <v>0.62782476200000004</v>
      </c>
      <c r="H652" t="s">
        <v>1264</v>
      </c>
      <c r="I652" t="s">
        <v>1271</v>
      </c>
      <c r="J652" t="s">
        <v>1276</v>
      </c>
      <c r="K652" t="s">
        <v>1279</v>
      </c>
      <c r="L652" t="s">
        <v>1286</v>
      </c>
      <c r="M652" t="s">
        <v>1288</v>
      </c>
      <c r="N652" t="s">
        <v>1288</v>
      </c>
      <c r="O652">
        <f>VLOOKUP(A652,Sheet2!A:B,2,0)</f>
        <v>338481</v>
      </c>
      <c r="P652">
        <f>VLOOKUP(A652,Sheet2!A:C,3,0)</f>
        <v>338481</v>
      </c>
      <c r="Q652">
        <f>VLOOKUP(A652,Sheet2!A:E,5,0)</f>
        <v>542875</v>
      </c>
      <c r="R652">
        <f>VLOOKUP(A652,Sheet2!A:F,6,0)</f>
        <v>0</v>
      </c>
      <c r="S652" t="s">
        <v>1303</v>
      </c>
      <c r="T652" s="33" t="str">
        <f>VLOOKUP(A652,Sheet2!AA:AD,3,0)</f>
        <v>Green</v>
      </c>
      <c r="U652" s="32" t="str">
        <f>VLOOKUP(A652,Sheet2!X:Y,2,0)</f>
        <v>Green</v>
      </c>
      <c r="V652" s="33" t="str">
        <f>VLOOKUP(A652,Sheet2!AA:AD,4,0)</f>
        <v>Green</v>
      </c>
    </row>
    <row r="653" spans="1:22" x14ac:dyDescent="0.3">
      <c r="A653" t="s">
        <v>665</v>
      </c>
      <c r="B653" t="s">
        <v>1256</v>
      </c>
      <c r="C653">
        <v>61</v>
      </c>
      <c r="D653" t="s">
        <v>1258</v>
      </c>
      <c r="E653">
        <v>2005</v>
      </c>
      <c r="F653">
        <v>40</v>
      </c>
      <c r="G653">
        <v>0.73614724899999995</v>
      </c>
      <c r="H653" t="s">
        <v>1264</v>
      </c>
      <c r="I653" t="s">
        <v>1269</v>
      </c>
      <c r="J653" t="s">
        <v>1274</v>
      </c>
      <c r="K653" t="s">
        <v>1279</v>
      </c>
      <c r="L653" t="s">
        <v>1286</v>
      </c>
      <c r="M653" t="s">
        <v>1288</v>
      </c>
      <c r="N653" t="s">
        <v>1289</v>
      </c>
      <c r="O653">
        <f>VLOOKUP(A653,Sheet2!A:B,2,0)</f>
        <v>256905</v>
      </c>
      <c r="P653">
        <f>VLOOKUP(A653,Sheet2!A:C,3,0)</f>
        <v>256905</v>
      </c>
      <c r="Q653">
        <f>VLOOKUP(A653,Sheet2!A:E,5,0)</f>
        <v>433397</v>
      </c>
      <c r="R653">
        <f>VLOOKUP(A653,Sheet2!A:F,6,0)</f>
        <v>0</v>
      </c>
      <c r="S653" t="s">
        <v>1304</v>
      </c>
      <c r="T653" s="33" t="str">
        <f>VLOOKUP(A653,Sheet2!AA:AD,3,0)</f>
        <v>Green</v>
      </c>
      <c r="U653" s="32" t="str">
        <f>VLOOKUP(A653,Sheet2!X:Y,2,0)</f>
        <v>Green</v>
      </c>
      <c r="V653" s="33" t="str">
        <f>VLOOKUP(A653,Sheet2!AA:AD,4,0)</f>
        <v>Green</v>
      </c>
    </row>
    <row r="654" spans="1:22" x14ac:dyDescent="0.3">
      <c r="A654" t="s">
        <v>666</v>
      </c>
      <c r="B654" t="s">
        <v>1257</v>
      </c>
      <c r="C654">
        <v>37</v>
      </c>
      <c r="D654" t="s">
        <v>1259</v>
      </c>
      <c r="E654">
        <v>2013</v>
      </c>
      <c r="F654">
        <v>40</v>
      </c>
      <c r="G654">
        <v>0.65059585499999995</v>
      </c>
      <c r="H654" t="s">
        <v>1264</v>
      </c>
      <c r="I654" t="s">
        <v>1271</v>
      </c>
      <c r="J654" t="s">
        <v>1271</v>
      </c>
      <c r="K654" t="s">
        <v>1271</v>
      </c>
      <c r="L654" t="s">
        <v>1271</v>
      </c>
      <c r="M654" t="s">
        <v>1288</v>
      </c>
      <c r="N654" t="s">
        <v>1288</v>
      </c>
      <c r="O654">
        <f>VLOOKUP(A654,Sheet2!A:B,2,0)</f>
        <v>322872</v>
      </c>
      <c r="P654">
        <f>VLOOKUP(A654,Sheet2!A:C,3,0)</f>
        <v>322872</v>
      </c>
      <c r="Q654">
        <f>VLOOKUP(A654,Sheet2!A:E,5,0)</f>
        <v>517025</v>
      </c>
      <c r="R654">
        <f>VLOOKUP(A654,Sheet2!A:F,6,0)</f>
        <v>0</v>
      </c>
      <c r="S654" t="s">
        <v>1304</v>
      </c>
      <c r="T654" s="33" t="str">
        <f>VLOOKUP(A654,Sheet2!AA:AD,3,0)</f>
        <v>Green</v>
      </c>
      <c r="U654" s="32" t="str">
        <f>VLOOKUP(A654,Sheet2!X:Y,2,0)</f>
        <v>Green</v>
      </c>
      <c r="V654" s="33" t="str">
        <f>VLOOKUP(A654,Sheet2!AA:AD,4,0)</f>
        <v>Green</v>
      </c>
    </row>
    <row r="655" spans="1:22" x14ac:dyDescent="0.3">
      <c r="A655" t="s">
        <v>667</v>
      </c>
      <c r="B655" t="s">
        <v>1256</v>
      </c>
      <c r="C655">
        <v>61</v>
      </c>
      <c r="D655" t="s">
        <v>1259</v>
      </c>
      <c r="E655">
        <v>2015</v>
      </c>
      <c r="F655">
        <v>49</v>
      </c>
      <c r="G655">
        <v>0.795947619</v>
      </c>
      <c r="H655" t="s">
        <v>1264</v>
      </c>
      <c r="I655" t="s">
        <v>1271</v>
      </c>
      <c r="J655" t="s">
        <v>1271</v>
      </c>
      <c r="K655" t="s">
        <v>1271</v>
      </c>
      <c r="L655" t="s">
        <v>1271</v>
      </c>
      <c r="M655" t="s">
        <v>1288</v>
      </c>
      <c r="N655" t="s">
        <v>1288</v>
      </c>
      <c r="O655">
        <f>VLOOKUP(A655,Sheet2!A:B,2,0)</f>
        <v>254475</v>
      </c>
      <c r="P655">
        <f>VLOOKUP(A655,Sheet2!A:C,3,0)</f>
        <v>299250</v>
      </c>
      <c r="Q655">
        <f>VLOOKUP(A655,Sheet2!A:E,5,0)</f>
        <v>814357</v>
      </c>
      <c r="R655">
        <f>VLOOKUP(A655,Sheet2!A:F,6,0)</f>
        <v>0</v>
      </c>
      <c r="S655" t="s">
        <v>1303</v>
      </c>
      <c r="T655" s="33" t="str">
        <f>VLOOKUP(A655,Sheet2!AA:AD,3,0)</f>
        <v>Green</v>
      </c>
      <c r="U655" s="32" t="str">
        <f>VLOOKUP(A655,Sheet2!X:Y,2,0)</f>
        <v>Green</v>
      </c>
      <c r="V655" s="33" t="str">
        <f>VLOOKUP(A655,Sheet2!AA:AD,4,0)</f>
        <v>Green</v>
      </c>
    </row>
    <row r="656" spans="1:22" x14ac:dyDescent="0.3">
      <c r="A656" t="s">
        <v>668</v>
      </c>
      <c r="B656" t="s">
        <v>1256</v>
      </c>
      <c r="C656">
        <v>49</v>
      </c>
      <c r="D656" t="s">
        <v>1259</v>
      </c>
      <c r="E656">
        <v>2020</v>
      </c>
      <c r="F656">
        <v>43</v>
      </c>
      <c r="G656">
        <v>0.63428776099999995</v>
      </c>
      <c r="H656" t="s">
        <v>1265</v>
      </c>
      <c r="I656" t="s">
        <v>1271</v>
      </c>
      <c r="J656" t="s">
        <v>1271</v>
      </c>
      <c r="K656" t="s">
        <v>1271</v>
      </c>
      <c r="L656" t="s">
        <v>1271</v>
      </c>
      <c r="M656" t="s">
        <v>1288</v>
      </c>
      <c r="N656" t="s">
        <v>1288</v>
      </c>
      <c r="O656">
        <f>VLOOKUP(A656,Sheet2!A:B,2,0)</f>
        <v>475226</v>
      </c>
      <c r="P656">
        <f>VLOOKUP(A656,Sheet2!A:C,3,0)</f>
        <v>475872</v>
      </c>
      <c r="Q656">
        <f>VLOOKUP(A656,Sheet2!A:E,5,0)</f>
        <v>659673</v>
      </c>
      <c r="R656">
        <f>VLOOKUP(A656,Sheet2!A:F,6,0)</f>
        <v>0</v>
      </c>
      <c r="S656" t="s">
        <v>1304</v>
      </c>
      <c r="T656" s="33" t="str">
        <f>VLOOKUP(A656,Sheet2!AA:AD,3,0)</f>
        <v>Green</v>
      </c>
      <c r="U656" s="32" t="str">
        <f>VLOOKUP(A656,Sheet2!X:Y,2,0)</f>
        <v>Green</v>
      </c>
      <c r="V656" s="33" t="str">
        <f>VLOOKUP(A656,Sheet2!AA:AD,4,0)</f>
        <v>Green</v>
      </c>
    </row>
    <row r="657" spans="1:22" x14ac:dyDescent="0.3">
      <c r="A657" t="s">
        <v>669</v>
      </c>
      <c r="B657" t="s">
        <v>1257</v>
      </c>
      <c r="C657">
        <v>37</v>
      </c>
      <c r="D657" t="s">
        <v>1261</v>
      </c>
      <c r="E657">
        <v>2007</v>
      </c>
      <c r="F657">
        <v>49</v>
      </c>
      <c r="G657">
        <v>0.49296537800000001</v>
      </c>
      <c r="H657" t="s">
        <v>1266</v>
      </c>
      <c r="I657" t="s">
        <v>1269</v>
      </c>
      <c r="J657" t="s">
        <v>1274</v>
      </c>
      <c r="K657" t="s">
        <v>1280</v>
      </c>
      <c r="L657" t="s">
        <v>1284</v>
      </c>
      <c r="M657" t="s">
        <v>1288</v>
      </c>
      <c r="N657" t="s">
        <v>1289</v>
      </c>
      <c r="O657">
        <f>VLOOKUP(A657,Sheet2!A:B,2,0)</f>
        <v>176273</v>
      </c>
      <c r="P657">
        <f>VLOOKUP(A657,Sheet2!A:C,3,0)</f>
        <v>222978</v>
      </c>
      <c r="Q657">
        <f>VLOOKUP(A657,Sheet2!A:E,5,0)</f>
        <v>308373</v>
      </c>
      <c r="R657">
        <f>VLOOKUP(A657,Sheet2!A:F,6,0)</f>
        <v>0</v>
      </c>
      <c r="S657" t="s">
        <v>1288</v>
      </c>
      <c r="T657" s="33" t="str">
        <f>VLOOKUP(A657,Sheet2!AA:AD,3,0)</f>
        <v>Green</v>
      </c>
      <c r="U657" s="32" t="str">
        <f>VLOOKUP(A657,Sheet2!X:Y,2,0)</f>
        <v>Green</v>
      </c>
      <c r="V657" s="33" t="str">
        <f>VLOOKUP(A657,Sheet2!AA:AD,4,0)</f>
        <v>Green</v>
      </c>
    </row>
    <row r="658" spans="1:22" x14ac:dyDescent="0.3">
      <c r="A658" t="s">
        <v>670</v>
      </c>
      <c r="B658" t="s">
        <v>1257</v>
      </c>
      <c r="C658">
        <v>19</v>
      </c>
      <c r="D658" t="s">
        <v>1258</v>
      </c>
      <c r="E658">
        <v>2006</v>
      </c>
      <c r="F658">
        <v>43</v>
      </c>
      <c r="G658">
        <v>0.84244142899999996</v>
      </c>
      <c r="H658" t="s">
        <v>1265</v>
      </c>
      <c r="I658" t="s">
        <v>1269</v>
      </c>
      <c r="J658" t="s">
        <v>1274</v>
      </c>
      <c r="K658" t="s">
        <v>1280</v>
      </c>
      <c r="L658" t="s">
        <v>1284</v>
      </c>
      <c r="M658" t="s">
        <v>1289</v>
      </c>
      <c r="N658" t="s">
        <v>1289</v>
      </c>
      <c r="O658">
        <f>VLOOKUP(A658,Sheet2!A:B,2,0)</f>
        <v>174543</v>
      </c>
      <c r="P658">
        <f>VLOOKUP(A658,Sheet2!A:C,3,0)</f>
        <v>798817</v>
      </c>
      <c r="Q658">
        <f>VLOOKUP(A658,Sheet2!A:E,5,0)</f>
        <v>518784</v>
      </c>
      <c r="R658">
        <f>VLOOKUP(A658,Sheet2!A:F,6,0)</f>
        <v>518784</v>
      </c>
      <c r="S658" t="s">
        <v>1288</v>
      </c>
      <c r="T658" s="33" t="str">
        <f>VLOOKUP(A658,Sheet2!AA:AD,3,0)</f>
        <v>Green</v>
      </c>
      <c r="U658" s="32" t="str">
        <f>VLOOKUP(A658,Sheet2!X:Y,2,0)</f>
        <v>Green</v>
      </c>
      <c r="V658" s="33" t="str">
        <f>VLOOKUP(A658,Sheet2!AA:AD,4,0)</f>
        <v>Green</v>
      </c>
    </row>
    <row r="659" spans="1:22" x14ac:dyDescent="0.3">
      <c r="A659" t="s">
        <v>671</v>
      </c>
      <c r="B659" t="s">
        <v>1257</v>
      </c>
      <c r="C659">
        <v>24</v>
      </c>
      <c r="D659" t="s">
        <v>1263</v>
      </c>
      <c r="E659">
        <v>2011</v>
      </c>
      <c r="F659">
        <v>36</v>
      </c>
      <c r="G659">
        <v>0.35107096799999998</v>
      </c>
      <c r="H659" t="s">
        <v>1264</v>
      </c>
      <c r="I659" t="s">
        <v>1271</v>
      </c>
      <c r="J659" t="s">
        <v>1271</v>
      </c>
      <c r="K659" t="s">
        <v>1271</v>
      </c>
      <c r="L659" t="s">
        <v>1271</v>
      </c>
      <c r="M659" t="s">
        <v>1289</v>
      </c>
      <c r="N659" t="s">
        <v>1288</v>
      </c>
      <c r="O659">
        <f>VLOOKUP(A659,Sheet2!A:B,2,0)</f>
        <v>212960</v>
      </c>
      <c r="P659">
        <f>VLOOKUP(A659,Sheet2!A:C,3,0)</f>
        <v>275496</v>
      </c>
      <c r="Q659">
        <f>VLOOKUP(A659,Sheet2!A:E,5,0)</f>
        <v>244216</v>
      </c>
      <c r="R659">
        <f>VLOOKUP(A659,Sheet2!A:F,6,0)</f>
        <v>0</v>
      </c>
      <c r="S659" t="s">
        <v>1303</v>
      </c>
      <c r="T659" s="33" t="str">
        <f>VLOOKUP(A659,Sheet2!AA:AD,3,0)</f>
        <v>Green</v>
      </c>
      <c r="U659" s="32" t="str">
        <f>VLOOKUP(A659,Sheet2!X:Y,2,0)</f>
        <v>Green</v>
      </c>
      <c r="V659" s="33" t="str">
        <f>VLOOKUP(A659,Sheet2!AA:AD,4,0)</f>
        <v>Green</v>
      </c>
    </row>
    <row r="660" spans="1:22" x14ac:dyDescent="0.3">
      <c r="A660" t="s">
        <v>672</v>
      </c>
      <c r="B660" t="s">
        <v>1257</v>
      </c>
      <c r="C660">
        <v>49</v>
      </c>
      <c r="D660" t="s">
        <v>1261</v>
      </c>
      <c r="E660">
        <v>2009</v>
      </c>
      <c r="F660">
        <v>40</v>
      </c>
      <c r="G660">
        <v>0.30299912400000001</v>
      </c>
      <c r="H660" t="s">
        <v>1265</v>
      </c>
      <c r="I660" t="s">
        <v>1272</v>
      </c>
      <c r="J660" t="s">
        <v>1274</v>
      </c>
      <c r="K660" t="s">
        <v>1280</v>
      </c>
      <c r="L660" t="s">
        <v>1285</v>
      </c>
      <c r="M660" t="s">
        <v>1288</v>
      </c>
      <c r="N660" t="s">
        <v>1288</v>
      </c>
      <c r="O660">
        <f>VLOOKUP(A660,Sheet2!A:B,2,0)</f>
        <v>177248</v>
      </c>
      <c r="P660">
        <f>VLOOKUP(A660,Sheet2!A:C,3,0)</f>
        <v>194408</v>
      </c>
      <c r="Q660">
        <f>VLOOKUP(A660,Sheet2!A:E,5,0)</f>
        <v>215960</v>
      </c>
      <c r="R660">
        <f>VLOOKUP(A660,Sheet2!A:F,6,0)</f>
        <v>0</v>
      </c>
      <c r="S660" t="s">
        <v>1288</v>
      </c>
      <c r="T660" s="33" t="str">
        <f>VLOOKUP(A660,Sheet2!AA:AD,3,0)</f>
        <v>Green</v>
      </c>
      <c r="U660" s="32" t="str">
        <f>VLOOKUP(A660,Sheet2!X:Y,2,0)</f>
        <v>Green</v>
      </c>
      <c r="V660" s="33" t="str">
        <f>VLOOKUP(A660,Sheet2!AA:AD,4,0)</f>
        <v>Green</v>
      </c>
    </row>
    <row r="661" spans="1:22" x14ac:dyDescent="0.3">
      <c r="A661" t="s">
        <v>673</v>
      </c>
      <c r="B661" t="s">
        <v>1256</v>
      </c>
      <c r="C661">
        <v>49</v>
      </c>
      <c r="D661" t="s">
        <v>1261</v>
      </c>
      <c r="E661">
        <v>2009</v>
      </c>
      <c r="F661">
        <v>26</v>
      </c>
      <c r="G661">
        <v>0.68994102199999996</v>
      </c>
      <c r="H661" t="s">
        <v>1264</v>
      </c>
      <c r="I661" t="s">
        <v>1268</v>
      </c>
      <c r="J661" t="s">
        <v>1274</v>
      </c>
      <c r="K661" t="s">
        <v>1280</v>
      </c>
      <c r="L661" t="s">
        <v>1285</v>
      </c>
      <c r="M661" t="s">
        <v>1288</v>
      </c>
      <c r="N661" t="s">
        <v>1288</v>
      </c>
      <c r="O661">
        <f>VLOOKUP(A661,Sheet2!A:B,2,0)</f>
        <v>324534</v>
      </c>
      <c r="P661">
        <f>VLOOKUP(A661,Sheet2!A:C,3,0)</f>
        <v>347715</v>
      </c>
      <c r="Q661">
        <f>VLOOKUP(A661,Sheet2!A:E,5,0)</f>
        <v>496311</v>
      </c>
      <c r="R661">
        <f>VLOOKUP(A661,Sheet2!A:F,6,0)</f>
        <v>0</v>
      </c>
      <c r="S661" t="s">
        <v>1304</v>
      </c>
      <c r="T661" s="33" t="str">
        <f>VLOOKUP(A661,Sheet2!AA:AD,3,0)</f>
        <v>Green</v>
      </c>
      <c r="U661" s="32" t="str">
        <f>VLOOKUP(A661,Sheet2!X:Y,2,0)</f>
        <v>Green</v>
      </c>
      <c r="V661" s="33" t="str">
        <f>VLOOKUP(A661,Sheet2!AA:AD,4,0)</f>
        <v>Green</v>
      </c>
    </row>
    <row r="662" spans="1:22" x14ac:dyDescent="0.3">
      <c r="A662" t="s">
        <v>674</v>
      </c>
      <c r="B662" t="s">
        <v>1257</v>
      </c>
      <c r="C662">
        <v>37</v>
      </c>
      <c r="D662" t="s">
        <v>1259</v>
      </c>
      <c r="E662">
        <v>2006</v>
      </c>
      <c r="F662">
        <v>42</v>
      </c>
      <c r="G662">
        <v>0.84864237300000001</v>
      </c>
      <c r="H662" t="s">
        <v>1264</v>
      </c>
      <c r="I662" t="s">
        <v>1269</v>
      </c>
      <c r="J662" t="s">
        <v>1275</v>
      </c>
      <c r="K662" t="s">
        <v>1280</v>
      </c>
      <c r="L662" t="s">
        <v>1284</v>
      </c>
      <c r="M662" t="s">
        <v>1288</v>
      </c>
      <c r="N662" t="s">
        <v>1289</v>
      </c>
      <c r="O662">
        <f>VLOOKUP(A662,Sheet2!A:B,2,0)</f>
        <v>158669.81</v>
      </c>
      <c r="P662">
        <f>VLOOKUP(A662,Sheet2!A:C,3,0)</f>
        <v>224880</v>
      </c>
      <c r="Q662">
        <f>VLOOKUP(A662,Sheet2!A:E,5,0)</f>
        <v>474417</v>
      </c>
      <c r="R662">
        <f>VLOOKUP(A662,Sheet2!A:F,6,0)</f>
        <v>0</v>
      </c>
      <c r="S662" t="s">
        <v>1303</v>
      </c>
      <c r="T662" s="33" t="str">
        <f>VLOOKUP(A662,Sheet2!AA:AD,3,0)</f>
        <v>Green</v>
      </c>
      <c r="U662" s="32" t="str">
        <f>VLOOKUP(A662,Sheet2!X:Y,2,0)</f>
        <v>Green</v>
      </c>
      <c r="V662" s="33" t="str">
        <f>VLOOKUP(A662,Sheet2!AA:AD,4,0)</f>
        <v>Green</v>
      </c>
    </row>
    <row r="663" spans="1:22" x14ac:dyDescent="0.3">
      <c r="A663" t="s">
        <v>675</v>
      </c>
      <c r="B663" t="s">
        <v>1257</v>
      </c>
      <c r="C663">
        <v>49</v>
      </c>
      <c r="D663" t="s">
        <v>1261</v>
      </c>
      <c r="E663">
        <v>2011</v>
      </c>
      <c r="F663">
        <v>35</v>
      </c>
      <c r="G663">
        <v>0.62313909700000003</v>
      </c>
      <c r="H663" t="s">
        <v>1264</v>
      </c>
      <c r="I663" t="s">
        <v>1267</v>
      </c>
      <c r="J663" t="s">
        <v>1275</v>
      </c>
      <c r="K663" t="s">
        <v>1280</v>
      </c>
      <c r="L663" t="s">
        <v>1286</v>
      </c>
      <c r="M663" t="s">
        <v>1288</v>
      </c>
      <c r="N663" t="s">
        <v>1288</v>
      </c>
      <c r="O663">
        <f>VLOOKUP(A663,Sheet2!A:B,2,0)</f>
        <v>245308</v>
      </c>
      <c r="P663">
        <f>VLOOKUP(A663,Sheet2!A:C,3,0)</f>
        <v>271898</v>
      </c>
      <c r="Q663">
        <f>VLOOKUP(A663,Sheet2!A:E,5,0)</f>
        <v>581760</v>
      </c>
      <c r="R663">
        <f>VLOOKUP(A663,Sheet2!A:F,6,0)</f>
        <v>0</v>
      </c>
      <c r="S663" t="s">
        <v>1288</v>
      </c>
      <c r="T663" s="33" t="str">
        <f>VLOOKUP(A663,Sheet2!AA:AD,3,0)</f>
        <v>Green</v>
      </c>
      <c r="U663" s="32" t="str">
        <f>VLOOKUP(A663,Sheet2!X:Y,2,0)</f>
        <v>Green</v>
      </c>
      <c r="V663" s="33" t="str">
        <f>VLOOKUP(A663,Sheet2!AA:AD,4,0)</f>
        <v>Green</v>
      </c>
    </row>
    <row r="664" spans="1:22" x14ac:dyDescent="0.3">
      <c r="A664" t="s">
        <v>676</v>
      </c>
      <c r="B664" t="s">
        <v>1256</v>
      </c>
      <c r="C664">
        <v>49</v>
      </c>
      <c r="D664" t="s">
        <v>1260</v>
      </c>
      <c r="E664">
        <v>2015</v>
      </c>
      <c r="F664">
        <v>24</v>
      </c>
      <c r="G664">
        <v>0.80855739100000001</v>
      </c>
      <c r="H664" t="s">
        <v>1265</v>
      </c>
      <c r="I664" t="s">
        <v>1269</v>
      </c>
      <c r="J664" t="s">
        <v>1274</v>
      </c>
      <c r="K664" t="s">
        <v>1280</v>
      </c>
      <c r="L664" t="s">
        <v>1284</v>
      </c>
      <c r="M664" t="s">
        <v>1289</v>
      </c>
      <c r="N664" t="s">
        <v>1289</v>
      </c>
      <c r="O664">
        <f>VLOOKUP(A664,Sheet2!A:B,2,0)</f>
        <v>402817.67</v>
      </c>
      <c r="P664">
        <f>VLOOKUP(A664,Sheet2!A:C,3,0)</f>
        <v>668594</v>
      </c>
      <c r="Q664">
        <f>VLOOKUP(A664,Sheet2!A:E,5,0)</f>
        <v>906344</v>
      </c>
      <c r="R664">
        <f>VLOOKUP(A664,Sheet2!A:F,6,0)</f>
        <v>906344</v>
      </c>
      <c r="S664" t="s">
        <v>1288</v>
      </c>
      <c r="T664" s="33" t="str">
        <f>VLOOKUP(A664,Sheet2!AA:AD,3,0)</f>
        <v>Green</v>
      </c>
      <c r="U664" s="32" t="str">
        <f>VLOOKUP(A664,Sheet2!X:Y,2,0)</f>
        <v>Green</v>
      </c>
      <c r="V664" s="33" t="str">
        <f>VLOOKUP(A664,Sheet2!AA:AD,4,0)</f>
        <v>Green</v>
      </c>
    </row>
    <row r="665" spans="1:22" x14ac:dyDescent="0.3">
      <c r="A665" t="s">
        <v>677</v>
      </c>
      <c r="B665" t="s">
        <v>1256</v>
      </c>
      <c r="C665">
        <v>37</v>
      </c>
      <c r="D665" t="s">
        <v>1260</v>
      </c>
      <c r="E665">
        <v>2010</v>
      </c>
      <c r="F665">
        <v>69</v>
      </c>
      <c r="G665">
        <v>0.51439448300000001</v>
      </c>
      <c r="H665" t="s">
        <v>1265</v>
      </c>
      <c r="I665" t="s">
        <v>1272</v>
      </c>
      <c r="J665" t="s">
        <v>1275</v>
      </c>
      <c r="K665" t="s">
        <v>1282</v>
      </c>
      <c r="L665" t="s">
        <v>1286</v>
      </c>
      <c r="M665" t="s">
        <v>1288</v>
      </c>
      <c r="N665" t="s">
        <v>1289</v>
      </c>
      <c r="O665">
        <f>VLOOKUP(A665,Sheet2!A:B,2,0)</f>
        <v>312390</v>
      </c>
      <c r="P665">
        <f>VLOOKUP(A665,Sheet2!A:C,3,0)</f>
        <v>312390</v>
      </c>
      <c r="Q665">
        <f>VLOOKUP(A665,Sheet2!A:E,5,0)</f>
        <v>342304</v>
      </c>
      <c r="R665">
        <f>VLOOKUP(A665,Sheet2!A:F,6,0)</f>
        <v>0</v>
      </c>
      <c r="S665" t="s">
        <v>1304</v>
      </c>
      <c r="T665" s="33" t="str">
        <f>VLOOKUP(A665,Sheet2!AA:AD,3,0)</f>
        <v>Green</v>
      </c>
      <c r="U665" s="32" t="str">
        <f>VLOOKUP(A665,Sheet2!X:Y,2,0)</f>
        <v>Green</v>
      </c>
      <c r="V665" s="33" t="str">
        <f>VLOOKUP(A665,Sheet2!AA:AD,4,0)</f>
        <v>Green</v>
      </c>
    </row>
    <row r="666" spans="1:22" x14ac:dyDescent="0.3">
      <c r="A666" t="s">
        <v>678</v>
      </c>
      <c r="B666" t="s">
        <v>1256</v>
      </c>
      <c r="C666">
        <v>61</v>
      </c>
      <c r="D666" t="s">
        <v>1259</v>
      </c>
      <c r="E666">
        <v>2015</v>
      </c>
      <c r="F666">
        <v>41</v>
      </c>
      <c r="G666">
        <v>0.78150049300000002</v>
      </c>
      <c r="H666" t="s">
        <v>1264</v>
      </c>
      <c r="I666" t="s">
        <v>1270</v>
      </c>
      <c r="J666" t="s">
        <v>1276</v>
      </c>
      <c r="K666" t="s">
        <v>1280</v>
      </c>
      <c r="L666" t="s">
        <v>1286</v>
      </c>
      <c r="M666" t="s">
        <v>1288</v>
      </c>
      <c r="N666" t="s">
        <v>1288</v>
      </c>
      <c r="O666">
        <f>VLOOKUP(A666,Sheet2!A:B,2,0)</f>
        <v>251145</v>
      </c>
      <c r="P666">
        <f>VLOOKUP(A666,Sheet2!A:C,3,0)</f>
        <v>279050</v>
      </c>
      <c r="Q666">
        <f>VLOOKUP(A666,Sheet2!A:E,5,0)</f>
        <v>790081</v>
      </c>
      <c r="R666">
        <f>VLOOKUP(A666,Sheet2!A:F,6,0)</f>
        <v>0</v>
      </c>
      <c r="S666" t="s">
        <v>1303</v>
      </c>
      <c r="T666" s="33" t="str">
        <f>VLOOKUP(A666,Sheet2!AA:AD,3,0)</f>
        <v>Green</v>
      </c>
      <c r="U666" s="32" t="str">
        <f>VLOOKUP(A666,Sheet2!X:Y,2,0)</f>
        <v>Green</v>
      </c>
      <c r="V666" s="33" t="str">
        <f>VLOOKUP(A666,Sheet2!AA:AD,4,0)</f>
        <v>Green</v>
      </c>
    </row>
    <row r="667" spans="1:22" x14ac:dyDescent="0.3">
      <c r="A667" t="s">
        <v>679</v>
      </c>
      <c r="B667" t="s">
        <v>1257</v>
      </c>
      <c r="C667">
        <v>25</v>
      </c>
      <c r="D667" t="s">
        <v>1259</v>
      </c>
      <c r="E667">
        <v>2013</v>
      </c>
      <c r="F667">
        <v>35</v>
      </c>
      <c r="G667">
        <v>0.63542797900000003</v>
      </c>
      <c r="H667" t="s">
        <v>1264</v>
      </c>
      <c r="I667" t="s">
        <v>1270</v>
      </c>
      <c r="J667" t="s">
        <v>1275</v>
      </c>
      <c r="K667" t="s">
        <v>1282</v>
      </c>
      <c r="L667" t="s">
        <v>1286</v>
      </c>
      <c r="M667" t="s">
        <v>1288</v>
      </c>
      <c r="N667" t="s">
        <v>1288</v>
      </c>
      <c r="O667">
        <f>VLOOKUP(A667,Sheet2!A:B,2,0)</f>
        <v>300407</v>
      </c>
      <c r="P667">
        <f>VLOOKUP(A667,Sheet2!A:C,3,0)</f>
        <v>363760</v>
      </c>
      <c r="Q667">
        <f>VLOOKUP(A667,Sheet2!A:E,5,0)</f>
        <v>499198</v>
      </c>
      <c r="R667">
        <f>VLOOKUP(A667,Sheet2!A:F,6,0)</f>
        <v>0</v>
      </c>
      <c r="S667" t="s">
        <v>1303</v>
      </c>
      <c r="T667" s="33" t="str">
        <f>VLOOKUP(A667,Sheet2!AA:AD,3,0)</f>
        <v>Green</v>
      </c>
      <c r="U667" s="32" t="str">
        <f>VLOOKUP(A667,Sheet2!X:Y,2,0)</f>
        <v>Green</v>
      </c>
      <c r="V667" s="33" t="str">
        <f>VLOOKUP(A667,Sheet2!AA:AD,4,0)</f>
        <v>Green</v>
      </c>
    </row>
    <row r="668" spans="1:22" x14ac:dyDescent="0.3">
      <c r="A668" t="s">
        <v>680</v>
      </c>
      <c r="B668" t="s">
        <v>1256</v>
      </c>
      <c r="C668">
        <v>49</v>
      </c>
      <c r="D668" t="s">
        <v>1259</v>
      </c>
      <c r="E668">
        <v>2011</v>
      </c>
      <c r="F668">
        <v>43</v>
      </c>
      <c r="G668">
        <v>0.77543259499999995</v>
      </c>
      <c r="H668" t="s">
        <v>1264</v>
      </c>
      <c r="I668" t="s">
        <v>1270</v>
      </c>
      <c r="J668" t="s">
        <v>1275</v>
      </c>
      <c r="K668" t="s">
        <v>1280</v>
      </c>
      <c r="L668" t="s">
        <v>1286</v>
      </c>
      <c r="M668" t="s">
        <v>1288</v>
      </c>
      <c r="N668" t="s">
        <v>1288</v>
      </c>
      <c r="O668">
        <f>VLOOKUP(A668,Sheet2!A:B,2,0)</f>
        <v>325180.78999999998</v>
      </c>
      <c r="P668">
        <f>VLOOKUP(A668,Sheet2!A:C,3,0)</f>
        <v>354216</v>
      </c>
      <c r="Q668">
        <f>VLOOKUP(A668,Sheet2!A:E,5,0)</f>
        <v>685210</v>
      </c>
      <c r="R668">
        <f>VLOOKUP(A668,Sheet2!A:F,6,0)</f>
        <v>0</v>
      </c>
      <c r="S668" t="s">
        <v>1304</v>
      </c>
      <c r="T668" s="33" t="str">
        <f>VLOOKUP(A668,Sheet2!AA:AD,3,0)</f>
        <v>Green</v>
      </c>
      <c r="U668" s="32" t="str">
        <f>VLOOKUP(A668,Sheet2!X:Y,2,0)</f>
        <v>Green</v>
      </c>
      <c r="V668" s="33" t="str">
        <f>VLOOKUP(A668,Sheet2!AA:AD,4,0)</f>
        <v>Green</v>
      </c>
    </row>
    <row r="669" spans="1:22" x14ac:dyDescent="0.3">
      <c r="A669" t="s">
        <v>681</v>
      </c>
      <c r="B669" t="s">
        <v>1257</v>
      </c>
      <c r="C669">
        <v>49</v>
      </c>
      <c r="D669" t="s">
        <v>1259</v>
      </c>
      <c r="E669">
        <v>2012</v>
      </c>
      <c r="F669">
        <v>25</v>
      </c>
      <c r="G669">
        <v>0.60222591199999997</v>
      </c>
      <c r="H669" t="s">
        <v>1264</v>
      </c>
      <c r="I669" t="s">
        <v>1268</v>
      </c>
      <c r="J669" t="s">
        <v>1275</v>
      </c>
      <c r="K669" t="s">
        <v>1280</v>
      </c>
      <c r="L669" t="s">
        <v>1286</v>
      </c>
      <c r="M669" t="s">
        <v>1288</v>
      </c>
      <c r="N669" t="s">
        <v>1288</v>
      </c>
      <c r="O669">
        <f>VLOOKUP(A669,Sheet2!A:B,2,0)</f>
        <v>243020</v>
      </c>
      <c r="P669">
        <f>VLOOKUP(A669,Sheet2!A:C,3,0)</f>
        <v>271370</v>
      </c>
      <c r="Q669">
        <f>VLOOKUP(A669,Sheet2!A:E,5,0)</f>
        <v>564914</v>
      </c>
      <c r="R669">
        <f>VLOOKUP(A669,Sheet2!A:F,6,0)</f>
        <v>0</v>
      </c>
      <c r="S669" t="s">
        <v>1288</v>
      </c>
      <c r="T669" s="33" t="str">
        <f>VLOOKUP(A669,Sheet2!AA:AD,3,0)</f>
        <v>Green</v>
      </c>
      <c r="U669" s="32" t="str">
        <f>VLOOKUP(A669,Sheet2!X:Y,2,0)</f>
        <v>Green</v>
      </c>
      <c r="V669" s="33" t="str">
        <f>VLOOKUP(A669,Sheet2!AA:AD,4,0)</f>
        <v>Green</v>
      </c>
    </row>
    <row r="670" spans="1:22" x14ac:dyDescent="0.3">
      <c r="A670" t="s">
        <v>682</v>
      </c>
      <c r="B670" t="s">
        <v>1256</v>
      </c>
      <c r="C670">
        <v>61</v>
      </c>
      <c r="D670" t="s">
        <v>1260</v>
      </c>
      <c r="E670">
        <v>2015</v>
      </c>
      <c r="F670">
        <v>37</v>
      </c>
      <c r="G670">
        <v>0.617226316</v>
      </c>
      <c r="H670" t="s">
        <v>1264</v>
      </c>
      <c r="I670" t="s">
        <v>1268</v>
      </c>
      <c r="J670" t="s">
        <v>1275</v>
      </c>
      <c r="K670" t="s">
        <v>1280</v>
      </c>
      <c r="L670" t="s">
        <v>1286</v>
      </c>
      <c r="M670" t="s">
        <v>1288</v>
      </c>
      <c r="N670" t="s">
        <v>1288</v>
      </c>
      <c r="O670">
        <f>VLOOKUP(A670,Sheet2!A:B,2,0)</f>
        <v>324173.15000000002</v>
      </c>
      <c r="P670">
        <f>VLOOKUP(A670,Sheet2!A:C,3,0)</f>
        <v>372285</v>
      </c>
      <c r="Q670">
        <f>VLOOKUP(A670,Sheet2!A:E,5,0)</f>
        <v>682753</v>
      </c>
      <c r="R670">
        <f>VLOOKUP(A670,Sheet2!A:F,6,0)</f>
        <v>0</v>
      </c>
      <c r="S670" t="s">
        <v>1304</v>
      </c>
      <c r="T670" s="33" t="str">
        <f>VLOOKUP(A670,Sheet2!AA:AD,3,0)</f>
        <v>Green</v>
      </c>
      <c r="U670" s="32" t="str">
        <f>VLOOKUP(A670,Sheet2!X:Y,2,0)</f>
        <v>Green</v>
      </c>
      <c r="V670" s="33" t="str">
        <f>VLOOKUP(A670,Sheet2!AA:AD,4,0)</f>
        <v>Green</v>
      </c>
    </row>
    <row r="671" spans="1:22" x14ac:dyDescent="0.3">
      <c r="A671" t="s">
        <v>683</v>
      </c>
      <c r="B671" t="s">
        <v>1256</v>
      </c>
      <c r="C671">
        <v>43</v>
      </c>
      <c r="D671" t="s">
        <v>1258</v>
      </c>
      <c r="E671">
        <v>2008</v>
      </c>
      <c r="F671">
        <v>47</v>
      </c>
      <c r="G671">
        <v>0.55079880599999997</v>
      </c>
      <c r="H671" t="s">
        <v>1265</v>
      </c>
      <c r="I671" t="s">
        <v>1269</v>
      </c>
      <c r="J671" t="s">
        <v>1276</v>
      </c>
      <c r="K671" t="s">
        <v>1283</v>
      </c>
      <c r="L671" t="s">
        <v>1286</v>
      </c>
      <c r="M671" t="s">
        <v>1289</v>
      </c>
      <c r="N671" t="s">
        <v>1289</v>
      </c>
      <c r="O671">
        <f>VLOOKUP(A671,Sheet2!A:B,2,0)</f>
        <v>32943</v>
      </c>
      <c r="P671">
        <f>VLOOKUP(A671,Sheet2!A:C,3,0)</f>
        <v>303088</v>
      </c>
      <c r="Q671">
        <f>VLOOKUP(A671,Sheet2!A:E,5,0)</f>
        <v>0</v>
      </c>
      <c r="R671">
        <f>VLOOKUP(A671,Sheet2!A:F,6,0)</f>
        <v>0</v>
      </c>
      <c r="S671" t="s">
        <v>1304</v>
      </c>
      <c r="T671" s="33" t="str">
        <f>VLOOKUP(A671,Sheet2!AA:AD,3,0)</f>
        <v>Green</v>
      </c>
      <c r="U671" s="32" t="str">
        <f>VLOOKUP(A671,Sheet2!X:Y,2,0)</f>
        <v>Green</v>
      </c>
      <c r="V671" s="33" t="str">
        <f>VLOOKUP(A671,Sheet2!AA:AD,4,0)</f>
        <v>Green</v>
      </c>
    </row>
    <row r="672" spans="1:22" x14ac:dyDescent="0.3">
      <c r="A672" t="s">
        <v>684</v>
      </c>
      <c r="B672" t="s">
        <v>1257</v>
      </c>
      <c r="C672">
        <v>37</v>
      </c>
      <c r="D672" t="s">
        <v>1262</v>
      </c>
      <c r="E672">
        <v>2010</v>
      </c>
      <c r="F672">
        <v>38</v>
      </c>
      <c r="G672">
        <v>0.33653906</v>
      </c>
      <c r="H672" t="s">
        <v>1265</v>
      </c>
      <c r="I672" t="s">
        <v>1271</v>
      </c>
      <c r="J672" t="s">
        <v>1271</v>
      </c>
      <c r="K672" t="s">
        <v>1271</v>
      </c>
      <c r="L672" t="s">
        <v>1271</v>
      </c>
      <c r="M672" t="s">
        <v>1288</v>
      </c>
      <c r="N672" t="s">
        <v>1288</v>
      </c>
      <c r="O672">
        <f>VLOOKUP(A672,Sheet2!A:B,2,0)</f>
        <v>293460</v>
      </c>
      <c r="P672">
        <f>VLOOKUP(A672,Sheet2!A:C,3,0)</f>
        <v>293460</v>
      </c>
      <c r="Q672">
        <f>VLOOKUP(A672,Sheet2!A:E,5,0)</f>
        <v>189838</v>
      </c>
      <c r="R672">
        <f>VLOOKUP(A672,Sheet2!A:F,6,0)</f>
        <v>0</v>
      </c>
      <c r="S672" t="s">
        <v>1288</v>
      </c>
      <c r="T672" s="33" t="str">
        <f>VLOOKUP(A672,Sheet2!AA:AD,3,0)</f>
        <v>Green</v>
      </c>
      <c r="U672" s="32" t="str">
        <f>VLOOKUP(A672,Sheet2!X:Y,2,0)</f>
        <v>Green</v>
      </c>
      <c r="V672" s="33" t="str">
        <f>VLOOKUP(A672,Sheet2!AA:AD,4,0)</f>
        <v>Green</v>
      </c>
    </row>
    <row r="673" spans="1:22" x14ac:dyDescent="0.3">
      <c r="A673" t="s">
        <v>685</v>
      </c>
      <c r="B673" t="s">
        <v>1257</v>
      </c>
      <c r="C673">
        <v>49</v>
      </c>
      <c r="D673" t="s">
        <v>1259</v>
      </c>
      <c r="E673">
        <v>2012</v>
      </c>
      <c r="F673">
        <v>35</v>
      </c>
      <c r="G673">
        <v>0.62422037699999999</v>
      </c>
      <c r="H673" t="s">
        <v>1264</v>
      </c>
      <c r="I673" t="s">
        <v>1268</v>
      </c>
      <c r="J673" t="s">
        <v>1274</v>
      </c>
      <c r="K673" t="s">
        <v>1282</v>
      </c>
      <c r="L673" t="s">
        <v>1284</v>
      </c>
      <c r="M673" t="s">
        <v>1289</v>
      </c>
      <c r="N673" t="s">
        <v>1288</v>
      </c>
      <c r="O673">
        <f>VLOOKUP(A673,Sheet2!A:B,2,0)</f>
        <v>256326.01</v>
      </c>
      <c r="P673">
        <f>VLOOKUP(A673,Sheet2!A:C,3,0)</f>
        <v>281567</v>
      </c>
      <c r="Q673">
        <f>VLOOKUP(A673,Sheet2!A:E,5,0)</f>
        <v>573070</v>
      </c>
      <c r="R673">
        <f>VLOOKUP(A673,Sheet2!A:F,6,0)</f>
        <v>0</v>
      </c>
      <c r="S673" t="s">
        <v>1288</v>
      </c>
      <c r="T673" s="33" t="str">
        <f>VLOOKUP(A673,Sheet2!AA:AD,3,0)</f>
        <v>Green</v>
      </c>
      <c r="U673" s="32" t="str">
        <f>VLOOKUP(A673,Sheet2!X:Y,2,0)</f>
        <v>Green</v>
      </c>
      <c r="V673" s="33" t="str">
        <f>VLOOKUP(A673,Sheet2!AA:AD,4,0)</f>
        <v>Green</v>
      </c>
    </row>
    <row r="674" spans="1:22" x14ac:dyDescent="0.3">
      <c r="A674" t="s">
        <v>686</v>
      </c>
      <c r="B674" t="s">
        <v>1256</v>
      </c>
      <c r="C674">
        <v>61</v>
      </c>
      <c r="D674" t="s">
        <v>1259</v>
      </c>
      <c r="E674">
        <v>2014</v>
      </c>
      <c r="F674">
        <v>26</v>
      </c>
      <c r="G674">
        <v>0.70782053199999995</v>
      </c>
      <c r="H674" t="s">
        <v>1264</v>
      </c>
      <c r="I674" t="s">
        <v>1271</v>
      </c>
      <c r="J674" t="s">
        <v>1271</v>
      </c>
      <c r="K674" t="s">
        <v>1271</v>
      </c>
      <c r="L674" t="s">
        <v>1271</v>
      </c>
      <c r="M674" t="s">
        <v>1288</v>
      </c>
      <c r="N674" t="s">
        <v>1288</v>
      </c>
      <c r="O674">
        <f>VLOOKUP(A674,Sheet2!A:B,2,0)</f>
        <v>249965.14</v>
      </c>
      <c r="P674">
        <f>VLOOKUP(A674,Sheet2!A:C,3,0)</f>
        <v>253680</v>
      </c>
      <c r="Q674">
        <f>VLOOKUP(A674,Sheet2!A:E,5,0)</f>
        <v>664489</v>
      </c>
      <c r="R674">
        <f>VLOOKUP(A674,Sheet2!A:F,6,0)</f>
        <v>0</v>
      </c>
      <c r="S674" t="s">
        <v>1303</v>
      </c>
      <c r="T674" s="33" t="str">
        <f>VLOOKUP(A674,Sheet2!AA:AD,3,0)</f>
        <v>Green</v>
      </c>
      <c r="U674" s="32" t="str">
        <f>VLOOKUP(A674,Sheet2!X:Y,2,0)</f>
        <v>Green</v>
      </c>
      <c r="V674" s="33" t="str">
        <f>VLOOKUP(A674,Sheet2!AA:AD,4,0)</f>
        <v>Green</v>
      </c>
    </row>
    <row r="675" spans="1:22" x14ac:dyDescent="0.3">
      <c r="A675" t="s">
        <v>687</v>
      </c>
      <c r="B675" t="s">
        <v>1257</v>
      </c>
      <c r="C675">
        <v>49</v>
      </c>
      <c r="D675" t="s">
        <v>1259</v>
      </c>
      <c r="E675">
        <v>2008</v>
      </c>
      <c r="F675">
        <v>37</v>
      </c>
      <c r="G675">
        <v>0.62448258099999998</v>
      </c>
      <c r="H675" t="s">
        <v>1264</v>
      </c>
      <c r="I675" t="s">
        <v>1270</v>
      </c>
      <c r="J675" t="s">
        <v>1274</v>
      </c>
      <c r="K675" t="s">
        <v>1279</v>
      </c>
      <c r="L675" t="s">
        <v>1271</v>
      </c>
      <c r="M675" t="s">
        <v>1289</v>
      </c>
      <c r="N675" t="s">
        <v>1288</v>
      </c>
      <c r="O675">
        <f>VLOOKUP(A675,Sheet2!A:B,2,0)</f>
        <v>80930</v>
      </c>
      <c r="P675">
        <f>VLOOKUP(A675,Sheet2!A:C,3,0)</f>
        <v>222453</v>
      </c>
      <c r="Q675">
        <f>VLOOKUP(A675,Sheet2!A:E,5,0)</f>
        <v>554143</v>
      </c>
      <c r="R675">
        <f>VLOOKUP(A675,Sheet2!A:F,6,0)</f>
        <v>0</v>
      </c>
      <c r="S675" t="s">
        <v>1288</v>
      </c>
      <c r="T675" s="33" t="str">
        <f>VLOOKUP(A675,Sheet2!AA:AD,3,0)</f>
        <v>Green</v>
      </c>
      <c r="U675" s="32" t="str">
        <f>VLOOKUP(A675,Sheet2!X:Y,2,0)</f>
        <v>Green</v>
      </c>
      <c r="V675" s="33" t="str">
        <f>VLOOKUP(A675,Sheet2!AA:AD,4,0)</f>
        <v>Green</v>
      </c>
    </row>
    <row r="676" spans="1:22" x14ac:dyDescent="0.3">
      <c r="A676" t="s">
        <v>688</v>
      </c>
      <c r="B676" t="s">
        <v>1257</v>
      </c>
      <c r="C676">
        <v>48</v>
      </c>
      <c r="D676" t="s">
        <v>1259</v>
      </c>
      <c r="E676">
        <v>2015</v>
      </c>
      <c r="F676">
        <v>46</v>
      </c>
      <c r="G676">
        <v>0.89736052600000005</v>
      </c>
      <c r="H676" t="s">
        <v>1264</v>
      </c>
      <c r="I676" t="s">
        <v>1271</v>
      </c>
      <c r="J676" t="s">
        <v>1271</v>
      </c>
      <c r="K676" t="s">
        <v>1271</v>
      </c>
      <c r="L676" t="s">
        <v>1271</v>
      </c>
      <c r="M676" t="s">
        <v>1289</v>
      </c>
      <c r="N676" t="s">
        <v>1289</v>
      </c>
      <c r="O676">
        <f>VLOOKUP(A676,Sheet2!A:B,2,0)</f>
        <v>358297</v>
      </c>
      <c r="P676">
        <f>VLOOKUP(A676,Sheet2!A:C,3,0)</f>
        <v>543158</v>
      </c>
      <c r="Q676">
        <f>VLOOKUP(A676,Sheet2!A:E,5,0)</f>
        <v>1044551</v>
      </c>
      <c r="R676">
        <f>VLOOKUP(A676,Sheet2!A:F,6,0)</f>
        <v>1044551</v>
      </c>
      <c r="S676" t="s">
        <v>1303</v>
      </c>
      <c r="T676" s="33" t="str">
        <f>VLOOKUP(A676,Sheet2!AA:AD,3,0)</f>
        <v>Green</v>
      </c>
      <c r="U676" s="32" t="str">
        <f>VLOOKUP(A676,Sheet2!X:Y,2,0)</f>
        <v>Green</v>
      </c>
      <c r="V676" s="33" t="str">
        <f>VLOOKUP(A676,Sheet2!AA:AD,4,0)</f>
        <v>Green</v>
      </c>
    </row>
    <row r="677" spans="1:22" x14ac:dyDescent="0.3">
      <c r="A677" t="s">
        <v>689</v>
      </c>
      <c r="B677" t="s">
        <v>1257</v>
      </c>
      <c r="C677">
        <v>49</v>
      </c>
      <c r="D677" t="s">
        <v>1261</v>
      </c>
      <c r="E677">
        <v>2008</v>
      </c>
      <c r="F677">
        <v>45</v>
      </c>
      <c r="G677">
        <v>0.70827225800000004</v>
      </c>
      <c r="H677" t="s">
        <v>1265</v>
      </c>
      <c r="I677" t="s">
        <v>1267</v>
      </c>
      <c r="J677" t="s">
        <v>1274</v>
      </c>
      <c r="K677" t="s">
        <v>1279</v>
      </c>
      <c r="L677" t="s">
        <v>1286</v>
      </c>
      <c r="M677" t="s">
        <v>1288</v>
      </c>
      <c r="N677" t="s">
        <v>1288</v>
      </c>
      <c r="O677">
        <f>VLOOKUP(A677,Sheet2!A:B,2,0)</f>
        <v>267100</v>
      </c>
      <c r="P677">
        <f>VLOOKUP(A677,Sheet2!A:C,3,0)</f>
        <v>321375</v>
      </c>
      <c r="Q677">
        <f>VLOOKUP(A677,Sheet2!A:E,5,0)</f>
        <v>491900</v>
      </c>
      <c r="R677">
        <f>VLOOKUP(A677,Sheet2!A:F,6,0)</f>
        <v>0</v>
      </c>
      <c r="S677" t="s">
        <v>1303</v>
      </c>
      <c r="T677" s="33" t="str">
        <f>VLOOKUP(A677,Sheet2!AA:AD,3,0)</f>
        <v>Green</v>
      </c>
      <c r="U677" s="32" t="str">
        <f>VLOOKUP(A677,Sheet2!X:Y,2,0)</f>
        <v>Green</v>
      </c>
      <c r="V677" s="33" t="str">
        <f>VLOOKUP(A677,Sheet2!AA:AD,4,0)</f>
        <v>Green</v>
      </c>
    </row>
    <row r="678" spans="1:22" x14ac:dyDescent="0.3">
      <c r="A678" t="s">
        <v>690</v>
      </c>
      <c r="B678" t="s">
        <v>1256</v>
      </c>
      <c r="C678">
        <v>61</v>
      </c>
      <c r="D678" t="s">
        <v>1258</v>
      </c>
      <c r="E678">
        <v>2016</v>
      </c>
      <c r="F678">
        <v>31</v>
      </c>
      <c r="G678">
        <v>0.62347833500000005</v>
      </c>
      <c r="H678" t="s">
        <v>1264</v>
      </c>
      <c r="I678" t="s">
        <v>1271</v>
      </c>
      <c r="J678" t="s">
        <v>1271</v>
      </c>
      <c r="K678" t="s">
        <v>1271</v>
      </c>
      <c r="L678" t="s">
        <v>1271</v>
      </c>
      <c r="M678" t="s">
        <v>1289</v>
      </c>
      <c r="N678" t="s">
        <v>1288</v>
      </c>
      <c r="O678">
        <f>VLOOKUP(A678,Sheet2!A:B,2,0)</f>
        <v>53576</v>
      </c>
      <c r="P678">
        <f>VLOOKUP(A678,Sheet2!A:C,3,0)</f>
        <v>319632</v>
      </c>
      <c r="Q678">
        <f>VLOOKUP(A678,Sheet2!A:E,5,0)</f>
        <v>724070</v>
      </c>
      <c r="R678">
        <f>VLOOKUP(A678,Sheet2!A:F,6,0)</f>
        <v>724070</v>
      </c>
      <c r="S678" t="s">
        <v>1304</v>
      </c>
      <c r="T678" s="33" t="str">
        <f>VLOOKUP(A678,Sheet2!AA:AD,3,0)</f>
        <v>Green</v>
      </c>
      <c r="U678" s="32" t="str">
        <f>VLOOKUP(A678,Sheet2!X:Y,2,0)</f>
        <v>Green</v>
      </c>
      <c r="V678" s="33" t="str">
        <f>VLOOKUP(A678,Sheet2!AA:AD,4,0)</f>
        <v>Green</v>
      </c>
    </row>
    <row r="679" spans="1:22" x14ac:dyDescent="0.3">
      <c r="A679" t="s">
        <v>691</v>
      </c>
      <c r="B679" t="s">
        <v>1256</v>
      </c>
      <c r="C679">
        <v>25</v>
      </c>
      <c r="D679" t="s">
        <v>1259</v>
      </c>
      <c r="E679">
        <v>2010</v>
      </c>
      <c r="F679">
        <v>37</v>
      </c>
      <c r="G679">
        <v>0.61535166699999999</v>
      </c>
      <c r="H679" t="s">
        <v>1266</v>
      </c>
      <c r="I679" t="s">
        <v>1268</v>
      </c>
      <c r="J679" t="s">
        <v>1274</v>
      </c>
      <c r="K679" t="s">
        <v>1280</v>
      </c>
      <c r="L679" t="s">
        <v>1286</v>
      </c>
      <c r="M679" t="s">
        <v>1288</v>
      </c>
      <c r="N679" t="s">
        <v>1288</v>
      </c>
      <c r="O679">
        <f>VLOOKUP(A679,Sheet2!A:B,2,0)</f>
        <v>439756.97</v>
      </c>
      <c r="P679">
        <f>VLOOKUP(A679,Sheet2!A:C,3,0)</f>
        <v>440286</v>
      </c>
      <c r="Q679">
        <f>VLOOKUP(A679,Sheet2!A:E,5,0)</f>
        <v>90198</v>
      </c>
      <c r="R679">
        <f>VLOOKUP(A679,Sheet2!A:F,6,0)</f>
        <v>0</v>
      </c>
      <c r="S679" t="s">
        <v>1303</v>
      </c>
      <c r="T679" s="33" t="str">
        <f>VLOOKUP(A679,Sheet2!AA:AD,3,0)</f>
        <v>Green</v>
      </c>
      <c r="U679" s="32" t="str">
        <f>VLOOKUP(A679,Sheet2!X:Y,2,0)</f>
        <v>Green</v>
      </c>
      <c r="V679" s="33" t="str">
        <f>VLOOKUP(A679,Sheet2!AA:AD,4,0)</f>
        <v>Green</v>
      </c>
    </row>
    <row r="680" spans="1:22" x14ac:dyDescent="0.3">
      <c r="A680" t="s">
        <v>692</v>
      </c>
      <c r="B680" t="s">
        <v>1257</v>
      </c>
      <c r="C680">
        <v>49</v>
      </c>
      <c r="D680" t="s">
        <v>1258</v>
      </c>
      <c r="E680">
        <v>2011</v>
      </c>
      <c r="F680">
        <v>25</v>
      </c>
      <c r="G680">
        <v>0.62313909700000003</v>
      </c>
      <c r="H680" t="s">
        <v>1264</v>
      </c>
      <c r="I680" t="s">
        <v>1268</v>
      </c>
      <c r="J680" t="s">
        <v>1275</v>
      </c>
      <c r="K680" t="s">
        <v>1280</v>
      </c>
      <c r="L680" t="s">
        <v>1284</v>
      </c>
      <c r="M680" t="s">
        <v>1288</v>
      </c>
      <c r="N680" t="s">
        <v>1288</v>
      </c>
      <c r="O680">
        <f>VLOOKUP(A680,Sheet2!A:B,2,0)</f>
        <v>268880</v>
      </c>
      <c r="P680">
        <f>VLOOKUP(A680,Sheet2!A:C,3,0)</f>
        <v>273460</v>
      </c>
      <c r="Q680">
        <f>VLOOKUP(A680,Sheet2!A:E,5,0)</f>
        <v>549608</v>
      </c>
      <c r="R680">
        <f>VLOOKUP(A680,Sheet2!A:F,6,0)</f>
        <v>0</v>
      </c>
      <c r="S680" t="s">
        <v>1288</v>
      </c>
      <c r="T680" s="33" t="str">
        <f>VLOOKUP(A680,Sheet2!AA:AD,3,0)</f>
        <v>Green</v>
      </c>
      <c r="U680" s="32" t="str">
        <f>VLOOKUP(A680,Sheet2!X:Y,2,0)</f>
        <v>Green</v>
      </c>
      <c r="V680" s="33" t="str">
        <f>VLOOKUP(A680,Sheet2!AA:AD,4,0)</f>
        <v>Green</v>
      </c>
    </row>
    <row r="681" spans="1:22" x14ac:dyDescent="0.3">
      <c r="A681" t="s">
        <v>693</v>
      </c>
      <c r="B681" t="s">
        <v>1256</v>
      </c>
      <c r="C681">
        <v>61</v>
      </c>
      <c r="D681" t="s">
        <v>1258</v>
      </c>
      <c r="E681">
        <v>2016</v>
      </c>
      <c r="F681">
        <v>30</v>
      </c>
      <c r="G681">
        <v>0.61400465599999998</v>
      </c>
      <c r="H681" t="s">
        <v>1264</v>
      </c>
      <c r="I681" t="s">
        <v>1271</v>
      </c>
      <c r="J681" t="s">
        <v>1271</v>
      </c>
      <c r="K681" t="s">
        <v>1271</v>
      </c>
      <c r="L681" t="s">
        <v>1271</v>
      </c>
      <c r="M681" t="s">
        <v>1288</v>
      </c>
      <c r="N681" t="s">
        <v>1288</v>
      </c>
      <c r="O681">
        <f>VLOOKUP(A681,Sheet2!A:B,2,0)</f>
        <v>313656</v>
      </c>
      <c r="P681">
        <f>VLOOKUP(A681,Sheet2!A:C,3,0)</f>
        <v>313656</v>
      </c>
      <c r="Q681">
        <f>VLOOKUP(A681,Sheet2!A:E,5,0)</f>
        <v>720703</v>
      </c>
      <c r="R681">
        <f>VLOOKUP(A681,Sheet2!A:F,6,0)</f>
        <v>0</v>
      </c>
      <c r="S681" t="s">
        <v>1288</v>
      </c>
      <c r="T681" s="33" t="str">
        <f>VLOOKUP(A681,Sheet2!AA:AD,3,0)</f>
        <v>Green</v>
      </c>
      <c r="U681" s="32" t="str">
        <f>VLOOKUP(A681,Sheet2!X:Y,2,0)</f>
        <v>Green</v>
      </c>
      <c r="V681" s="33" t="str">
        <f>VLOOKUP(A681,Sheet2!AA:AD,4,0)</f>
        <v>Green</v>
      </c>
    </row>
    <row r="682" spans="1:22" x14ac:dyDescent="0.3">
      <c r="A682" t="s">
        <v>694</v>
      </c>
      <c r="B682" t="s">
        <v>1257</v>
      </c>
      <c r="C682">
        <v>61</v>
      </c>
      <c r="D682" t="s">
        <v>1262</v>
      </c>
      <c r="E682">
        <v>2015</v>
      </c>
      <c r="F682">
        <v>27</v>
      </c>
      <c r="G682">
        <v>0.58455913000000004</v>
      </c>
      <c r="H682" t="s">
        <v>1265</v>
      </c>
      <c r="I682" t="s">
        <v>1270</v>
      </c>
      <c r="J682" t="s">
        <v>1274</v>
      </c>
      <c r="K682" t="s">
        <v>1279</v>
      </c>
      <c r="L682" t="s">
        <v>1271</v>
      </c>
      <c r="M682" t="s">
        <v>1288</v>
      </c>
      <c r="N682" t="s">
        <v>1288</v>
      </c>
      <c r="O682">
        <f>VLOOKUP(A682,Sheet2!A:B,2,0)</f>
        <v>392924</v>
      </c>
      <c r="P682">
        <f>VLOOKUP(A682,Sheet2!A:C,3,0)</f>
        <v>438691</v>
      </c>
      <c r="Q682">
        <f>VLOOKUP(A682,Sheet2!A:E,5,0)</f>
        <v>591499</v>
      </c>
      <c r="R682">
        <f>VLOOKUP(A682,Sheet2!A:F,6,0)</f>
        <v>0</v>
      </c>
      <c r="S682" t="s">
        <v>1288</v>
      </c>
      <c r="T682" s="33" t="str">
        <f>VLOOKUP(A682,Sheet2!AA:AD,3,0)</f>
        <v>Green</v>
      </c>
      <c r="U682" s="32" t="str">
        <f>VLOOKUP(A682,Sheet2!X:Y,2,0)</f>
        <v>Green</v>
      </c>
      <c r="V682" s="33" t="str">
        <f>VLOOKUP(A682,Sheet2!AA:AD,4,0)</f>
        <v>Green</v>
      </c>
    </row>
    <row r="683" spans="1:22" x14ac:dyDescent="0.3">
      <c r="A683" t="s">
        <v>695</v>
      </c>
      <c r="B683" t="s">
        <v>1256</v>
      </c>
      <c r="C683">
        <v>61</v>
      </c>
      <c r="D683" t="s">
        <v>1258</v>
      </c>
      <c r="E683">
        <v>2015</v>
      </c>
      <c r="F683">
        <v>45</v>
      </c>
      <c r="G683">
        <v>0.73138508800000002</v>
      </c>
      <c r="H683" t="s">
        <v>1264</v>
      </c>
      <c r="I683" t="s">
        <v>1271</v>
      </c>
      <c r="J683" t="s">
        <v>1271</v>
      </c>
      <c r="K683" t="s">
        <v>1271</v>
      </c>
      <c r="L683" t="s">
        <v>1271</v>
      </c>
      <c r="M683" t="s">
        <v>1289</v>
      </c>
      <c r="N683" t="s">
        <v>1288</v>
      </c>
      <c r="O683">
        <f>VLOOKUP(A683,Sheet2!A:B,2,0)</f>
        <v>269618</v>
      </c>
      <c r="P683">
        <f>VLOOKUP(A683,Sheet2!A:C,3,0)</f>
        <v>358320</v>
      </c>
      <c r="Q683">
        <f>VLOOKUP(A683,Sheet2!A:E,5,0)</f>
        <v>868231</v>
      </c>
      <c r="R683">
        <f>VLOOKUP(A683,Sheet2!A:F,6,0)</f>
        <v>0</v>
      </c>
      <c r="S683" t="s">
        <v>1304</v>
      </c>
      <c r="T683" s="33" t="str">
        <f>VLOOKUP(A683,Sheet2!AA:AD,3,0)</f>
        <v>Green</v>
      </c>
      <c r="U683" s="32" t="str">
        <f>VLOOKUP(A683,Sheet2!X:Y,2,0)</f>
        <v>Green</v>
      </c>
      <c r="V683" s="33" t="str">
        <f>VLOOKUP(A683,Sheet2!AA:AD,4,0)</f>
        <v>Green</v>
      </c>
    </row>
    <row r="684" spans="1:22" x14ac:dyDescent="0.3">
      <c r="A684" t="s">
        <v>696</v>
      </c>
      <c r="B684" t="s">
        <v>1257</v>
      </c>
      <c r="C684">
        <v>36</v>
      </c>
      <c r="D684" t="s">
        <v>1263</v>
      </c>
      <c r="E684">
        <v>2015</v>
      </c>
      <c r="F684">
        <v>36</v>
      </c>
      <c r="G684">
        <v>0.30149824600000003</v>
      </c>
      <c r="H684" t="s">
        <v>1264</v>
      </c>
      <c r="I684" t="s">
        <v>1271</v>
      </c>
      <c r="J684" t="s">
        <v>1271</v>
      </c>
      <c r="K684" t="s">
        <v>1271</v>
      </c>
      <c r="L684" t="s">
        <v>1271</v>
      </c>
      <c r="M684" t="s">
        <v>1289</v>
      </c>
      <c r="N684" t="s">
        <v>1288</v>
      </c>
      <c r="O684">
        <f>VLOOKUP(A684,Sheet2!A:B,2,0)</f>
        <v>81100.88</v>
      </c>
      <c r="P684">
        <f>VLOOKUP(A684,Sheet2!A:C,3,0)</f>
        <v>232950</v>
      </c>
      <c r="Q684">
        <f>VLOOKUP(A684,Sheet2!A:E,5,0)</f>
        <v>316540</v>
      </c>
      <c r="R684">
        <f>VLOOKUP(A684,Sheet2!A:F,6,0)</f>
        <v>316540</v>
      </c>
      <c r="S684" t="s">
        <v>1303</v>
      </c>
      <c r="T684" s="33" t="str">
        <f>VLOOKUP(A684,Sheet2!AA:AD,3,0)</f>
        <v>Green</v>
      </c>
      <c r="U684" s="32" t="str">
        <f>VLOOKUP(A684,Sheet2!X:Y,2,0)</f>
        <v>Green</v>
      </c>
      <c r="V684" s="33" t="str">
        <f>VLOOKUP(A684,Sheet2!AA:AD,4,0)</f>
        <v>Green</v>
      </c>
    </row>
    <row r="685" spans="1:22" x14ac:dyDescent="0.3">
      <c r="A685" t="s">
        <v>697</v>
      </c>
      <c r="B685" t="s">
        <v>1257</v>
      </c>
      <c r="C685">
        <v>49</v>
      </c>
      <c r="D685" t="s">
        <v>1262</v>
      </c>
      <c r="E685">
        <v>2010</v>
      </c>
      <c r="F685">
        <v>19</v>
      </c>
      <c r="G685">
        <v>0.45831503400000001</v>
      </c>
      <c r="H685" t="s">
        <v>1264</v>
      </c>
      <c r="I685" t="s">
        <v>1271</v>
      </c>
      <c r="J685" t="s">
        <v>1271</v>
      </c>
      <c r="K685" t="s">
        <v>1271</v>
      </c>
      <c r="L685" t="s">
        <v>1271</v>
      </c>
      <c r="M685" t="s">
        <v>1288</v>
      </c>
      <c r="N685" t="s">
        <v>1288</v>
      </c>
      <c r="O685">
        <f>VLOOKUP(A685,Sheet2!A:B,2,0)</f>
        <v>298579.93</v>
      </c>
      <c r="P685">
        <f>VLOOKUP(A685,Sheet2!A:C,3,0)</f>
        <v>311961</v>
      </c>
      <c r="Q685">
        <f>VLOOKUP(A685,Sheet2!A:E,5,0)</f>
        <v>320086</v>
      </c>
      <c r="R685">
        <f>VLOOKUP(A685,Sheet2!A:F,6,0)</f>
        <v>0</v>
      </c>
      <c r="S685" t="s">
        <v>1288</v>
      </c>
      <c r="T685" s="33" t="str">
        <f>VLOOKUP(A685,Sheet2!AA:AD,3,0)</f>
        <v>Green</v>
      </c>
      <c r="U685" s="32" t="str">
        <f>VLOOKUP(A685,Sheet2!X:Y,2,0)</f>
        <v>Green</v>
      </c>
      <c r="V685" s="33" t="str">
        <f>VLOOKUP(A685,Sheet2!AA:AD,4,0)</f>
        <v>Green</v>
      </c>
    </row>
    <row r="686" spans="1:22" x14ac:dyDescent="0.3">
      <c r="A686" t="s">
        <v>698</v>
      </c>
      <c r="B686" t="s">
        <v>1257</v>
      </c>
      <c r="C686">
        <v>49</v>
      </c>
      <c r="D686" t="s">
        <v>1259</v>
      </c>
      <c r="E686">
        <v>2014</v>
      </c>
      <c r="F686">
        <v>39</v>
      </c>
      <c r="G686">
        <v>0.62472323699999999</v>
      </c>
      <c r="H686" t="s">
        <v>1264</v>
      </c>
      <c r="I686" t="s">
        <v>1270</v>
      </c>
      <c r="J686" t="s">
        <v>1277</v>
      </c>
      <c r="K686" t="s">
        <v>1279</v>
      </c>
      <c r="L686" t="s">
        <v>1286</v>
      </c>
      <c r="M686" t="s">
        <v>1288</v>
      </c>
      <c r="N686" t="s">
        <v>1288</v>
      </c>
      <c r="O686">
        <f>VLOOKUP(A686,Sheet2!A:B,2,0)</f>
        <v>252970</v>
      </c>
      <c r="P686">
        <f>VLOOKUP(A686,Sheet2!A:C,3,0)</f>
        <v>278410</v>
      </c>
      <c r="Q686">
        <f>VLOOKUP(A686,Sheet2!A:E,5,0)</f>
        <v>653052</v>
      </c>
      <c r="R686">
        <f>VLOOKUP(A686,Sheet2!A:F,6,0)</f>
        <v>0</v>
      </c>
      <c r="S686" t="s">
        <v>1304</v>
      </c>
      <c r="T686" s="33" t="str">
        <f>VLOOKUP(A686,Sheet2!AA:AD,3,0)</f>
        <v>Green</v>
      </c>
      <c r="U686" s="32" t="str">
        <f>VLOOKUP(A686,Sheet2!X:Y,2,0)</f>
        <v>Green</v>
      </c>
      <c r="V686" s="33" t="str">
        <f>VLOOKUP(A686,Sheet2!AA:AD,4,0)</f>
        <v>Green</v>
      </c>
    </row>
    <row r="687" spans="1:22" x14ac:dyDescent="0.3">
      <c r="A687" t="s">
        <v>699</v>
      </c>
      <c r="B687" t="s">
        <v>1257</v>
      </c>
      <c r="C687">
        <v>37</v>
      </c>
      <c r="D687" t="s">
        <v>1259</v>
      </c>
      <c r="E687">
        <v>2011</v>
      </c>
      <c r="F687">
        <v>36</v>
      </c>
      <c r="G687">
        <v>0.83573780600000003</v>
      </c>
      <c r="H687" t="s">
        <v>1265</v>
      </c>
      <c r="I687" t="s">
        <v>1270</v>
      </c>
      <c r="J687" t="s">
        <v>1274</v>
      </c>
      <c r="K687" t="s">
        <v>1279</v>
      </c>
      <c r="L687" t="s">
        <v>1271</v>
      </c>
      <c r="M687" t="s">
        <v>1288</v>
      </c>
      <c r="N687" t="s">
        <v>1289</v>
      </c>
      <c r="O687">
        <f>VLOOKUP(A687,Sheet2!A:B,2,0)</f>
        <v>646884</v>
      </c>
      <c r="P687">
        <f>VLOOKUP(A687,Sheet2!A:C,3,0)</f>
        <v>646884</v>
      </c>
      <c r="Q687">
        <f>VLOOKUP(A687,Sheet2!A:E,5,0)</f>
        <v>571739</v>
      </c>
      <c r="R687">
        <f>VLOOKUP(A687,Sheet2!A:F,6,0)</f>
        <v>0</v>
      </c>
      <c r="S687" t="s">
        <v>1305</v>
      </c>
      <c r="T687" s="33" t="str">
        <f>VLOOKUP(A687,Sheet2!AA:AD,3,0)</f>
        <v>Green</v>
      </c>
      <c r="U687" s="32" t="str">
        <f>VLOOKUP(A687,Sheet2!X:Y,2,0)</f>
        <v>Green</v>
      </c>
      <c r="V687" s="33" t="str">
        <f>VLOOKUP(A687,Sheet2!AA:AD,4,0)</f>
        <v>Green</v>
      </c>
    </row>
    <row r="688" spans="1:22" x14ac:dyDescent="0.3">
      <c r="A688" t="s">
        <v>700</v>
      </c>
      <c r="B688" t="s">
        <v>1256</v>
      </c>
      <c r="C688">
        <v>49</v>
      </c>
      <c r="D688" t="s">
        <v>1259</v>
      </c>
      <c r="E688">
        <v>2007</v>
      </c>
      <c r="F688">
        <v>55</v>
      </c>
      <c r="G688">
        <v>0.62250777999999996</v>
      </c>
      <c r="H688" t="s">
        <v>1264</v>
      </c>
      <c r="I688" t="s">
        <v>1271</v>
      </c>
      <c r="J688" t="s">
        <v>1271</v>
      </c>
      <c r="K688" t="s">
        <v>1271</v>
      </c>
      <c r="L688" t="s">
        <v>1271</v>
      </c>
      <c r="M688" t="s">
        <v>1288</v>
      </c>
      <c r="N688" t="s">
        <v>1288</v>
      </c>
      <c r="O688">
        <f>VLOOKUP(A688,Sheet2!A:B,2,0)</f>
        <v>171250</v>
      </c>
      <c r="P688">
        <f>VLOOKUP(A688,Sheet2!A:C,3,0)</f>
        <v>171250</v>
      </c>
      <c r="Q688">
        <f>VLOOKUP(A688,Sheet2!A:E,5,0)</f>
        <v>371684</v>
      </c>
      <c r="R688">
        <f>VLOOKUP(A688,Sheet2!A:F,6,0)</f>
        <v>0</v>
      </c>
      <c r="S688" t="s">
        <v>1303</v>
      </c>
      <c r="T688" s="33" t="str">
        <f>VLOOKUP(A688,Sheet2!AA:AD,3,0)</f>
        <v>Green</v>
      </c>
      <c r="U688" s="32" t="str">
        <f>VLOOKUP(A688,Sheet2!X:Y,2,0)</f>
        <v>Green</v>
      </c>
      <c r="V688" s="33" t="str">
        <f>VLOOKUP(A688,Sheet2!AA:AD,4,0)</f>
        <v>Green</v>
      </c>
    </row>
    <row r="689" spans="1:22" x14ac:dyDescent="0.3">
      <c r="A689" t="s">
        <v>701</v>
      </c>
      <c r="B689" t="s">
        <v>1257</v>
      </c>
      <c r="C689">
        <v>37</v>
      </c>
      <c r="D689" t="s">
        <v>1260</v>
      </c>
      <c r="E689">
        <v>2014</v>
      </c>
      <c r="F689">
        <v>57</v>
      </c>
      <c r="G689">
        <v>0.56638427700000005</v>
      </c>
      <c r="H689" t="s">
        <v>1264</v>
      </c>
      <c r="I689" t="s">
        <v>1272</v>
      </c>
      <c r="J689" t="s">
        <v>1275</v>
      </c>
      <c r="K689" t="s">
        <v>1283</v>
      </c>
      <c r="L689" t="s">
        <v>1286</v>
      </c>
      <c r="M689" t="s">
        <v>1289</v>
      </c>
      <c r="N689" t="s">
        <v>1288</v>
      </c>
      <c r="O689">
        <f>VLOOKUP(A689,Sheet2!A:B,2,0)</f>
        <v>239326</v>
      </c>
      <c r="P689">
        <f>VLOOKUP(A689,Sheet2!A:C,3,0)</f>
        <v>384370</v>
      </c>
      <c r="Q689">
        <f>VLOOKUP(A689,Sheet2!A:E,5,0)</f>
        <v>580805</v>
      </c>
      <c r="R689">
        <f>VLOOKUP(A689,Sheet2!A:F,6,0)</f>
        <v>580805</v>
      </c>
      <c r="S689" t="s">
        <v>1304</v>
      </c>
      <c r="T689" s="33" t="str">
        <f>VLOOKUP(A689,Sheet2!AA:AD,3,0)</f>
        <v>Green</v>
      </c>
      <c r="U689" s="32" t="str">
        <f>VLOOKUP(A689,Sheet2!X:Y,2,0)</f>
        <v>Green</v>
      </c>
      <c r="V689" s="33" t="str">
        <f>VLOOKUP(A689,Sheet2!AA:AD,4,0)</f>
        <v>Green</v>
      </c>
    </row>
    <row r="690" spans="1:22" x14ac:dyDescent="0.3">
      <c r="A690" t="s">
        <v>702</v>
      </c>
      <c r="B690" t="s">
        <v>1256</v>
      </c>
      <c r="C690">
        <v>55</v>
      </c>
      <c r="D690" t="s">
        <v>1261</v>
      </c>
      <c r="E690">
        <v>2014</v>
      </c>
      <c r="F690">
        <v>42</v>
      </c>
      <c r="G690">
        <v>0.812844393</v>
      </c>
      <c r="H690" t="s">
        <v>1264</v>
      </c>
      <c r="I690" t="s">
        <v>1271</v>
      </c>
      <c r="J690" t="s">
        <v>1271</v>
      </c>
      <c r="K690" t="s">
        <v>1271</v>
      </c>
      <c r="L690" t="s">
        <v>1271</v>
      </c>
      <c r="M690" t="s">
        <v>1288</v>
      </c>
      <c r="N690" t="s">
        <v>1289</v>
      </c>
      <c r="O690">
        <f>VLOOKUP(A690,Sheet2!A:B,2,0)</f>
        <v>400939.19</v>
      </c>
      <c r="P690">
        <f>VLOOKUP(A690,Sheet2!A:C,3,0)</f>
        <v>431046</v>
      </c>
      <c r="Q690">
        <f>VLOOKUP(A690,Sheet2!A:E,5,0)</f>
        <v>860272</v>
      </c>
      <c r="R690">
        <f>VLOOKUP(A690,Sheet2!A:F,6,0)</f>
        <v>0</v>
      </c>
      <c r="S690" t="s">
        <v>1303</v>
      </c>
      <c r="T690" s="33" t="str">
        <f>VLOOKUP(A690,Sheet2!AA:AD,3,0)</f>
        <v>Green</v>
      </c>
      <c r="U690" s="32" t="str">
        <f>VLOOKUP(A690,Sheet2!X:Y,2,0)</f>
        <v>Green</v>
      </c>
      <c r="V690" s="33" t="str">
        <f>VLOOKUP(A690,Sheet2!AA:AD,4,0)</f>
        <v>Green</v>
      </c>
    </row>
    <row r="691" spans="1:22" x14ac:dyDescent="0.3">
      <c r="A691" t="s">
        <v>703</v>
      </c>
      <c r="B691" t="s">
        <v>1257</v>
      </c>
      <c r="C691">
        <v>37</v>
      </c>
      <c r="D691" t="s">
        <v>1261</v>
      </c>
      <c r="E691">
        <v>2015</v>
      </c>
      <c r="F691">
        <v>44</v>
      </c>
      <c r="G691">
        <v>0.63623043499999998</v>
      </c>
      <c r="H691" t="s">
        <v>1265</v>
      </c>
      <c r="I691" t="s">
        <v>1270</v>
      </c>
      <c r="J691" t="s">
        <v>1274</v>
      </c>
      <c r="K691" t="s">
        <v>1279</v>
      </c>
      <c r="L691" t="s">
        <v>1271</v>
      </c>
      <c r="M691" t="s">
        <v>1288</v>
      </c>
      <c r="N691" t="s">
        <v>1288</v>
      </c>
      <c r="O691">
        <f>VLOOKUP(A691,Sheet2!A:B,2,0)</f>
        <v>658540</v>
      </c>
      <c r="P691">
        <f>VLOOKUP(A691,Sheet2!A:C,3,0)</f>
        <v>658540</v>
      </c>
      <c r="Q691">
        <f>VLOOKUP(A691,Sheet2!A:E,5,0)</f>
        <v>445597</v>
      </c>
      <c r="R691">
        <f>VLOOKUP(A691,Sheet2!A:F,6,0)</f>
        <v>0</v>
      </c>
      <c r="S691" t="s">
        <v>1288</v>
      </c>
      <c r="T691" s="33" t="str">
        <f>VLOOKUP(A691,Sheet2!AA:AD,3,0)</f>
        <v>Green</v>
      </c>
      <c r="U691" s="32" t="str">
        <f>VLOOKUP(A691,Sheet2!X:Y,2,0)</f>
        <v>Green</v>
      </c>
      <c r="V691" s="33" t="str">
        <f>VLOOKUP(A691,Sheet2!AA:AD,4,0)</f>
        <v>Green</v>
      </c>
    </row>
    <row r="692" spans="1:22" x14ac:dyDescent="0.3">
      <c r="A692" t="s">
        <v>704</v>
      </c>
      <c r="B692" t="s">
        <v>1257</v>
      </c>
      <c r="C692">
        <v>61</v>
      </c>
      <c r="D692" t="s">
        <v>1259</v>
      </c>
      <c r="E692">
        <v>2016</v>
      </c>
      <c r="F692">
        <v>61</v>
      </c>
      <c r="G692">
        <v>0.699350688</v>
      </c>
      <c r="H692" t="s">
        <v>1264</v>
      </c>
      <c r="I692" t="s">
        <v>1269</v>
      </c>
      <c r="J692" t="s">
        <v>1276</v>
      </c>
      <c r="K692" t="s">
        <v>1280</v>
      </c>
      <c r="L692" t="s">
        <v>1286</v>
      </c>
      <c r="M692" t="s">
        <v>1289</v>
      </c>
      <c r="N692" t="s">
        <v>1288</v>
      </c>
      <c r="O692">
        <f>VLOOKUP(A692,Sheet2!A:B,2,0)</f>
        <v>249464</v>
      </c>
      <c r="P692">
        <f>VLOOKUP(A692,Sheet2!A:C,3,0)</f>
        <v>330979</v>
      </c>
      <c r="Q692">
        <f>VLOOKUP(A692,Sheet2!A:E,5,0)</f>
        <v>908618</v>
      </c>
      <c r="R692">
        <f>VLOOKUP(A692,Sheet2!A:F,6,0)</f>
        <v>908618</v>
      </c>
      <c r="S692" t="s">
        <v>1303</v>
      </c>
      <c r="T692" s="33" t="str">
        <f>VLOOKUP(A692,Sheet2!AA:AD,3,0)</f>
        <v>Green</v>
      </c>
      <c r="U692" s="32" t="str">
        <f>VLOOKUP(A692,Sheet2!X:Y,2,0)</f>
        <v>Green</v>
      </c>
      <c r="V692" s="33" t="str">
        <f>VLOOKUP(A692,Sheet2!AA:AD,4,0)</f>
        <v>Green</v>
      </c>
    </row>
    <row r="693" spans="1:22" x14ac:dyDescent="0.3">
      <c r="A693" t="s">
        <v>705</v>
      </c>
      <c r="B693" t="s">
        <v>1257</v>
      </c>
      <c r="C693">
        <v>61</v>
      </c>
      <c r="D693" t="s">
        <v>1258</v>
      </c>
      <c r="E693">
        <v>2012</v>
      </c>
      <c r="F693">
        <v>23</v>
      </c>
      <c r="G693">
        <v>0.52351411800000003</v>
      </c>
      <c r="H693" t="s">
        <v>1265</v>
      </c>
      <c r="I693" t="s">
        <v>1271</v>
      </c>
      <c r="J693" t="s">
        <v>1271</v>
      </c>
      <c r="K693" t="s">
        <v>1271</v>
      </c>
      <c r="L693" t="s">
        <v>1271</v>
      </c>
      <c r="M693" t="s">
        <v>1288</v>
      </c>
      <c r="N693" t="s">
        <v>1289</v>
      </c>
      <c r="O693">
        <f>VLOOKUP(A693,Sheet2!A:B,2,0)</f>
        <v>329133</v>
      </c>
      <c r="P693">
        <f>VLOOKUP(A693,Sheet2!A:C,3,0)</f>
        <v>329133</v>
      </c>
      <c r="Q693">
        <f>VLOOKUP(A693,Sheet2!A:E,5,0)</f>
        <v>370419</v>
      </c>
      <c r="R693">
        <f>VLOOKUP(A693,Sheet2!A:F,6,0)</f>
        <v>0</v>
      </c>
      <c r="S693" t="s">
        <v>1303</v>
      </c>
      <c r="T693" s="33" t="str">
        <f>VLOOKUP(A693,Sheet2!AA:AD,3,0)</f>
        <v>Green</v>
      </c>
      <c r="U693" s="32" t="str">
        <f>VLOOKUP(A693,Sheet2!X:Y,2,0)</f>
        <v>Green</v>
      </c>
      <c r="V693" s="33" t="str">
        <f>VLOOKUP(A693,Sheet2!AA:AD,4,0)</f>
        <v>Green</v>
      </c>
    </row>
    <row r="694" spans="1:22" x14ac:dyDescent="0.3">
      <c r="A694" t="s">
        <v>706</v>
      </c>
      <c r="B694" t="s">
        <v>1257</v>
      </c>
      <c r="C694">
        <v>31</v>
      </c>
      <c r="D694" t="s">
        <v>1259</v>
      </c>
      <c r="E694">
        <v>2007</v>
      </c>
      <c r="F694">
        <v>20</v>
      </c>
      <c r="G694">
        <v>0.62917512600000003</v>
      </c>
      <c r="H694" t="s">
        <v>1264</v>
      </c>
      <c r="I694" t="s">
        <v>1271</v>
      </c>
      <c r="J694" t="s">
        <v>1271</v>
      </c>
      <c r="K694" t="s">
        <v>1271</v>
      </c>
      <c r="L694" t="s">
        <v>1271</v>
      </c>
      <c r="M694" t="s">
        <v>1289</v>
      </c>
      <c r="N694" t="s">
        <v>1288</v>
      </c>
      <c r="O694">
        <f>VLOOKUP(A694,Sheet2!A:B,2,0)</f>
        <v>226656</v>
      </c>
      <c r="P694">
        <f>VLOOKUP(A694,Sheet2!A:C,3,0)</f>
        <v>272536</v>
      </c>
      <c r="Q694">
        <f>VLOOKUP(A694,Sheet2!A:E,5,0)</f>
        <v>389856</v>
      </c>
      <c r="R694">
        <f>VLOOKUP(A694,Sheet2!A:F,6,0)</f>
        <v>0</v>
      </c>
      <c r="S694" t="s">
        <v>1288</v>
      </c>
      <c r="T694" s="33" t="str">
        <f>VLOOKUP(A694,Sheet2!AA:AD,3,0)</f>
        <v>Green</v>
      </c>
      <c r="U694" s="32" t="str">
        <f>VLOOKUP(A694,Sheet2!X:Y,2,0)</f>
        <v>Green</v>
      </c>
      <c r="V694" s="33" t="str">
        <f>VLOOKUP(A694,Sheet2!AA:AD,4,0)</f>
        <v>Green</v>
      </c>
    </row>
    <row r="695" spans="1:22" x14ac:dyDescent="0.3">
      <c r="A695" t="s">
        <v>707</v>
      </c>
      <c r="B695" t="s">
        <v>1257</v>
      </c>
      <c r="C695">
        <v>61</v>
      </c>
      <c r="D695" t="s">
        <v>1261</v>
      </c>
      <c r="E695">
        <v>2011</v>
      </c>
      <c r="F695">
        <v>38</v>
      </c>
      <c r="G695">
        <v>0.82737651599999995</v>
      </c>
      <c r="H695" t="s">
        <v>1264</v>
      </c>
      <c r="I695" t="s">
        <v>1268</v>
      </c>
      <c r="J695" t="s">
        <v>1274</v>
      </c>
      <c r="K695" t="s">
        <v>1279</v>
      </c>
      <c r="L695" t="s">
        <v>1285</v>
      </c>
      <c r="M695" t="s">
        <v>1288</v>
      </c>
      <c r="N695" t="s">
        <v>1288</v>
      </c>
      <c r="O695">
        <f>VLOOKUP(A695,Sheet2!A:B,2,0)</f>
        <v>546060</v>
      </c>
      <c r="P695">
        <f>VLOOKUP(A695,Sheet2!A:C,3,0)</f>
        <v>546060</v>
      </c>
      <c r="Q695">
        <f>VLOOKUP(A695,Sheet2!A:E,5,0)</f>
        <v>669525</v>
      </c>
      <c r="R695">
        <f>VLOOKUP(A695,Sheet2!A:F,6,0)</f>
        <v>0</v>
      </c>
      <c r="S695" t="s">
        <v>1288</v>
      </c>
      <c r="T695" s="33" t="str">
        <f>VLOOKUP(A695,Sheet2!AA:AD,3,0)</f>
        <v>Green</v>
      </c>
      <c r="U695" s="32" t="str">
        <f>VLOOKUP(A695,Sheet2!X:Y,2,0)</f>
        <v>Green</v>
      </c>
      <c r="V695" s="33" t="str">
        <f>VLOOKUP(A695,Sheet2!AA:AD,4,0)</f>
        <v>Green</v>
      </c>
    </row>
    <row r="696" spans="1:22" x14ac:dyDescent="0.3">
      <c r="A696" t="s">
        <v>708</v>
      </c>
      <c r="B696" t="s">
        <v>1256</v>
      </c>
      <c r="C696">
        <v>49</v>
      </c>
      <c r="D696" t="s">
        <v>1259</v>
      </c>
      <c r="E696">
        <v>2011</v>
      </c>
      <c r="F696">
        <v>37</v>
      </c>
      <c r="G696">
        <v>0.64274890299999998</v>
      </c>
      <c r="H696" t="s">
        <v>1265</v>
      </c>
      <c r="I696" t="s">
        <v>1270</v>
      </c>
      <c r="J696" t="s">
        <v>1271</v>
      </c>
      <c r="K696" t="s">
        <v>1271</v>
      </c>
      <c r="L696" t="s">
        <v>1271</v>
      </c>
      <c r="M696" t="s">
        <v>1288</v>
      </c>
      <c r="N696" t="s">
        <v>1288</v>
      </c>
      <c r="O696">
        <f>VLOOKUP(A696,Sheet2!A:B,2,0)</f>
        <v>399728</v>
      </c>
      <c r="P696">
        <f>VLOOKUP(A696,Sheet2!A:C,3,0)</f>
        <v>469960</v>
      </c>
      <c r="Q696">
        <f>VLOOKUP(A696,Sheet2!A:E,5,0)</f>
        <v>537712</v>
      </c>
      <c r="R696">
        <f>VLOOKUP(A696,Sheet2!A:F,6,0)</f>
        <v>0</v>
      </c>
      <c r="S696" t="s">
        <v>1288</v>
      </c>
      <c r="T696" s="33" t="str">
        <f>VLOOKUP(A696,Sheet2!AA:AD,3,0)</f>
        <v>Green</v>
      </c>
      <c r="U696" s="32" t="str">
        <f>VLOOKUP(A696,Sheet2!X:Y,2,0)</f>
        <v>Green</v>
      </c>
      <c r="V696" s="33" t="str">
        <f>VLOOKUP(A696,Sheet2!AA:AD,4,0)</f>
        <v>Green</v>
      </c>
    </row>
    <row r="697" spans="1:22" x14ac:dyDescent="0.3">
      <c r="A697" t="s">
        <v>709</v>
      </c>
      <c r="B697" t="s">
        <v>1257</v>
      </c>
      <c r="C697">
        <v>49</v>
      </c>
      <c r="D697" t="s">
        <v>1258</v>
      </c>
      <c r="E697">
        <v>2014</v>
      </c>
      <c r="F697">
        <v>23</v>
      </c>
      <c r="G697">
        <v>0.83069502900000003</v>
      </c>
      <c r="H697" t="s">
        <v>1265</v>
      </c>
      <c r="I697" t="s">
        <v>1270</v>
      </c>
      <c r="J697" t="s">
        <v>1274</v>
      </c>
      <c r="K697" t="s">
        <v>1279</v>
      </c>
      <c r="L697" t="s">
        <v>1271</v>
      </c>
      <c r="M697" t="s">
        <v>1288</v>
      </c>
      <c r="N697" t="s">
        <v>1289</v>
      </c>
      <c r="O697">
        <f>VLOOKUP(A697,Sheet2!A:B,2,0)</f>
        <v>683480</v>
      </c>
      <c r="P697">
        <f>VLOOKUP(A697,Sheet2!A:C,3,0)</f>
        <v>683480</v>
      </c>
      <c r="Q697">
        <f>VLOOKUP(A697,Sheet2!A:E,5,0)</f>
        <v>677592</v>
      </c>
      <c r="R697">
        <f>VLOOKUP(A697,Sheet2!A:F,6,0)</f>
        <v>0</v>
      </c>
      <c r="S697" t="s">
        <v>1288</v>
      </c>
      <c r="T697" s="33" t="str">
        <f>VLOOKUP(A697,Sheet2!AA:AD,3,0)</f>
        <v>Green</v>
      </c>
      <c r="U697" s="32" t="str">
        <f>VLOOKUP(A697,Sheet2!X:Y,2,0)</f>
        <v>Green</v>
      </c>
      <c r="V697" s="33" t="str">
        <f>VLOOKUP(A697,Sheet2!AA:AD,4,0)</f>
        <v>Green</v>
      </c>
    </row>
    <row r="698" spans="1:22" x14ac:dyDescent="0.3">
      <c r="A698" t="s">
        <v>710</v>
      </c>
      <c r="B698" t="s">
        <v>1257</v>
      </c>
      <c r="C698">
        <v>30</v>
      </c>
      <c r="D698" t="s">
        <v>1263</v>
      </c>
      <c r="E698">
        <v>2014</v>
      </c>
      <c r="F698">
        <v>36</v>
      </c>
      <c r="G698">
        <v>0.43500583399999998</v>
      </c>
      <c r="H698" t="s">
        <v>1264</v>
      </c>
      <c r="I698" t="s">
        <v>1273</v>
      </c>
      <c r="J698" t="s">
        <v>1274</v>
      </c>
      <c r="K698" t="s">
        <v>1280</v>
      </c>
      <c r="L698" t="s">
        <v>1285</v>
      </c>
      <c r="M698" t="s">
        <v>1288</v>
      </c>
      <c r="N698" t="s">
        <v>1288</v>
      </c>
      <c r="O698">
        <f>VLOOKUP(A698,Sheet2!A:B,2,0)</f>
        <v>271152</v>
      </c>
      <c r="P698">
        <f>VLOOKUP(A698,Sheet2!A:C,3,0)</f>
        <v>324987</v>
      </c>
      <c r="Q698">
        <f>VLOOKUP(A698,Sheet2!A:E,5,0)</f>
        <v>467077</v>
      </c>
      <c r="R698">
        <f>VLOOKUP(A698,Sheet2!A:F,6,0)</f>
        <v>0</v>
      </c>
      <c r="S698" t="s">
        <v>1303</v>
      </c>
      <c r="T698" s="33" t="str">
        <f>VLOOKUP(A698,Sheet2!AA:AD,3,0)</f>
        <v>Green</v>
      </c>
      <c r="U698" s="32" t="str">
        <f>VLOOKUP(A698,Sheet2!X:Y,2,0)</f>
        <v>Green</v>
      </c>
      <c r="V698" s="33" t="str">
        <f>VLOOKUP(A698,Sheet2!AA:AD,4,0)</f>
        <v>Green</v>
      </c>
    </row>
    <row r="699" spans="1:22" x14ac:dyDescent="0.3">
      <c r="A699" t="s">
        <v>711</v>
      </c>
      <c r="B699" t="s">
        <v>1257</v>
      </c>
      <c r="C699">
        <v>37</v>
      </c>
      <c r="D699" t="s">
        <v>1258</v>
      </c>
      <c r="E699">
        <v>2015</v>
      </c>
      <c r="F699">
        <v>48</v>
      </c>
      <c r="G699">
        <v>0.63623043499999998</v>
      </c>
      <c r="H699" t="s">
        <v>1266</v>
      </c>
      <c r="I699" t="s">
        <v>1269</v>
      </c>
      <c r="J699" t="s">
        <v>1274</v>
      </c>
      <c r="K699" t="s">
        <v>1279</v>
      </c>
      <c r="L699" t="s">
        <v>1271</v>
      </c>
      <c r="M699" t="s">
        <v>1288</v>
      </c>
      <c r="N699" t="s">
        <v>1288</v>
      </c>
      <c r="O699">
        <f>VLOOKUP(A699,Sheet2!A:B,2,0)</f>
        <v>659180</v>
      </c>
      <c r="P699">
        <f>VLOOKUP(A699,Sheet2!A:C,3,0)</f>
        <v>659180</v>
      </c>
      <c r="Q699">
        <f>VLOOKUP(A699,Sheet2!A:E,5,0)</f>
        <v>445597</v>
      </c>
      <c r="R699">
        <f>VLOOKUP(A699,Sheet2!A:F,6,0)</f>
        <v>0</v>
      </c>
      <c r="S699" t="s">
        <v>1288</v>
      </c>
      <c r="T699" s="33" t="str">
        <f>VLOOKUP(A699,Sheet2!AA:AD,3,0)</f>
        <v>Green</v>
      </c>
      <c r="U699" s="32" t="str">
        <f>VLOOKUP(A699,Sheet2!X:Y,2,0)</f>
        <v>Green</v>
      </c>
      <c r="V699" s="33" t="str">
        <f>VLOOKUP(A699,Sheet2!AA:AD,4,0)</f>
        <v>Green</v>
      </c>
    </row>
    <row r="700" spans="1:22" x14ac:dyDescent="0.3">
      <c r="A700" t="s">
        <v>712</v>
      </c>
      <c r="B700" t="s">
        <v>1256</v>
      </c>
      <c r="C700">
        <v>61</v>
      </c>
      <c r="D700" t="s">
        <v>1261</v>
      </c>
      <c r="E700">
        <v>2014</v>
      </c>
      <c r="F700">
        <v>24</v>
      </c>
      <c r="G700">
        <v>0.72062150300000005</v>
      </c>
      <c r="H700" t="s">
        <v>1265</v>
      </c>
      <c r="I700" t="s">
        <v>1267</v>
      </c>
      <c r="J700" t="s">
        <v>1276</v>
      </c>
      <c r="K700" t="s">
        <v>1280</v>
      </c>
      <c r="L700" t="s">
        <v>1286</v>
      </c>
      <c r="M700" t="s">
        <v>1288</v>
      </c>
      <c r="N700" t="s">
        <v>1289</v>
      </c>
      <c r="O700">
        <f>VLOOKUP(A700,Sheet2!A:B,2,0)</f>
        <v>438224</v>
      </c>
      <c r="P700">
        <f>VLOOKUP(A700,Sheet2!A:C,3,0)</f>
        <v>438224</v>
      </c>
      <c r="Q700">
        <f>VLOOKUP(A700,Sheet2!A:E,5,0)</f>
        <v>688477</v>
      </c>
      <c r="R700">
        <f>VLOOKUP(A700,Sheet2!A:F,6,0)</f>
        <v>0</v>
      </c>
      <c r="S700" t="s">
        <v>1304</v>
      </c>
      <c r="T700" s="33" t="str">
        <f>VLOOKUP(A700,Sheet2!AA:AD,3,0)</f>
        <v>Green</v>
      </c>
      <c r="U700" s="32" t="str">
        <f>VLOOKUP(A700,Sheet2!X:Y,2,0)</f>
        <v>Green</v>
      </c>
      <c r="V700" s="33" t="str">
        <f>VLOOKUP(A700,Sheet2!AA:AD,4,0)</f>
        <v>Green</v>
      </c>
    </row>
    <row r="701" spans="1:22" x14ac:dyDescent="0.3">
      <c r="A701" t="s">
        <v>713</v>
      </c>
      <c r="B701" t="s">
        <v>1257</v>
      </c>
      <c r="C701">
        <v>37</v>
      </c>
      <c r="D701" t="s">
        <v>1259</v>
      </c>
      <c r="E701">
        <v>2006</v>
      </c>
      <c r="F701">
        <v>47</v>
      </c>
      <c r="G701">
        <v>0.83528857099999998</v>
      </c>
      <c r="H701" t="s">
        <v>1265</v>
      </c>
      <c r="I701" t="s">
        <v>1268</v>
      </c>
      <c r="J701" t="s">
        <v>1275</v>
      </c>
      <c r="K701" t="s">
        <v>1279</v>
      </c>
      <c r="L701" t="s">
        <v>1286</v>
      </c>
      <c r="M701" t="s">
        <v>1288</v>
      </c>
      <c r="N701" t="s">
        <v>1289</v>
      </c>
      <c r="O701">
        <f>VLOOKUP(A701,Sheet2!A:B,2,0)</f>
        <v>416546</v>
      </c>
      <c r="P701">
        <f>VLOOKUP(A701,Sheet2!A:C,3,0)</f>
        <v>493145</v>
      </c>
      <c r="Q701">
        <f>VLOOKUP(A701,Sheet2!A:E,5,0)</f>
        <v>427242</v>
      </c>
      <c r="R701">
        <f>VLOOKUP(A701,Sheet2!A:F,6,0)</f>
        <v>0</v>
      </c>
      <c r="S701" t="s">
        <v>1288</v>
      </c>
      <c r="T701" s="33" t="str">
        <f>VLOOKUP(A701,Sheet2!AA:AD,3,0)</f>
        <v>Green</v>
      </c>
      <c r="U701" s="32" t="str">
        <f>VLOOKUP(A701,Sheet2!X:Y,2,0)</f>
        <v>Green</v>
      </c>
      <c r="V701" s="33" t="str">
        <f>VLOOKUP(A701,Sheet2!AA:AD,4,0)</f>
        <v>Green</v>
      </c>
    </row>
    <row r="702" spans="1:22" x14ac:dyDescent="0.3">
      <c r="A702" t="s">
        <v>714</v>
      </c>
      <c r="B702" t="s">
        <v>1256</v>
      </c>
      <c r="C702">
        <v>61</v>
      </c>
      <c r="D702" t="s">
        <v>1260</v>
      </c>
      <c r="E702">
        <v>2016</v>
      </c>
      <c r="F702">
        <v>45</v>
      </c>
      <c r="G702">
        <v>0.68702303300000001</v>
      </c>
      <c r="H702" t="s">
        <v>1264</v>
      </c>
      <c r="I702" t="s">
        <v>1271</v>
      </c>
      <c r="J702" t="s">
        <v>1275</v>
      </c>
      <c r="K702" t="s">
        <v>1279</v>
      </c>
      <c r="L702" t="s">
        <v>1286</v>
      </c>
      <c r="M702" t="s">
        <v>1288</v>
      </c>
      <c r="N702" t="s">
        <v>1288</v>
      </c>
      <c r="O702">
        <f>VLOOKUP(A702,Sheet2!A:B,2,0)</f>
        <v>254910</v>
      </c>
      <c r="P702">
        <f>VLOOKUP(A702,Sheet2!A:C,3,0)</f>
        <v>254910</v>
      </c>
      <c r="Q702">
        <f>VLOOKUP(A702,Sheet2!A:E,5,0)</f>
        <v>702630</v>
      </c>
      <c r="R702">
        <f>VLOOKUP(A702,Sheet2!A:F,6,0)</f>
        <v>0</v>
      </c>
      <c r="S702" t="s">
        <v>1303</v>
      </c>
      <c r="T702" s="33" t="str">
        <f>VLOOKUP(A702,Sheet2!AA:AD,3,0)</f>
        <v>Green</v>
      </c>
      <c r="U702" s="32" t="str">
        <f>VLOOKUP(A702,Sheet2!X:Y,2,0)</f>
        <v>Green</v>
      </c>
      <c r="V702" s="33" t="str">
        <f>VLOOKUP(A702,Sheet2!AA:AD,4,0)</f>
        <v>Green</v>
      </c>
    </row>
    <row r="703" spans="1:22" x14ac:dyDescent="0.3">
      <c r="A703" t="s">
        <v>715</v>
      </c>
      <c r="B703" t="s">
        <v>1256</v>
      </c>
      <c r="C703">
        <v>49</v>
      </c>
      <c r="D703" t="s">
        <v>1258</v>
      </c>
      <c r="E703">
        <v>2010</v>
      </c>
      <c r="F703">
        <v>27</v>
      </c>
      <c r="G703">
        <v>0.790875314</v>
      </c>
      <c r="H703" t="s">
        <v>1264</v>
      </c>
      <c r="I703" t="s">
        <v>1269</v>
      </c>
      <c r="J703" t="s">
        <v>1275</v>
      </c>
      <c r="K703" t="s">
        <v>1282</v>
      </c>
      <c r="L703" t="s">
        <v>1284</v>
      </c>
      <c r="M703" t="s">
        <v>1289</v>
      </c>
      <c r="N703" t="s">
        <v>1289</v>
      </c>
      <c r="O703">
        <f>VLOOKUP(A703,Sheet2!A:B,2,0)</f>
        <v>210414.61</v>
      </c>
      <c r="P703">
        <f>VLOOKUP(A703,Sheet2!A:C,3,0)</f>
        <v>314976</v>
      </c>
      <c r="Q703">
        <f>VLOOKUP(A703,Sheet2!A:E,5,0)</f>
        <v>695993</v>
      </c>
      <c r="R703">
        <f>VLOOKUP(A703,Sheet2!A:F,6,0)</f>
        <v>695993</v>
      </c>
      <c r="S703" t="s">
        <v>1304</v>
      </c>
      <c r="T703" s="33" t="str">
        <f>VLOOKUP(A703,Sheet2!AA:AD,3,0)</f>
        <v>Green</v>
      </c>
      <c r="U703" s="32" t="str">
        <f>VLOOKUP(A703,Sheet2!X:Y,2,0)</f>
        <v>Yellow</v>
      </c>
      <c r="V703" s="33" t="str">
        <f>VLOOKUP(A703,Sheet2!AA:AD,4,0)</f>
        <v>Green</v>
      </c>
    </row>
    <row r="704" spans="1:22" x14ac:dyDescent="0.3">
      <c r="A704" t="s">
        <v>716</v>
      </c>
      <c r="B704" t="s">
        <v>1256</v>
      </c>
      <c r="C704">
        <v>61</v>
      </c>
      <c r="D704" t="s">
        <v>1259</v>
      </c>
      <c r="E704">
        <v>2013</v>
      </c>
      <c r="F704">
        <v>42</v>
      </c>
      <c r="G704">
        <v>0.73186346199999996</v>
      </c>
      <c r="H704" t="s">
        <v>1264</v>
      </c>
      <c r="I704" t="s">
        <v>1271</v>
      </c>
      <c r="J704" t="s">
        <v>1271</v>
      </c>
      <c r="K704" t="s">
        <v>1271</v>
      </c>
      <c r="L704" t="s">
        <v>1271</v>
      </c>
      <c r="M704" t="s">
        <v>1288</v>
      </c>
      <c r="N704" t="s">
        <v>1288</v>
      </c>
      <c r="O704">
        <f>VLOOKUP(A704,Sheet2!A:B,2,0)</f>
        <v>426064</v>
      </c>
      <c r="P704">
        <f>VLOOKUP(A704,Sheet2!A:C,3,0)</f>
        <v>426064</v>
      </c>
      <c r="Q704">
        <f>VLOOKUP(A704,Sheet2!A:E,5,0)</f>
        <v>672936</v>
      </c>
      <c r="R704">
        <f>VLOOKUP(A704,Sheet2!A:F,6,0)</f>
        <v>0</v>
      </c>
      <c r="S704" t="s">
        <v>1304</v>
      </c>
      <c r="T704" s="33" t="str">
        <f>VLOOKUP(A704,Sheet2!AA:AD,3,0)</f>
        <v>Green</v>
      </c>
      <c r="U704" s="32" t="str">
        <f>VLOOKUP(A704,Sheet2!X:Y,2,0)</f>
        <v>Yellow</v>
      </c>
      <c r="V704" s="33" t="str">
        <f>VLOOKUP(A704,Sheet2!AA:AD,4,0)</f>
        <v>Green</v>
      </c>
    </row>
    <row r="705" spans="1:22" x14ac:dyDescent="0.3">
      <c r="A705" t="s">
        <v>717</v>
      </c>
      <c r="B705" t="s">
        <v>1257</v>
      </c>
      <c r="C705">
        <v>49</v>
      </c>
      <c r="D705" t="s">
        <v>1258</v>
      </c>
      <c r="E705">
        <v>2010</v>
      </c>
      <c r="F705">
        <v>26</v>
      </c>
      <c r="G705">
        <v>0.61980910300000003</v>
      </c>
      <c r="H705" t="s">
        <v>1264</v>
      </c>
      <c r="I705" t="s">
        <v>1269</v>
      </c>
      <c r="J705" t="s">
        <v>1274</v>
      </c>
      <c r="K705" t="s">
        <v>1280</v>
      </c>
      <c r="L705" t="s">
        <v>1284</v>
      </c>
      <c r="M705" t="s">
        <v>1288</v>
      </c>
      <c r="N705" t="s">
        <v>1288</v>
      </c>
      <c r="O705">
        <f>VLOOKUP(A705,Sheet2!A:B,2,0)</f>
        <v>228960</v>
      </c>
      <c r="P705">
        <f>VLOOKUP(A705,Sheet2!A:C,3,0)</f>
        <v>251856</v>
      </c>
      <c r="Q705">
        <f>VLOOKUP(A705,Sheet2!A:E,5,0)</f>
        <v>524128</v>
      </c>
      <c r="R705">
        <f>VLOOKUP(A705,Sheet2!A:F,6,0)</f>
        <v>0</v>
      </c>
      <c r="S705" t="s">
        <v>1288</v>
      </c>
      <c r="T705" s="33" t="str">
        <f>VLOOKUP(A705,Sheet2!AA:AD,3,0)</f>
        <v>Green</v>
      </c>
      <c r="U705" s="32" t="str">
        <f>VLOOKUP(A705,Sheet2!X:Y,2,0)</f>
        <v>Yellow</v>
      </c>
      <c r="V705" s="33" t="str">
        <f>VLOOKUP(A705,Sheet2!AA:AD,4,0)</f>
        <v>Green</v>
      </c>
    </row>
    <row r="706" spans="1:22" x14ac:dyDescent="0.3">
      <c r="A706" t="s">
        <v>718</v>
      </c>
      <c r="B706" t="s">
        <v>1256</v>
      </c>
      <c r="C706">
        <v>61</v>
      </c>
      <c r="D706" t="s">
        <v>1261</v>
      </c>
      <c r="E706">
        <v>2016</v>
      </c>
      <c r="F706">
        <v>37</v>
      </c>
      <c r="G706">
        <v>0.82687407400000001</v>
      </c>
      <c r="H706" t="s">
        <v>1265</v>
      </c>
      <c r="I706" t="s">
        <v>1268</v>
      </c>
      <c r="J706" t="s">
        <v>1275</v>
      </c>
      <c r="K706" t="s">
        <v>1279</v>
      </c>
      <c r="L706" t="s">
        <v>1286</v>
      </c>
      <c r="M706" t="s">
        <v>1289</v>
      </c>
      <c r="N706" t="s">
        <v>1289</v>
      </c>
      <c r="O706">
        <f>VLOOKUP(A706,Sheet2!A:B,2,0)</f>
        <v>374704</v>
      </c>
      <c r="P706">
        <f>VLOOKUP(A706,Sheet2!A:C,3,0)</f>
        <v>681723</v>
      </c>
      <c r="Q706">
        <f>VLOOKUP(A706,Sheet2!A:E,5,0)</f>
        <v>892456</v>
      </c>
      <c r="R706">
        <f>VLOOKUP(A706,Sheet2!A:F,6,0)</f>
        <v>892456</v>
      </c>
      <c r="S706" t="s">
        <v>1288</v>
      </c>
      <c r="T706" s="33" t="str">
        <f>VLOOKUP(A706,Sheet2!AA:AD,3,0)</f>
        <v>Green</v>
      </c>
      <c r="U706" s="32" t="str">
        <f>VLOOKUP(A706,Sheet2!X:Y,2,0)</f>
        <v>Yellow</v>
      </c>
      <c r="V706" s="33" t="str">
        <f>VLOOKUP(A706,Sheet2!AA:AD,4,0)</f>
        <v>Green</v>
      </c>
    </row>
    <row r="707" spans="1:22" x14ac:dyDescent="0.3">
      <c r="A707" t="s">
        <v>719</v>
      </c>
      <c r="B707" t="s">
        <v>1257</v>
      </c>
      <c r="C707">
        <v>61</v>
      </c>
      <c r="D707" t="s">
        <v>1259</v>
      </c>
      <c r="E707">
        <v>2016</v>
      </c>
      <c r="F707">
        <v>38</v>
      </c>
      <c r="G707">
        <v>0.61924695799999996</v>
      </c>
      <c r="H707" t="s">
        <v>1264</v>
      </c>
      <c r="I707" t="s">
        <v>1268</v>
      </c>
      <c r="J707" t="s">
        <v>1275</v>
      </c>
      <c r="K707" t="s">
        <v>1280</v>
      </c>
      <c r="L707" t="s">
        <v>1286</v>
      </c>
      <c r="M707" t="s">
        <v>1288</v>
      </c>
      <c r="N707" t="s">
        <v>1288</v>
      </c>
      <c r="O707">
        <f>VLOOKUP(A707,Sheet2!A:B,2,0)</f>
        <v>239953</v>
      </c>
      <c r="P707">
        <f>VLOOKUP(A707,Sheet2!A:C,3,0)</f>
        <v>289069</v>
      </c>
      <c r="Q707">
        <f>VLOOKUP(A707,Sheet2!A:E,5,0)</f>
        <v>726678</v>
      </c>
      <c r="R707">
        <f>VLOOKUP(A707,Sheet2!A:F,6,0)</f>
        <v>0</v>
      </c>
      <c r="S707" t="s">
        <v>1288</v>
      </c>
      <c r="T707" s="33" t="str">
        <f>VLOOKUP(A707,Sheet2!AA:AD,3,0)</f>
        <v>Green</v>
      </c>
      <c r="U707" s="32" t="str">
        <f>VLOOKUP(A707,Sheet2!X:Y,2,0)</f>
        <v>Yellow</v>
      </c>
      <c r="V707" s="33" t="str">
        <f>VLOOKUP(A707,Sheet2!AA:AD,4,0)</f>
        <v>Green</v>
      </c>
    </row>
    <row r="708" spans="1:22" x14ac:dyDescent="0.3">
      <c r="A708" t="s">
        <v>720</v>
      </c>
      <c r="B708" t="s">
        <v>1257</v>
      </c>
      <c r="C708">
        <v>37</v>
      </c>
      <c r="D708" t="s">
        <v>1258</v>
      </c>
      <c r="E708">
        <v>2009</v>
      </c>
      <c r="F708">
        <v>37</v>
      </c>
      <c r="G708">
        <v>0.62504477599999997</v>
      </c>
      <c r="H708" t="s">
        <v>1264</v>
      </c>
      <c r="I708" t="s">
        <v>1270</v>
      </c>
      <c r="J708" t="s">
        <v>1275</v>
      </c>
      <c r="K708" t="s">
        <v>1279</v>
      </c>
      <c r="L708" t="s">
        <v>1286</v>
      </c>
      <c r="M708" t="s">
        <v>1288</v>
      </c>
      <c r="N708" t="s">
        <v>1288</v>
      </c>
      <c r="O708">
        <f>VLOOKUP(A708,Sheet2!A:B,2,0)</f>
        <v>275330</v>
      </c>
      <c r="P708">
        <f>VLOOKUP(A708,Sheet2!A:C,3,0)</f>
        <v>275330</v>
      </c>
      <c r="Q708">
        <f>VLOOKUP(A708,Sheet2!A:E,5,0)</f>
        <v>432221</v>
      </c>
      <c r="R708">
        <f>VLOOKUP(A708,Sheet2!A:F,6,0)</f>
        <v>0</v>
      </c>
      <c r="S708" t="s">
        <v>1288</v>
      </c>
      <c r="T708" s="33" t="str">
        <f>VLOOKUP(A708,Sheet2!AA:AD,3,0)</f>
        <v>Green</v>
      </c>
      <c r="U708" s="32" t="str">
        <f>VLOOKUP(A708,Sheet2!X:Y,2,0)</f>
        <v>Yellow</v>
      </c>
      <c r="V708" s="33" t="str">
        <f>VLOOKUP(A708,Sheet2!AA:AD,4,0)</f>
        <v>Green</v>
      </c>
    </row>
    <row r="709" spans="1:22" x14ac:dyDescent="0.3">
      <c r="A709" t="s">
        <v>721</v>
      </c>
      <c r="B709" t="s">
        <v>1257</v>
      </c>
      <c r="C709">
        <v>12</v>
      </c>
      <c r="D709" t="s">
        <v>1263</v>
      </c>
      <c r="E709">
        <v>2006</v>
      </c>
      <c r="F709">
        <v>36</v>
      </c>
      <c r="G709">
        <v>0.30242857099999998</v>
      </c>
      <c r="H709" t="s">
        <v>1264</v>
      </c>
      <c r="I709" t="s">
        <v>1271</v>
      </c>
      <c r="J709" t="s">
        <v>1271</v>
      </c>
      <c r="K709" t="s">
        <v>1271</v>
      </c>
      <c r="L709" t="s">
        <v>1271</v>
      </c>
      <c r="M709" t="s">
        <v>1289</v>
      </c>
      <c r="N709" t="s">
        <v>1288</v>
      </c>
      <c r="O709">
        <f>VLOOKUP(A709,Sheet2!A:B,2,0)</f>
        <v>175600</v>
      </c>
      <c r="P709">
        <f>VLOOKUP(A709,Sheet2!A:C,3,0)</f>
        <v>261024</v>
      </c>
      <c r="Q709">
        <f>VLOOKUP(A709,Sheet2!A:E,5,0)</f>
        <v>85424</v>
      </c>
      <c r="R709">
        <f>VLOOKUP(A709,Sheet2!A:F,6,0)</f>
        <v>85424</v>
      </c>
      <c r="S709" t="s">
        <v>1303</v>
      </c>
      <c r="T709" s="33" t="str">
        <f>VLOOKUP(A709,Sheet2!AA:AD,3,0)</f>
        <v>Green</v>
      </c>
      <c r="U709" s="32" t="str">
        <f>VLOOKUP(A709,Sheet2!X:Y,2,0)</f>
        <v>Yellow</v>
      </c>
      <c r="V709" s="33" t="str">
        <f>VLOOKUP(A709,Sheet2!AA:AD,4,0)</f>
        <v>Green</v>
      </c>
    </row>
    <row r="710" spans="1:22" x14ac:dyDescent="0.3">
      <c r="A710" t="s">
        <v>722</v>
      </c>
      <c r="B710" t="s">
        <v>1257</v>
      </c>
      <c r="C710">
        <v>49</v>
      </c>
      <c r="D710" t="s">
        <v>1261</v>
      </c>
      <c r="E710">
        <v>2010</v>
      </c>
      <c r="F710">
        <v>48</v>
      </c>
      <c r="G710">
        <v>0.54055172399999996</v>
      </c>
      <c r="H710" t="s">
        <v>1265</v>
      </c>
      <c r="I710" t="s">
        <v>1271</v>
      </c>
      <c r="J710" t="s">
        <v>1271</v>
      </c>
      <c r="K710" t="s">
        <v>1271</v>
      </c>
      <c r="L710" t="s">
        <v>1271</v>
      </c>
      <c r="M710" t="s">
        <v>1288</v>
      </c>
      <c r="N710" t="s">
        <v>1289</v>
      </c>
      <c r="O710">
        <f>VLOOKUP(A710,Sheet2!A:B,2,0)</f>
        <v>267806</v>
      </c>
      <c r="P710">
        <f>VLOOKUP(A710,Sheet2!A:C,3,0)</f>
        <v>286935</v>
      </c>
      <c r="Q710">
        <f>VLOOKUP(A710,Sheet2!A:E,5,0)</f>
        <v>408694</v>
      </c>
      <c r="R710">
        <f>VLOOKUP(A710,Sheet2!A:F,6,0)</f>
        <v>0</v>
      </c>
      <c r="S710" t="s">
        <v>1304</v>
      </c>
      <c r="T710" s="33" t="str">
        <f>VLOOKUP(A710,Sheet2!AA:AD,3,0)</f>
        <v>Green</v>
      </c>
      <c r="U710" s="32" t="str">
        <f>VLOOKUP(A710,Sheet2!X:Y,2,0)</f>
        <v>Yellow</v>
      </c>
      <c r="V710" s="33" t="str">
        <f>VLOOKUP(A710,Sheet2!AA:AD,4,0)</f>
        <v>Green</v>
      </c>
    </row>
    <row r="711" spans="1:22" x14ac:dyDescent="0.3">
      <c r="A711" t="s">
        <v>723</v>
      </c>
      <c r="B711" t="s">
        <v>1256</v>
      </c>
      <c r="C711">
        <v>61</v>
      </c>
      <c r="D711" t="s">
        <v>1258</v>
      </c>
      <c r="E711">
        <v>2014</v>
      </c>
      <c r="F711">
        <v>39</v>
      </c>
      <c r="G711">
        <v>0.71417710999999995</v>
      </c>
      <c r="H711" t="s">
        <v>1264</v>
      </c>
      <c r="I711" t="s">
        <v>1271</v>
      </c>
      <c r="J711" t="s">
        <v>1271</v>
      </c>
      <c r="K711" t="s">
        <v>1271</v>
      </c>
      <c r="L711" t="s">
        <v>1271</v>
      </c>
      <c r="M711" t="s">
        <v>1288</v>
      </c>
      <c r="N711" t="s">
        <v>1288</v>
      </c>
      <c r="O711">
        <f>VLOOKUP(A711,Sheet2!A:B,2,0)</f>
        <v>331044</v>
      </c>
      <c r="P711">
        <f>VLOOKUP(A711,Sheet2!A:C,3,0)</f>
        <v>331044</v>
      </c>
      <c r="Q711">
        <f>VLOOKUP(A711,Sheet2!A:E,5,0)</f>
        <v>712283</v>
      </c>
      <c r="R711">
        <f>VLOOKUP(A711,Sheet2!A:F,6,0)</f>
        <v>0</v>
      </c>
      <c r="S711" t="s">
        <v>1304</v>
      </c>
      <c r="T711" s="33" t="str">
        <f>VLOOKUP(A711,Sheet2!AA:AD,3,0)</f>
        <v>Green</v>
      </c>
      <c r="U711" s="32" t="str">
        <f>VLOOKUP(A711,Sheet2!X:Y,2,0)</f>
        <v>Yellow</v>
      </c>
      <c r="V711" s="33" t="str">
        <f>VLOOKUP(A711,Sheet2!AA:AD,4,0)</f>
        <v>Green</v>
      </c>
    </row>
    <row r="712" spans="1:22" x14ac:dyDescent="0.3">
      <c r="A712" t="s">
        <v>724</v>
      </c>
      <c r="B712" t="s">
        <v>1257</v>
      </c>
      <c r="C712">
        <v>61</v>
      </c>
      <c r="D712" t="s">
        <v>1260</v>
      </c>
      <c r="E712">
        <v>2010</v>
      </c>
      <c r="F712">
        <v>28</v>
      </c>
      <c r="G712">
        <v>0.61777765500000004</v>
      </c>
      <c r="H712" t="s">
        <v>1264</v>
      </c>
      <c r="I712" t="s">
        <v>1267</v>
      </c>
      <c r="J712" t="s">
        <v>1275</v>
      </c>
      <c r="K712" t="s">
        <v>1280</v>
      </c>
      <c r="L712" t="s">
        <v>1286</v>
      </c>
      <c r="M712" t="s">
        <v>1288</v>
      </c>
      <c r="N712" t="s">
        <v>1288</v>
      </c>
      <c r="O712">
        <f>VLOOKUP(A712,Sheet2!A:B,2,0)</f>
        <v>250500</v>
      </c>
      <c r="P712">
        <f>VLOOKUP(A712,Sheet2!A:C,3,0)</f>
        <v>250500</v>
      </c>
      <c r="Q712">
        <f>VLOOKUP(A712,Sheet2!A:E,5,0)</f>
        <v>516623</v>
      </c>
      <c r="R712">
        <f>VLOOKUP(A712,Sheet2!A:F,6,0)</f>
        <v>0</v>
      </c>
      <c r="S712" t="s">
        <v>1288</v>
      </c>
      <c r="T712" s="33" t="str">
        <f>VLOOKUP(A712,Sheet2!AA:AD,3,0)</f>
        <v>Green</v>
      </c>
      <c r="U712" s="32" t="str">
        <f>VLOOKUP(A712,Sheet2!X:Y,2,0)</f>
        <v>Yellow</v>
      </c>
      <c r="V712" s="33" t="str">
        <f>VLOOKUP(A712,Sheet2!AA:AD,4,0)</f>
        <v>Green</v>
      </c>
    </row>
    <row r="713" spans="1:22" x14ac:dyDescent="0.3">
      <c r="A713" t="s">
        <v>725</v>
      </c>
      <c r="B713" t="s">
        <v>1256</v>
      </c>
      <c r="C713">
        <v>61</v>
      </c>
      <c r="D713" t="s">
        <v>1260</v>
      </c>
      <c r="E713">
        <v>2007</v>
      </c>
      <c r="F713">
        <v>34</v>
      </c>
      <c r="G713">
        <v>0.55753142899999997</v>
      </c>
      <c r="H713" t="s">
        <v>1265</v>
      </c>
      <c r="I713" t="s">
        <v>1271</v>
      </c>
      <c r="J713" t="s">
        <v>1271</v>
      </c>
      <c r="K713" t="s">
        <v>1271</v>
      </c>
      <c r="L713" t="s">
        <v>1271</v>
      </c>
      <c r="M713" t="s">
        <v>1289</v>
      </c>
      <c r="N713" t="s">
        <v>1289</v>
      </c>
      <c r="O713">
        <f>VLOOKUP(A713,Sheet2!A:B,2,0)</f>
        <v>130985</v>
      </c>
      <c r="P713">
        <f>VLOOKUP(A713,Sheet2!A:C,3,0)</f>
        <v>227775</v>
      </c>
      <c r="Q713">
        <f>VLOOKUP(A713,Sheet2!A:E,5,0)</f>
        <v>0</v>
      </c>
      <c r="R713">
        <f>VLOOKUP(A713,Sheet2!A:F,6,0)</f>
        <v>0</v>
      </c>
      <c r="S713" t="s">
        <v>1304</v>
      </c>
      <c r="T713" s="33" t="str">
        <f>VLOOKUP(A713,Sheet2!AA:AD,3,0)</f>
        <v>Green</v>
      </c>
      <c r="U713" s="32" t="str">
        <f>VLOOKUP(A713,Sheet2!X:Y,2,0)</f>
        <v>Yellow</v>
      </c>
      <c r="V713" s="33" t="str">
        <f>VLOOKUP(A713,Sheet2!AA:AD,4,0)</f>
        <v>Green</v>
      </c>
    </row>
    <row r="714" spans="1:22" x14ac:dyDescent="0.3">
      <c r="A714" t="s">
        <v>726</v>
      </c>
      <c r="B714" t="s">
        <v>1256</v>
      </c>
      <c r="C714">
        <v>61</v>
      </c>
      <c r="D714" t="s">
        <v>1261</v>
      </c>
      <c r="E714">
        <v>2009</v>
      </c>
      <c r="F714">
        <v>50</v>
      </c>
      <c r="G714">
        <v>0.65552477600000003</v>
      </c>
      <c r="H714" t="s">
        <v>1265</v>
      </c>
      <c r="I714" t="s">
        <v>1267</v>
      </c>
      <c r="J714" t="s">
        <v>1275</v>
      </c>
      <c r="K714" t="s">
        <v>1280</v>
      </c>
      <c r="L714" t="s">
        <v>1284</v>
      </c>
      <c r="M714" t="s">
        <v>1288</v>
      </c>
      <c r="N714" t="s">
        <v>1289</v>
      </c>
      <c r="O714">
        <f>VLOOKUP(A714,Sheet2!A:B,2,0)</f>
        <v>285856.96999999997</v>
      </c>
      <c r="P714">
        <f>VLOOKUP(A714,Sheet2!A:C,3,0)</f>
        <v>292890</v>
      </c>
      <c r="Q714">
        <f>VLOOKUP(A714,Sheet2!A:E,5,0)</f>
        <v>494322</v>
      </c>
      <c r="R714">
        <f>VLOOKUP(A714,Sheet2!A:F,6,0)</f>
        <v>0</v>
      </c>
      <c r="S714" t="s">
        <v>1303</v>
      </c>
      <c r="T714" s="33" t="str">
        <f>VLOOKUP(A714,Sheet2!AA:AD,3,0)</f>
        <v>Green</v>
      </c>
      <c r="U714" s="32" t="str">
        <f>VLOOKUP(A714,Sheet2!X:Y,2,0)</f>
        <v>Yellow</v>
      </c>
      <c r="V714" s="33" t="str">
        <f>VLOOKUP(A714,Sheet2!AA:AD,4,0)</f>
        <v>Green</v>
      </c>
    </row>
    <row r="715" spans="1:22" x14ac:dyDescent="0.3">
      <c r="A715" t="s">
        <v>727</v>
      </c>
      <c r="B715" t="s">
        <v>1257</v>
      </c>
      <c r="C715">
        <v>61</v>
      </c>
      <c r="D715" t="s">
        <v>1260</v>
      </c>
      <c r="E715">
        <v>2010</v>
      </c>
      <c r="F715">
        <v>33</v>
      </c>
      <c r="G715">
        <v>0.68732456399999997</v>
      </c>
      <c r="H715" t="s">
        <v>1264</v>
      </c>
      <c r="I715" t="s">
        <v>1267</v>
      </c>
      <c r="J715" t="s">
        <v>1276</v>
      </c>
      <c r="K715" t="s">
        <v>1280</v>
      </c>
      <c r="L715" t="s">
        <v>1286</v>
      </c>
      <c r="M715" t="s">
        <v>1288</v>
      </c>
      <c r="N715" t="s">
        <v>1289</v>
      </c>
      <c r="O715">
        <f>VLOOKUP(A715,Sheet2!A:B,2,0)</f>
        <v>295776</v>
      </c>
      <c r="P715">
        <f>VLOOKUP(A715,Sheet2!A:C,3,0)</f>
        <v>295776</v>
      </c>
      <c r="Q715">
        <f>VLOOKUP(A715,Sheet2!A:E,5,0)</f>
        <v>584479</v>
      </c>
      <c r="R715">
        <f>VLOOKUP(A715,Sheet2!A:F,6,0)</f>
        <v>0</v>
      </c>
      <c r="S715" t="s">
        <v>1303</v>
      </c>
      <c r="T715" s="33" t="str">
        <f>VLOOKUP(A715,Sheet2!AA:AD,3,0)</f>
        <v>Green</v>
      </c>
      <c r="U715" s="32" t="str">
        <f>VLOOKUP(A715,Sheet2!X:Y,2,0)</f>
        <v>Yellow</v>
      </c>
      <c r="V715" s="33" t="str">
        <f>VLOOKUP(A715,Sheet2!AA:AD,4,0)</f>
        <v>Green</v>
      </c>
    </row>
    <row r="716" spans="1:22" x14ac:dyDescent="0.3">
      <c r="A716" t="s">
        <v>728</v>
      </c>
      <c r="B716" t="s">
        <v>1256</v>
      </c>
      <c r="C716">
        <v>49</v>
      </c>
      <c r="D716" t="s">
        <v>1259</v>
      </c>
      <c r="E716">
        <v>2010</v>
      </c>
      <c r="F716">
        <v>33</v>
      </c>
      <c r="G716">
        <v>0.66783669000000001</v>
      </c>
      <c r="H716" t="s">
        <v>1265</v>
      </c>
      <c r="I716" t="s">
        <v>1269</v>
      </c>
      <c r="J716" t="s">
        <v>1275</v>
      </c>
      <c r="K716" t="s">
        <v>1280</v>
      </c>
      <c r="L716" t="s">
        <v>1284</v>
      </c>
      <c r="M716" t="s">
        <v>1288</v>
      </c>
      <c r="N716" t="s">
        <v>1289</v>
      </c>
      <c r="O716">
        <f>VLOOKUP(A716,Sheet2!A:B,2,0)</f>
        <v>241635</v>
      </c>
      <c r="P716">
        <f>VLOOKUP(A716,Sheet2!A:C,3,0)</f>
        <v>303069</v>
      </c>
      <c r="Q716">
        <f>VLOOKUP(A716,Sheet2!A:E,5,0)</f>
        <v>577907</v>
      </c>
      <c r="R716">
        <f>VLOOKUP(A716,Sheet2!A:F,6,0)</f>
        <v>0</v>
      </c>
      <c r="S716" t="s">
        <v>1304</v>
      </c>
      <c r="T716" s="33" t="str">
        <f>VLOOKUP(A716,Sheet2!AA:AD,3,0)</f>
        <v>Green</v>
      </c>
      <c r="U716" s="32" t="str">
        <f>VLOOKUP(A716,Sheet2!X:Y,2,0)</f>
        <v>Yellow</v>
      </c>
      <c r="V716" s="33" t="str">
        <f>VLOOKUP(A716,Sheet2!AA:AD,4,0)</f>
        <v>Green</v>
      </c>
    </row>
    <row r="717" spans="1:22" x14ac:dyDescent="0.3">
      <c r="A717" t="s">
        <v>729</v>
      </c>
      <c r="B717" t="s">
        <v>1256</v>
      </c>
      <c r="C717">
        <v>37</v>
      </c>
      <c r="D717" t="s">
        <v>1260</v>
      </c>
      <c r="E717">
        <v>2011</v>
      </c>
      <c r="F717">
        <v>24</v>
      </c>
      <c r="G717">
        <v>0.83385496800000003</v>
      </c>
      <c r="H717" t="s">
        <v>1264</v>
      </c>
      <c r="I717" t="s">
        <v>1270</v>
      </c>
      <c r="J717" t="s">
        <v>1275</v>
      </c>
      <c r="K717" t="s">
        <v>1280</v>
      </c>
      <c r="L717" t="s">
        <v>1286</v>
      </c>
      <c r="M717" t="s">
        <v>1289</v>
      </c>
      <c r="N717" t="s">
        <v>1289</v>
      </c>
      <c r="O717">
        <f>VLOOKUP(A717,Sheet2!A:B,2,0)</f>
        <v>197281</v>
      </c>
      <c r="P717">
        <f>VLOOKUP(A717,Sheet2!A:C,3,0)</f>
        <v>445653</v>
      </c>
      <c r="Q717">
        <f>VLOOKUP(A717,Sheet2!A:E,5,0)</f>
        <v>728060</v>
      </c>
      <c r="R717">
        <f>VLOOKUP(A717,Sheet2!A:F,6,0)</f>
        <v>728060</v>
      </c>
      <c r="S717" t="s">
        <v>1304</v>
      </c>
      <c r="T717" s="33" t="str">
        <f>VLOOKUP(A717,Sheet2!AA:AD,3,0)</f>
        <v>Green</v>
      </c>
      <c r="U717" s="32" t="str">
        <f>VLOOKUP(A717,Sheet2!X:Y,2,0)</f>
        <v>Yellow</v>
      </c>
      <c r="V717" s="33" t="str">
        <f>VLOOKUP(A717,Sheet2!AA:AD,4,0)</f>
        <v>Green</v>
      </c>
    </row>
    <row r="718" spans="1:22" x14ac:dyDescent="0.3">
      <c r="A718" t="s">
        <v>730</v>
      </c>
      <c r="B718" t="s">
        <v>1257</v>
      </c>
      <c r="C718">
        <v>61</v>
      </c>
      <c r="D718" t="s">
        <v>1260</v>
      </c>
      <c r="E718">
        <v>2013</v>
      </c>
      <c r="F718">
        <v>41</v>
      </c>
      <c r="G718">
        <v>0.690326667</v>
      </c>
      <c r="H718" t="s">
        <v>1264</v>
      </c>
      <c r="I718" t="s">
        <v>1268</v>
      </c>
      <c r="J718" t="s">
        <v>1275</v>
      </c>
      <c r="K718" t="s">
        <v>1279</v>
      </c>
      <c r="L718" t="s">
        <v>1287</v>
      </c>
      <c r="M718" t="s">
        <v>1288</v>
      </c>
      <c r="N718" t="s">
        <v>1288</v>
      </c>
      <c r="O718">
        <f>VLOOKUP(A718,Sheet2!A:B,2,0)</f>
        <v>386022</v>
      </c>
      <c r="P718">
        <f>VLOOKUP(A718,Sheet2!A:C,3,0)</f>
        <v>461862</v>
      </c>
      <c r="Q718">
        <f>VLOOKUP(A718,Sheet2!A:E,5,0)</f>
        <v>680412</v>
      </c>
      <c r="R718">
        <f>VLOOKUP(A718,Sheet2!A:F,6,0)</f>
        <v>0</v>
      </c>
      <c r="S718" t="s">
        <v>1288</v>
      </c>
      <c r="T718" s="33" t="str">
        <f>VLOOKUP(A718,Sheet2!AA:AD,3,0)</f>
        <v>Green</v>
      </c>
      <c r="U718" s="32" t="str">
        <f>VLOOKUP(A718,Sheet2!X:Y,2,0)</f>
        <v>Yellow</v>
      </c>
      <c r="V718" s="33" t="str">
        <f>VLOOKUP(A718,Sheet2!AA:AD,4,0)</f>
        <v>Green</v>
      </c>
    </row>
    <row r="719" spans="1:22" x14ac:dyDescent="0.3">
      <c r="A719" t="s">
        <v>731</v>
      </c>
      <c r="B719" t="s">
        <v>1256</v>
      </c>
      <c r="C719">
        <v>61</v>
      </c>
      <c r="D719" t="s">
        <v>1260</v>
      </c>
      <c r="E719">
        <v>2013</v>
      </c>
      <c r="F719">
        <v>35</v>
      </c>
      <c r="G719">
        <v>0.71757142900000004</v>
      </c>
      <c r="H719" t="s">
        <v>1264</v>
      </c>
      <c r="I719" t="s">
        <v>1268</v>
      </c>
      <c r="J719" t="s">
        <v>1275</v>
      </c>
      <c r="K719" t="s">
        <v>1280</v>
      </c>
      <c r="L719" t="s">
        <v>1286</v>
      </c>
      <c r="M719" t="s">
        <v>1288</v>
      </c>
      <c r="N719" t="s">
        <v>1289</v>
      </c>
      <c r="O719">
        <f>VLOOKUP(A719,Sheet2!A:B,2,0)</f>
        <v>377650</v>
      </c>
      <c r="P719">
        <f>VLOOKUP(A719,Sheet2!A:C,3,0)</f>
        <v>377650</v>
      </c>
      <c r="Q719">
        <f>VLOOKUP(A719,Sheet2!A:E,5,0)</f>
        <v>682248</v>
      </c>
      <c r="R719">
        <f>VLOOKUP(A719,Sheet2!A:F,6,0)</f>
        <v>0</v>
      </c>
      <c r="S719" t="s">
        <v>1304</v>
      </c>
      <c r="T719" s="33" t="str">
        <f>VLOOKUP(A719,Sheet2!AA:AD,3,0)</f>
        <v>Green</v>
      </c>
      <c r="U719" s="32" t="str">
        <f>VLOOKUP(A719,Sheet2!X:Y,2,0)</f>
        <v>Yellow</v>
      </c>
      <c r="V719" s="33" t="str">
        <f>VLOOKUP(A719,Sheet2!AA:AD,4,0)</f>
        <v>Green</v>
      </c>
    </row>
    <row r="720" spans="1:22" x14ac:dyDescent="0.3">
      <c r="A720" t="s">
        <v>732</v>
      </c>
      <c r="B720" t="s">
        <v>1256</v>
      </c>
      <c r="C720">
        <v>61</v>
      </c>
      <c r="D720" t="s">
        <v>1260</v>
      </c>
      <c r="E720">
        <v>2016</v>
      </c>
      <c r="F720">
        <v>25</v>
      </c>
      <c r="G720">
        <v>0.61725121699999996</v>
      </c>
      <c r="H720" t="s">
        <v>1264</v>
      </c>
      <c r="I720" t="s">
        <v>1271</v>
      </c>
      <c r="J720" t="s">
        <v>1271</v>
      </c>
      <c r="K720" t="s">
        <v>1271</v>
      </c>
      <c r="L720" t="s">
        <v>1271</v>
      </c>
      <c r="M720" t="s">
        <v>1288</v>
      </c>
      <c r="N720" t="s">
        <v>1288</v>
      </c>
      <c r="O720">
        <f>VLOOKUP(A720,Sheet2!A:B,2,0)</f>
        <v>247082.17</v>
      </c>
      <c r="P720">
        <f>VLOOKUP(A720,Sheet2!A:C,3,0)</f>
        <v>271788</v>
      </c>
      <c r="Q720">
        <f>VLOOKUP(A720,Sheet2!A:E,5,0)</f>
        <v>698983</v>
      </c>
      <c r="R720">
        <f>VLOOKUP(A720,Sheet2!A:F,6,0)</f>
        <v>0</v>
      </c>
      <c r="S720" t="s">
        <v>1288</v>
      </c>
      <c r="T720" s="33" t="str">
        <f>VLOOKUP(A720,Sheet2!AA:AD,3,0)</f>
        <v>Green</v>
      </c>
      <c r="U720" s="32" t="str">
        <f>VLOOKUP(A720,Sheet2!X:Y,2,0)</f>
        <v>Yellow</v>
      </c>
      <c r="V720" s="33" t="str">
        <f>VLOOKUP(A720,Sheet2!AA:AD,4,0)</f>
        <v>Green</v>
      </c>
    </row>
    <row r="721" spans="1:22" x14ac:dyDescent="0.3">
      <c r="A721" t="s">
        <v>733</v>
      </c>
      <c r="B721" t="s">
        <v>1257</v>
      </c>
      <c r="C721">
        <v>61</v>
      </c>
      <c r="D721" t="s">
        <v>1262</v>
      </c>
      <c r="E721">
        <v>2018</v>
      </c>
      <c r="F721">
        <v>53</v>
      </c>
      <c r="G721">
        <v>0.45412923100000002</v>
      </c>
      <c r="H721" t="s">
        <v>1265</v>
      </c>
      <c r="I721" t="s">
        <v>1271</v>
      </c>
      <c r="J721" t="s">
        <v>1271</v>
      </c>
      <c r="K721" t="s">
        <v>1271</v>
      </c>
      <c r="L721" t="s">
        <v>1271</v>
      </c>
      <c r="M721" t="s">
        <v>1288</v>
      </c>
      <c r="N721" t="s">
        <v>1288</v>
      </c>
      <c r="O721">
        <f>VLOOKUP(A721,Sheet2!A:B,2,0)</f>
        <v>283675.03999999998</v>
      </c>
      <c r="P721">
        <f>VLOOKUP(A721,Sheet2!A:C,3,0)</f>
        <v>323322</v>
      </c>
      <c r="Q721">
        <f>VLOOKUP(A721,Sheet2!A:E,5,0)</f>
        <v>626865</v>
      </c>
      <c r="R721">
        <f>VLOOKUP(A721,Sheet2!A:F,6,0)</f>
        <v>0</v>
      </c>
      <c r="S721" t="s">
        <v>1288</v>
      </c>
      <c r="T721" s="33" t="str">
        <f>VLOOKUP(A721,Sheet2!AA:AD,3,0)</f>
        <v>Green</v>
      </c>
      <c r="U721" s="32" t="str">
        <f>VLOOKUP(A721,Sheet2!X:Y,2,0)</f>
        <v>Yellow</v>
      </c>
      <c r="V721" s="33" t="str">
        <f>VLOOKUP(A721,Sheet2!AA:AD,4,0)</f>
        <v>Green</v>
      </c>
    </row>
    <row r="722" spans="1:22" x14ac:dyDescent="0.3">
      <c r="A722" t="s">
        <v>734</v>
      </c>
      <c r="B722" t="s">
        <v>1256</v>
      </c>
      <c r="C722">
        <v>49</v>
      </c>
      <c r="D722" t="s">
        <v>1258</v>
      </c>
      <c r="E722">
        <v>2008</v>
      </c>
      <c r="F722">
        <v>44</v>
      </c>
      <c r="G722">
        <v>0.72765797099999996</v>
      </c>
      <c r="H722" t="s">
        <v>1264</v>
      </c>
      <c r="I722" t="s">
        <v>1269</v>
      </c>
      <c r="J722" t="s">
        <v>1274</v>
      </c>
      <c r="K722" t="s">
        <v>1282</v>
      </c>
      <c r="L722" t="s">
        <v>1284</v>
      </c>
      <c r="M722" t="s">
        <v>1289</v>
      </c>
      <c r="N722" t="s">
        <v>1289</v>
      </c>
      <c r="O722">
        <f>VLOOKUP(A722,Sheet2!A:B,2,0)</f>
        <v>90317</v>
      </c>
      <c r="P722">
        <f>VLOOKUP(A722,Sheet2!A:C,3,0)</f>
        <v>201570</v>
      </c>
      <c r="Q722">
        <f>VLOOKUP(A722,Sheet2!A:E,5,0)</f>
        <v>546173</v>
      </c>
      <c r="R722">
        <f>VLOOKUP(A722,Sheet2!A:F,6,0)</f>
        <v>546173</v>
      </c>
      <c r="S722" t="s">
        <v>1303</v>
      </c>
      <c r="T722" s="33" t="str">
        <f>VLOOKUP(A722,Sheet2!AA:AD,3,0)</f>
        <v>Green</v>
      </c>
      <c r="U722" s="32" t="str">
        <f>VLOOKUP(A722,Sheet2!X:Y,2,0)</f>
        <v>Yellow</v>
      </c>
      <c r="V722" s="33" t="str">
        <f>VLOOKUP(A722,Sheet2!AA:AD,4,0)</f>
        <v>Green</v>
      </c>
    </row>
    <row r="723" spans="1:22" x14ac:dyDescent="0.3">
      <c r="A723" t="s">
        <v>735</v>
      </c>
      <c r="B723" t="s">
        <v>1257</v>
      </c>
      <c r="C723">
        <v>49</v>
      </c>
      <c r="D723" t="s">
        <v>1258</v>
      </c>
      <c r="E723">
        <v>2015</v>
      </c>
      <c r="F723">
        <v>47</v>
      </c>
      <c r="G723">
        <v>0.61434782600000004</v>
      </c>
      <c r="H723" t="s">
        <v>1265</v>
      </c>
      <c r="I723" t="s">
        <v>1270</v>
      </c>
      <c r="J723" t="s">
        <v>1271</v>
      </c>
      <c r="K723" t="s">
        <v>1271</v>
      </c>
      <c r="L723" t="s">
        <v>1271</v>
      </c>
      <c r="M723" t="s">
        <v>1288</v>
      </c>
      <c r="N723" t="s">
        <v>1288</v>
      </c>
      <c r="O723">
        <f>VLOOKUP(A723,Sheet2!A:B,2,0)</f>
        <v>551020</v>
      </c>
      <c r="P723">
        <f>VLOOKUP(A723,Sheet2!A:C,3,0)</f>
        <v>551020</v>
      </c>
      <c r="Q723">
        <f>VLOOKUP(A723,Sheet2!A:E,5,0)</f>
        <v>535519</v>
      </c>
      <c r="R723">
        <f>VLOOKUP(A723,Sheet2!A:F,6,0)</f>
        <v>0</v>
      </c>
      <c r="S723" t="s">
        <v>1288</v>
      </c>
      <c r="T723" s="33" t="str">
        <f>VLOOKUP(A723,Sheet2!AA:AD,3,0)</f>
        <v>Green</v>
      </c>
      <c r="U723" s="32" t="str">
        <f>VLOOKUP(A723,Sheet2!X:Y,2,0)</f>
        <v>Yellow</v>
      </c>
      <c r="V723" s="33" t="str">
        <f>VLOOKUP(A723,Sheet2!AA:AD,4,0)</f>
        <v>Green</v>
      </c>
    </row>
    <row r="724" spans="1:22" x14ac:dyDescent="0.3">
      <c r="A724" t="s">
        <v>736</v>
      </c>
      <c r="B724" t="s">
        <v>1256</v>
      </c>
      <c r="C724">
        <v>37</v>
      </c>
      <c r="D724" t="s">
        <v>1260</v>
      </c>
      <c r="E724">
        <v>2009</v>
      </c>
      <c r="F724">
        <v>44</v>
      </c>
      <c r="G724">
        <v>0.69200716399999995</v>
      </c>
      <c r="H724" t="s">
        <v>1264</v>
      </c>
      <c r="I724" t="s">
        <v>1271</v>
      </c>
      <c r="J724" t="s">
        <v>1271</v>
      </c>
      <c r="K724" t="s">
        <v>1271</v>
      </c>
      <c r="L724" t="s">
        <v>1271</v>
      </c>
      <c r="M724" t="s">
        <v>1288</v>
      </c>
      <c r="N724" t="s">
        <v>1288</v>
      </c>
      <c r="O724">
        <f>VLOOKUP(A724,Sheet2!A:B,2,0)</f>
        <v>364560</v>
      </c>
      <c r="P724">
        <f>VLOOKUP(A724,Sheet2!A:C,3,0)</f>
        <v>364560</v>
      </c>
      <c r="Q724">
        <f>VLOOKUP(A724,Sheet2!A:E,5,0)</f>
        <v>440319</v>
      </c>
      <c r="R724">
        <f>VLOOKUP(A724,Sheet2!A:F,6,0)</f>
        <v>0</v>
      </c>
      <c r="S724" t="s">
        <v>1304</v>
      </c>
      <c r="T724" s="33" t="str">
        <f>VLOOKUP(A724,Sheet2!AA:AD,3,0)</f>
        <v>Green</v>
      </c>
      <c r="U724" s="32" t="str">
        <f>VLOOKUP(A724,Sheet2!X:Y,2,0)</f>
        <v>Yellow</v>
      </c>
      <c r="V724" s="33" t="str">
        <f>VLOOKUP(A724,Sheet2!AA:AD,4,0)</f>
        <v>Green</v>
      </c>
    </row>
    <row r="725" spans="1:22" x14ac:dyDescent="0.3">
      <c r="A725" t="s">
        <v>737</v>
      </c>
      <c r="B725" t="s">
        <v>1257</v>
      </c>
      <c r="C725">
        <v>49</v>
      </c>
      <c r="D725" t="s">
        <v>1260</v>
      </c>
      <c r="E725">
        <v>2011</v>
      </c>
      <c r="F725">
        <v>39</v>
      </c>
      <c r="G725">
        <v>0.62240516099999998</v>
      </c>
      <c r="H725" t="s">
        <v>1264</v>
      </c>
      <c r="I725" t="s">
        <v>1268</v>
      </c>
      <c r="J725" t="s">
        <v>1275</v>
      </c>
      <c r="K725" t="s">
        <v>1280</v>
      </c>
      <c r="L725" t="s">
        <v>1284</v>
      </c>
      <c r="M725" t="s">
        <v>1289</v>
      </c>
      <c r="N725" t="s">
        <v>1288</v>
      </c>
      <c r="O725">
        <f>VLOOKUP(A725,Sheet2!A:B,2,0)</f>
        <v>169084</v>
      </c>
      <c r="P725">
        <f>VLOOKUP(A725,Sheet2!A:C,3,0)</f>
        <v>265639</v>
      </c>
      <c r="Q725">
        <f>VLOOKUP(A725,Sheet2!A:E,5,0)</f>
        <v>609224</v>
      </c>
      <c r="R725">
        <f>VLOOKUP(A725,Sheet2!A:F,6,0)</f>
        <v>609224</v>
      </c>
      <c r="S725" t="s">
        <v>1288</v>
      </c>
      <c r="T725" s="33" t="str">
        <f>VLOOKUP(A725,Sheet2!AA:AD,3,0)</f>
        <v>Green</v>
      </c>
      <c r="U725" s="32" t="str">
        <f>VLOOKUP(A725,Sheet2!X:Y,2,0)</f>
        <v>Yellow</v>
      </c>
      <c r="V725" s="33" t="str">
        <f>VLOOKUP(A725,Sheet2!AA:AD,4,0)</f>
        <v>Green</v>
      </c>
    </row>
    <row r="726" spans="1:22" x14ac:dyDescent="0.3">
      <c r="A726" t="s">
        <v>738</v>
      </c>
      <c r="B726" t="s">
        <v>1256</v>
      </c>
      <c r="C726">
        <v>49</v>
      </c>
      <c r="D726" t="s">
        <v>1261</v>
      </c>
      <c r="E726">
        <v>2015</v>
      </c>
      <c r="F726">
        <v>22</v>
      </c>
      <c r="G726">
        <v>0.71372782599999995</v>
      </c>
      <c r="H726" t="s">
        <v>1264</v>
      </c>
      <c r="I726" t="s">
        <v>1271</v>
      </c>
      <c r="J726" t="s">
        <v>1271</v>
      </c>
      <c r="K726" t="s">
        <v>1271</v>
      </c>
      <c r="L726" t="s">
        <v>1271</v>
      </c>
      <c r="M726" t="s">
        <v>1288</v>
      </c>
      <c r="N726" t="s">
        <v>1288</v>
      </c>
      <c r="O726">
        <f>VLOOKUP(A726,Sheet2!A:B,2,0)</f>
        <v>487793</v>
      </c>
      <c r="P726">
        <f>VLOOKUP(A726,Sheet2!A:C,3,0)</f>
        <v>537710</v>
      </c>
      <c r="Q726">
        <f>VLOOKUP(A726,Sheet2!A:E,5,0)</f>
        <v>729026</v>
      </c>
      <c r="R726">
        <f>VLOOKUP(A726,Sheet2!A:F,6,0)</f>
        <v>0</v>
      </c>
      <c r="S726" t="s">
        <v>1304</v>
      </c>
      <c r="T726" s="33" t="str">
        <f>VLOOKUP(A726,Sheet2!AA:AD,3,0)</f>
        <v>Green</v>
      </c>
      <c r="U726" s="32" t="str">
        <f>VLOOKUP(A726,Sheet2!X:Y,2,0)</f>
        <v>Yellow</v>
      </c>
      <c r="V726" s="33" t="str">
        <f>VLOOKUP(A726,Sheet2!AA:AD,4,0)</f>
        <v>Green</v>
      </c>
    </row>
    <row r="727" spans="1:22" x14ac:dyDescent="0.3">
      <c r="A727" t="s">
        <v>739</v>
      </c>
      <c r="B727" t="s">
        <v>1257</v>
      </c>
      <c r="C727">
        <v>37</v>
      </c>
      <c r="D727" t="s">
        <v>1258</v>
      </c>
      <c r="E727">
        <v>2013</v>
      </c>
      <c r="F727">
        <v>19</v>
      </c>
      <c r="G727">
        <v>0.62216476200000004</v>
      </c>
      <c r="H727" t="s">
        <v>1264</v>
      </c>
      <c r="I727" t="s">
        <v>1271</v>
      </c>
      <c r="J727" t="s">
        <v>1271</v>
      </c>
      <c r="K727" t="s">
        <v>1271</v>
      </c>
      <c r="L727" t="s">
        <v>1271</v>
      </c>
      <c r="M727" t="s">
        <v>1288</v>
      </c>
      <c r="N727" t="s">
        <v>1288</v>
      </c>
      <c r="O727">
        <f>VLOOKUP(A727,Sheet2!A:B,2,0)</f>
        <v>540590.63</v>
      </c>
      <c r="P727">
        <f>VLOOKUP(A727,Sheet2!A:C,3,0)</f>
        <v>563274</v>
      </c>
      <c r="Q727">
        <f>VLOOKUP(A727,Sheet2!A:E,5,0)</f>
        <v>441842</v>
      </c>
      <c r="R727">
        <f>VLOOKUP(A727,Sheet2!A:F,6,0)</f>
        <v>0</v>
      </c>
      <c r="S727" t="s">
        <v>1288</v>
      </c>
      <c r="T727" s="33" t="str">
        <f>VLOOKUP(A727,Sheet2!AA:AD,3,0)</f>
        <v>Green</v>
      </c>
      <c r="U727" s="32" t="str">
        <f>VLOOKUP(A727,Sheet2!X:Y,2,0)</f>
        <v>Yellow</v>
      </c>
      <c r="V727" s="33" t="str">
        <f>VLOOKUP(A727,Sheet2!AA:AD,4,0)</f>
        <v>Green</v>
      </c>
    </row>
    <row r="728" spans="1:22" x14ac:dyDescent="0.3">
      <c r="A728" t="s">
        <v>740</v>
      </c>
      <c r="B728" t="s">
        <v>1257</v>
      </c>
      <c r="C728">
        <v>61</v>
      </c>
      <c r="D728" t="s">
        <v>1259</v>
      </c>
      <c r="E728">
        <v>2011</v>
      </c>
      <c r="F728">
        <v>54</v>
      </c>
      <c r="G728">
        <v>0.62112103200000002</v>
      </c>
      <c r="H728" t="s">
        <v>1264</v>
      </c>
      <c r="I728" t="s">
        <v>1270</v>
      </c>
      <c r="J728" t="s">
        <v>1271</v>
      </c>
      <c r="K728" t="s">
        <v>1271</v>
      </c>
      <c r="L728" t="s">
        <v>1271</v>
      </c>
      <c r="M728" t="s">
        <v>1289</v>
      </c>
      <c r="N728" t="s">
        <v>1288</v>
      </c>
      <c r="O728">
        <f>VLOOKUP(A728,Sheet2!A:B,2,0)</f>
        <v>22708</v>
      </c>
      <c r="P728">
        <f>VLOOKUP(A728,Sheet2!A:C,3,0)</f>
        <v>249788</v>
      </c>
      <c r="Q728">
        <f>VLOOKUP(A728,Sheet2!A:E,5,0)</f>
        <v>0</v>
      </c>
      <c r="R728">
        <f>VLOOKUP(A728,Sheet2!A:F,6,0)</f>
        <v>0</v>
      </c>
      <c r="S728" t="s">
        <v>1304</v>
      </c>
      <c r="T728" s="33" t="str">
        <f>VLOOKUP(A728,Sheet2!AA:AD,3,0)</f>
        <v>Green</v>
      </c>
      <c r="U728" s="32" t="str">
        <f>VLOOKUP(A728,Sheet2!X:Y,2,0)</f>
        <v>Yellow</v>
      </c>
      <c r="V728" s="33" t="str">
        <f>VLOOKUP(A728,Sheet2!AA:AD,4,0)</f>
        <v>Green</v>
      </c>
    </row>
    <row r="729" spans="1:22" x14ac:dyDescent="0.3">
      <c r="A729" t="s">
        <v>741</v>
      </c>
      <c r="B729" t="s">
        <v>1257</v>
      </c>
      <c r="C729">
        <v>49</v>
      </c>
      <c r="D729" t="s">
        <v>1259</v>
      </c>
      <c r="E729">
        <v>2013</v>
      </c>
      <c r="F729">
        <v>44</v>
      </c>
      <c r="G729">
        <v>0.61477512999999995</v>
      </c>
      <c r="H729" t="s">
        <v>1264</v>
      </c>
      <c r="I729" t="s">
        <v>1271</v>
      </c>
      <c r="J729" t="s">
        <v>1275</v>
      </c>
      <c r="K729" t="s">
        <v>1280</v>
      </c>
      <c r="L729" t="s">
        <v>1286</v>
      </c>
      <c r="M729" t="s">
        <v>1288</v>
      </c>
      <c r="N729" t="s">
        <v>1288</v>
      </c>
      <c r="O729">
        <f>VLOOKUP(A729,Sheet2!A:B,2,0)</f>
        <v>220284</v>
      </c>
      <c r="P729">
        <f>VLOOKUP(A729,Sheet2!A:C,3,0)</f>
        <v>244760</v>
      </c>
      <c r="Q729">
        <f>VLOOKUP(A729,Sheet2!A:E,5,0)</f>
        <v>557521</v>
      </c>
      <c r="R729">
        <f>VLOOKUP(A729,Sheet2!A:F,6,0)</f>
        <v>0</v>
      </c>
      <c r="S729" t="s">
        <v>1303</v>
      </c>
      <c r="T729" s="33" t="str">
        <f>VLOOKUP(A729,Sheet2!AA:AD,3,0)</f>
        <v>Green</v>
      </c>
      <c r="U729" s="32" t="str">
        <f>VLOOKUP(A729,Sheet2!X:Y,2,0)</f>
        <v>Yellow</v>
      </c>
      <c r="V729" s="33" t="str">
        <f>VLOOKUP(A729,Sheet2!AA:AD,4,0)</f>
        <v>Green</v>
      </c>
    </row>
    <row r="730" spans="1:22" x14ac:dyDescent="0.3">
      <c r="A730" t="s">
        <v>742</v>
      </c>
      <c r="B730" t="s">
        <v>1257</v>
      </c>
      <c r="C730">
        <v>24</v>
      </c>
      <c r="D730" t="s">
        <v>1263</v>
      </c>
      <c r="E730">
        <v>2013</v>
      </c>
      <c r="F730">
        <v>36</v>
      </c>
      <c r="G730">
        <v>0.24533333299999999</v>
      </c>
      <c r="H730" t="s">
        <v>1264</v>
      </c>
      <c r="I730" t="s">
        <v>1269</v>
      </c>
      <c r="J730" t="s">
        <v>1275</v>
      </c>
      <c r="K730" t="s">
        <v>1283</v>
      </c>
      <c r="L730" t="s">
        <v>1284</v>
      </c>
      <c r="M730" t="s">
        <v>1288</v>
      </c>
      <c r="N730" t="s">
        <v>1288</v>
      </c>
      <c r="O730">
        <f>VLOOKUP(A730,Sheet2!A:B,2,0)</f>
        <v>239632</v>
      </c>
      <c r="P730">
        <f>VLOOKUP(A730,Sheet2!A:C,3,0)</f>
        <v>239632</v>
      </c>
      <c r="Q730">
        <f>VLOOKUP(A730,Sheet2!A:E,5,0)</f>
        <v>116017</v>
      </c>
      <c r="R730">
        <f>VLOOKUP(A730,Sheet2!A:F,6,0)</f>
        <v>0</v>
      </c>
      <c r="S730" t="s">
        <v>1303</v>
      </c>
      <c r="T730" s="33" t="str">
        <f>VLOOKUP(A730,Sheet2!AA:AD,3,0)</f>
        <v>Green</v>
      </c>
      <c r="U730" s="32" t="str">
        <f>VLOOKUP(A730,Sheet2!X:Y,2,0)</f>
        <v>Yellow</v>
      </c>
      <c r="V730" s="33" t="str">
        <f>VLOOKUP(A730,Sheet2!AA:AD,4,0)</f>
        <v>Green</v>
      </c>
    </row>
    <row r="731" spans="1:22" x14ac:dyDescent="0.3">
      <c r="A731" t="s">
        <v>743</v>
      </c>
      <c r="B731" t="s">
        <v>1256</v>
      </c>
      <c r="C731">
        <v>37</v>
      </c>
      <c r="D731" t="s">
        <v>1259</v>
      </c>
      <c r="E731">
        <v>2017</v>
      </c>
      <c r="F731">
        <v>51</v>
      </c>
      <c r="G731">
        <v>0.68016416700000004</v>
      </c>
      <c r="H731" t="s">
        <v>1266</v>
      </c>
      <c r="I731" t="s">
        <v>1269</v>
      </c>
      <c r="J731" t="s">
        <v>1275</v>
      </c>
      <c r="K731" t="s">
        <v>1281</v>
      </c>
      <c r="L731" t="s">
        <v>1284</v>
      </c>
      <c r="M731" t="s">
        <v>1288</v>
      </c>
      <c r="N731" t="s">
        <v>1289</v>
      </c>
      <c r="O731">
        <f>VLOOKUP(A731,Sheet2!A:B,2,0)</f>
        <v>529310</v>
      </c>
      <c r="P731">
        <f>VLOOKUP(A731,Sheet2!A:C,3,0)</f>
        <v>585440</v>
      </c>
      <c r="Q731">
        <f>VLOOKUP(A731,Sheet2!A:E,5,0)</f>
        <v>602895</v>
      </c>
      <c r="R731">
        <f>VLOOKUP(A731,Sheet2!A:F,6,0)</f>
        <v>0</v>
      </c>
      <c r="S731" t="s">
        <v>1304</v>
      </c>
      <c r="T731" s="33" t="str">
        <f>VLOOKUP(A731,Sheet2!AA:AD,3,0)</f>
        <v>Green</v>
      </c>
      <c r="U731" s="32" t="str">
        <f>VLOOKUP(A731,Sheet2!X:Y,2,0)</f>
        <v>Yellow</v>
      </c>
      <c r="V731" s="33" t="str">
        <f>VLOOKUP(A731,Sheet2!AA:AD,4,0)</f>
        <v>Green</v>
      </c>
    </row>
    <row r="732" spans="1:22" x14ac:dyDescent="0.3">
      <c r="A732" t="s">
        <v>744</v>
      </c>
      <c r="B732" t="s">
        <v>1256</v>
      </c>
      <c r="C732">
        <v>61</v>
      </c>
      <c r="D732" t="s">
        <v>1259</v>
      </c>
      <c r="E732">
        <v>2008</v>
      </c>
      <c r="F732">
        <v>40</v>
      </c>
      <c r="G732">
        <v>0.73779354799999997</v>
      </c>
      <c r="H732" t="s">
        <v>1264</v>
      </c>
      <c r="I732" t="s">
        <v>1268</v>
      </c>
      <c r="J732" t="s">
        <v>1274</v>
      </c>
      <c r="K732" t="s">
        <v>1280</v>
      </c>
      <c r="L732" t="s">
        <v>1286</v>
      </c>
      <c r="M732" t="s">
        <v>1289</v>
      </c>
      <c r="N732" t="s">
        <v>1289</v>
      </c>
      <c r="O732">
        <f>VLOOKUP(A732,Sheet2!A:B,2,0)</f>
        <v>39958</v>
      </c>
      <c r="P732">
        <f>VLOOKUP(A732,Sheet2!A:C,3,0)</f>
        <v>279706</v>
      </c>
      <c r="Q732">
        <f>VLOOKUP(A732,Sheet2!A:E,5,0)</f>
        <v>0</v>
      </c>
      <c r="R732">
        <f>VLOOKUP(A732,Sheet2!A:F,6,0)</f>
        <v>0</v>
      </c>
      <c r="S732" t="s">
        <v>1304</v>
      </c>
      <c r="T732" s="33" t="str">
        <f>VLOOKUP(A732,Sheet2!AA:AD,3,0)</f>
        <v>Green</v>
      </c>
      <c r="U732" s="32" t="str">
        <f>VLOOKUP(A732,Sheet2!X:Y,2,0)</f>
        <v>Yellow</v>
      </c>
      <c r="V732" s="33" t="str">
        <f>VLOOKUP(A732,Sheet2!AA:AD,4,0)</f>
        <v>Green</v>
      </c>
    </row>
    <row r="733" spans="1:22" x14ac:dyDescent="0.3">
      <c r="A733" t="s">
        <v>745</v>
      </c>
      <c r="B733" t="s">
        <v>1256</v>
      </c>
      <c r="C733">
        <v>49</v>
      </c>
      <c r="D733" t="s">
        <v>1258</v>
      </c>
      <c r="E733">
        <v>2011</v>
      </c>
      <c r="F733">
        <v>55</v>
      </c>
      <c r="G733">
        <v>0.72414245200000005</v>
      </c>
      <c r="H733" t="s">
        <v>1264</v>
      </c>
      <c r="I733" t="s">
        <v>1268</v>
      </c>
      <c r="J733" t="s">
        <v>1275</v>
      </c>
      <c r="K733" t="s">
        <v>1283</v>
      </c>
      <c r="L733" t="s">
        <v>1284</v>
      </c>
      <c r="M733" t="s">
        <v>1288</v>
      </c>
      <c r="N733" t="s">
        <v>1288</v>
      </c>
      <c r="O733">
        <f>VLOOKUP(A733,Sheet2!A:B,2,0)</f>
        <v>279309</v>
      </c>
      <c r="P733">
        <f>VLOOKUP(A733,Sheet2!A:C,3,0)</f>
        <v>325608</v>
      </c>
      <c r="Q733">
        <f>VLOOKUP(A733,Sheet2!A:E,5,0)</f>
        <v>662405</v>
      </c>
      <c r="R733">
        <f>VLOOKUP(A733,Sheet2!A:F,6,0)</f>
        <v>0</v>
      </c>
      <c r="S733" t="s">
        <v>1304</v>
      </c>
      <c r="T733" s="33" t="str">
        <f>VLOOKUP(A733,Sheet2!AA:AD,3,0)</f>
        <v>Green</v>
      </c>
      <c r="U733" s="32" t="str">
        <f>VLOOKUP(A733,Sheet2!X:Y,2,0)</f>
        <v>Yellow</v>
      </c>
      <c r="V733" s="33" t="str">
        <f>VLOOKUP(A733,Sheet2!AA:AD,4,0)</f>
        <v>Green</v>
      </c>
    </row>
    <row r="734" spans="1:22" x14ac:dyDescent="0.3">
      <c r="A734" t="s">
        <v>746</v>
      </c>
      <c r="B734" t="s">
        <v>1257</v>
      </c>
      <c r="C734">
        <v>37</v>
      </c>
      <c r="D734" t="s">
        <v>1258</v>
      </c>
      <c r="E734">
        <v>2012</v>
      </c>
      <c r="F734">
        <v>36</v>
      </c>
      <c r="G734">
        <v>0.62816975600000002</v>
      </c>
      <c r="H734" t="s">
        <v>1264</v>
      </c>
      <c r="I734" t="s">
        <v>1270</v>
      </c>
      <c r="J734" t="s">
        <v>1275</v>
      </c>
      <c r="K734" t="s">
        <v>1280</v>
      </c>
      <c r="L734" t="s">
        <v>1286</v>
      </c>
      <c r="M734" t="s">
        <v>1288</v>
      </c>
      <c r="N734" t="s">
        <v>1288</v>
      </c>
      <c r="O734">
        <f>VLOOKUP(A734,Sheet2!A:B,2,0)</f>
        <v>289943</v>
      </c>
      <c r="P734">
        <f>VLOOKUP(A734,Sheet2!A:C,3,0)</f>
        <v>334873</v>
      </c>
      <c r="Q734">
        <f>VLOOKUP(A734,Sheet2!A:E,5,0)</f>
        <v>586117</v>
      </c>
      <c r="R734">
        <f>VLOOKUP(A734,Sheet2!A:F,6,0)</f>
        <v>0</v>
      </c>
      <c r="S734" t="s">
        <v>1288</v>
      </c>
      <c r="T734" s="33" t="str">
        <f>VLOOKUP(A734,Sheet2!AA:AD,3,0)</f>
        <v>Green</v>
      </c>
      <c r="U734" s="32" t="str">
        <f>VLOOKUP(A734,Sheet2!X:Y,2,0)</f>
        <v>Yellow</v>
      </c>
      <c r="V734" s="33" t="str">
        <f>VLOOKUP(A734,Sheet2!AA:AD,4,0)</f>
        <v>Green</v>
      </c>
    </row>
    <row r="735" spans="1:22" x14ac:dyDescent="0.3">
      <c r="A735" t="s">
        <v>747</v>
      </c>
      <c r="B735" t="s">
        <v>1257</v>
      </c>
      <c r="C735">
        <v>37</v>
      </c>
      <c r="D735" t="s">
        <v>1258</v>
      </c>
      <c r="E735">
        <v>2018</v>
      </c>
      <c r="F735">
        <v>62</v>
      </c>
      <c r="G735">
        <v>0.64111768400000002</v>
      </c>
      <c r="H735" t="s">
        <v>1264</v>
      </c>
      <c r="I735" t="s">
        <v>1268</v>
      </c>
      <c r="J735" t="s">
        <v>1276</v>
      </c>
      <c r="K735" t="s">
        <v>1283</v>
      </c>
      <c r="L735" t="s">
        <v>1286</v>
      </c>
      <c r="M735" t="s">
        <v>1288</v>
      </c>
      <c r="N735" t="s">
        <v>1288</v>
      </c>
      <c r="O735">
        <f>VLOOKUP(A735,Sheet2!A:B,2,0)</f>
        <v>446043</v>
      </c>
      <c r="P735">
        <f>VLOOKUP(A735,Sheet2!A:C,3,0)</f>
        <v>446043</v>
      </c>
      <c r="Q735">
        <f>VLOOKUP(A735,Sheet2!A:E,5,0)</f>
        <v>594599</v>
      </c>
      <c r="R735">
        <f>VLOOKUP(A735,Sheet2!A:F,6,0)</f>
        <v>0</v>
      </c>
      <c r="S735" t="s">
        <v>1304</v>
      </c>
      <c r="T735" s="33" t="str">
        <f>VLOOKUP(A735,Sheet2!AA:AD,3,0)</f>
        <v>Green</v>
      </c>
      <c r="U735" s="32" t="str">
        <f>VLOOKUP(A735,Sheet2!X:Y,2,0)</f>
        <v>Yellow</v>
      </c>
      <c r="V735" s="33" t="str">
        <f>VLOOKUP(A735,Sheet2!AA:AD,4,0)</f>
        <v>Green</v>
      </c>
    </row>
    <row r="736" spans="1:22" x14ac:dyDescent="0.3">
      <c r="A736" t="s">
        <v>748</v>
      </c>
      <c r="B736" t="s">
        <v>1257</v>
      </c>
      <c r="C736">
        <v>49</v>
      </c>
      <c r="D736" t="s">
        <v>1261</v>
      </c>
      <c r="E736">
        <v>2005</v>
      </c>
      <c r="F736">
        <v>33</v>
      </c>
      <c r="G736">
        <v>0.449024865</v>
      </c>
      <c r="H736" t="s">
        <v>1265</v>
      </c>
      <c r="I736" t="s">
        <v>1271</v>
      </c>
      <c r="J736" t="s">
        <v>1271</v>
      </c>
      <c r="K736" t="s">
        <v>1271</v>
      </c>
      <c r="L736" t="s">
        <v>1271</v>
      </c>
      <c r="M736" t="s">
        <v>1289</v>
      </c>
      <c r="N736" t="s">
        <v>1289</v>
      </c>
      <c r="O736">
        <f>VLOOKUP(A736,Sheet2!A:B,2,0)</f>
        <v>224992</v>
      </c>
      <c r="P736">
        <f>VLOOKUP(A736,Sheet2!A:C,3,0)</f>
        <v>237481</v>
      </c>
      <c r="Q736">
        <f>VLOOKUP(A736,Sheet2!A:E,5,0)</f>
        <v>285054</v>
      </c>
      <c r="R736">
        <f>VLOOKUP(A736,Sheet2!A:F,6,0)</f>
        <v>0</v>
      </c>
      <c r="S736" t="s">
        <v>1303</v>
      </c>
      <c r="T736" s="33" t="str">
        <f>VLOOKUP(A736,Sheet2!AA:AD,3,0)</f>
        <v>Green</v>
      </c>
      <c r="U736" s="32" t="str">
        <f>VLOOKUP(A736,Sheet2!X:Y,2,0)</f>
        <v>Yellow</v>
      </c>
      <c r="V736" s="33" t="str">
        <f>VLOOKUP(A736,Sheet2!AA:AD,4,0)</f>
        <v>Green</v>
      </c>
    </row>
    <row r="737" spans="1:22" x14ac:dyDescent="0.3">
      <c r="A737" t="s">
        <v>749</v>
      </c>
      <c r="B737" t="s">
        <v>1256</v>
      </c>
      <c r="C737">
        <v>61</v>
      </c>
      <c r="D737" t="s">
        <v>1261</v>
      </c>
      <c r="E737">
        <v>2015</v>
      </c>
      <c r="F737">
        <v>38</v>
      </c>
      <c r="G737">
        <v>0.71532521699999996</v>
      </c>
      <c r="H737" t="s">
        <v>1265</v>
      </c>
      <c r="I737" t="s">
        <v>1268</v>
      </c>
      <c r="J737" t="s">
        <v>1276</v>
      </c>
      <c r="K737" t="s">
        <v>1279</v>
      </c>
      <c r="L737" t="s">
        <v>1286</v>
      </c>
      <c r="M737" t="s">
        <v>1289</v>
      </c>
      <c r="N737" t="s">
        <v>1288</v>
      </c>
      <c r="O737">
        <f>VLOOKUP(A737,Sheet2!A:B,2,0)</f>
        <v>167489</v>
      </c>
      <c r="P737">
        <f>VLOOKUP(A737,Sheet2!A:C,3,0)</f>
        <v>435146</v>
      </c>
      <c r="Q737">
        <f>VLOOKUP(A737,Sheet2!A:E,5,0)</f>
        <v>944823</v>
      </c>
      <c r="R737">
        <f>VLOOKUP(A737,Sheet2!A:F,6,0)</f>
        <v>944823</v>
      </c>
      <c r="S737" t="s">
        <v>1304</v>
      </c>
      <c r="T737" s="33" t="str">
        <f>VLOOKUP(A737,Sheet2!AA:AD,3,0)</f>
        <v>Green</v>
      </c>
      <c r="U737" s="32" t="str">
        <f>VLOOKUP(A737,Sheet2!X:Y,2,0)</f>
        <v>Yellow</v>
      </c>
      <c r="V737" s="33" t="str">
        <f>VLOOKUP(A737,Sheet2!AA:AD,4,0)</f>
        <v>Green</v>
      </c>
    </row>
    <row r="738" spans="1:22" x14ac:dyDescent="0.3">
      <c r="A738" t="s">
        <v>750</v>
      </c>
      <c r="B738" t="s">
        <v>1257</v>
      </c>
      <c r="C738">
        <v>49</v>
      </c>
      <c r="D738" t="s">
        <v>1260</v>
      </c>
      <c r="E738">
        <v>2013</v>
      </c>
      <c r="F738">
        <v>30</v>
      </c>
      <c r="G738">
        <v>0.39246571400000002</v>
      </c>
      <c r="H738" t="s">
        <v>1265</v>
      </c>
      <c r="I738" t="s">
        <v>1270</v>
      </c>
      <c r="J738" t="s">
        <v>1275</v>
      </c>
      <c r="K738" t="s">
        <v>1283</v>
      </c>
      <c r="L738" t="s">
        <v>1286</v>
      </c>
      <c r="M738" t="s">
        <v>1288</v>
      </c>
      <c r="N738" t="s">
        <v>1288</v>
      </c>
      <c r="O738">
        <f>VLOOKUP(A738,Sheet2!A:B,2,0)</f>
        <v>215053</v>
      </c>
      <c r="P738">
        <f>VLOOKUP(A738,Sheet2!A:C,3,0)</f>
        <v>231742</v>
      </c>
      <c r="Q738">
        <f>VLOOKUP(A738,Sheet2!A:E,5,0)</f>
        <v>385803</v>
      </c>
      <c r="R738">
        <f>VLOOKUP(A738,Sheet2!A:F,6,0)</f>
        <v>0</v>
      </c>
      <c r="S738" t="s">
        <v>1288</v>
      </c>
      <c r="T738" s="33" t="str">
        <f>VLOOKUP(A738,Sheet2!AA:AD,3,0)</f>
        <v>Green</v>
      </c>
      <c r="U738" s="32" t="str">
        <f>VLOOKUP(A738,Sheet2!X:Y,2,0)</f>
        <v>Yellow</v>
      </c>
      <c r="V738" s="33" t="str">
        <f>VLOOKUP(A738,Sheet2!AA:AD,4,0)</f>
        <v>Green</v>
      </c>
    </row>
    <row r="739" spans="1:22" x14ac:dyDescent="0.3">
      <c r="A739" t="s">
        <v>751</v>
      </c>
      <c r="B739" t="s">
        <v>1257</v>
      </c>
      <c r="C739">
        <v>60</v>
      </c>
      <c r="D739" t="s">
        <v>1260</v>
      </c>
      <c r="E739">
        <v>2006</v>
      </c>
      <c r="F739">
        <v>33</v>
      </c>
      <c r="G739">
        <v>0.703768116</v>
      </c>
      <c r="H739" t="s">
        <v>1264</v>
      </c>
      <c r="I739" t="s">
        <v>1269</v>
      </c>
      <c r="J739" t="s">
        <v>1274</v>
      </c>
      <c r="K739" t="s">
        <v>1279</v>
      </c>
      <c r="L739" t="s">
        <v>1285</v>
      </c>
      <c r="M739" t="s">
        <v>1288</v>
      </c>
      <c r="N739" t="s">
        <v>1289</v>
      </c>
      <c r="O739">
        <f>VLOOKUP(A739,Sheet2!A:B,2,0)</f>
        <v>186100</v>
      </c>
      <c r="P739">
        <f>VLOOKUP(A739,Sheet2!A:C,3,0)</f>
        <v>186100</v>
      </c>
      <c r="Q739">
        <f>VLOOKUP(A739,Sheet2!A:E,5,0)</f>
        <v>456959</v>
      </c>
      <c r="R739">
        <f>VLOOKUP(A739,Sheet2!A:F,6,0)</f>
        <v>0</v>
      </c>
      <c r="S739" t="s">
        <v>1303</v>
      </c>
      <c r="T739" s="33" t="str">
        <f>VLOOKUP(A739,Sheet2!AA:AD,3,0)</f>
        <v>Green</v>
      </c>
      <c r="U739" s="32" t="str">
        <f>VLOOKUP(A739,Sheet2!X:Y,2,0)</f>
        <v>Yellow</v>
      </c>
      <c r="V739" s="33" t="str">
        <f>VLOOKUP(A739,Sheet2!AA:AD,4,0)</f>
        <v>Green</v>
      </c>
    </row>
    <row r="740" spans="1:22" x14ac:dyDescent="0.3">
      <c r="A740" t="s">
        <v>752</v>
      </c>
      <c r="B740" t="s">
        <v>1256</v>
      </c>
      <c r="C740">
        <v>37</v>
      </c>
      <c r="D740" t="s">
        <v>1262</v>
      </c>
      <c r="E740">
        <v>2005</v>
      </c>
      <c r="F740">
        <v>31</v>
      </c>
      <c r="G740">
        <v>0.52203215000000003</v>
      </c>
      <c r="H740" t="s">
        <v>1265</v>
      </c>
      <c r="I740" t="s">
        <v>1271</v>
      </c>
      <c r="J740" t="s">
        <v>1271</v>
      </c>
      <c r="K740" t="s">
        <v>1271</v>
      </c>
      <c r="L740" t="s">
        <v>1271</v>
      </c>
      <c r="M740" t="s">
        <v>1289</v>
      </c>
      <c r="N740" t="s">
        <v>1288</v>
      </c>
      <c r="O740">
        <f>VLOOKUP(A740,Sheet2!A:B,2,0)</f>
        <v>208752</v>
      </c>
      <c r="P740">
        <f>VLOOKUP(A740,Sheet2!A:C,3,0)</f>
        <v>262336</v>
      </c>
      <c r="Q740">
        <f>VLOOKUP(A740,Sheet2!A:E,5,0)</f>
        <v>284609</v>
      </c>
      <c r="R740">
        <f>VLOOKUP(A740,Sheet2!A:F,6,0)</f>
        <v>284609</v>
      </c>
      <c r="S740" t="s">
        <v>1288</v>
      </c>
      <c r="T740" s="33" t="str">
        <f>VLOOKUP(A740,Sheet2!AA:AD,3,0)</f>
        <v>Green</v>
      </c>
      <c r="U740" s="32" t="str">
        <f>VLOOKUP(A740,Sheet2!X:Y,2,0)</f>
        <v>Yellow</v>
      </c>
      <c r="V740" s="33" t="str">
        <f>VLOOKUP(A740,Sheet2!AA:AD,4,0)</f>
        <v>Green</v>
      </c>
    </row>
    <row r="741" spans="1:22" x14ac:dyDescent="0.3">
      <c r="A741" t="s">
        <v>753</v>
      </c>
      <c r="B741" t="s">
        <v>1256</v>
      </c>
      <c r="C741">
        <v>37</v>
      </c>
      <c r="D741" t="s">
        <v>1262</v>
      </c>
      <c r="E741">
        <v>2006</v>
      </c>
      <c r="F741">
        <v>25</v>
      </c>
      <c r="G741">
        <v>0.52347428600000001</v>
      </c>
      <c r="H741" t="s">
        <v>1265</v>
      </c>
      <c r="I741" t="s">
        <v>1271</v>
      </c>
      <c r="J741" t="s">
        <v>1271</v>
      </c>
      <c r="K741" t="s">
        <v>1271</v>
      </c>
      <c r="L741" t="s">
        <v>1271</v>
      </c>
      <c r="M741" t="s">
        <v>1288</v>
      </c>
      <c r="N741" t="s">
        <v>1288</v>
      </c>
      <c r="O741">
        <f>VLOOKUP(A741,Sheet2!A:B,2,0)</f>
        <v>297823</v>
      </c>
      <c r="P741">
        <f>VLOOKUP(A741,Sheet2!A:C,3,0)</f>
        <v>297823</v>
      </c>
      <c r="Q741">
        <f>VLOOKUP(A741,Sheet2!A:E,5,0)</f>
        <v>254256</v>
      </c>
      <c r="R741">
        <f>VLOOKUP(A741,Sheet2!A:F,6,0)</f>
        <v>0</v>
      </c>
      <c r="S741" t="s">
        <v>1288</v>
      </c>
      <c r="T741" s="33" t="str">
        <f>VLOOKUP(A741,Sheet2!AA:AD,3,0)</f>
        <v>Green</v>
      </c>
      <c r="U741" s="32" t="str">
        <f>VLOOKUP(A741,Sheet2!X:Y,2,0)</f>
        <v>Yellow</v>
      </c>
      <c r="V741" s="33" t="str">
        <f>VLOOKUP(A741,Sheet2!AA:AD,4,0)</f>
        <v>Green</v>
      </c>
    </row>
    <row r="742" spans="1:22" x14ac:dyDescent="0.3">
      <c r="A742" t="s">
        <v>754</v>
      </c>
      <c r="B742" t="s">
        <v>1257</v>
      </c>
      <c r="C742">
        <v>37</v>
      </c>
      <c r="D742" t="s">
        <v>1261</v>
      </c>
      <c r="E742">
        <v>2012</v>
      </c>
      <c r="F742">
        <v>32</v>
      </c>
      <c r="G742">
        <v>0.61564682900000001</v>
      </c>
      <c r="H742" t="s">
        <v>1264</v>
      </c>
      <c r="I742" t="s">
        <v>1268</v>
      </c>
      <c r="J742" t="s">
        <v>1275</v>
      </c>
      <c r="K742" t="s">
        <v>1280</v>
      </c>
      <c r="L742" t="s">
        <v>1286</v>
      </c>
      <c r="M742" t="s">
        <v>1288</v>
      </c>
      <c r="N742" t="s">
        <v>1288</v>
      </c>
      <c r="O742">
        <f>VLOOKUP(A742,Sheet2!A:B,2,0)</f>
        <v>310462</v>
      </c>
      <c r="P742">
        <f>VLOOKUP(A742,Sheet2!A:C,3,0)</f>
        <v>346260</v>
      </c>
      <c r="Q742">
        <f>VLOOKUP(A742,Sheet2!A:E,5,0)</f>
        <v>537153</v>
      </c>
      <c r="R742">
        <f>VLOOKUP(A742,Sheet2!A:F,6,0)</f>
        <v>0</v>
      </c>
      <c r="S742" t="s">
        <v>1304</v>
      </c>
      <c r="T742" s="33" t="str">
        <f>VLOOKUP(A742,Sheet2!AA:AD,3,0)</f>
        <v>Green</v>
      </c>
      <c r="U742" s="32" t="str">
        <f>VLOOKUP(A742,Sheet2!X:Y,2,0)</f>
        <v>Yellow</v>
      </c>
      <c r="V742" s="33" t="str">
        <f>VLOOKUP(A742,Sheet2!AA:AD,4,0)</f>
        <v>Green</v>
      </c>
    </row>
    <row r="743" spans="1:22" x14ac:dyDescent="0.3">
      <c r="A743" t="s">
        <v>755</v>
      </c>
      <c r="B743" t="s">
        <v>1257</v>
      </c>
      <c r="C743">
        <v>37</v>
      </c>
      <c r="D743" t="s">
        <v>1262</v>
      </c>
      <c r="E743">
        <v>2009</v>
      </c>
      <c r="F743">
        <v>38</v>
      </c>
      <c r="G743">
        <v>0.37381014899999998</v>
      </c>
      <c r="H743" t="s">
        <v>1265</v>
      </c>
      <c r="I743" t="s">
        <v>1271</v>
      </c>
      <c r="J743" t="s">
        <v>1271</v>
      </c>
      <c r="K743" t="s">
        <v>1271</v>
      </c>
      <c r="L743" t="s">
        <v>1271</v>
      </c>
      <c r="M743" t="s">
        <v>1288</v>
      </c>
      <c r="N743" t="s">
        <v>1288</v>
      </c>
      <c r="O743">
        <f>VLOOKUP(A743,Sheet2!A:B,2,0)</f>
        <v>255978</v>
      </c>
      <c r="P743">
        <f>VLOOKUP(A743,Sheet2!A:C,3,0)</f>
        <v>255978</v>
      </c>
      <c r="Q743">
        <f>VLOOKUP(A743,Sheet2!A:E,5,0)</f>
        <v>203703</v>
      </c>
      <c r="R743">
        <f>VLOOKUP(A743,Sheet2!A:F,6,0)</f>
        <v>0</v>
      </c>
      <c r="S743" t="s">
        <v>1303</v>
      </c>
      <c r="T743" s="33" t="str">
        <f>VLOOKUP(A743,Sheet2!AA:AD,3,0)</f>
        <v>Green</v>
      </c>
      <c r="U743" s="32" t="str">
        <f>VLOOKUP(A743,Sheet2!X:Y,2,0)</f>
        <v>Yellow</v>
      </c>
      <c r="V743" s="33" t="str">
        <f>VLOOKUP(A743,Sheet2!AA:AD,4,0)</f>
        <v>Green</v>
      </c>
    </row>
    <row r="744" spans="1:22" x14ac:dyDescent="0.3">
      <c r="A744" t="s">
        <v>756</v>
      </c>
      <c r="B744" t="s">
        <v>1256</v>
      </c>
      <c r="C744">
        <v>37</v>
      </c>
      <c r="D744" t="s">
        <v>1260</v>
      </c>
      <c r="E744">
        <v>2006</v>
      </c>
      <c r="F744">
        <v>30</v>
      </c>
      <c r="G744">
        <v>0.824242276</v>
      </c>
      <c r="H744" t="s">
        <v>1264</v>
      </c>
      <c r="I744" t="s">
        <v>1271</v>
      </c>
      <c r="J744" t="s">
        <v>1275</v>
      </c>
      <c r="K744" t="s">
        <v>1280</v>
      </c>
      <c r="L744" t="s">
        <v>1284</v>
      </c>
      <c r="M744" t="s">
        <v>1288</v>
      </c>
      <c r="N744" t="s">
        <v>1289</v>
      </c>
      <c r="O744">
        <f>VLOOKUP(A744,Sheet2!A:B,2,0)</f>
        <v>219364</v>
      </c>
      <c r="P744">
        <f>VLOOKUP(A744,Sheet2!A:C,3,0)</f>
        <v>251834</v>
      </c>
      <c r="Q744">
        <f>VLOOKUP(A744,Sheet2!A:E,5,0)</f>
        <v>427202</v>
      </c>
      <c r="R744">
        <f>VLOOKUP(A744,Sheet2!A:F,6,0)</f>
        <v>0</v>
      </c>
      <c r="S744" t="s">
        <v>1303</v>
      </c>
      <c r="T744" s="33" t="str">
        <f>VLOOKUP(A744,Sheet2!AA:AD,3,0)</f>
        <v>Green</v>
      </c>
      <c r="U744" s="32" t="str">
        <f>VLOOKUP(A744,Sheet2!X:Y,2,0)</f>
        <v>Yellow</v>
      </c>
      <c r="V744" s="33" t="str">
        <f>VLOOKUP(A744,Sheet2!AA:AD,4,0)</f>
        <v>Green</v>
      </c>
    </row>
    <row r="745" spans="1:22" x14ac:dyDescent="0.3">
      <c r="A745" t="s">
        <v>757</v>
      </c>
      <c r="B745" t="s">
        <v>1257</v>
      </c>
      <c r="C745">
        <v>25</v>
      </c>
      <c r="D745" t="s">
        <v>1260</v>
      </c>
      <c r="E745">
        <v>2009</v>
      </c>
      <c r="F745">
        <v>27</v>
      </c>
      <c r="G745">
        <v>0.63290268699999996</v>
      </c>
      <c r="H745" t="s">
        <v>1264</v>
      </c>
      <c r="I745" t="s">
        <v>1271</v>
      </c>
      <c r="J745" t="s">
        <v>1271</v>
      </c>
      <c r="K745" t="s">
        <v>1271</v>
      </c>
      <c r="L745" t="s">
        <v>1271</v>
      </c>
      <c r="M745" t="s">
        <v>1289</v>
      </c>
      <c r="N745" t="s">
        <v>1288</v>
      </c>
      <c r="O745">
        <f>VLOOKUP(A745,Sheet2!A:B,2,0)</f>
        <v>129260</v>
      </c>
      <c r="P745">
        <f>VLOOKUP(A745,Sheet2!A:C,3,0)</f>
        <v>355740</v>
      </c>
      <c r="Q745">
        <f>VLOOKUP(A745,Sheet2!A:E,5,0)</f>
        <v>482186</v>
      </c>
      <c r="R745">
        <f>VLOOKUP(A745,Sheet2!A:F,6,0)</f>
        <v>482186</v>
      </c>
      <c r="S745" t="s">
        <v>1288</v>
      </c>
      <c r="T745" s="33" t="str">
        <f>VLOOKUP(A745,Sheet2!AA:AD,3,0)</f>
        <v>Green</v>
      </c>
      <c r="U745" s="32" t="str">
        <f>VLOOKUP(A745,Sheet2!X:Y,2,0)</f>
        <v>Yellow</v>
      </c>
      <c r="V745" s="33" t="str">
        <f>VLOOKUP(A745,Sheet2!AA:AD,4,0)</f>
        <v>Green</v>
      </c>
    </row>
    <row r="746" spans="1:22" x14ac:dyDescent="0.3">
      <c r="A746" t="s">
        <v>758</v>
      </c>
      <c r="B746" t="s">
        <v>1257</v>
      </c>
      <c r="C746">
        <v>37</v>
      </c>
      <c r="D746" t="s">
        <v>1261</v>
      </c>
      <c r="E746">
        <v>2005</v>
      </c>
      <c r="F746">
        <v>38</v>
      </c>
      <c r="G746">
        <v>0.46813607499999998</v>
      </c>
      <c r="H746" t="s">
        <v>1266</v>
      </c>
      <c r="I746" t="s">
        <v>1268</v>
      </c>
      <c r="J746" t="s">
        <v>1275</v>
      </c>
      <c r="K746" t="s">
        <v>1280</v>
      </c>
      <c r="L746" t="s">
        <v>1286</v>
      </c>
      <c r="M746" t="s">
        <v>1288</v>
      </c>
      <c r="N746" t="s">
        <v>1289</v>
      </c>
      <c r="O746">
        <f>VLOOKUP(A746,Sheet2!A:B,2,0)</f>
        <v>261414</v>
      </c>
      <c r="P746">
        <f>VLOOKUP(A746,Sheet2!A:C,3,0)</f>
        <v>303765</v>
      </c>
      <c r="Q746">
        <f>VLOOKUP(A746,Sheet2!A:E,5,0)</f>
        <v>208570</v>
      </c>
      <c r="R746">
        <f>VLOOKUP(A746,Sheet2!A:F,6,0)</f>
        <v>0</v>
      </c>
      <c r="S746" t="s">
        <v>1288</v>
      </c>
      <c r="T746" s="33" t="str">
        <f>VLOOKUP(A746,Sheet2!AA:AD,3,0)</f>
        <v>Green</v>
      </c>
      <c r="U746" s="32" t="str">
        <f>VLOOKUP(A746,Sheet2!X:Y,2,0)</f>
        <v>Yellow</v>
      </c>
      <c r="V746" s="33" t="str">
        <f>VLOOKUP(A746,Sheet2!AA:AD,4,0)</f>
        <v>Green</v>
      </c>
    </row>
    <row r="747" spans="1:22" x14ac:dyDescent="0.3">
      <c r="A747" t="s">
        <v>759</v>
      </c>
      <c r="B747" t="s">
        <v>1257</v>
      </c>
      <c r="C747">
        <v>37</v>
      </c>
      <c r="D747" t="s">
        <v>1259</v>
      </c>
      <c r="E747">
        <v>2015</v>
      </c>
      <c r="F747">
        <v>43</v>
      </c>
      <c r="G747">
        <v>0.72294434799999996</v>
      </c>
      <c r="H747" t="s">
        <v>1265</v>
      </c>
      <c r="I747" t="s">
        <v>1271</v>
      </c>
      <c r="J747" t="s">
        <v>1271</v>
      </c>
      <c r="K747" t="s">
        <v>1271</v>
      </c>
      <c r="L747" t="s">
        <v>1271</v>
      </c>
      <c r="M747" t="s">
        <v>1288</v>
      </c>
      <c r="N747" t="s">
        <v>1288</v>
      </c>
      <c r="O747">
        <f>VLOOKUP(A747,Sheet2!A:B,2,0)</f>
        <v>686070</v>
      </c>
      <c r="P747">
        <f>VLOOKUP(A747,Sheet2!A:C,3,0)</f>
        <v>686070</v>
      </c>
      <c r="Q747">
        <f>VLOOKUP(A747,Sheet2!A:E,5,0)</f>
        <v>453097</v>
      </c>
      <c r="R747">
        <f>VLOOKUP(A747,Sheet2!A:F,6,0)</f>
        <v>0</v>
      </c>
      <c r="S747" t="s">
        <v>1288</v>
      </c>
      <c r="T747" s="33" t="str">
        <f>VLOOKUP(A747,Sheet2!AA:AD,3,0)</f>
        <v>Green</v>
      </c>
      <c r="U747" s="32" t="str">
        <f>VLOOKUP(A747,Sheet2!X:Y,2,0)</f>
        <v>Yellow</v>
      </c>
      <c r="V747" s="33" t="str">
        <f>VLOOKUP(A747,Sheet2!AA:AD,4,0)</f>
        <v>Green</v>
      </c>
    </row>
    <row r="748" spans="1:22" x14ac:dyDescent="0.3">
      <c r="A748" t="s">
        <v>760</v>
      </c>
      <c r="B748" t="s">
        <v>1257</v>
      </c>
      <c r="C748">
        <v>36</v>
      </c>
      <c r="D748" t="s">
        <v>1263</v>
      </c>
      <c r="E748">
        <v>2015</v>
      </c>
      <c r="F748">
        <v>36</v>
      </c>
      <c r="G748">
        <v>0.44638245599999998</v>
      </c>
      <c r="H748" t="s">
        <v>1264</v>
      </c>
      <c r="I748" t="s">
        <v>1271</v>
      </c>
      <c r="J748" t="s">
        <v>1271</v>
      </c>
      <c r="K748" t="s">
        <v>1271</v>
      </c>
      <c r="L748" t="s">
        <v>1271</v>
      </c>
      <c r="M748" t="s">
        <v>1288</v>
      </c>
      <c r="N748" t="s">
        <v>1288</v>
      </c>
      <c r="O748">
        <f>VLOOKUP(A748,Sheet2!A:B,2,0)</f>
        <v>342897</v>
      </c>
      <c r="P748">
        <f>VLOOKUP(A748,Sheet2!A:C,3,0)</f>
        <v>366724</v>
      </c>
      <c r="Q748">
        <f>VLOOKUP(A748,Sheet2!A:E,5,0)</f>
        <v>398308</v>
      </c>
      <c r="R748">
        <f>VLOOKUP(A748,Sheet2!A:F,6,0)</f>
        <v>0</v>
      </c>
      <c r="S748" t="s">
        <v>1303</v>
      </c>
      <c r="T748" s="33" t="str">
        <f>VLOOKUP(A748,Sheet2!AA:AD,3,0)</f>
        <v>Green</v>
      </c>
      <c r="U748" s="32" t="str">
        <f>VLOOKUP(A748,Sheet2!X:Y,2,0)</f>
        <v>Yellow</v>
      </c>
      <c r="V748" s="33" t="str">
        <f>VLOOKUP(A748,Sheet2!AA:AD,4,0)</f>
        <v>Green</v>
      </c>
    </row>
    <row r="749" spans="1:22" x14ac:dyDescent="0.3">
      <c r="A749" t="s">
        <v>761</v>
      </c>
      <c r="B749" t="s">
        <v>1257</v>
      </c>
      <c r="C749">
        <v>49</v>
      </c>
      <c r="D749" t="s">
        <v>1261</v>
      </c>
      <c r="E749">
        <v>2019</v>
      </c>
      <c r="F749">
        <v>51</v>
      </c>
      <c r="G749">
        <v>0.62858205700000003</v>
      </c>
      <c r="H749" t="s">
        <v>1264</v>
      </c>
      <c r="I749" t="s">
        <v>1271</v>
      </c>
      <c r="J749" t="s">
        <v>1276</v>
      </c>
      <c r="K749" t="s">
        <v>1279</v>
      </c>
      <c r="L749" t="s">
        <v>1286</v>
      </c>
      <c r="M749" t="s">
        <v>1288</v>
      </c>
      <c r="N749" t="s">
        <v>1288</v>
      </c>
      <c r="O749">
        <f>VLOOKUP(A749,Sheet2!A:B,2,0)</f>
        <v>319712</v>
      </c>
      <c r="P749">
        <f>VLOOKUP(A749,Sheet2!A:C,3,0)</f>
        <v>322432</v>
      </c>
      <c r="Q749">
        <f>VLOOKUP(A749,Sheet2!A:E,5,0)</f>
        <v>642283</v>
      </c>
      <c r="R749">
        <f>VLOOKUP(A749,Sheet2!A:F,6,0)</f>
        <v>0</v>
      </c>
      <c r="S749" t="s">
        <v>1303</v>
      </c>
      <c r="T749" s="33" t="str">
        <f>VLOOKUP(A749,Sheet2!AA:AD,3,0)</f>
        <v>Green</v>
      </c>
      <c r="U749" s="32" t="str">
        <f>VLOOKUP(A749,Sheet2!X:Y,2,0)</f>
        <v>Yellow</v>
      </c>
      <c r="V749" s="33" t="str">
        <f>VLOOKUP(A749,Sheet2!AA:AD,4,0)</f>
        <v>Green</v>
      </c>
    </row>
    <row r="750" spans="1:22" x14ac:dyDescent="0.3">
      <c r="A750" t="s">
        <v>762</v>
      </c>
      <c r="B750" t="s">
        <v>1257</v>
      </c>
      <c r="C750">
        <v>37</v>
      </c>
      <c r="D750" t="s">
        <v>1259</v>
      </c>
      <c r="E750">
        <v>2014</v>
      </c>
      <c r="F750">
        <v>43</v>
      </c>
      <c r="G750">
        <v>0.62744416199999997</v>
      </c>
      <c r="H750" t="s">
        <v>1264</v>
      </c>
      <c r="I750" t="s">
        <v>1270</v>
      </c>
      <c r="J750" t="s">
        <v>1275</v>
      </c>
      <c r="K750" t="s">
        <v>1281</v>
      </c>
      <c r="L750" t="s">
        <v>1286</v>
      </c>
      <c r="M750" t="s">
        <v>1288</v>
      </c>
      <c r="N750" t="s">
        <v>1288</v>
      </c>
      <c r="O750">
        <f>VLOOKUP(A750,Sheet2!A:B,2,0)</f>
        <v>352220</v>
      </c>
      <c r="P750">
        <f>VLOOKUP(A750,Sheet2!A:C,3,0)</f>
        <v>352220</v>
      </c>
      <c r="Q750">
        <f>VLOOKUP(A750,Sheet2!A:E,5,0)</f>
        <v>560160</v>
      </c>
      <c r="R750">
        <f>VLOOKUP(A750,Sheet2!A:F,6,0)</f>
        <v>0</v>
      </c>
      <c r="S750" t="s">
        <v>1288</v>
      </c>
      <c r="T750" s="33" t="str">
        <f>VLOOKUP(A750,Sheet2!AA:AD,3,0)</f>
        <v>Green</v>
      </c>
      <c r="U750" s="32" t="str">
        <f>VLOOKUP(A750,Sheet2!X:Y,2,0)</f>
        <v>Yellow</v>
      </c>
      <c r="V750" s="33" t="str">
        <f>VLOOKUP(A750,Sheet2!AA:AD,4,0)</f>
        <v>Green</v>
      </c>
    </row>
    <row r="751" spans="1:22" x14ac:dyDescent="0.3">
      <c r="A751" t="s">
        <v>763</v>
      </c>
      <c r="B751" t="s">
        <v>1256</v>
      </c>
      <c r="C751">
        <v>49</v>
      </c>
      <c r="D751" t="s">
        <v>1258</v>
      </c>
      <c r="E751">
        <v>2008</v>
      </c>
      <c r="F751">
        <v>44</v>
      </c>
      <c r="G751">
        <v>0.73414117599999995</v>
      </c>
      <c r="H751" t="s">
        <v>1264</v>
      </c>
      <c r="I751" t="s">
        <v>1271</v>
      </c>
      <c r="J751" t="s">
        <v>1271</v>
      </c>
      <c r="K751" t="s">
        <v>1271</v>
      </c>
      <c r="L751" t="s">
        <v>1271</v>
      </c>
      <c r="M751" t="s">
        <v>1288</v>
      </c>
      <c r="N751" t="s">
        <v>1289</v>
      </c>
      <c r="O751">
        <f>VLOOKUP(A751,Sheet2!A:B,2,0)</f>
        <v>261159</v>
      </c>
      <c r="P751">
        <f>VLOOKUP(A751,Sheet2!A:C,3,0)</f>
        <v>312914</v>
      </c>
      <c r="Q751">
        <f>VLOOKUP(A751,Sheet2!A:E,5,0)</f>
        <v>510190</v>
      </c>
      <c r="R751">
        <f>VLOOKUP(A751,Sheet2!A:F,6,0)</f>
        <v>0</v>
      </c>
      <c r="S751" t="s">
        <v>1304</v>
      </c>
      <c r="T751" s="33" t="str">
        <f>VLOOKUP(A751,Sheet2!AA:AD,3,0)</f>
        <v>Green</v>
      </c>
      <c r="U751" s="32" t="str">
        <f>VLOOKUP(A751,Sheet2!X:Y,2,0)</f>
        <v>Yellow</v>
      </c>
      <c r="V751" s="33" t="str">
        <f>VLOOKUP(A751,Sheet2!AA:AD,4,0)</f>
        <v>Green</v>
      </c>
    </row>
    <row r="752" spans="1:22" x14ac:dyDescent="0.3">
      <c r="A752" t="s">
        <v>764</v>
      </c>
      <c r="B752" t="s">
        <v>1257</v>
      </c>
      <c r="C752">
        <v>36</v>
      </c>
      <c r="D752" t="s">
        <v>1263</v>
      </c>
      <c r="E752">
        <v>2015</v>
      </c>
      <c r="F752">
        <v>36</v>
      </c>
      <c r="G752">
        <v>0.42278260899999998</v>
      </c>
      <c r="H752" t="s">
        <v>1264</v>
      </c>
      <c r="I752" t="s">
        <v>1271</v>
      </c>
      <c r="J752" t="s">
        <v>1271</v>
      </c>
      <c r="K752" t="s">
        <v>1271</v>
      </c>
      <c r="L752" t="s">
        <v>1271</v>
      </c>
      <c r="M752" t="s">
        <v>1289</v>
      </c>
      <c r="N752" t="s">
        <v>1288</v>
      </c>
      <c r="O752">
        <f>VLOOKUP(A752,Sheet2!A:B,2,0)</f>
        <v>299015</v>
      </c>
      <c r="P752">
        <f>VLOOKUP(A752,Sheet2!A:C,3,0)</f>
        <v>348848</v>
      </c>
      <c r="Q752">
        <f>VLOOKUP(A752,Sheet2!A:E,5,0)</f>
        <v>405194</v>
      </c>
      <c r="R752">
        <f>VLOOKUP(A752,Sheet2!A:F,6,0)</f>
        <v>0</v>
      </c>
      <c r="S752" t="s">
        <v>1303</v>
      </c>
      <c r="T752" s="33" t="str">
        <f>VLOOKUP(A752,Sheet2!AA:AD,3,0)</f>
        <v>Green</v>
      </c>
      <c r="U752" s="32" t="str">
        <f>VLOOKUP(A752,Sheet2!X:Y,2,0)</f>
        <v>Yellow</v>
      </c>
      <c r="V752" s="33" t="str">
        <f>VLOOKUP(A752,Sheet2!AA:AD,4,0)</f>
        <v>Green</v>
      </c>
    </row>
    <row r="753" spans="1:22" x14ac:dyDescent="0.3">
      <c r="A753" t="s">
        <v>765</v>
      </c>
      <c r="B753" t="s">
        <v>1257</v>
      </c>
      <c r="C753">
        <v>49</v>
      </c>
      <c r="D753" t="s">
        <v>1259</v>
      </c>
      <c r="E753">
        <v>2012</v>
      </c>
      <c r="F753">
        <v>37</v>
      </c>
      <c r="G753">
        <v>0.62448201299999995</v>
      </c>
      <c r="H753" t="s">
        <v>1264</v>
      </c>
      <c r="I753" t="s">
        <v>1271</v>
      </c>
      <c r="J753" t="s">
        <v>1271</v>
      </c>
      <c r="K753" t="s">
        <v>1271</v>
      </c>
      <c r="L753" t="s">
        <v>1271</v>
      </c>
      <c r="M753" t="s">
        <v>1288</v>
      </c>
      <c r="N753" t="s">
        <v>1288</v>
      </c>
      <c r="O753">
        <f>VLOOKUP(A753,Sheet2!A:B,2,0)</f>
        <v>239046</v>
      </c>
      <c r="P753">
        <f>VLOOKUP(A753,Sheet2!A:C,3,0)</f>
        <v>281358</v>
      </c>
      <c r="Q753">
        <f>VLOOKUP(A753,Sheet2!A:E,5,0)</f>
        <v>606748</v>
      </c>
      <c r="R753">
        <f>VLOOKUP(A753,Sheet2!A:F,6,0)</f>
        <v>0</v>
      </c>
      <c r="S753" t="s">
        <v>1288</v>
      </c>
      <c r="T753" s="33" t="str">
        <f>VLOOKUP(A753,Sheet2!AA:AD,3,0)</f>
        <v>Green</v>
      </c>
      <c r="U753" s="32" t="str">
        <f>VLOOKUP(A753,Sheet2!X:Y,2,0)</f>
        <v>Yellow</v>
      </c>
      <c r="V753" s="33" t="str">
        <f>VLOOKUP(A753,Sheet2!AA:AD,4,0)</f>
        <v>Green</v>
      </c>
    </row>
    <row r="754" spans="1:22" x14ac:dyDescent="0.3">
      <c r="A754" t="s">
        <v>766</v>
      </c>
      <c r="B754" t="s">
        <v>1257</v>
      </c>
      <c r="C754">
        <v>61</v>
      </c>
      <c r="D754" t="s">
        <v>1261</v>
      </c>
      <c r="E754">
        <v>2005</v>
      </c>
      <c r="F754">
        <v>44</v>
      </c>
      <c r="G754">
        <v>0.31026093500000002</v>
      </c>
      <c r="H754" t="s">
        <v>1264</v>
      </c>
      <c r="I754" t="s">
        <v>1270</v>
      </c>
      <c r="J754" t="s">
        <v>1276</v>
      </c>
      <c r="K754" t="s">
        <v>1281</v>
      </c>
      <c r="L754" t="s">
        <v>1286</v>
      </c>
      <c r="M754" t="s">
        <v>1288</v>
      </c>
      <c r="N754" t="s">
        <v>1289</v>
      </c>
      <c r="O754">
        <f>VLOOKUP(A754,Sheet2!A:B,2,0)</f>
        <v>132464</v>
      </c>
      <c r="P754">
        <f>VLOOKUP(A754,Sheet2!A:C,3,0)</f>
        <v>132464</v>
      </c>
      <c r="Q754">
        <f>VLOOKUP(A754,Sheet2!A:E,5,0)</f>
        <v>184848</v>
      </c>
      <c r="R754">
        <f>VLOOKUP(A754,Sheet2!A:F,6,0)</f>
        <v>0</v>
      </c>
      <c r="S754" t="s">
        <v>1288</v>
      </c>
      <c r="T754" s="33" t="str">
        <f>VLOOKUP(A754,Sheet2!AA:AD,3,0)</f>
        <v>Green</v>
      </c>
      <c r="U754" s="32" t="str">
        <f>VLOOKUP(A754,Sheet2!X:Y,2,0)</f>
        <v>Yellow</v>
      </c>
      <c r="V754" s="33" t="str">
        <f>VLOOKUP(A754,Sheet2!AA:AD,4,0)</f>
        <v>Green</v>
      </c>
    </row>
    <row r="755" spans="1:22" x14ac:dyDescent="0.3">
      <c r="A755" t="s">
        <v>767</v>
      </c>
      <c r="B755" t="s">
        <v>1257</v>
      </c>
      <c r="C755">
        <v>49</v>
      </c>
      <c r="D755" t="s">
        <v>1258</v>
      </c>
      <c r="E755">
        <v>2008</v>
      </c>
      <c r="F755">
        <v>40</v>
      </c>
      <c r="G755">
        <v>0.60398064500000004</v>
      </c>
      <c r="H755" t="s">
        <v>1264</v>
      </c>
      <c r="I755" t="s">
        <v>1270</v>
      </c>
      <c r="J755" t="s">
        <v>1275</v>
      </c>
      <c r="K755" t="s">
        <v>1279</v>
      </c>
      <c r="L755" t="s">
        <v>1286</v>
      </c>
      <c r="M755" t="s">
        <v>1288</v>
      </c>
      <c r="N755" t="s">
        <v>1288</v>
      </c>
      <c r="O755">
        <f>VLOOKUP(A755,Sheet2!A:B,2,0)</f>
        <v>228059.25</v>
      </c>
      <c r="P755">
        <f>VLOOKUP(A755,Sheet2!A:C,3,0)</f>
        <v>231516</v>
      </c>
      <c r="Q755">
        <f>VLOOKUP(A755,Sheet2!A:E,5,0)</f>
        <v>414799</v>
      </c>
      <c r="R755">
        <f>VLOOKUP(A755,Sheet2!A:F,6,0)</f>
        <v>0</v>
      </c>
      <c r="S755" t="s">
        <v>1288</v>
      </c>
      <c r="T755" s="33" t="str">
        <f>VLOOKUP(A755,Sheet2!AA:AD,3,0)</f>
        <v>Green</v>
      </c>
      <c r="U755" s="32" t="str">
        <f>VLOOKUP(A755,Sheet2!X:Y,2,0)</f>
        <v>Yellow</v>
      </c>
      <c r="V755" s="33" t="str">
        <f>VLOOKUP(A755,Sheet2!AA:AD,4,0)</f>
        <v>Green</v>
      </c>
    </row>
    <row r="756" spans="1:22" x14ac:dyDescent="0.3">
      <c r="A756" t="s">
        <v>768</v>
      </c>
      <c r="B756" t="s">
        <v>1257</v>
      </c>
      <c r="C756">
        <v>37</v>
      </c>
      <c r="D756" t="s">
        <v>1261</v>
      </c>
      <c r="E756">
        <v>2016</v>
      </c>
      <c r="F756">
        <v>18</v>
      </c>
      <c r="G756">
        <v>0.62041481499999995</v>
      </c>
      <c r="H756" t="s">
        <v>1264</v>
      </c>
      <c r="I756" t="s">
        <v>1271</v>
      </c>
      <c r="J756" t="s">
        <v>1271</v>
      </c>
      <c r="K756" t="s">
        <v>1271</v>
      </c>
      <c r="L756" t="s">
        <v>1271</v>
      </c>
      <c r="M756" t="s">
        <v>1288</v>
      </c>
      <c r="N756" t="s">
        <v>1288</v>
      </c>
      <c r="O756">
        <f>VLOOKUP(A756,Sheet2!A:B,2,0)</f>
        <v>370164</v>
      </c>
      <c r="P756">
        <f>VLOOKUP(A756,Sheet2!A:C,3,0)</f>
        <v>378422</v>
      </c>
      <c r="Q756">
        <f>VLOOKUP(A756,Sheet2!A:E,5,0)</f>
        <v>609465</v>
      </c>
      <c r="R756">
        <f>VLOOKUP(A756,Sheet2!A:F,6,0)</f>
        <v>0</v>
      </c>
      <c r="S756" t="s">
        <v>1288</v>
      </c>
      <c r="T756" s="33" t="str">
        <f>VLOOKUP(A756,Sheet2!AA:AD,3,0)</f>
        <v>Green</v>
      </c>
      <c r="U756" s="32" t="str">
        <f>VLOOKUP(A756,Sheet2!X:Y,2,0)</f>
        <v>Yellow</v>
      </c>
      <c r="V756" s="33" t="str">
        <f>VLOOKUP(A756,Sheet2!AA:AD,4,0)</f>
        <v>Green</v>
      </c>
    </row>
    <row r="757" spans="1:22" x14ac:dyDescent="0.3">
      <c r="A757" t="s">
        <v>769</v>
      </c>
      <c r="B757" t="s">
        <v>1257</v>
      </c>
      <c r="C757">
        <v>36</v>
      </c>
      <c r="D757" t="s">
        <v>1261</v>
      </c>
      <c r="E757">
        <v>2010</v>
      </c>
      <c r="F757">
        <v>51</v>
      </c>
      <c r="G757">
        <v>0.35325076700000002</v>
      </c>
      <c r="H757" t="s">
        <v>1265</v>
      </c>
      <c r="I757" t="s">
        <v>1272</v>
      </c>
      <c r="J757" t="s">
        <v>1276</v>
      </c>
      <c r="K757" t="s">
        <v>1281</v>
      </c>
      <c r="L757" t="s">
        <v>1286</v>
      </c>
      <c r="M757" t="s">
        <v>1289</v>
      </c>
      <c r="N757" t="s">
        <v>1289</v>
      </c>
      <c r="O757">
        <f>VLOOKUP(A757,Sheet2!A:B,2,0)</f>
        <v>174407</v>
      </c>
      <c r="P757">
        <f>VLOOKUP(A757,Sheet2!A:C,3,0)</f>
        <v>229733</v>
      </c>
      <c r="Q757">
        <f>VLOOKUP(A757,Sheet2!A:E,5,0)</f>
        <v>349327</v>
      </c>
      <c r="R757">
        <f>VLOOKUP(A757,Sheet2!A:F,6,0)</f>
        <v>349327</v>
      </c>
      <c r="S757" t="s">
        <v>1303</v>
      </c>
      <c r="T757" s="33" t="str">
        <f>VLOOKUP(A757,Sheet2!AA:AD,3,0)</f>
        <v>Green</v>
      </c>
      <c r="U757" s="32" t="str">
        <f>VLOOKUP(A757,Sheet2!X:Y,2,0)</f>
        <v>Yellow</v>
      </c>
      <c r="V757" s="33" t="str">
        <f>VLOOKUP(A757,Sheet2!AA:AD,4,0)</f>
        <v>Green</v>
      </c>
    </row>
    <row r="758" spans="1:22" x14ac:dyDescent="0.3">
      <c r="A758" t="s">
        <v>770</v>
      </c>
      <c r="B758" t="s">
        <v>1256</v>
      </c>
      <c r="C758">
        <v>61</v>
      </c>
      <c r="D758" t="s">
        <v>1260</v>
      </c>
      <c r="E758">
        <v>2006</v>
      </c>
      <c r="F758">
        <v>29</v>
      </c>
      <c r="G758">
        <v>0.73421714299999996</v>
      </c>
      <c r="H758" t="s">
        <v>1265</v>
      </c>
      <c r="I758" t="s">
        <v>1268</v>
      </c>
      <c r="J758" t="s">
        <v>1275</v>
      </c>
      <c r="K758" t="s">
        <v>1279</v>
      </c>
      <c r="L758" t="s">
        <v>1284</v>
      </c>
      <c r="M758" t="s">
        <v>1288</v>
      </c>
      <c r="N758" t="s">
        <v>1289</v>
      </c>
      <c r="O758">
        <f>VLOOKUP(A758,Sheet2!A:B,2,0)</f>
        <v>310338</v>
      </c>
      <c r="P758">
        <f>VLOOKUP(A758,Sheet2!A:C,3,0)</f>
        <v>310338</v>
      </c>
      <c r="Q758">
        <f>VLOOKUP(A758,Sheet2!A:E,5,0)</f>
        <v>402061</v>
      </c>
      <c r="R758">
        <f>VLOOKUP(A758,Sheet2!A:F,6,0)</f>
        <v>0</v>
      </c>
      <c r="S758" t="s">
        <v>1288</v>
      </c>
      <c r="T758" s="33" t="str">
        <f>VLOOKUP(A758,Sheet2!AA:AD,3,0)</f>
        <v>Green</v>
      </c>
      <c r="U758" s="32" t="str">
        <f>VLOOKUP(A758,Sheet2!X:Y,2,0)</f>
        <v>Yellow</v>
      </c>
      <c r="V758" s="33" t="str">
        <f>VLOOKUP(A758,Sheet2!AA:AD,4,0)</f>
        <v>Green</v>
      </c>
    </row>
    <row r="759" spans="1:22" x14ac:dyDescent="0.3">
      <c r="A759" t="s">
        <v>771</v>
      </c>
      <c r="B759" t="s">
        <v>1256</v>
      </c>
      <c r="C759">
        <v>61</v>
      </c>
      <c r="D759" t="s">
        <v>1258</v>
      </c>
      <c r="E759">
        <v>2015</v>
      </c>
      <c r="F759">
        <v>41</v>
      </c>
      <c r="G759">
        <v>0.77963157900000002</v>
      </c>
      <c r="H759" t="s">
        <v>1264</v>
      </c>
      <c r="I759" t="s">
        <v>1269</v>
      </c>
      <c r="J759" t="s">
        <v>1275</v>
      </c>
      <c r="K759" t="s">
        <v>1282</v>
      </c>
      <c r="L759" t="s">
        <v>1286</v>
      </c>
      <c r="M759" t="s">
        <v>1288</v>
      </c>
      <c r="N759" t="s">
        <v>1289</v>
      </c>
      <c r="O759">
        <f>VLOOKUP(A759,Sheet2!A:B,2,0)</f>
        <v>267801</v>
      </c>
      <c r="P759">
        <f>VLOOKUP(A759,Sheet2!A:C,3,0)</f>
        <v>321937</v>
      </c>
      <c r="Q759">
        <f>VLOOKUP(A759,Sheet2!A:E,5,0)</f>
        <v>874184</v>
      </c>
      <c r="R759">
        <f>VLOOKUP(A759,Sheet2!A:F,6,0)</f>
        <v>0</v>
      </c>
      <c r="S759" t="s">
        <v>1303</v>
      </c>
      <c r="T759" s="33" t="str">
        <f>VLOOKUP(A759,Sheet2!AA:AD,3,0)</f>
        <v>Green</v>
      </c>
      <c r="U759" s="32" t="str">
        <f>VLOOKUP(A759,Sheet2!X:Y,2,0)</f>
        <v>Yellow</v>
      </c>
      <c r="V759" s="33" t="str">
        <f>VLOOKUP(A759,Sheet2!AA:AD,4,0)</f>
        <v>Green</v>
      </c>
    </row>
    <row r="760" spans="1:22" x14ac:dyDescent="0.3">
      <c r="A760" t="s">
        <v>772</v>
      </c>
      <c r="B760" t="s">
        <v>1257</v>
      </c>
      <c r="C760">
        <v>61</v>
      </c>
      <c r="D760" t="s">
        <v>1258</v>
      </c>
      <c r="E760">
        <v>2015</v>
      </c>
      <c r="F760">
        <v>40</v>
      </c>
      <c r="G760">
        <v>0.73744347799999999</v>
      </c>
      <c r="H760" t="s">
        <v>1265</v>
      </c>
      <c r="I760" t="s">
        <v>1270</v>
      </c>
      <c r="J760" t="s">
        <v>1274</v>
      </c>
      <c r="K760" t="s">
        <v>1279</v>
      </c>
      <c r="L760" t="s">
        <v>1271</v>
      </c>
      <c r="M760" t="s">
        <v>1288</v>
      </c>
      <c r="N760" t="s">
        <v>1289</v>
      </c>
      <c r="O760">
        <f>VLOOKUP(A760,Sheet2!A:B,2,0)</f>
        <v>548625</v>
      </c>
      <c r="P760">
        <f>VLOOKUP(A760,Sheet2!A:C,3,0)</f>
        <v>548625</v>
      </c>
      <c r="Q760">
        <f>VLOOKUP(A760,Sheet2!A:E,5,0)</f>
        <v>750899</v>
      </c>
      <c r="R760">
        <f>VLOOKUP(A760,Sheet2!A:F,6,0)</f>
        <v>0</v>
      </c>
      <c r="S760" t="s">
        <v>1288</v>
      </c>
      <c r="T760" s="33" t="str">
        <f>VLOOKUP(A760,Sheet2!AA:AD,3,0)</f>
        <v>Green</v>
      </c>
      <c r="U760" s="32" t="str">
        <f>VLOOKUP(A760,Sheet2!X:Y,2,0)</f>
        <v>Yellow</v>
      </c>
      <c r="V760" s="33" t="str">
        <f>VLOOKUP(A760,Sheet2!AA:AD,4,0)</f>
        <v>Green</v>
      </c>
    </row>
    <row r="761" spans="1:22" x14ac:dyDescent="0.3">
      <c r="A761" t="s">
        <v>773</v>
      </c>
      <c r="B761" t="s">
        <v>1256</v>
      </c>
      <c r="C761">
        <v>43</v>
      </c>
      <c r="D761" t="s">
        <v>1262</v>
      </c>
      <c r="E761">
        <v>2014</v>
      </c>
      <c r="F761">
        <v>28</v>
      </c>
      <c r="G761">
        <v>0.71682312100000001</v>
      </c>
      <c r="H761" t="s">
        <v>1265</v>
      </c>
      <c r="I761" t="s">
        <v>1268</v>
      </c>
      <c r="J761" t="s">
        <v>1275</v>
      </c>
      <c r="K761" t="s">
        <v>1280</v>
      </c>
      <c r="L761" t="s">
        <v>1284</v>
      </c>
      <c r="M761" t="s">
        <v>1288</v>
      </c>
      <c r="N761" t="s">
        <v>1288</v>
      </c>
      <c r="O761">
        <f>VLOOKUP(A761,Sheet2!A:B,2,0)</f>
        <v>486541.54</v>
      </c>
      <c r="P761">
        <f>VLOOKUP(A761,Sheet2!A:C,3,0)</f>
        <v>509200</v>
      </c>
      <c r="Q761">
        <f>VLOOKUP(A761,Sheet2!A:E,5,0)</f>
        <v>621509</v>
      </c>
      <c r="R761">
        <f>VLOOKUP(A761,Sheet2!A:F,6,0)</f>
        <v>0</v>
      </c>
      <c r="S761" t="s">
        <v>1304</v>
      </c>
      <c r="T761" s="33" t="str">
        <f>VLOOKUP(A761,Sheet2!AA:AD,3,0)</f>
        <v>Green</v>
      </c>
      <c r="U761" s="32" t="str">
        <f>VLOOKUP(A761,Sheet2!X:Y,2,0)</f>
        <v>Yellow</v>
      </c>
      <c r="V761" s="33" t="str">
        <f>VLOOKUP(A761,Sheet2!AA:AD,4,0)</f>
        <v>Green</v>
      </c>
    </row>
    <row r="762" spans="1:22" x14ac:dyDescent="0.3">
      <c r="A762" t="s">
        <v>774</v>
      </c>
      <c r="B762" t="s">
        <v>1256</v>
      </c>
      <c r="C762">
        <v>61</v>
      </c>
      <c r="D762" t="s">
        <v>1259</v>
      </c>
      <c r="E762">
        <v>2015</v>
      </c>
      <c r="F762">
        <v>59</v>
      </c>
      <c r="G762">
        <v>0.65232173900000001</v>
      </c>
      <c r="H762" t="s">
        <v>1265</v>
      </c>
      <c r="I762" t="s">
        <v>1271</v>
      </c>
      <c r="J762" t="s">
        <v>1271</v>
      </c>
      <c r="K762" t="s">
        <v>1271</v>
      </c>
      <c r="L762" t="s">
        <v>1271</v>
      </c>
      <c r="M762" t="s">
        <v>1288</v>
      </c>
      <c r="N762" t="s">
        <v>1288</v>
      </c>
      <c r="O762">
        <f>VLOOKUP(A762,Sheet2!A:B,2,0)</f>
        <v>421075</v>
      </c>
      <c r="P762">
        <f>VLOOKUP(A762,Sheet2!A:C,3,0)</f>
        <v>428560</v>
      </c>
      <c r="Q762">
        <f>VLOOKUP(A762,Sheet2!A:E,5,0)</f>
        <v>665333</v>
      </c>
      <c r="R762">
        <f>VLOOKUP(A762,Sheet2!A:F,6,0)</f>
        <v>0</v>
      </c>
      <c r="S762" t="s">
        <v>1304</v>
      </c>
      <c r="T762" s="33" t="str">
        <f>VLOOKUP(A762,Sheet2!AA:AD,3,0)</f>
        <v>Green</v>
      </c>
      <c r="U762" s="32" t="str">
        <f>VLOOKUP(A762,Sheet2!X:Y,2,0)</f>
        <v>Yellow</v>
      </c>
      <c r="V762" s="33" t="str">
        <f>VLOOKUP(A762,Sheet2!AA:AD,4,0)</f>
        <v>Green</v>
      </c>
    </row>
    <row r="763" spans="1:22" x14ac:dyDescent="0.3">
      <c r="A763" t="s">
        <v>775</v>
      </c>
      <c r="B763" t="s">
        <v>1256</v>
      </c>
      <c r="C763">
        <v>61</v>
      </c>
      <c r="D763" t="s">
        <v>1259</v>
      </c>
      <c r="E763">
        <v>2015</v>
      </c>
      <c r="F763">
        <v>62</v>
      </c>
      <c r="G763">
        <v>0.79006434800000003</v>
      </c>
      <c r="H763" t="s">
        <v>1265</v>
      </c>
      <c r="I763" t="s">
        <v>1271</v>
      </c>
      <c r="J763" t="s">
        <v>1271</v>
      </c>
      <c r="K763" t="s">
        <v>1271</v>
      </c>
      <c r="L763" t="s">
        <v>1271</v>
      </c>
      <c r="M763" t="s">
        <v>1289</v>
      </c>
      <c r="N763" t="s">
        <v>1289</v>
      </c>
      <c r="O763">
        <f>VLOOKUP(A763,Sheet2!A:B,2,0)</f>
        <v>65089</v>
      </c>
      <c r="P763">
        <f>VLOOKUP(A763,Sheet2!A:C,3,0)</f>
        <v>521424</v>
      </c>
      <c r="Q763">
        <f>VLOOKUP(A763,Sheet2!A:E,5,0)</f>
        <v>0</v>
      </c>
      <c r="R763">
        <f>VLOOKUP(A763,Sheet2!A:F,6,0)</f>
        <v>0</v>
      </c>
      <c r="S763" t="s">
        <v>1304</v>
      </c>
      <c r="T763" s="33" t="str">
        <f>VLOOKUP(A763,Sheet2!AA:AD,3,0)</f>
        <v>Green</v>
      </c>
      <c r="U763" s="32" t="str">
        <f>VLOOKUP(A763,Sheet2!X:Y,2,0)</f>
        <v>Yellow</v>
      </c>
      <c r="V763" s="33" t="str">
        <f>VLOOKUP(A763,Sheet2!AA:AD,4,0)</f>
        <v>Green</v>
      </c>
    </row>
    <row r="764" spans="1:22" x14ac:dyDescent="0.3">
      <c r="A764" t="s">
        <v>776</v>
      </c>
      <c r="B764" t="s">
        <v>1256</v>
      </c>
      <c r="C764">
        <v>61</v>
      </c>
      <c r="D764" t="s">
        <v>1259</v>
      </c>
      <c r="E764">
        <v>2015</v>
      </c>
      <c r="F764">
        <v>56</v>
      </c>
      <c r="G764">
        <v>0.82750173900000001</v>
      </c>
      <c r="H764" t="s">
        <v>1265</v>
      </c>
      <c r="I764" t="s">
        <v>1271</v>
      </c>
      <c r="J764" t="s">
        <v>1271</v>
      </c>
      <c r="K764" t="s">
        <v>1271</v>
      </c>
      <c r="L764" t="s">
        <v>1271</v>
      </c>
      <c r="M764" t="s">
        <v>1288</v>
      </c>
      <c r="N764" t="s">
        <v>1289</v>
      </c>
      <c r="O764">
        <f>VLOOKUP(A764,Sheet2!A:B,2,0)</f>
        <v>615657</v>
      </c>
      <c r="P764">
        <f>VLOOKUP(A764,Sheet2!A:C,3,0)</f>
        <v>615657</v>
      </c>
      <c r="Q764">
        <f>VLOOKUP(A764,Sheet2!A:E,5,0)</f>
        <v>806017</v>
      </c>
      <c r="R764">
        <f>VLOOKUP(A764,Sheet2!A:F,6,0)</f>
        <v>0</v>
      </c>
      <c r="S764" t="s">
        <v>1288</v>
      </c>
      <c r="T764" s="33" t="str">
        <f>VLOOKUP(A764,Sheet2!AA:AD,3,0)</f>
        <v>Green</v>
      </c>
      <c r="U764" s="32" t="str">
        <f>VLOOKUP(A764,Sheet2!X:Y,2,0)</f>
        <v>Yellow</v>
      </c>
      <c r="V764" s="33" t="str">
        <f>VLOOKUP(A764,Sheet2!AA:AD,4,0)</f>
        <v>Green</v>
      </c>
    </row>
    <row r="765" spans="1:22" x14ac:dyDescent="0.3">
      <c r="A765" t="s">
        <v>777</v>
      </c>
      <c r="B765" t="s">
        <v>1257</v>
      </c>
      <c r="C765">
        <v>49</v>
      </c>
      <c r="D765" t="s">
        <v>1262</v>
      </c>
      <c r="E765">
        <v>2013</v>
      </c>
      <c r="F765">
        <v>29</v>
      </c>
      <c r="G765">
        <v>0.731381905</v>
      </c>
      <c r="H765" t="s">
        <v>1264</v>
      </c>
      <c r="I765" t="s">
        <v>1270</v>
      </c>
      <c r="J765" t="s">
        <v>1274</v>
      </c>
      <c r="K765" t="s">
        <v>1279</v>
      </c>
      <c r="L765" t="s">
        <v>1285</v>
      </c>
      <c r="M765" t="s">
        <v>1289</v>
      </c>
      <c r="N765" t="s">
        <v>1288</v>
      </c>
      <c r="O765">
        <f>VLOOKUP(A765,Sheet2!A:B,2,0)</f>
        <v>498645</v>
      </c>
      <c r="P765">
        <f>VLOOKUP(A765,Sheet2!A:C,3,0)</f>
        <v>578580</v>
      </c>
      <c r="Q765">
        <f>VLOOKUP(A765,Sheet2!A:E,5,0)</f>
        <v>657562</v>
      </c>
      <c r="R765">
        <f>VLOOKUP(A765,Sheet2!A:F,6,0)</f>
        <v>0</v>
      </c>
      <c r="S765" t="s">
        <v>1305</v>
      </c>
      <c r="T765" s="33" t="str">
        <f>VLOOKUP(A765,Sheet2!AA:AD,3,0)</f>
        <v>Green</v>
      </c>
      <c r="U765" s="32" t="str">
        <f>VLOOKUP(A765,Sheet2!X:Y,2,0)</f>
        <v>Yellow</v>
      </c>
      <c r="V765" s="33" t="str">
        <f>VLOOKUP(A765,Sheet2!AA:AD,4,0)</f>
        <v>Green</v>
      </c>
    </row>
    <row r="766" spans="1:22" x14ac:dyDescent="0.3">
      <c r="A766" t="s">
        <v>778</v>
      </c>
      <c r="B766" t="s">
        <v>1256</v>
      </c>
      <c r="C766">
        <v>61</v>
      </c>
      <c r="D766" t="s">
        <v>1261</v>
      </c>
      <c r="E766">
        <v>2009</v>
      </c>
      <c r="F766">
        <v>59</v>
      </c>
      <c r="G766">
        <v>0.76929671600000005</v>
      </c>
      <c r="H766" t="s">
        <v>1265</v>
      </c>
      <c r="I766" t="s">
        <v>1267</v>
      </c>
      <c r="J766" t="s">
        <v>1274</v>
      </c>
      <c r="K766" t="s">
        <v>1282</v>
      </c>
      <c r="L766" t="s">
        <v>1285</v>
      </c>
      <c r="M766" t="s">
        <v>1288</v>
      </c>
      <c r="N766" t="s">
        <v>1289</v>
      </c>
      <c r="O766">
        <f>VLOOKUP(A766,Sheet2!A:B,2,0)</f>
        <v>312156</v>
      </c>
      <c r="P766">
        <f>VLOOKUP(A766,Sheet2!A:C,3,0)</f>
        <v>345180</v>
      </c>
      <c r="Q766">
        <f>VLOOKUP(A766,Sheet2!A:E,5,0)</f>
        <v>587201</v>
      </c>
      <c r="R766">
        <f>VLOOKUP(A766,Sheet2!A:F,6,0)</f>
        <v>0</v>
      </c>
      <c r="S766" t="s">
        <v>1304</v>
      </c>
      <c r="T766" s="33" t="str">
        <f>VLOOKUP(A766,Sheet2!AA:AD,3,0)</f>
        <v>Green</v>
      </c>
      <c r="U766" s="32" t="str">
        <f>VLOOKUP(A766,Sheet2!X:Y,2,0)</f>
        <v>Yellow</v>
      </c>
      <c r="V766" s="33" t="str">
        <f>VLOOKUP(A766,Sheet2!AA:AD,4,0)</f>
        <v>Green</v>
      </c>
    </row>
    <row r="767" spans="1:22" x14ac:dyDescent="0.3">
      <c r="A767" t="s">
        <v>779</v>
      </c>
      <c r="B767" t="s">
        <v>1256</v>
      </c>
      <c r="C767">
        <v>37</v>
      </c>
      <c r="D767" t="s">
        <v>1261</v>
      </c>
      <c r="E767">
        <v>2005</v>
      </c>
      <c r="F767">
        <v>24</v>
      </c>
      <c r="G767">
        <v>0.62621308399999998</v>
      </c>
      <c r="H767" t="s">
        <v>1264</v>
      </c>
      <c r="I767" t="s">
        <v>1270</v>
      </c>
      <c r="J767" t="s">
        <v>1275</v>
      </c>
      <c r="K767" t="s">
        <v>1280</v>
      </c>
      <c r="L767" t="s">
        <v>1284</v>
      </c>
      <c r="M767" t="s">
        <v>1288</v>
      </c>
      <c r="N767" t="s">
        <v>1288</v>
      </c>
      <c r="O767">
        <f>VLOOKUP(A767,Sheet2!A:B,2,0)</f>
        <v>192575</v>
      </c>
      <c r="P767">
        <f>VLOOKUP(A767,Sheet2!A:C,3,0)</f>
        <v>223025</v>
      </c>
      <c r="Q767">
        <f>VLOOKUP(A767,Sheet2!A:E,5,0)</f>
        <v>385952</v>
      </c>
      <c r="R767">
        <f>VLOOKUP(A767,Sheet2!A:F,6,0)</f>
        <v>0</v>
      </c>
      <c r="S767" t="s">
        <v>1288</v>
      </c>
      <c r="T767" s="33" t="str">
        <f>VLOOKUP(A767,Sheet2!AA:AD,3,0)</f>
        <v>Green</v>
      </c>
      <c r="U767" s="32" t="str">
        <f>VLOOKUP(A767,Sheet2!X:Y,2,0)</f>
        <v>Yellow</v>
      </c>
      <c r="V767" s="33" t="str">
        <f>VLOOKUP(A767,Sheet2!AA:AD,4,0)</f>
        <v>Green</v>
      </c>
    </row>
    <row r="768" spans="1:22" x14ac:dyDescent="0.3">
      <c r="A768" t="s">
        <v>780</v>
      </c>
      <c r="B768" t="s">
        <v>1257</v>
      </c>
      <c r="C768">
        <v>18</v>
      </c>
      <c r="D768" t="s">
        <v>1263</v>
      </c>
      <c r="E768">
        <v>2010</v>
      </c>
      <c r="F768">
        <v>36</v>
      </c>
      <c r="G768">
        <v>0.14716875900000001</v>
      </c>
      <c r="H768" t="s">
        <v>1264</v>
      </c>
      <c r="I768" t="s">
        <v>1272</v>
      </c>
      <c r="J768" t="s">
        <v>1274</v>
      </c>
      <c r="K768" t="s">
        <v>1282</v>
      </c>
      <c r="L768" t="s">
        <v>1285</v>
      </c>
      <c r="M768" t="s">
        <v>1289</v>
      </c>
      <c r="N768" t="s">
        <v>1288</v>
      </c>
      <c r="O768">
        <f>VLOOKUP(A768,Sheet2!A:B,2,0)</f>
        <v>84689</v>
      </c>
      <c r="P768">
        <f>VLOOKUP(A768,Sheet2!A:C,3,0)</f>
        <v>108881</v>
      </c>
      <c r="Q768">
        <f>VLOOKUP(A768,Sheet2!A:E,5,0)</f>
        <v>119938</v>
      </c>
      <c r="R768">
        <f>VLOOKUP(A768,Sheet2!A:F,6,0)</f>
        <v>119938</v>
      </c>
      <c r="S768" t="s">
        <v>1303</v>
      </c>
      <c r="T768" s="33" t="str">
        <f>VLOOKUP(A768,Sheet2!AA:AD,3,0)</f>
        <v>Green</v>
      </c>
      <c r="U768" s="32" t="str">
        <f>VLOOKUP(A768,Sheet2!X:Y,2,0)</f>
        <v>Yellow</v>
      </c>
      <c r="V768" s="33" t="str">
        <f>VLOOKUP(A768,Sheet2!AA:AD,4,0)</f>
        <v>Green</v>
      </c>
    </row>
    <row r="769" spans="1:22" x14ac:dyDescent="0.3">
      <c r="A769" t="s">
        <v>781</v>
      </c>
      <c r="B769" t="s">
        <v>1257</v>
      </c>
      <c r="C769">
        <v>49</v>
      </c>
      <c r="D769" t="s">
        <v>1261</v>
      </c>
      <c r="E769">
        <v>2010</v>
      </c>
      <c r="F769">
        <v>22</v>
      </c>
      <c r="G769">
        <v>0.80205020699999996</v>
      </c>
      <c r="H769" t="s">
        <v>1265</v>
      </c>
      <c r="I769" t="s">
        <v>1268</v>
      </c>
      <c r="J769" t="s">
        <v>1275</v>
      </c>
      <c r="K769" t="s">
        <v>1279</v>
      </c>
      <c r="L769" t="s">
        <v>1285</v>
      </c>
      <c r="M769" t="s">
        <v>1288</v>
      </c>
      <c r="N769" t="s">
        <v>1289</v>
      </c>
      <c r="O769">
        <f>VLOOKUP(A769,Sheet2!A:B,2,0)</f>
        <v>446632</v>
      </c>
      <c r="P769">
        <f>VLOOKUP(A769,Sheet2!A:C,3,0)</f>
        <v>528884</v>
      </c>
      <c r="Q769">
        <f>VLOOKUP(A769,Sheet2!A:E,5,0)</f>
        <v>623355</v>
      </c>
      <c r="R769">
        <f>VLOOKUP(A769,Sheet2!A:F,6,0)</f>
        <v>0</v>
      </c>
      <c r="S769" t="s">
        <v>1288</v>
      </c>
      <c r="T769" s="33" t="str">
        <f>VLOOKUP(A769,Sheet2!AA:AD,3,0)</f>
        <v>Green</v>
      </c>
      <c r="U769" s="32" t="str">
        <f>VLOOKUP(A769,Sheet2!X:Y,2,0)</f>
        <v>Yellow</v>
      </c>
      <c r="V769" s="33" t="str">
        <f>VLOOKUP(A769,Sheet2!AA:AD,4,0)</f>
        <v>Green</v>
      </c>
    </row>
    <row r="770" spans="1:22" x14ac:dyDescent="0.3">
      <c r="A770" t="s">
        <v>782</v>
      </c>
      <c r="B770" t="s">
        <v>1257</v>
      </c>
      <c r="C770">
        <v>49</v>
      </c>
      <c r="D770" t="s">
        <v>1258</v>
      </c>
      <c r="E770">
        <v>2007</v>
      </c>
      <c r="F770">
        <v>53</v>
      </c>
      <c r="G770">
        <v>0.62273344500000005</v>
      </c>
      <c r="H770" t="s">
        <v>1264</v>
      </c>
      <c r="I770" t="s">
        <v>1268</v>
      </c>
      <c r="J770" t="s">
        <v>1275</v>
      </c>
      <c r="K770" t="s">
        <v>1280</v>
      </c>
      <c r="L770" t="s">
        <v>1286</v>
      </c>
      <c r="M770" t="s">
        <v>1289</v>
      </c>
      <c r="N770" t="s">
        <v>1288</v>
      </c>
      <c r="O770">
        <f>VLOOKUP(A770,Sheet2!A:B,2,0)</f>
        <v>19397</v>
      </c>
      <c r="P770">
        <f>VLOOKUP(A770,Sheet2!A:C,3,0)</f>
        <v>213367</v>
      </c>
      <c r="Q770">
        <f>VLOOKUP(A770,Sheet2!A:E,5,0)</f>
        <v>0</v>
      </c>
      <c r="R770">
        <f>VLOOKUP(A770,Sheet2!A:F,6,0)</f>
        <v>0</v>
      </c>
      <c r="S770" t="s">
        <v>1288</v>
      </c>
      <c r="T770" s="33" t="str">
        <f>VLOOKUP(A770,Sheet2!AA:AD,3,0)</f>
        <v>Green</v>
      </c>
      <c r="U770" s="32" t="str">
        <f>VLOOKUP(A770,Sheet2!X:Y,2,0)</f>
        <v>Yellow</v>
      </c>
      <c r="V770" s="33" t="str">
        <f>VLOOKUP(A770,Sheet2!AA:AD,4,0)</f>
        <v>Green</v>
      </c>
    </row>
    <row r="771" spans="1:22" x14ac:dyDescent="0.3">
      <c r="A771" t="s">
        <v>783</v>
      </c>
      <c r="B771" t="s">
        <v>1256</v>
      </c>
      <c r="C771">
        <v>49</v>
      </c>
      <c r="D771" t="s">
        <v>1258</v>
      </c>
      <c r="E771">
        <v>2009</v>
      </c>
      <c r="F771">
        <v>36</v>
      </c>
      <c r="G771">
        <v>0.72704716400000002</v>
      </c>
      <c r="H771" t="s">
        <v>1264</v>
      </c>
      <c r="I771" t="s">
        <v>1271</v>
      </c>
      <c r="J771" t="s">
        <v>1271</v>
      </c>
      <c r="K771" t="s">
        <v>1271</v>
      </c>
      <c r="L771" t="s">
        <v>1271</v>
      </c>
      <c r="M771" t="s">
        <v>1288</v>
      </c>
      <c r="N771" t="s">
        <v>1289</v>
      </c>
      <c r="O771">
        <f>VLOOKUP(A771,Sheet2!A:B,2,0)</f>
        <v>308321</v>
      </c>
      <c r="P771">
        <f>VLOOKUP(A771,Sheet2!A:C,3,0)</f>
        <v>332038</v>
      </c>
      <c r="Q771">
        <f>VLOOKUP(A771,Sheet2!A:E,5,0)</f>
        <v>517780</v>
      </c>
      <c r="R771">
        <f>VLOOKUP(A771,Sheet2!A:F,6,0)</f>
        <v>0</v>
      </c>
      <c r="S771" t="s">
        <v>1304</v>
      </c>
      <c r="T771" s="33" t="str">
        <f>VLOOKUP(A771,Sheet2!AA:AD,3,0)</f>
        <v>Green</v>
      </c>
      <c r="U771" s="32" t="str">
        <f>VLOOKUP(A771,Sheet2!X:Y,2,0)</f>
        <v>Yellow</v>
      </c>
      <c r="V771" s="33" t="str">
        <f>VLOOKUP(A771,Sheet2!AA:AD,4,0)</f>
        <v>Green</v>
      </c>
    </row>
    <row r="772" spans="1:22" x14ac:dyDescent="0.3">
      <c r="A772" t="s">
        <v>784</v>
      </c>
      <c r="B772" t="s">
        <v>1256</v>
      </c>
      <c r="C772">
        <v>49</v>
      </c>
      <c r="D772" t="s">
        <v>1258</v>
      </c>
      <c r="E772">
        <v>2007</v>
      </c>
      <c r="F772">
        <v>39</v>
      </c>
      <c r="G772">
        <v>0.79861260599999995</v>
      </c>
      <c r="H772" t="s">
        <v>1264</v>
      </c>
      <c r="I772" t="s">
        <v>1271</v>
      </c>
      <c r="J772" t="s">
        <v>1271</v>
      </c>
      <c r="K772" t="s">
        <v>1271</v>
      </c>
      <c r="L772" t="s">
        <v>1271</v>
      </c>
      <c r="M772" t="s">
        <v>1288</v>
      </c>
      <c r="N772" t="s">
        <v>1289</v>
      </c>
      <c r="O772">
        <f>VLOOKUP(A772,Sheet2!A:B,2,0)</f>
        <v>323385</v>
      </c>
      <c r="P772">
        <f>VLOOKUP(A772,Sheet2!A:C,3,0)</f>
        <v>323385</v>
      </c>
      <c r="Q772">
        <f>VLOOKUP(A772,Sheet2!A:E,5,0)</f>
        <v>484251</v>
      </c>
      <c r="R772">
        <f>VLOOKUP(A772,Sheet2!A:F,6,0)</f>
        <v>0</v>
      </c>
      <c r="S772" t="s">
        <v>1304</v>
      </c>
      <c r="T772" s="33" t="str">
        <f>VLOOKUP(A772,Sheet2!AA:AD,3,0)</f>
        <v>Green</v>
      </c>
      <c r="U772" s="32" t="str">
        <f>VLOOKUP(A772,Sheet2!X:Y,2,0)</f>
        <v>Yellow</v>
      </c>
      <c r="V772" s="33" t="str">
        <f>VLOOKUP(A772,Sheet2!AA:AD,4,0)</f>
        <v>Green</v>
      </c>
    </row>
    <row r="773" spans="1:22" x14ac:dyDescent="0.3">
      <c r="A773" t="s">
        <v>785</v>
      </c>
      <c r="B773" t="s">
        <v>1256</v>
      </c>
      <c r="C773">
        <v>37</v>
      </c>
      <c r="D773" t="s">
        <v>1261</v>
      </c>
      <c r="E773">
        <v>2005</v>
      </c>
      <c r="F773">
        <v>44</v>
      </c>
      <c r="G773">
        <v>0.62621308399999998</v>
      </c>
      <c r="H773" t="s">
        <v>1264</v>
      </c>
      <c r="I773" t="s">
        <v>1269</v>
      </c>
      <c r="J773" t="s">
        <v>1275</v>
      </c>
      <c r="K773" t="s">
        <v>1282</v>
      </c>
      <c r="L773" t="s">
        <v>1284</v>
      </c>
      <c r="M773" t="s">
        <v>1288</v>
      </c>
      <c r="N773" t="s">
        <v>1289</v>
      </c>
      <c r="O773">
        <f>VLOOKUP(A773,Sheet2!A:B,2,0)</f>
        <v>165407</v>
      </c>
      <c r="P773">
        <f>VLOOKUP(A773,Sheet2!A:C,3,0)</f>
        <v>224400</v>
      </c>
      <c r="Q773">
        <f>VLOOKUP(A773,Sheet2!A:E,5,0)</f>
        <v>384370</v>
      </c>
      <c r="R773">
        <f>VLOOKUP(A773,Sheet2!A:F,6,0)</f>
        <v>0</v>
      </c>
      <c r="S773" t="s">
        <v>1288</v>
      </c>
      <c r="T773" s="33" t="str">
        <f>VLOOKUP(A773,Sheet2!AA:AD,3,0)</f>
        <v>Green</v>
      </c>
      <c r="U773" s="32" t="str">
        <f>VLOOKUP(A773,Sheet2!X:Y,2,0)</f>
        <v>Yellow</v>
      </c>
      <c r="V773" s="33" t="str">
        <f>VLOOKUP(A773,Sheet2!AA:AD,4,0)</f>
        <v>Green</v>
      </c>
    </row>
    <row r="774" spans="1:22" x14ac:dyDescent="0.3">
      <c r="A774" t="s">
        <v>786</v>
      </c>
      <c r="B774" t="s">
        <v>1257</v>
      </c>
      <c r="C774">
        <v>49</v>
      </c>
      <c r="D774" t="s">
        <v>1258</v>
      </c>
      <c r="E774">
        <v>2010</v>
      </c>
      <c r="F774">
        <v>53</v>
      </c>
      <c r="G774">
        <v>0.62448219199999999</v>
      </c>
      <c r="H774" t="s">
        <v>1264</v>
      </c>
      <c r="I774" t="s">
        <v>1271</v>
      </c>
      <c r="J774" t="s">
        <v>1271</v>
      </c>
      <c r="K774" t="s">
        <v>1271</v>
      </c>
      <c r="L774" t="s">
        <v>1271</v>
      </c>
      <c r="M774" t="s">
        <v>1289</v>
      </c>
      <c r="N774" t="s">
        <v>1288</v>
      </c>
      <c r="O774">
        <f>VLOOKUP(A774,Sheet2!A:B,2,0)</f>
        <v>21314</v>
      </c>
      <c r="P774">
        <f>VLOOKUP(A774,Sheet2!A:C,3,0)</f>
        <v>213140</v>
      </c>
      <c r="Q774">
        <f>VLOOKUP(A774,Sheet2!A:E,5,0)</f>
        <v>0</v>
      </c>
      <c r="R774">
        <f>VLOOKUP(A774,Sheet2!A:F,6,0)</f>
        <v>0</v>
      </c>
      <c r="S774" t="s">
        <v>1303</v>
      </c>
      <c r="T774" s="33" t="str">
        <f>VLOOKUP(A774,Sheet2!AA:AD,3,0)</f>
        <v>Green</v>
      </c>
      <c r="U774" s="32" t="str">
        <f>VLOOKUP(A774,Sheet2!X:Y,2,0)</f>
        <v>Yellow</v>
      </c>
      <c r="V774" s="33" t="str">
        <f>VLOOKUP(A774,Sheet2!AA:AD,4,0)</f>
        <v>Green</v>
      </c>
    </row>
    <row r="775" spans="1:22" x14ac:dyDescent="0.3">
      <c r="A775" t="s">
        <v>787</v>
      </c>
      <c r="B775" t="s">
        <v>1256</v>
      </c>
      <c r="C775">
        <v>61</v>
      </c>
      <c r="D775" t="s">
        <v>1260</v>
      </c>
      <c r="E775">
        <v>2006</v>
      </c>
      <c r="F775">
        <v>35</v>
      </c>
      <c r="G775">
        <v>0.73963571400000006</v>
      </c>
      <c r="H775" t="s">
        <v>1265</v>
      </c>
      <c r="I775" t="s">
        <v>1269</v>
      </c>
      <c r="J775" t="s">
        <v>1274</v>
      </c>
      <c r="K775" t="s">
        <v>1279</v>
      </c>
      <c r="L775" t="s">
        <v>1284</v>
      </c>
      <c r="M775" t="s">
        <v>1288</v>
      </c>
      <c r="N775" t="s">
        <v>1289</v>
      </c>
      <c r="O775">
        <f>VLOOKUP(A775,Sheet2!A:B,2,0)</f>
        <v>340407.29</v>
      </c>
      <c r="P775">
        <f>VLOOKUP(A775,Sheet2!A:C,3,0)</f>
        <v>412212</v>
      </c>
      <c r="Q775">
        <f>VLOOKUP(A775,Sheet2!A:E,5,0)</f>
        <v>520236</v>
      </c>
      <c r="R775">
        <f>VLOOKUP(A775,Sheet2!A:F,6,0)</f>
        <v>0</v>
      </c>
      <c r="S775" t="s">
        <v>1288</v>
      </c>
      <c r="T775" s="33" t="str">
        <f>VLOOKUP(A775,Sheet2!AA:AD,3,0)</f>
        <v>Green</v>
      </c>
      <c r="U775" s="32" t="str">
        <f>VLOOKUP(A775,Sheet2!X:Y,2,0)</f>
        <v>Yellow</v>
      </c>
      <c r="V775" s="33" t="str">
        <f>VLOOKUP(A775,Sheet2!AA:AD,4,0)</f>
        <v>Green</v>
      </c>
    </row>
    <row r="776" spans="1:22" x14ac:dyDescent="0.3">
      <c r="A776" t="s">
        <v>788</v>
      </c>
      <c r="B776" t="s">
        <v>1257</v>
      </c>
      <c r="C776">
        <v>37</v>
      </c>
      <c r="D776" t="s">
        <v>1260</v>
      </c>
      <c r="E776">
        <v>2010</v>
      </c>
      <c r="F776">
        <v>26</v>
      </c>
      <c r="G776">
        <v>0.62383779299999997</v>
      </c>
      <c r="H776" t="s">
        <v>1264</v>
      </c>
      <c r="I776" t="s">
        <v>1269</v>
      </c>
      <c r="J776" t="s">
        <v>1276</v>
      </c>
      <c r="K776" t="s">
        <v>1280</v>
      </c>
      <c r="L776" t="s">
        <v>1286</v>
      </c>
      <c r="M776" t="s">
        <v>1288</v>
      </c>
      <c r="N776" t="s">
        <v>1288</v>
      </c>
      <c r="O776">
        <f>VLOOKUP(A776,Sheet2!A:B,2,0)</f>
        <v>323724</v>
      </c>
      <c r="P776">
        <f>VLOOKUP(A776,Sheet2!A:C,3,0)</f>
        <v>323724</v>
      </c>
      <c r="Q776">
        <f>VLOOKUP(A776,Sheet2!A:E,5,0)</f>
        <v>495038</v>
      </c>
      <c r="R776">
        <f>VLOOKUP(A776,Sheet2!A:F,6,0)</f>
        <v>0</v>
      </c>
      <c r="S776" t="s">
        <v>1288</v>
      </c>
      <c r="T776" s="33" t="str">
        <f>VLOOKUP(A776,Sheet2!AA:AD,3,0)</f>
        <v>Green</v>
      </c>
      <c r="U776" s="32" t="str">
        <f>VLOOKUP(A776,Sheet2!X:Y,2,0)</f>
        <v>Yellow</v>
      </c>
      <c r="V776" s="33" t="str">
        <f>VLOOKUP(A776,Sheet2!AA:AD,4,0)</f>
        <v>Green</v>
      </c>
    </row>
    <row r="777" spans="1:22" x14ac:dyDescent="0.3">
      <c r="A777" t="s">
        <v>789</v>
      </c>
      <c r="B777" t="s">
        <v>1257</v>
      </c>
      <c r="C777">
        <v>49</v>
      </c>
      <c r="D777" t="s">
        <v>1258</v>
      </c>
      <c r="E777">
        <v>2011</v>
      </c>
      <c r="F777">
        <v>51</v>
      </c>
      <c r="G777">
        <v>0.62418783600000005</v>
      </c>
      <c r="H777" t="s">
        <v>1264</v>
      </c>
      <c r="I777" t="s">
        <v>1271</v>
      </c>
      <c r="J777" t="s">
        <v>1276</v>
      </c>
      <c r="K777" t="s">
        <v>1282</v>
      </c>
      <c r="L777" t="s">
        <v>1286</v>
      </c>
      <c r="M777" t="s">
        <v>1288</v>
      </c>
      <c r="N777" t="s">
        <v>1289</v>
      </c>
      <c r="O777">
        <f>VLOOKUP(A777,Sheet2!A:B,2,0)</f>
        <v>228750</v>
      </c>
      <c r="P777">
        <f>VLOOKUP(A777,Sheet2!A:C,3,0)</f>
        <v>228750</v>
      </c>
      <c r="Q777">
        <f>VLOOKUP(A777,Sheet2!A:E,5,0)</f>
        <v>520913</v>
      </c>
      <c r="R777">
        <f>VLOOKUP(A777,Sheet2!A:F,6,0)</f>
        <v>0</v>
      </c>
      <c r="S777" t="s">
        <v>1303</v>
      </c>
      <c r="T777" s="33" t="str">
        <f>VLOOKUP(A777,Sheet2!AA:AD,3,0)</f>
        <v>Green</v>
      </c>
      <c r="U777" s="32" t="str">
        <f>VLOOKUP(A777,Sheet2!X:Y,2,0)</f>
        <v>Yellow</v>
      </c>
      <c r="V777" s="33" t="str">
        <f>VLOOKUP(A777,Sheet2!AA:AD,4,0)</f>
        <v>Green</v>
      </c>
    </row>
    <row r="778" spans="1:22" x14ac:dyDescent="0.3">
      <c r="A778" t="s">
        <v>790</v>
      </c>
      <c r="B778" t="s">
        <v>1257</v>
      </c>
      <c r="C778">
        <v>49</v>
      </c>
      <c r="D778" t="s">
        <v>1259</v>
      </c>
      <c r="E778">
        <v>2015</v>
      </c>
      <c r="F778">
        <v>35</v>
      </c>
      <c r="G778">
        <v>0.73239736799999999</v>
      </c>
      <c r="H778" t="s">
        <v>1264</v>
      </c>
      <c r="I778" t="s">
        <v>1269</v>
      </c>
      <c r="J778" t="s">
        <v>1276</v>
      </c>
      <c r="K778" t="s">
        <v>1282</v>
      </c>
      <c r="L778" t="s">
        <v>1286</v>
      </c>
      <c r="M778" t="s">
        <v>1289</v>
      </c>
      <c r="N778" t="s">
        <v>1289</v>
      </c>
      <c r="O778">
        <f>VLOOKUP(A778,Sheet2!A:B,2,0)</f>
        <v>291427</v>
      </c>
      <c r="P778">
        <f>VLOOKUP(A778,Sheet2!A:C,3,0)</f>
        <v>462854</v>
      </c>
      <c r="Q778">
        <f>VLOOKUP(A778,Sheet2!A:E,5,0)</f>
        <v>853129</v>
      </c>
      <c r="R778">
        <f>VLOOKUP(A778,Sheet2!A:F,6,0)</f>
        <v>853129</v>
      </c>
      <c r="S778" t="s">
        <v>1288</v>
      </c>
      <c r="T778" s="33" t="str">
        <f>VLOOKUP(A778,Sheet2!AA:AD,3,0)</f>
        <v>Green</v>
      </c>
      <c r="U778" s="32" t="str">
        <f>VLOOKUP(A778,Sheet2!X:Y,2,0)</f>
        <v>Yellow</v>
      </c>
      <c r="V778" s="33" t="str">
        <f>VLOOKUP(A778,Sheet2!AA:AD,4,0)</f>
        <v>Green</v>
      </c>
    </row>
    <row r="779" spans="1:22" x14ac:dyDescent="0.3">
      <c r="A779" t="s">
        <v>791</v>
      </c>
      <c r="B779" t="s">
        <v>1256</v>
      </c>
      <c r="C779">
        <v>61</v>
      </c>
      <c r="D779" t="s">
        <v>1260</v>
      </c>
      <c r="E779">
        <v>2010</v>
      </c>
      <c r="F779">
        <v>40</v>
      </c>
      <c r="G779">
        <v>0.59155006700000001</v>
      </c>
      <c r="H779" t="s">
        <v>1266</v>
      </c>
      <c r="I779" t="s">
        <v>1271</v>
      </c>
      <c r="J779" t="s">
        <v>1271</v>
      </c>
      <c r="K779" t="s">
        <v>1271</v>
      </c>
      <c r="L779" t="s">
        <v>1271</v>
      </c>
      <c r="M779" t="s">
        <v>1289</v>
      </c>
      <c r="N779" t="s">
        <v>1289</v>
      </c>
      <c r="O779">
        <f>VLOOKUP(A779,Sheet2!A:B,2,0)</f>
        <v>278768</v>
      </c>
      <c r="P779">
        <f>VLOOKUP(A779,Sheet2!A:C,3,0)</f>
        <v>367574</v>
      </c>
      <c r="Q779">
        <f>VLOOKUP(A779,Sheet2!A:E,5,0)</f>
        <v>549228</v>
      </c>
      <c r="R779">
        <f>VLOOKUP(A779,Sheet2!A:F,6,0)</f>
        <v>549228</v>
      </c>
      <c r="S779" t="s">
        <v>1288</v>
      </c>
      <c r="T779" s="33" t="str">
        <f>VLOOKUP(A779,Sheet2!AA:AD,3,0)</f>
        <v>Green</v>
      </c>
      <c r="U779" s="32" t="str">
        <f>VLOOKUP(A779,Sheet2!X:Y,2,0)</f>
        <v>Yellow</v>
      </c>
      <c r="V779" s="33" t="str">
        <f>VLOOKUP(A779,Sheet2!AA:AD,4,0)</f>
        <v>Green</v>
      </c>
    </row>
    <row r="780" spans="1:22" x14ac:dyDescent="0.3">
      <c r="A780" t="s">
        <v>792</v>
      </c>
      <c r="B780" t="s">
        <v>1256</v>
      </c>
      <c r="C780">
        <v>61</v>
      </c>
      <c r="D780" t="s">
        <v>1262</v>
      </c>
      <c r="E780">
        <v>2010</v>
      </c>
      <c r="F780">
        <v>27</v>
      </c>
      <c r="G780">
        <v>0.78231834499999997</v>
      </c>
      <c r="H780" t="s">
        <v>1264</v>
      </c>
      <c r="I780" t="s">
        <v>1267</v>
      </c>
      <c r="J780" t="s">
        <v>1275</v>
      </c>
      <c r="K780" t="s">
        <v>1280</v>
      </c>
      <c r="L780" t="s">
        <v>1286</v>
      </c>
      <c r="M780" t="s">
        <v>1288</v>
      </c>
      <c r="N780" t="s">
        <v>1289</v>
      </c>
      <c r="O780">
        <f>VLOOKUP(A780,Sheet2!A:B,2,0)</f>
        <v>334838</v>
      </c>
      <c r="P780">
        <f>VLOOKUP(A780,Sheet2!A:C,3,0)</f>
        <v>366672</v>
      </c>
      <c r="Q780">
        <f>VLOOKUP(A780,Sheet2!A:E,5,0)</f>
        <v>603604</v>
      </c>
      <c r="R780">
        <f>VLOOKUP(A780,Sheet2!A:F,6,0)</f>
        <v>0</v>
      </c>
      <c r="S780" t="s">
        <v>1304</v>
      </c>
      <c r="T780" s="33" t="str">
        <f>VLOOKUP(A780,Sheet2!AA:AD,3,0)</f>
        <v>Green</v>
      </c>
      <c r="U780" s="32" t="str">
        <f>VLOOKUP(A780,Sheet2!X:Y,2,0)</f>
        <v>Yellow</v>
      </c>
      <c r="V780" s="33" t="str">
        <f>VLOOKUP(A780,Sheet2!AA:AD,4,0)</f>
        <v>Green</v>
      </c>
    </row>
    <row r="781" spans="1:22" x14ac:dyDescent="0.3">
      <c r="A781" t="s">
        <v>793</v>
      </c>
      <c r="B781" t="s">
        <v>1256</v>
      </c>
      <c r="C781">
        <v>49</v>
      </c>
      <c r="D781" t="s">
        <v>1261</v>
      </c>
      <c r="E781">
        <v>2009</v>
      </c>
      <c r="F781">
        <v>41</v>
      </c>
      <c r="G781">
        <v>0.52633910399999995</v>
      </c>
      <c r="H781" t="s">
        <v>1265</v>
      </c>
      <c r="I781" t="s">
        <v>1268</v>
      </c>
      <c r="J781" t="s">
        <v>1277</v>
      </c>
      <c r="K781" t="s">
        <v>1282</v>
      </c>
      <c r="L781" t="s">
        <v>1286</v>
      </c>
      <c r="M781" t="s">
        <v>1288</v>
      </c>
      <c r="N781" t="s">
        <v>1289</v>
      </c>
      <c r="O781">
        <f>VLOOKUP(A781,Sheet2!A:B,2,0)</f>
        <v>242603</v>
      </c>
      <c r="P781">
        <f>VLOOKUP(A781,Sheet2!A:C,3,0)</f>
        <v>277296</v>
      </c>
      <c r="Q781">
        <f>VLOOKUP(A781,Sheet2!A:E,5,0)</f>
        <v>379683</v>
      </c>
      <c r="R781">
        <f>VLOOKUP(A781,Sheet2!A:F,6,0)</f>
        <v>0</v>
      </c>
      <c r="S781" t="s">
        <v>1304</v>
      </c>
      <c r="T781" s="33" t="str">
        <f>VLOOKUP(A781,Sheet2!AA:AD,3,0)</f>
        <v>Green</v>
      </c>
      <c r="U781" s="32" t="str">
        <f>VLOOKUP(A781,Sheet2!X:Y,2,0)</f>
        <v>Yellow</v>
      </c>
      <c r="V781" s="33" t="str">
        <f>VLOOKUP(A781,Sheet2!AA:AD,4,0)</f>
        <v>Green</v>
      </c>
    </row>
    <row r="782" spans="1:22" x14ac:dyDescent="0.3">
      <c r="A782" t="s">
        <v>794</v>
      </c>
      <c r="B782" t="s">
        <v>1257</v>
      </c>
      <c r="C782">
        <v>61</v>
      </c>
      <c r="D782" t="s">
        <v>1258</v>
      </c>
      <c r="E782">
        <v>2015</v>
      </c>
      <c r="F782">
        <v>28</v>
      </c>
      <c r="G782">
        <v>0.82687391300000002</v>
      </c>
      <c r="H782" t="s">
        <v>1265</v>
      </c>
      <c r="I782" t="s">
        <v>1270</v>
      </c>
      <c r="J782" t="s">
        <v>1274</v>
      </c>
      <c r="K782" t="s">
        <v>1279</v>
      </c>
      <c r="L782" t="s">
        <v>1271</v>
      </c>
      <c r="M782" t="s">
        <v>1288</v>
      </c>
      <c r="N782" t="s">
        <v>1289</v>
      </c>
      <c r="O782">
        <f>VLOOKUP(A782,Sheet2!A:B,2,0)</f>
        <v>589097.07999999996</v>
      </c>
      <c r="P782">
        <f>VLOOKUP(A782,Sheet2!A:C,3,0)</f>
        <v>602433</v>
      </c>
      <c r="Q782">
        <f>VLOOKUP(A782,Sheet2!A:E,5,0)</f>
        <v>819019</v>
      </c>
      <c r="R782">
        <f>VLOOKUP(A782,Sheet2!A:F,6,0)</f>
        <v>0</v>
      </c>
      <c r="S782" t="s">
        <v>1288</v>
      </c>
      <c r="T782" s="33" t="str">
        <f>VLOOKUP(A782,Sheet2!AA:AD,3,0)</f>
        <v>Green</v>
      </c>
      <c r="U782" s="32" t="str">
        <f>VLOOKUP(A782,Sheet2!X:Y,2,0)</f>
        <v>Yellow</v>
      </c>
      <c r="V782" s="33" t="str">
        <f>VLOOKUP(A782,Sheet2!AA:AD,4,0)</f>
        <v>Green</v>
      </c>
    </row>
    <row r="783" spans="1:22" x14ac:dyDescent="0.3">
      <c r="A783" t="s">
        <v>795</v>
      </c>
      <c r="B783" t="s">
        <v>1257</v>
      </c>
      <c r="C783">
        <v>48</v>
      </c>
      <c r="D783" t="s">
        <v>1263</v>
      </c>
      <c r="E783">
        <v>2017</v>
      </c>
      <c r="F783">
        <v>36</v>
      </c>
      <c r="G783">
        <v>0.72798319300000003</v>
      </c>
      <c r="H783" t="s">
        <v>1264</v>
      </c>
      <c r="I783" t="s">
        <v>1267</v>
      </c>
      <c r="J783" t="s">
        <v>1271</v>
      </c>
      <c r="K783" t="s">
        <v>1271</v>
      </c>
      <c r="L783" t="s">
        <v>1271</v>
      </c>
      <c r="M783" t="s">
        <v>1289</v>
      </c>
      <c r="N783" t="s">
        <v>1288</v>
      </c>
      <c r="O783">
        <f>VLOOKUP(A783,Sheet2!A:B,2,0)</f>
        <v>292408</v>
      </c>
      <c r="P783">
        <f>VLOOKUP(A783,Sheet2!A:C,3,0)</f>
        <v>421512</v>
      </c>
      <c r="Q783">
        <f>VLOOKUP(A783,Sheet2!A:E,5,0)</f>
        <v>836164</v>
      </c>
      <c r="R783">
        <f>VLOOKUP(A783,Sheet2!A:F,6,0)</f>
        <v>836164</v>
      </c>
      <c r="S783" t="s">
        <v>1303</v>
      </c>
      <c r="T783" s="33" t="str">
        <f>VLOOKUP(A783,Sheet2!AA:AD,3,0)</f>
        <v>Green</v>
      </c>
      <c r="U783" s="32" t="str">
        <f>VLOOKUP(A783,Sheet2!X:Y,2,0)</f>
        <v>Yellow</v>
      </c>
      <c r="V783" s="33" t="str">
        <f>VLOOKUP(A783,Sheet2!AA:AD,4,0)</f>
        <v>Green</v>
      </c>
    </row>
    <row r="784" spans="1:22" x14ac:dyDescent="0.3">
      <c r="A784" t="s">
        <v>796</v>
      </c>
      <c r="B784" t="s">
        <v>1257</v>
      </c>
      <c r="C784">
        <v>37</v>
      </c>
      <c r="D784" t="s">
        <v>1259</v>
      </c>
      <c r="E784">
        <v>2015</v>
      </c>
      <c r="F784">
        <v>39</v>
      </c>
      <c r="G784">
        <v>0.63727391300000003</v>
      </c>
      <c r="H784" t="s">
        <v>1265</v>
      </c>
      <c r="I784" t="s">
        <v>1272</v>
      </c>
      <c r="J784" t="s">
        <v>1271</v>
      </c>
      <c r="K784" t="s">
        <v>1271</v>
      </c>
      <c r="L784" t="s">
        <v>1271</v>
      </c>
      <c r="M784" t="s">
        <v>1288</v>
      </c>
      <c r="N784" t="s">
        <v>1288</v>
      </c>
      <c r="O784">
        <f>VLOOKUP(A784,Sheet2!A:B,2,0)</f>
        <v>511710</v>
      </c>
      <c r="P784">
        <f>VLOOKUP(A784,Sheet2!A:C,3,0)</f>
        <v>511710</v>
      </c>
      <c r="Q784">
        <f>VLOOKUP(A784,Sheet2!A:E,5,0)</f>
        <v>542612</v>
      </c>
      <c r="R784">
        <f>VLOOKUP(A784,Sheet2!A:F,6,0)</f>
        <v>0</v>
      </c>
      <c r="S784" t="s">
        <v>1304</v>
      </c>
      <c r="T784" s="33" t="str">
        <f>VLOOKUP(A784,Sheet2!AA:AD,3,0)</f>
        <v>Green</v>
      </c>
      <c r="U784" s="32" t="str">
        <f>VLOOKUP(A784,Sheet2!X:Y,2,0)</f>
        <v>Yellow</v>
      </c>
      <c r="V784" s="33" t="str">
        <f>VLOOKUP(A784,Sheet2!AA:AD,4,0)</f>
        <v>Green</v>
      </c>
    </row>
    <row r="785" spans="1:22" x14ac:dyDescent="0.3">
      <c r="A785" t="s">
        <v>797</v>
      </c>
      <c r="B785" t="s">
        <v>1257</v>
      </c>
      <c r="C785">
        <v>36</v>
      </c>
      <c r="D785" t="s">
        <v>1263</v>
      </c>
      <c r="E785">
        <v>2016</v>
      </c>
      <c r="F785">
        <v>36</v>
      </c>
      <c r="G785">
        <v>0.56186243400000002</v>
      </c>
      <c r="H785" t="s">
        <v>1264</v>
      </c>
      <c r="I785" t="s">
        <v>1271</v>
      </c>
      <c r="J785" t="s">
        <v>1271</v>
      </c>
      <c r="K785" t="s">
        <v>1271</v>
      </c>
      <c r="L785" t="s">
        <v>1271</v>
      </c>
      <c r="M785" t="s">
        <v>1289</v>
      </c>
      <c r="N785" t="s">
        <v>1288</v>
      </c>
      <c r="O785">
        <f>VLOOKUP(A785,Sheet2!A:B,2,0)</f>
        <v>296097</v>
      </c>
      <c r="P785">
        <f>VLOOKUP(A785,Sheet2!A:C,3,0)</f>
        <v>411850</v>
      </c>
      <c r="Q785">
        <f>VLOOKUP(A785,Sheet2!A:E,5,0)</f>
        <v>653248</v>
      </c>
      <c r="R785">
        <f>VLOOKUP(A785,Sheet2!A:F,6,0)</f>
        <v>0</v>
      </c>
      <c r="S785" t="s">
        <v>1303</v>
      </c>
      <c r="T785" s="33" t="str">
        <f>VLOOKUP(A785,Sheet2!AA:AD,3,0)</f>
        <v>Green</v>
      </c>
      <c r="U785" s="32" t="str">
        <f>VLOOKUP(A785,Sheet2!X:Y,2,0)</f>
        <v>Yellow</v>
      </c>
      <c r="V785" s="33" t="str">
        <f>VLOOKUP(A785,Sheet2!AA:AD,4,0)</f>
        <v>Green</v>
      </c>
    </row>
    <row r="786" spans="1:22" x14ac:dyDescent="0.3">
      <c r="A786" t="s">
        <v>798</v>
      </c>
      <c r="B786" t="s">
        <v>1257</v>
      </c>
      <c r="C786">
        <v>61</v>
      </c>
      <c r="D786" t="s">
        <v>1259</v>
      </c>
      <c r="E786">
        <v>2012</v>
      </c>
      <c r="F786">
        <v>31</v>
      </c>
      <c r="G786">
        <v>0.72895295599999999</v>
      </c>
      <c r="H786" t="s">
        <v>1265</v>
      </c>
      <c r="I786" t="s">
        <v>1268</v>
      </c>
      <c r="J786" t="s">
        <v>1274</v>
      </c>
      <c r="K786" t="s">
        <v>1280</v>
      </c>
      <c r="L786" t="s">
        <v>1285</v>
      </c>
      <c r="M786" t="s">
        <v>1288</v>
      </c>
      <c r="N786" t="s">
        <v>1289</v>
      </c>
      <c r="O786">
        <f>VLOOKUP(A786,Sheet2!A:B,2,0)</f>
        <v>480662</v>
      </c>
      <c r="P786">
        <f>VLOOKUP(A786,Sheet2!A:C,3,0)</f>
        <v>480662</v>
      </c>
      <c r="Q786">
        <f>VLOOKUP(A786,Sheet2!A:E,5,0)</f>
        <v>615364</v>
      </c>
      <c r="R786">
        <f>VLOOKUP(A786,Sheet2!A:F,6,0)</f>
        <v>0</v>
      </c>
      <c r="S786" t="s">
        <v>1288</v>
      </c>
      <c r="T786" s="33" t="str">
        <f>VLOOKUP(A786,Sheet2!AA:AD,3,0)</f>
        <v>Green</v>
      </c>
      <c r="U786" s="32" t="str">
        <f>VLOOKUP(A786,Sheet2!X:Y,2,0)</f>
        <v>Yellow</v>
      </c>
      <c r="V786" s="33" t="str">
        <f>VLOOKUP(A786,Sheet2!AA:AD,4,0)</f>
        <v>Green</v>
      </c>
    </row>
    <row r="787" spans="1:22" x14ac:dyDescent="0.3">
      <c r="A787" t="s">
        <v>799</v>
      </c>
      <c r="B787" t="s">
        <v>1256</v>
      </c>
      <c r="C787">
        <v>61</v>
      </c>
      <c r="D787" t="s">
        <v>1262</v>
      </c>
      <c r="E787">
        <v>2014</v>
      </c>
      <c r="F787">
        <v>33</v>
      </c>
      <c r="G787">
        <v>0.80828855499999996</v>
      </c>
      <c r="H787" t="s">
        <v>1265</v>
      </c>
      <c r="I787" t="s">
        <v>1268</v>
      </c>
      <c r="J787" t="s">
        <v>1275</v>
      </c>
      <c r="K787" t="s">
        <v>1279</v>
      </c>
      <c r="L787" t="s">
        <v>1284</v>
      </c>
      <c r="M787" t="s">
        <v>1288</v>
      </c>
      <c r="N787" t="s">
        <v>1288</v>
      </c>
      <c r="O787">
        <f>VLOOKUP(A787,Sheet2!A:B,2,0)</f>
        <v>521661</v>
      </c>
      <c r="P787">
        <f>VLOOKUP(A787,Sheet2!A:C,3,0)</f>
        <v>521661</v>
      </c>
      <c r="Q787">
        <f>VLOOKUP(A787,Sheet2!A:E,5,0)</f>
        <v>685567</v>
      </c>
      <c r="R787">
        <f>VLOOKUP(A787,Sheet2!A:F,6,0)</f>
        <v>0</v>
      </c>
      <c r="S787" t="s">
        <v>1288</v>
      </c>
      <c r="T787" s="33" t="str">
        <f>VLOOKUP(A787,Sheet2!AA:AD,3,0)</f>
        <v>Green</v>
      </c>
      <c r="U787" s="32" t="str">
        <f>VLOOKUP(A787,Sheet2!X:Y,2,0)</f>
        <v>Yellow</v>
      </c>
      <c r="V787" s="33" t="str">
        <f>VLOOKUP(A787,Sheet2!AA:AD,4,0)</f>
        <v>Green</v>
      </c>
    </row>
    <row r="788" spans="1:22" x14ac:dyDescent="0.3">
      <c r="A788" t="s">
        <v>800</v>
      </c>
      <c r="B788" t="s">
        <v>1257</v>
      </c>
      <c r="C788">
        <v>37</v>
      </c>
      <c r="D788" t="s">
        <v>1259</v>
      </c>
      <c r="E788">
        <v>2008</v>
      </c>
      <c r="F788">
        <v>43</v>
      </c>
      <c r="G788">
        <v>0.627824516</v>
      </c>
      <c r="H788" t="s">
        <v>1264</v>
      </c>
      <c r="I788" t="s">
        <v>1272</v>
      </c>
      <c r="J788" t="s">
        <v>1276</v>
      </c>
      <c r="K788" t="s">
        <v>1279</v>
      </c>
      <c r="L788" t="s">
        <v>1286</v>
      </c>
      <c r="M788" t="s">
        <v>1288</v>
      </c>
      <c r="N788" t="s">
        <v>1288</v>
      </c>
      <c r="O788">
        <f>VLOOKUP(A788,Sheet2!A:B,2,0)</f>
        <v>254254</v>
      </c>
      <c r="P788">
        <f>VLOOKUP(A788,Sheet2!A:C,3,0)</f>
        <v>254254</v>
      </c>
      <c r="Q788">
        <f>VLOOKUP(A788,Sheet2!A:E,5,0)</f>
        <v>400693</v>
      </c>
      <c r="R788">
        <f>VLOOKUP(A788,Sheet2!A:F,6,0)</f>
        <v>0</v>
      </c>
      <c r="S788" t="s">
        <v>1288</v>
      </c>
      <c r="T788" s="33" t="str">
        <f>VLOOKUP(A788,Sheet2!AA:AD,3,0)</f>
        <v>Green</v>
      </c>
      <c r="U788" s="32" t="str">
        <f>VLOOKUP(A788,Sheet2!X:Y,2,0)</f>
        <v>Yellow</v>
      </c>
      <c r="V788" s="33" t="str">
        <f>VLOOKUP(A788,Sheet2!AA:AD,4,0)</f>
        <v>Green</v>
      </c>
    </row>
    <row r="789" spans="1:22" x14ac:dyDescent="0.3">
      <c r="A789" t="s">
        <v>801</v>
      </c>
      <c r="B789" t="s">
        <v>1256</v>
      </c>
      <c r="C789">
        <v>49</v>
      </c>
      <c r="D789" t="s">
        <v>1260</v>
      </c>
      <c r="E789">
        <v>2006</v>
      </c>
      <c r="F789">
        <v>48</v>
      </c>
      <c r="G789">
        <v>0.84137101400000003</v>
      </c>
      <c r="H789" t="s">
        <v>1264</v>
      </c>
      <c r="I789" t="s">
        <v>1271</v>
      </c>
      <c r="J789" t="s">
        <v>1271</v>
      </c>
      <c r="K789" t="s">
        <v>1271</v>
      </c>
      <c r="L789" t="s">
        <v>1271</v>
      </c>
      <c r="M789" t="s">
        <v>1288</v>
      </c>
      <c r="N789" t="s">
        <v>1289</v>
      </c>
      <c r="O789">
        <f>VLOOKUP(A789,Sheet2!A:B,2,0)</f>
        <v>274931</v>
      </c>
      <c r="P789">
        <f>VLOOKUP(A789,Sheet2!A:C,3,0)</f>
        <v>291954</v>
      </c>
      <c r="Q789">
        <f>VLOOKUP(A789,Sheet2!A:E,5,0)</f>
        <v>525294</v>
      </c>
      <c r="R789">
        <f>VLOOKUP(A789,Sheet2!A:F,6,0)</f>
        <v>0</v>
      </c>
      <c r="S789" t="s">
        <v>1304</v>
      </c>
      <c r="T789" s="33" t="str">
        <f>VLOOKUP(A789,Sheet2!AA:AD,3,0)</f>
        <v>Green</v>
      </c>
      <c r="U789" s="32" t="str">
        <f>VLOOKUP(A789,Sheet2!X:Y,2,0)</f>
        <v>Yellow</v>
      </c>
      <c r="V789" s="33" t="str">
        <f>VLOOKUP(A789,Sheet2!AA:AD,4,0)</f>
        <v>Green</v>
      </c>
    </row>
    <row r="790" spans="1:22" x14ac:dyDescent="0.3">
      <c r="A790" t="s">
        <v>802</v>
      </c>
      <c r="B790" t="s">
        <v>1257</v>
      </c>
      <c r="C790">
        <v>36</v>
      </c>
      <c r="D790" t="s">
        <v>1263</v>
      </c>
      <c r="E790">
        <v>2013</v>
      </c>
      <c r="F790">
        <v>36</v>
      </c>
      <c r="G790">
        <v>0.43692307699999999</v>
      </c>
      <c r="H790" t="s">
        <v>1264</v>
      </c>
      <c r="I790" t="s">
        <v>1271</v>
      </c>
      <c r="J790" t="s">
        <v>1271</v>
      </c>
      <c r="K790" t="s">
        <v>1271</v>
      </c>
      <c r="L790" t="s">
        <v>1271</v>
      </c>
      <c r="M790" t="s">
        <v>1288</v>
      </c>
      <c r="N790" t="s">
        <v>1288</v>
      </c>
      <c r="O790">
        <f>VLOOKUP(A790,Sheet2!A:B,2,0)</f>
        <v>296209</v>
      </c>
      <c r="P790">
        <f>VLOOKUP(A790,Sheet2!A:C,3,0)</f>
        <v>301395</v>
      </c>
      <c r="Q790">
        <f>VLOOKUP(A790,Sheet2!A:E,5,0)</f>
        <v>331298</v>
      </c>
      <c r="R790">
        <f>VLOOKUP(A790,Sheet2!A:F,6,0)</f>
        <v>0</v>
      </c>
      <c r="S790" t="s">
        <v>1303</v>
      </c>
      <c r="T790" s="33" t="str">
        <f>VLOOKUP(A790,Sheet2!AA:AD,3,0)</f>
        <v>Green</v>
      </c>
      <c r="U790" s="32" t="str">
        <f>VLOOKUP(A790,Sheet2!X:Y,2,0)</f>
        <v>Yellow</v>
      </c>
      <c r="V790" s="33" t="str">
        <f>VLOOKUP(A790,Sheet2!AA:AD,4,0)</f>
        <v>Green</v>
      </c>
    </row>
    <row r="791" spans="1:22" x14ac:dyDescent="0.3">
      <c r="A791" t="s">
        <v>803</v>
      </c>
      <c r="B791" t="s">
        <v>1256</v>
      </c>
      <c r="C791">
        <v>61</v>
      </c>
      <c r="D791" t="s">
        <v>1259</v>
      </c>
      <c r="E791">
        <v>2015</v>
      </c>
      <c r="F791">
        <v>48</v>
      </c>
      <c r="G791">
        <v>0.82737565199999996</v>
      </c>
      <c r="H791" t="s">
        <v>1265</v>
      </c>
      <c r="I791" t="s">
        <v>1271</v>
      </c>
      <c r="J791" t="s">
        <v>1271</v>
      </c>
      <c r="K791" t="s">
        <v>1271</v>
      </c>
      <c r="L791" t="s">
        <v>1271</v>
      </c>
      <c r="M791" t="s">
        <v>1288</v>
      </c>
      <c r="N791" t="s">
        <v>1289</v>
      </c>
      <c r="O791">
        <f>VLOOKUP(A791,Sheet2!A:B,2,0)</f>
        <v>516945</v>
      </c>
      <c r="P791">
        <f>VLOOKUP(A791,Sheet2!A:C,3,0)</f>
        <v>580770</v>
      </c>
      <c r="Q791">
        <f>VLOOKUP(A791,Sheet2!A:E,5,0)</f>
        <v>836053</v>
      </c>
      <c r="R791">
        <f>VLOOKUP(A791,Sheet2!A:F,6,0)</f>
        <v>0</v>
      </c>
      <c r="S791" t="s">
        <v>1288</v>
      </c>
      <c r="T791" s="33" t="str">
        <f>VLOOKUP(A791,Sheet2!AA:AD,3,0)</f>
        <v>Green</v>
      </c>
      <c r="U791" s="32" t="str">
        <f>VLOOKUP(A791,Sheet2!X:Y,2,0)</f>
        <v>Yellow</v>
      </c>
      <c r="V791" s="33" t="str">
        <f>VLOOKUP(A791,Sheet2!AA:AD,4,0)</f>
        <v>Green</v>
      </c>
    </row>
    <row r="792" spans="1:22" x14ac:dyDescent="0.3">
      <c r="A792" t="s">
        <v>804</v>
      </c>
      <c r="B792" t="s">
        <v>1257</v>
      </c>
      <c r="C792">
        <v>37</v>
      </c>
      <c r="D792" t="s">
        <v>1259</v>
      </c>
      <c r="E792">
        <v>2008</v>
      </c>
      <c r="F792">
        <v>28</v>
      </c>
      <c r="G792">
        <v>0.62141548400000002</v>
      </c>
      <c r="H792" t="s">
        <v>1264</v>
      </c>
      <c r="I792" t="s">
        <v>1269</v>
      </c>
      <c r="J792" t="s">
        <v>1275</v>
      </c>
      <c r="K792" t="s">
        <v>1282</v>
      </c>
      <c r="L792" t="s">
        <v>1284</v>
      </c>
      <c r="M792" t="s">
        <v>1289</v>
      </c>
      <c r="N792" t="s">
        <v>1289</v>
      </c>
      <c r="O792">
        <f>VLOOKUP(A792,Sheet2!A:B,2,0)</f>
        <v>218363</v>
      </c>
      <c r="P792">
        <f>VLOOKUP(A792,Sheet2!A:C,3,0)</f>
        <v>279156</v>
      </c>
      <c r="Q792">
        <f>VLOOKUP(A792,Sheet2!A:E,5,0)</f>
        <v>475351</v>
      </c>
      <c r="R792">
        <f>VLOOKUP(A792,Sheet2!A:F,6,0)</f>
        <v>0</v>
      </c>
      <c r="S792" t="s">
        <v>1288</v>
      </c>
      <c r="T792" s="33" t="str">
        <f>VLOOKUP(A792,Sheet2!AA:AD,3,0)</f>
        <v>Green</v>
      </c>
      <c r="U792" s="32" t="str">
        <f>VLOOKUP(A792,Sheet2!X:Y,2,0)</f>
        <v>Yellow</v>
      </c>
      <c r="V792" s="33" t="str">
        <f>VLOOKUP(A792,Sheet2!AA:AD,4,0)</f>
        <v>Green</v>
      </c>
    </row>
    <row r="793" spans="1:22" x14ac:dyDescent="0.3">
      <c r="A793" t="s">
        <v>805</v>
      </c>
      <c r="B793" t="s">
        <v>1256</v>
      </c>
      <c r="C793">
        <v>73</v>
      </c>
      <c r="D793" t="s">
        <v>1261</v>
      </c>
      <c r="E793">
        <v>2016</v>
      </c>
      <c r="F793">
        <v>35</v>
      </c>
      <c r="G793">
        <v>0.61197544999999998</v>
      </c>
      <c r="H793" t="s">
        <v>1265</v>
      </c>
      <c r="I793" t="s">
        <v>1270</v>
      </c>
      <c r="J793" t="s">
        <v>1271</v>
      </c>
      <c r="K793" t="s">
        <v>1271</v>
      </c>
      <c r="L793" t="s">
        <v>1271</v>
      </c>
      <c r="M793" t="s">
        <v>1288</v>
      </c>
      <c r="N793" t="s">
        <v>1289</v>
      </c>
      <c r="O793">
        <f>VLOOKUP(A793,Sheet2!A:B,2,0)</f>
        <v>457599.32</v>
      </c>
      <c r="P793">
        <f>VLOOKUP(A793,Sheet2!A:C,3,0)</f>
        <v>494802</v>
      </c>
      <c r="Q793">
        <f>VLOOKUP(A793,Sheet2!A:E,5,0)</f>
        <v>702279</v>
      </c>
      <c r="R793">
        <f>VLOOKUP(A793,Sheet2!A:F,6,0)</f>
        <v>0</v>
      </c>
      <c r="S793" t="s">
        <v>1288</v>
      </c>
      <c r="T793" s="33" t="str">
        <f>VLOOKUP(A793,Sheet2!AA:AD,3,0)</f>
        <v>Green</v>
      </c>
      <c r="U793" s="32" t="str">
        <f>VLOOKUP(A793,Sheet2!X:Y,2,0)</f>
        <v>Yellow</v>
      </c>
      <c r="V793" s="33" t="str">
        <f>VLOOKUP(A793,Sheet2!AA:AD,4,0)</f>
        <v>Green</v>
      </c>
    </row>
    <row r="794" spans="1:22" x14ac:dyDescent="0.3">
      <c r="A794" t="s">
        <v>806</v>
      </c>
      <c r="B794" t="s">
        <v>1256</v>
      </c>
      <c r="C794">
        <v>61</v>
      </c>
      <c r="D794" t="s">
        <v>1259</v>
      </c>
      <c r="E794">
        <v>2015</v>
      </c>
      <c r="F794">
        <v>43</v>
      </c>
      <c r="G794">
        <v>0.77910173900000002</v>
      </c>
      <c r="H794" t="s">
        <v>1265</v>
      </c>
      <c r="I794" t="s">
        <v>1271</v>
      </c>
      <c r="J794" t="s">
        <v>1271</v>
      </c>
      <c r="K794" t="s">
        <v>1271</v>
      </c>
      <c r="L794" t="s">
        <v>1271</v>
      </c>
      <c r="M794" t="s">
        <v>1288</v>
      </c>
      <c r="N794" t="s">
        <v>1289</v>
      </c>
      <c r="O794">
        <f>VLOOKUP(A794,Sheet2!A:B,2,0)</f>
        <v>389324</v>
      </c>
      <c r="P794">
        <f>VLOOKUP(A794,Sheet2!A:C,3,0)</f>
        <v>389324</v>
      </c>
      <c r="Q794">
        <f>VLOOKUP(A794,Sheet2!A:E,5,0)</f>
        <v>811468</v>
      </c>
      <c r="R794">
        <f>VLOOKUP(A794,Sheet2!A:F,6,0)</f>
        <v>0</v>
      </c>
      <c r="S794" t="s">
        <v>1304</v>
      </c>
      <c r="T794" s="33" t="str">
        <f>VLOOKUP(A794,Sheet2!AA:AD,3,0)</f>
        <v>Green</v>
      </c>
      <c r="U794" s="32" t="str">
        <f>VLOOKUP(A794,Sheet2!X:Y,2,0)</f>
        <v>Yellow</v>
      </c>
      <c r="V794" s="33" t="str">
        <f>VLOOKUP(A794,Sheet2!AA:AD,4,0)</f>
        <v>Green</v>
      </c>
    </row>
    <row r="795" spans="1:22" x14ac:dyDescent="0.3">
      <c r="A795" t="s">
        <v>807</v>
      </c>
      <c r="B795" t="s">
        <v>1257</v>
      </c>
      <c r="C795">
        <v>48</v>
      </c>
      <c r="D795" t="s">
        <v>1261</v>
      </c>
      <c r="E795">
        <v>2010</v>
      </c>
      <c r="F795">
        <v>35</v>
      </c>
      <c r="G795">
        <v>0.398716876</v>
      </c>
      <c r="H795" t="s">
        <v>1264</v>
      </c>
      <c r="I795" t="s">
        <v>1273</v>
      </c>
      <c r="J795" t="s">
        <v>1276</v>
      </c>
      <c r="K795" t="s">
        <v>1281</v>
      </c>
      <c r="L795" t="s">
        <v>1286</v>
      </c>
      <c r="M795" t="s">
        <v>1289</v>
      </c>
      <c r="N795" t="s">
        <v>1289</v>
      </c>
      <c r="O795">
        <f>VLOOKUP(A795,Sheet2!A:B,2,0)</f>
        <v>155000</v>
      </c>
      <c r="P795">
        <f>VLOOKUP(A795,Sheet2!A:C,3,0)</f>
        <v>227925</v>
      </c>
      <c r="Q795">
        <f>VLOOKUP(A795,Sheet2!A:E,5,0)</f>
        <v>358655</v>
      </c>
      <c r="R795">
        <f>VLOOKUP(A795,Sheet2!A:F,6,0)</f>
        <v>358655</v>
      </c>
      <c r="S795" t="s">
        <v>1303</v>
      </c>
      <c r="T795" s="33" t="str">
        <f>VLOOKUP(A795,Sheet2!AA:AD,3,0)</f>
        <v>Green</v>
      </c>
      <c r="U795" s="32" t="str">
        <f>VLOOKUP(A795,Sheet2!X:Y,2,0)</f>
        <v>Yellow</v>
      </c>
      <c r="V795" s="33" t="str">
        <f>VLOOKUP(A795,Sheet2!AA:AD,4,0)</f>
        <v>Green</v>
      </c>
    </row>
    <row r="796" spans="1:22" x14ac:dyDescent="0.3">
      <c r="A796" t="s">
        <v>808</v>
      </c>
      <c r="B796" t="s">
        <v>1256</v>
      </c>
      <c r="C796">
        <v>61</v>
      </c>
      <c r="D796" t="s">
        <v>1258</v>
      </c>
      <c r="E796">
        <v>2015</v>
      </c>
      <c r="F796">
        <v>24</v>
      </c>
      <c r="G796">
        <v>0.63211217399999997</v>
      </c>
      <c r="H796" t="s">
        <v>1264</v>
      </c>
      <c r="I796" t="s">
        <v>1272</v>
      </c>
      <c r="J796" t="s">
        <v>1275</v>
      </c>
      <c r="K796" t="s">
        <v>1280</v>
      </c>
      <c r="L796" t="s">
        <v>1284</v>
      </c>
      <c r="M796" t="s">
        <v>1289</v>
      </c>
      <c r="N796" t="s">
        <v>1288</v>
      </c>
      <c r="O796">
        <f>VLOOKUP(A796,Sheet2!A:B,2,0)</f>
        <v>254008</v>
      </c>
      <c r="P796">
        <f>VLOOKUP(A796,Sheet2!A:C,3,0)</f>
        <v>347204</v>
      </c>
      <c r="Q796">
        <f>VLOOKUP(A796,Sheet2!A:E,5,0)</f>
        <v>760589</v>
      </c>
      <c r="R796">
        <f>VLOOKUP(A796,Sheet2!A:F,6,0)</f>
        <v>760589</v>
      </c>
      <c r="S796" t="s">
        <v>1304</v>
      </c>
      <c r="T796" s="33" t="str">
        <f>VLOOKUP(A796,Sheet2!AA:AD,3,0)</f>
        <v>Green</v>
      </c>
      <c r="U796" s="32" t="str">
        <f>VLOOKUP(A796,Sheet2!X:Y,2,0)</f>
        <v>Red</v>
      </c>
      <c r="V796" s="33" t="str">
        <f>VLOOKUP(A796,Sheet2!AA:AD,4,0)</f>
        <v>Yellow</v>
      </c>
    </row>
    <row r="797" spans="1:22" x14ac:dyDescent="0.3">
      <c r="A797" t="s">
        <v>809</v>
      </c>
      <c r="B797" t="s">
        <v>1257</v>
      </c>
      <c r="C797">
        <v>49</v>
      </c>
      <c r="D797" t="s">
        <v>1262</v>
      </c>
      <c r="E797">
        <v>2012</v>
      </c>
      <c r="F797">
        <v>39</v>
      </c>
      <c r="G797">
        <v>0.65197484299999997</v>
      </c>
      <c r="H797" t="s">
        <v>1264</v>
      </c>
      <c r="I797" t="s">
        <v>1268</v>
      </c>
      <c r="J797" t="s">
        <v>1275</v>
      </c>
      <c r="K797" t="s">
        <v>1279</v>
      </c>
      <c r="L797" t="s">
        <v>1286</v>
      </c>
      <c r="M797" t="s">
        <v>1288</v>
      </c>
      <c r="N797" t="s">
        <v>1288</v>
      </c>
      <c r="O797">
        <f>VLOOKUP(A797,Sheet2!A:B,2,0)</f>
        <v>267888</v>
      </c>
      <c r="P797">
        <f>VLOOKUP(A797,Sheet2!A:C,3,0)</f>
        <v>308856</v>
      </c>
      <c r="Q797">
        <f>VLOOKUP(A797,Sheet2!A:E,5,0)</f>
        <v>630114</v>
      </c>
      <c r="R797">
        <f>VLOOKUP(A797,Sheet2!A:F,6,0)</f>
        <v>0</v>
      </c>
      <c r="S797" t="s">
        <v>1304</v>
      </c>
      <c r="T797" s="33" t="str">
        <f>VLOOKUP(A797,Sheet2!AA:AD,3,0)</f>
        <v>Green</v>
      </c>
      <c r="U797" s="32" t="str">
        <f>VLOOKUP(A797,Sheet2!X:Y,2,0)</f>
        <v>Red</v>
      </c>
      <c r="V797" s="33" t="str">
        <f>VLOOKUP(A797,Sheet2!AA:AD,4,0)</f>
        <v>Yellow</v>
      </c>
    </row>
    <row r="798" spans="1:22" x14ac:dyDescent="0.3">
      <c r="A798" t="s">
        <v>810</v>
      </c>
      <c r="B798" t="s">
        <v>1257</v>
      </c>
      <c r="C798">
        <v>37</v>
      </c>
      <c r="D798" t="s">
        <v>1260</v>
      </c>
      <c r="E798">
        <v>2011</v>
      </c>
      <c r="F798">
        <v>28</v>
      </c>
      <c r="G798">
        <v>0.78093239000000003</v>
      </c>
      <c r="H798" t="s">
        <v>1264</v>
      </c>
      <c r="I798" t="s">
        <v>1271</v>
      </c>
      <c r="J798" t="s">
        <v>1275</v>
      </c>
      <c r="K798" t="s">
        <v>1282</v>
      </c>
      <c r="L798" t="s">
        <v>1284</v>
      </c>
      <c r="M798" t="s">
        <v>1288</v>
      </c>
      <c r="N798" t="s">
        <v>1289</v>
      </c>
      <c r="O798">
        <f>VLOOKUP(A798,Sheet2!A:B,2,0)</f>
        <v>265688</v>
      </c>
      <c r="P798">
        <f>VLOOKUP(A798,Sheet2!A:C,3,0)</f>
        <v>344784</v>
      </c>
      <c r="Q798">
        <f>VLOOKUP(A798,Sheet2!A:E,5,0)</f>
        <v>657590</v>
      </c>
      <c r="R798">
        <f>VLOOKUP(A798,Sheet2!A:F,6,0)</f>
        <v>0</v>
      </c>
      <c r="S798" t="s">
        <v>1303</v>
      </c>
      <c r="T798" s="33" t="str">
        <f>VLOOKUP(A798,Sheet2!AA:AD,3,0)</f>
        <v>Green</v>
      </c>
      <c r="U798" s="32" t="str">
        <f>VLOOKUP(A798,Sheet2!X:Y,2,0)</f>
        <v>Red</v>
      </c>
      <c r="V798" s="33" t="str">
        <f>VLOOKUP(A798,Sheet2!AA:AD,4,0)</f>
        <v>Yellow</v>
      </c>
    </row>
    <row r="799" spans="1:22" x14ac:dyDescent="0.3">
      <c r="A799" t="s">
        <v>811</v>
      </c>
      <c r="B799" t="s">
        <v>1257</v>
      </c>
      <c r="C799">
        <v>37</v>
      </c>
      <c r="D799" t="s">
        <v>1262</v>
      </c>
      <c r="E799">
        <v>2009</v>
      </c>
      <c r="F799">
        <v>52</v>
      </c>
      <c r="G799">
        <v>0.35377230799999998</v>
      </c>
      <c r="H799" t="s">
        <v>1265</v>
      </c>
      <c r="I799" t="s">
        <v>1270</v>
      </c>
      <c r="J799" t="s">
        <v>1277</v>
      </c>
      <c r="K799" t="s">
        <v>1280</v>
      </c>
      <c r="L799" t="s">
        <v>1286</v>
      </c>
      <c r="M799" t="s">
        <v>1288</v>
      </c>
      <c r="N799" t="s">
        <v>1288</v>
      </c>
      <c r="O799">
        <f>VLOOKUP(A799,Sheet2!A:B,2,0)</f>
        <v>270220</v>
      </c>
      <c r="P799">
        <f>VLOOKUP(A799,Sheet2!A:C,3,0)</f>
        <v>270220</v>
      </c>
      <c r="Q799">
        <f>VLOOKUP(A799,Sheet2!A:E,5,0)</f>
        <v>175057</v>
      </c>
      <c r="R799">
        <f>VLOOKUP(A799,Sheet2!A:F,6,0)</f>
        <v>0</v>
      </c>
      <c r="S799" t="s">
        <v>1288</v>
      </c>
      <c r="T799" s="33" t="str">
        <f>VLOOKUP(A799,Sheet2!AA:AD,3,0)</f>
        <v>Green</v>
      </c>
      <c r="U799" s="32" t="str">
        <f>VLOOKUP(A799,Sheet2!X:Y,2,0)</f>
        <v>Red</v>
      </c>
      <c r="V799" s="33" t="str">
        <f>VLOOKUP(A799,Sheet2!AA:AD,4,0)</f>
        <v>Yellow</v>
      </c>
    </row>
    <row r="800" spans="1:22" x14ac:dyDescent="0.3">
      <c r="A800" t="s">
        <v>812</v>
      </c>
      <c r="B800" t="s">
        <v>1257</v>
      </c>
      <c r="C800">
        <v>61</v>
      </c>
      <c r="D800" t="s">
        <v>1259</v>
      </c>
      <c r="E800">
        <v>2014</v>
      </c>
      <c r="F800">
        <v>36</v>
      </c>
      <c r="G800">
        <v>0.62128782900000001</v>
      </c>
      <c r="H800" t="s">
        <v>1264</v>
      </c>
      <c r="I800" t="s">
        <v>1271</v>
      </c>
      <c r="J800" t="s">
        <v>1277</v>
      </c>
      <c r="K800" t="s">
        <v>1280</v>
      </c>
      <c r="L800" t="s">
        <v>1286</v>
      </c>
      <c r="M800" t="s">
        <v>1288</v>
      </c>
      <c r="N800" t="s">
        <v>1288</v>
      </c>
      <c r="O800">
        <f>VLOOKUP(A800,Sheet2!A:B,2,0)</f>
        <v>203980</v>
      </c>
      <c r="P800">
        <f>VLOOKUP(A800,Sheet2!A:C,3,0)</f>
        <v>252967</v>
      </c>
      <c r="Q800">
        <f>VLOOKUP(A800,Sheet2!A:E,5,0)</f>
        <v>602151</v>
      </c>
      <c r="R800">
        <f>VLOOKUP(A800,Sheet2!A:F,6,0)</f>
        <v>0</v>
      </c>
      <c r="S800" t="s">
        <v>1303</v>
      </c>
      <c r="T800" s="33" t="str">
        <f>VLOOKUP(A800,Sheet2!AA:AD,3,0)</f>
        <v>Green</v>
      </c>
      <c r="U800" s="32" t="str">
        <f>VLOOKUP(A800,Sheet2!X:Y,2,0)</f>
        <v>Red</v>
      </c>
      <c r="V800" s="33" t="str">
        <f>VLOOKUP(A800,Sheet2!AA:AD,4,0)</f>
        <v>Yellow</v>
      </c>
    </row>
    <row r="801" spans="1:22" x14ac:dyDescent="0.3">
      <c r="A801" t="s">
        <v>813</v>
      </c>
      <c r="B801" t="s">
        <v>1256</v>
      </c>
      <c r="C801">
        <v>61</v>
      </c>
      <c r="D801" t="s">
        <v>1262</v>
      </c>
      <c r="E801">
        <v>2012</v>
      </c>
      <c r="F801">
        <v>26</v>
      </c>
      <c r="G801">
        <v>0.65584682900000002</v>
      </c>
      <c r="H801" t="s">
        <v>1264</v>
      </c>
      <c r="I801" t="s">
        <v>1270</v>
      </c>
      <c r="J801" t="s">
        <v>1274</v>
      </c>
      <c r="K801" t="s">
        <v>1279</v>
      </c>
      <c r="L801" t="s">
        <v>1271</v>
      </c>
      <c r="M801" t="s">
        <v>1288</v>
      </c>
      <c r="N801" t="s">
        <v>1288</v>
      </c>
      <c r="O801">
        <f>VLOOKUP(A801,Sheet2!A:B,2,0)</f>
        <v>437380</v>
      </c>
      <c r="P801">
        <f>VLOOKUP(A801,Sheet2!A:C,3,0)</f>
        <v>437380</v>
      </c>
      <c r="Q801">
        <f>VLOOKUP(A801,Sheet2!A:E,5,0)</f>
        <v>568821</v>
      </c>
      <c r="R801">
        <f>VLOOKUP(A801,Sheet2!A:F,6,0)</f>
        <v>0</v>
      </c>
      <c r="S801" t="s">
        <v>1288</v>
      </c>
      <c r="T801" s="33" t="str">
        <f>VLOOKUP(A801,Sheet2!AA:AD,3,0)</f>
        <v>Green</v>
      </c>
      <c r="U801" s="32" t="str">
        <f>VLOOKUP(A801,Sheet2!X:Y,2,0)</f>
        <v>Red</v>
      </c>
      <c r="V801" s="33" t="str">
        <f>VLOOKUP(A801,Sheet2!AA:AD,4,0)</f>
        <v>Yellow</v>
      </c>
    </row>
    <row r="802" spans="1:22" x14ac:dyDescent="0.3">
      <c r="A802" t="s">
        <v>814</v>
      </c>
      <c r="B802" t="s">
        <v>1256</v>
      </c>
      <c r="C802">
        <v>61</v>
      </c>
      <c r="D802" t="s">
        <v>1261</v>
      </c>
      <c r="E802">
        <v>2013</v>
      </c>
      <c r="F802">
        <v>30</v>
      </c>
      <c r="G802">
        <v>0.631574038</v>
      </c>
      <c r="H802" t="s">
        <v>1265</v>
      </c>
      <c r="I802" t="s">
        <v>1268</v>
      </c>
      <c r="J802" t="s">
        <v>1276</v>
      </c>
      <c r="K802" t="s">
        <v>1279</v>
      </c>
      <c r="L802" t="s">
        <v>1287</v>
      </c>
      <c r="M802" t="s">
        <v>1288</v>
      </c>
      <c r="N802" t="s">
        <v>1288</v>
      </c>
      <c r="O802">
        <f>VLOOKUP(A802,Sheet2!A:B,2,0)</f>
        <v>386432</v>
      </c>
      <c r="P802">
        <f>VLOOKUP(A802,Sheet2!A:C,3,0)</f>
        <v>386432</v>
      </c>
      <c r="Q802">
        <f>VLOOKUP(A802,Sheet2!A:E,5,0)</f>
        <v>602927</v>
      </c>
      <c r="R802">
        <f>VLOOKUP(A802,Sheet2!A:F,6,0)</f>
        <v>0</v>
      </c>
      <c r="S802" t="s">
        <v>1304</v>
      </c>
      <c r="T802" s="33" t="str">
        <f>VLOOKUP(A802,Sheet2!AA:AD,3,0)</f>
        <v>Green</v>
      </c>
      <c r="U802" s="32" t="str">
        <f>VLOOKUP(A802,Sheet2!X:Y,2,0)</f>
        <v>Red</v>
      </c>
      <c r="V802" s="33" t="str">
        <f>VLOOKUP(A802,Sheet2!AA:AD,4,0)</f>
        <v>Yellow</v>
      </c>
    </row>
    <row r="803" spans="1:22" x14ac:dyDescent="0.3">
      <c r="A803" t="s">
        <v>815</v>
      </c>
      <c r="B803" t="s">
        <v>1257</v>
      </c>
      <c r="C803">
        <v>61</v>
      </c>
      <c r="D803" t="s">
        <v>1260</v>
      </c>
      <c r="E803">
        <v>2011</v>
      </c>
      <c r="F803">
        <v>43</v>
      </c>
      <c r="G803">
        <v>0.39384877400000001</v>
      </c>
      <c r="H803" t="s">
        <v>1264</v>
      </c>
      <c r="I803" t="s">
        <v>1273</v>
      </c>
      <c r="J803" t="s">
        <v>1276</v>
      </c>
      <c r="K803" t="s">
        <v>1281</v>
      </c>
      <c r="L803" t="s">
        <v>1286</v>
      </c>
      <c r="M803" t="s">
        <v>1289</v>
      </c>
      <c r="N803" t="s">
        <v>1289</v>
      </c>
      <c r="O803">
        <f>VLOOKUP(A803,Sheet2!A:B,2,0)</f>
        <v>91452</v>
      </c>
      <c r="P803">
        <f>VLOOKUP(A803,Sheet2!A:C,3,0)</f>
        <v>151824</v>
      </c>
      <c r="Q803">
        <f>VLOOKUP(A803,Sheet2!A:E,5,0)</f>
        <v>395649</v>
      </c>
      <c r="R803">
        <f>VLOOKUP(A803,Sheet2!A:F,6,0)</f>
        <v>395649</v>
      </c>
      <c r="S803" t="s">
        <v>1288</v>
      </c>
      <c r="T803" s="33" t="str">
        <f>VLOOKUP(A803,Sheet2!AA:AD,3,0)</f>
        <v>Green</v>
      </c>
      <c r="U803" s="32" t="str">
        <f>VLOOKUP(A803,Sheet2!X:Y,2,0)</f>
        <v>Red</v>
      </c>
      <c r="V803" s="33" t="str">
        <f>VLOOKUP(A803,Sheet2!AA:AD,4,0)</f>
        <v>Yellow</v>
      </c>
    </row>
    <row r="804" spans="1:22" x14ac:dyDescent="0.3">
      <c r="A804" t="s">
        <v>816</v>
      </c>
      <c r="B804" t="s">
        <v>1256</v>
      </c>
      <c r="C804">
        <v>49</v>
      </c>
      <c r="D804" t="s">
        <v>1261</v>
      </c>
      <c r="E804">
        <v>2010</v>
      </c>
      <c r="F804">
        <v>26</v>
      </c>
      <c r="G804">
        <v>0.61495066499999995</v>
      </c>
      <c r="H804" t="s">
        <v>1264</v>
      </c>
      <c r="I804" t="s">
        <v>1271</v>
      </c>
      <c r="J804" t="s">
        <v>1276</v>
      </c>
      <c r="K804" t="s">
        <v>1279</v>
      </c>
      <c r="L804" t="s">
        <v>1286</v>
      </c>
      <c r="M804" t="s">
        <v>1288</v>
      </c>
      <c r="N804" t="s">
        <v>1288</v>
      </c>
      <c r="O804">
        <f>VLOOKUP(A804,Sheet2!A:B,2,0)</f>
        <v>236132</v>
      </c>
      <c r="P804">
        <f>VLOOKUP(A804,Sheet2!A:C,3,0)</f>
        <v>237710</v>
      </c>
      <c r="Q804">
        <f>VLOOKUP(A804,Sheet2!A:E,5,0)</f>
        <v>467010</v>
      </c>
      <c r="R804">
        <f>VLOOKUP(A804,Sheet2!A:F,6,0)</f>
        <v>0</v>
      </c>
      <c r="S804" t="s">
        <v>1303</v>
      </c>
      <c r="T804" s="33" t="str">
        <f>VLOOKUP(A804,Sheet2!AA:AD,3,0)</f>
        <v>Green</v>
      </c>
      <c r="U804" s="32" t="str">
        <f>VLOOKUP(A804,Sheet2!X:Y,2,0)</f>
        <v>Red</v>
      </c>
      <c r="V804" s="33" t="str">
        <f>VLOOKUP(A804,Sheet2!AA:AD,4,0)</f>
        <v>Yellow</v>
      </c>
    </row>
    <row r="805" spans="1:22" x14ac:dyDescent="0.3">
      <c r="A805" t="s">
        <v>817</v>
      </c>
      <c r="B805" t="s">
        <v>1257</v>
      </c>
      <c r="C805">
        <v>46</v>
      </c>
      <c r="D805" t="s">
        <v>1263</v>
      </c>
      <c r="E805">
        <v>2015</v>
      </c>
      <c r="F805">
        <v>36</v>
      </c>
      <c r="G805">
        <v>0.542521739</v>
      </c>
      <c r="H805" t="s">
        <v>1264</v>
      </c>
      <c r="I805" t="s">
        <v>1271</v>
      </c>
      <c r="J805" t="s">
        <v>1271</v>
      </c>
      <c r="K805" t="s">
        <v>1271</v>
      </c>
      <c r="L805" t="s">
        <v>1271</v>
      </c>
      <c r="M805" t="s">
        <v>1288</v>
      </c>
      <c r="N805" t="s">
        <v>1288</v>
      </c>
      <c r="O805">
        <f>VLOOKUP(A805,Sheet2!A:B,2,0)</f>
        <v>312455</v>
      </c>
      <c r="P805">
        <f>VLOOKUP(A805,Sheet2!A:C,3,0)</f>
        <v>336490</v>
      </c>
      <c r="Q805">
        <f>VLOOKUP(A805,Sheet2!A:E,5,0)</f>
        <v>586895</v>
      </c>
      <c r="R805">
        <f>VLOOKUP(A805,Sheet2!A:F,6,0)</f>
        <v>0</v>
      </c>
      <c r="S805" t="s">
        <v>1303</v>
      </c>
      <c r="T805" s="33" t="str">
        <f>VLOOKUP(A805,Sheet2!AA:AD,3,0)</f>
        <v>Green</v>
      </c>
      <c r="U805" s="32" t="str">
        <f>VLOOKUP(A805,Sheet2!X:Y,2,0)</f>
        <v>Red</v>
      </c>
      <c r="V805" s="33" t="str">
        <f>VLOOKUP(A805,Sheet2!AA:AD,4,0)</f>
        <v>Yellow</v>
      </c>
    </row>
    <row r="806" spans="1:22" x14ac:dyDescent="0.3">
      <c r="A806" t="s">
        <v>818</v>
      </c>
      <c r="B806" t="s">
        <v>1257</v>
      </c>
      <c r="C806">
        <v>61</v>
      </c>
      <c r="D806" t="s">
        <v>1261</v>
      </c>
      <c r="E806">
        <v>2010</v>
      </c>
      <c r="F806">
        <v>44</v>
      </c>
      <c r="G806">
        <v>0.51417489699999996</v>
      </c>
      <c r="H806" t="s">
        <v>1265</v>
      </c>
      <c r="I806" t="s">
        <v>1271</v>
      </c>
      <c r="J806" t="s">
        <v>1271</v>
      </c>
      <c r="K806" t="s">
        <v>1271</v>
      </c>
      <c r="L806" t="s">
        <v>1271</v>
      </c>
      <c r="M806" t="s">
        <v>1288</v>
      </c>
      <c r="N806" t="s">
        <v>1289</v>
      </c>
      <c r="O806">
        <f>VLOOKUP(A806,Sheet2!A:B,2,0)</f>
        <v>285362</v>
      </c>
      <c r="P806">
        <f>VLOOKUP(A806,Sheet2!A:C,3,0)</f>
        <v>285362</v>
      </c>
      <c r="Q806">
        <f>VLOOKUP(A806,Sheet2!A:E,5,0)</f>
        <v>406764</v>
      </c>
      <c r="R806">
        <f>VLOOKUP(A806,Sheet2!A:F,6,0)</f>
        <v>0</v>
      </c>
      <c r="S806" t="s">
        <v>1288</v>
      </c>
      <c r="T806" s="33" t="str">
        <f>VLOOKUP(A806,Sheet2!AA:AD,3,0)</f>
        <v>Green</v>
      </c>
      <c r="U806" s="32" t="str">
        <f>VLOOKUP(A806,Sheet2!X:Y,2,0)</f>
        <v>Red</v>
      </c>
      <c r="V806" s="33" t="str">
        <f>VLOOKUP(A806,Sheet2!AA:AD,4,0)</f>
        <v>Yellow</v>
      </c>
    </row>
    <row r="807" spans="1:22" x14ac:dyDescent="0.3">
      <c r="A807" t="s">
        <v>819</v>
      </c>
      <c r="B807" t="s">
        <v>1256</v>
      </c>
      <c r="C807">
        <v>61</v>
      </c>
      <c r="D807" t="s">
        <v>1262</v>
      </c>
      <c r="E807">
        <v>2014</v>
      </c>
      <c r="F807">
        <v>34</v>
      </c>
      <c r="G807">
        <v>0.72320526299999999</v>
      </c>
      <c r="H807" t="s">
        <v>1265</v>
      </c>
      <c r="I807" t="s">
        <v>1267</v>
      </c>
      <c r="J807" t="s">
        <v>1276</v>
      </c>
      <c r="K807" t="s">
        <v>1280</v>
      </c>
      <c r="L807" t="s">
        <v>1286</v>
      </c>
      <c r="M807" t="s">
        <v>1288</v>
      </c>
      <c r="N807" t="s">
        <v>1289</v>
      </c>
      <c r="O807">
        <f>VLOOKUP(A807,Sheet2!A:B,2,0)</f>
        <v>357968</v>
      </c>
      <c r="P807">
        <f>VLOOKUP(A807,Sheet2!A:C,3,0)</f>
        <v>357968</v>
      </c>
      <c r="Q807">
        <f>VLOOKUP(A807,Sheet2!A:E,5,0)</f>
        <v>762951</v>
      </c>
      <c r="R807">
        <f>VLOOKUP(A807,Sheet2!A:F,6,0)</f>
        <v>0</v>
      </c>
      <c r="S807" t="s">
        <v>1304</v>
      </c>
      <c r="T807" s="33" t="str">
        <f>VLOOKUP(A807,Sheet2!AA:AD,3,0)</f>
        <v>Green</v>
      </c>
      <c r="U807" s="32" t="str">
        <f>VLOOKUP(A807,Sheet2!X:Y,2,0)</f>
        <v>Red</v>
      </c>
      <c r="V807" s="33" t="str">
        <f>VLOOKUP(A807,Sheet2!AA:AD,4,0)</f>
        <v>Yellow</v>
      </c>
    </row>
    <row r="808" spans="1:22" x14ac:dyDescent="0.3">
      <c r="A808" t="s">
        <v>820</v>
      </c>
      <c r="B808" t="s">
        <v>1257</v>
      </c>
      <c r="C808">
        <v>49</v>
      </c>
      <c r="D808" t="s">
        <v>1259</v>
      </c>
      <c r="E808">
        <v>2009</v>
      </c>
      <c r="F808">
        <v>43</v>
      </c>
      <c r="G808">
        <v>0.63004713800000001</v>
      </c>
      <c r="H808" t="s">
        <v>1264</v>
      </c>
      <c r="I808" t="s">
        <v>1269</v>
      </c>
      <c r="J808" t="s">
        <v>1275</v>
      </c>
      <c r="K808" t="s">
        <v>1280</v>
      </c>
      <c r="L808" t="s">
        <v>1286</v>
      </c>
      <c r="M808" t="s">
        <v>1289</v>
      </c>
      <c r="N808" t="s">
        <v>1288</v>
      </c>
      <c r="O808">
        <f>VLOOKUP(A808,Sheet2!A:B,2,0)</f>
        <v>60903</v>
      </c>
      <c r="P808">
        <f>VLOOKUP(A808,Sheet2!A:C,3,0)</f>
        <v>189180</v>
      </c>
      <c r="Q808">
        <f>VLOOKUP(A808,Sheet2!A:E,5,0)</f>
        <v>531659</v>
      </c>
      <c r="R808">
        <f>VLOOKUP(A808,Sheet2!A:F,6,0)</f>
        <v>531659</v>
      </c>
      <c r="S808" t="s">
        <v>1303</v>
      </c>
      <c r="T808" s="33" t="str">
        <f>VLOOKUP(A808,Sheet2!AA:AD,3,0)</f>
        <v>Green</v>
      </c>
      <c r="U808" s="32" t="str">
        <f>VLOOKUP(A808,Sheet2!X:Y,2,0)</f>
        <v>Red</v>
      </c>
      <c r="V808" s="33" t="str">
        <f>VLOOKUP(A808,Sheet2!AA:AD,4,0)</f>
        <v>Yellow</v>
      </c>
    </row>
    <row r="809" spans="1:22" x14ac:dyDescent="0.3">
      <c r="A809" t="s">
        <v>821</v>
      </c>
      <c r="B809" t="s">
        <v>1257</v>
      </c>
      <c r="C809">
        <v>37</v>
      </c>
      <c r="D809" t="s">
        <v>1262</v>
      </c>
      <c r="E809">
        <v>2011</v>
      </c>
      <c r="F809">
        <v>23</v>
      </c>
      <c r="G809">
        <v>0.51789728999999995</v>
      </c>
      <c r="H809" t="s">
        <v>1265</v>
      </c>
      <c r="I809" t="s">
        <v>1271</v>
      </c>
      <c r="J809" t="s">
        <v>1271</v>
      </c>
      <c r="K809" t="s">
        <v>1271</v>
      </c>
      <c r="L809" t="s">
        <v>1271</v>
      </c>
      <c r="M809" t="s">
        <v>1288</v>
      </c>
      <c r="N809" t="s">
        <v>1288</v>
      </c>
      <c r="O809">
        <f>VLOOKUP(A809,Sheet2!A:B,2,0)</f>
        <v>368976</v>
      </c>
      <c r="P809">
        <f>VLOOKUP(A809,Sheet2!A:C,3,0)</f>
        <v>368976</v>
      </c>
      <c r="Q809">
        <f>VLOOKUP(A809,Sheet2!A:E,5,0)</f>
        <v>355571</v>
      </c>
      <c r="R809">
        <f>VLOOKUP(A809,Sheet2!A:F,6,0)</f>
        <v>0</v>
      </c>
      <c r="S809" t="s">
        <v>1288</v>
      </c>
      <c r="T809" s="33" t="str">
        <f>VLOOKUP(A809,Sheet2!AA:AD,3,0)</f>
        <v>Green</v>
      </c>
      <c r="U809" s="32" t="str">
        <f>VLOOKUP(A809,Sheet2!X:Y,2,0)</f>
        <v>Red</v>
      </c>
      <c r="V809" s="33" t="str">
        <f>VLOOKUP(A809,Sheet2!AA:AD,4,0)</f>
        <v>Yellow</v>
      </c>
    </row>
    <row r="810" spans="1:22" x14ac:dyDescent="0.3">
      <c r="A810" t="s">
        <v>822</v>
      </c>
      <c r="B810" t="s">
        <v>1257</v>
      </c>
      <c r="C810">
        <v>49</v>
      </c>
      <c r="D810" t="s">
        <v>1262</v>
      </c>
      <c r="E810">
        <v>2010</v>
      </c>
      <c r="F810">
        <v>29</v>
      </c>
      <c r="G810">
        <v>0.42728386200000001</v>
      </c>
      <c r="H810" t="s">
        <v>1265</v>
      </c>
      <c r="I810" t="s">
        <v>1272</v>
      </c>
      <c r="J810" t="s">
        <v>1271</v>
      </c>
      <c r="K810" t="s">
        <v>1271</v>
      </c>
      <c r="L810" t="s">
        <v>1271</v>
      </c>
      <c r="M810" t="s">
        <v>1288</v>
      </c>
      <c r="N810" t="s">
        <v>1288</v>
      </c>
      <c r="O810">
        <f>VLOOKUP(A810,Sheet2!A:B,2,0)</f>
        <v>267309.46000000002</v>
      </c>
      <c r="P810">
        <f>VLOOKUP(A810,Sheet2!A:C,3,0)</f>
        <v>279657</v>
      </c>
      <c r="Q810">
        <f>VLOOKUP(A810,Sheet2!A:E,5,0)</f>
        <v>276260</v>
      </c>
      <c r="R810">
        <f>VLOOKUP(A810,Sheet2!A:F,6,0)</f>
        <v>0</v>
      </c>
      <c r="S810" t="s">
        <v>1288</v>
      </c>
      <c r="T810" s="33" t="str">
        <f>VLOOKUP(A810,Sheet2!AA:AD,3,0)</f>
        <v>Green</v>
      </c>
      <c r="U810" s="32" t="str">
        <f>VLOOKUP(A810,Sheet2!X:Y,2,0)</f>
        <v>Red</v>
      </c>
      <c r="V810" s="33" t="str">
        <f>VLOOKUP(A810,Sheet2!AA:AD,4,0)</f>
        <v>Yellow</v>
      </c>
    </row>
    <row r="811" spans="1:22" x14ac:dyDescent="0.3">
      <c r="A811" t="s">
        <v>823</v>
      </c>
      <c r="B811" t="s">
        <v>1256</v>
      </c>
      <c r="C811">
        <v>61</v>
      </c>
      <c r="D811" t="s">
        <v>1261</v>
      </c>
      <c r="E811">
        <v>2011</v>
      </c>
      <c r="F811">
        <v>48</v>
      </c>
      <c r="G811">
        <v>0.62219148400000002</v>
      </c>
      <c r="H811" t="s">
        <v>1264</v>
      </c>
      <c r="I811" t="s">
        <v>1268</v>
      </c>
      <c r="J811" t="s">
        <v>1275</v>
      </c>
      <c r="K811" t="s">
        <v>1280</v>
      </c>
      <c r="L811" t="s">
        <v>1286</v>
      </c>
      <c r="M811" t="s">
        <v>1288</v>
      </c>
      <c r="N811" t="s">
        <v>1288</v>
      </c>
      <c r="O811">
        <f>VLOOKUP(A811,Sheet2!A:B,2,0)</f>
        <v>222750</v>
      </c>
      <c r="P811">
        <f>VLOOKUP(A811,Sheet2!A:C,3,0)</f>
        <v>245025</v>
      </c>
      <c r="Q811">
        <f>VLOOKUP(A811,Sheet2!A:E,5,0)</f>
        <v>584404</v>
      </c>
      <c r="R811">
        <f>VLOOKUP(A811,Sheet2!A:F,6,0)</f>
        <v>0</v>
      </c>
      <c r="S811" t="s">
        <v>1304</v>
      </c>
      <c r="T811" s="33" t="str">
        <f>VLOOKUP(A811,Sheet2!AA:AD,3,0)</f>
        <v>Green</v>
      </c>
      <c r="U811" s="32" t="str">
        <f>VLOOKUP(A811,Sheet2!X:Y,2,0)</f>
        <v>Red</v>
      </c>
      <c r="V811" s="33" t="str">
        <f>VLOOKUP(A811,Sheet2!AA:AD,4,0)</f>
        <v>Yellow</v>
      </c>
    </row>
    <row r="812" spans="1:22" x14ac:dyDescent="0.3">
      <c r="A812" t="s">
        <v>824</v>
      </c>
      <c r="B812" t="s">
        <v>1257</v>
      </c>
      <c r="C812">
        <v>61</v>
      </c>
      <c r="D812" t="s">
        <v>1259</v>
      </c>
      <c r="E812">
        <v>2015</v>
      </c>
      <c r="F812">
        <v>35</v>
      </c>
      <c r="G812">
        <v>0.62991043499999999</v>
      </c>
      <c r="H812" t="s">
        <v>1265</v>
      </c>
      <c r="I812" t="s">
        <v>1270</v>
      </c>
      <c r="J812" t="s">
        <v>1271</v>
      </c>
      <c r="K812" t="s">
        <v>1271</v>
      </c>
      <c r="L812" t="s">
        <v>1271</v>
      </c>
      <c r="M812" t="s">
        <v>1288</v>
      </c>
      <c r="N812" t="s">
        <v>1288</v>
      </c>
      <c r="O812">
        <f>VLOOKUP(A812,Sheet2!A:B,2,0)</f>
        <v>478515</v>
      </c>
      <c r="P812">
        <f>VLOOKUP(A812,Sheet2!A:C,3,0)</f>
        <v>478515</v>
      </c>
      <c r="Q812">
        <f>VLOOKUP(A812,Sheet2!A:E,5,0)</f>
        <v>616303</v>
      </c>
      <c r="R812">
        <f>VLOOKUP(A812,Sheet2!A:F,6,0)</f>
        <v>0</v>
      </c>
      <c r="S812" t="s">
        <v>1288</v>
      </c>
      <c r="T812" s="33" t="str">
        <f>VLOOKUP(A812,Sheet2!AA:AD,3,0)</f>
        <v>Green</v>
      </c>
      <c r="U812" s="32" t="str">
        <f>VLOOKUP(A812,Sheet2!X:Y,2,0)</f>
        <v>Red</v>
      </c>
      <c r="V812" s="33" t="str">
        <f>VLOOKUP(A812,Sheet2!AA:AD,4,0)</f>
        <v>Yellow</v>
      </c>
    </row>
    <row r="813" spans="1:22" x14ac:dyDescent="0.3">
      <c r="A813" t="s">
        <v>825</v>
      </c>
      <c r="B813" t="s">
        <v>1257</v>
      </c>
      <c r="C813">
        <v>37</v>
      </c>
      <c r="D813" t="s">
        <v>1259</v>
      </c>
      <c r="E813">
        <v>2010</v>
      </c>
      <c r="F813">
        <v>61</v>
      </c>
      <c r="G813">
        <v>0.81260689699999999</v>
      </c>
      <c r="H813" t="s">
        <v>1265</v>
      </c>
      <c r="I813" t="s">
        <v>1271</v>
      </c>
      <c r="J813" t="s">
        <v>1271</v>
      </c>
      <c r="K813" t="s">
        <v>1271</v>
      </c>
      <c r="L813" t="s">
        <v>1271</v>
      </c>
      <c r="M813" t="s">
        <v>1288</v>
      </c>
      <c r="N813" t="s">
        <v>1289</v>
      </c>
      <c r="O813">
        <f>VLOOKUP(A813,Sheet2!A:B,2,0)</f>
        <v>501150</v>
      </c>
      <c r="P813">
        <f>VLOOKUP(A813,Sheet2!A:C,3,0)</f>
        <v>501150</v>
      </c>
      <c r="Q813">
        <f>VLOOKUP(A813,Sheet2!A:E,5,0)</f>
        <v>545250</v>
      </c>
      <c r="R813">
        <f>VLOOKUP(A813,Sheet2!A:F,6,0)</f>
        <v>0</v>
      </c>
      <c r="S813" t="s">
        <v>1304</v>
      </c>
      <c r="T813" s="33" t="str">
        <f>VLOOKUP(A813,Sheet2!AA:AD,3,0)</f>
        <v>Green</v>
      </c>
      <c r="U813" s="32" t="str">
        <f>VLOOKUP(A813,Sheet2!X:Y,2,0)</f>
        <v>Red</v>
      </c>
      <c r="V813" s="33" t="str">
        <f>VLOOKUP(A813,Sheet2!AA:AD,4,0)</f>
        <v>Yellow</v>
      </c>
    </row>
    <row r="814" spans="1:22" x14ac:dyDescent="0.3">
      <c r="A814" t="s">
        <v>826</v>
      </c>
      <c r="B814" t="s">
        <v>1257</v>
      </c>
      <c r="C814">
        <v>31</v>
      </c>
      <c r="D814" t="s">
        <v>1261</v>
      </c>
      <c r="E814">
        <v>2006</v>
      </c>
      <c r="F814">
        <v>27</v>
      </c>
      <c r="G814">
        <v>0.83994142900000002</v>
      </c>
      <c r="H814" t="s">
        <v>1265</v>
      </c>
      <c r="I814" t="s">
        <v>1270</v>
      </c>
      <c r="J814" t="s">
        <v>1271</v>
      </c>
      <c r="K814" t="s">
        <v>1271</v>
      </c>
      <c r="L814" t="s">
        <v>1271</v>
      </c>
      <c r="M814" t="s">
        <v>1288</v>
      </c>
      <c r="N814" t="s">
        <v>1289</v>
      </c>
      <c r="O814">
        <f>VLOOKUP(A814,Sheet2!A:B,2,0)</f>
        <v>526770</v>
      </c>
      <c r="P814">
        <f>VLOOKUP(A814,Sheet2!A:C,3,0)</f>
        <v>556035</v>
      </c>
      <c r="Q814">
        <f>VLOOKUP(A814,Sheet2!A:E,5,0)</f>
        <v>304572</v>
      </c>
      <c r="R814">
        <f>VLOOKUP(A814,Sheet2!A:F,6,0)</f>
        <v>0</v>
      </c>
      <c r="S814" t="s">
        <v>1305</v>
      </c>
      <c r="T814" s="33" t="str">
        <f>VLOOKUP(A814,Sheet2!AA:AD,3,0)</f>
        <v>Green</v>
      </c>
      <c r="U814" s="32" t="str">
        <f>VLOOKUP(A814,Sheet2!X:Y,2,0)</f>
        <v>Red</v>
      </c>
      <c r="V814" s="33" t="str">
        <f>VLOOKUP(A814,Sheet2!AA:AD,4,0)</f>
        <v>Yellow</v>
      </c>
    </row>
    <row r="815" spans="1:22" x14ac:dyDescent="0.3">
      <c r="A815" t="s">
        <v>827</v>
      </c>
      <c r="B815" t="s">
        <v>1257</v>
      </c>
      <c r="C815">
        <v>49</v>
      </c>
      <c r="D815" t="s">
        <v>1260</v>
      </c>
      <c r="E815">
        <v>2012</v>
      </c>
      <c r="F815">
        <v>34</v>
      </c>
      <c r="G815">
        <v>0.77950691800000005</v>
      </c>
      <c r="H815" t="s">
        <v>1264</v>
      </c>
      <c r="I815" t="s">
        <v>1271</v>
      </c>
      <c r="J815" t="s">
        <v>1271</v>
      </c>
      <c r="K815" t="s">
        <v>1271</v>
      </c>
      <c r="L815" t="s">
        <v>1271</v>
      </c>
      <c r="M815" t="s">
        <v>1289</v>
      </c>
      <c r="N815" t="s">
        <v>1289</v>
      </c>
      <c r="O815">
        <f>VLOOKUP(A815,Sheet2!A:B,2,0)</f>
        <v>332871</v>
      </c>
      <c r="P815">
        <f>VLOOKUP(A815,Sheet2!A:C,3,0)</f>
        <v>453915</v>
      </c>
      <c r="Q815">
        <f>VLOOKUP(A815,Sheet2!A:E,5,0)</f>
        <v>741360</v>
      </c>
      <c r="R815">
        <f>VLOOKUP(A815,Sheet2!A:F,6,0)</f>
        <v>741360</v>
      </c>
      <c r="S815" t="s">
        <v>1304</v>
      </c>
      <c r="T815" s="33" t="str">
        <f>VLOOKUP(A815,Sheet2!AA:AD,3,0)</f>
        <v>Green</v>
      </c>
      <c r="U815" s="32" t="str">
        <f>VLOOKUP(A815,Sheet2!X:Y,2,0)</f>
        <v>Red</v>
      </c>
      <c r="V815" s="33" t="str">
        <f>VLOOKUP(A815,Sheet2!AA:AD,4,0)</f>
        <v>Yellow</v>
      </c>
    </row>
    <row r="816" spans="1:22" x14ac:dyDescent="0.3">
      <c r="A816" t="s">
        <v>828</v>
      </c>
      <c r="B816" t="s">
        <v>1257</v>
      </c>
      <c r="C816">
        <v>27</v>
      </c>
      <c r="D816" t="s">
        <v>1263</v>
      </c>
      <c r="E816">
        <v>2010</v>
      </c>
      <c r="F816">
        <v>36</v>
      </c>
      <c r="G816">
        <v>0.479033557</v>
      </c>
      <c r="H816" t="s">
        <v>1264</v>
      </c>
      <c r="I816" t="s">
        <v>1269</v>
      </c>
      <c r="J816" t="s">
        <v>1275</v>
      </c>
      <c r="K816" t="s">
        <v>1281</v>
      </c>
      <c r="L816" t="s">
        <v>1286</v>
      </c>
      <c r="M816" t="s">
        <v>1289</v>
      </c>
      <c r="N816" t="s">
        <v>1288</v>
      </c>
      <c r="O816">
        <f>VLOOKUP(A816,Sheet2!A:B,2,0)</f>
        <v>294110</v>
      </c>
      <c r="P816">
        <f>VLOOKUP(A816,Sheet2!A:C,3,0)</f>
        <v>348547.78</v>
      </c>
      <c r="Q816">
        <f>VLOOKUP(A816,Sheet2!A:E,5,0)</f>
        <v>315879</v>
      </c>
      <c r="R816">
        <f>VLOOKUP(A816,Sheet2!A:F,6,0)</f>
        <v>0</v>
      </c>
      <c r="S816" t="s">
        <v>1304</v>
      </c>
      <c r="T816" s="33" t="str">
        <f>VLOOKUP(A816,Sheet2!AA:AD,3,0)</f>
        <v>Green</v>
      </c>
      <c r="U816" s="32" t="str">
        <f>VLOOKUP(A816,Sheet2!X:Y,2,0)</f>
        <v>Red</v>
      </c>
      <c r="V816" s="33" t="str">
        <f>VLOOKUP(A816,Sheet2!AA:AD,4,0)</f>
        <v>Yellow</v>
      </c>
    </row>
    <row r="817" spans="1:22" x14ac:dyDescent="0.3">
      <c r="A817" t="s">
        <v>829</v>
      </c>
      <c r="B817" t="s">
        <v>1256</v>
      </c>
      <c r="C817">
        <v>37</v>
      </c>
      <c r="D817" t="s">
        <v>1262</v>
      </c>
      <c r="E817">
        <v>2006</v>
      </c>
      <c r="F817">
        <v>32</v>
      </c>
      <c r="G817">
        <v>0.62817069000000003</v>
      </c>
      <c r="H817" t="s">
        <v>1264</v>
      </c>
      <c r="I817" t="s">
        <v>1270</v>
      </c>
      <c r="J817" t="s">
        <v>1275</v>
      </c>
      <c r="K817" t="s">
        <v>1279</v>
      </c>
      <c r="L817" t="s">
        <v>1286</v>
      </c>
      <c r="M817" t="s">
        <v>1288</v>
      </c>
      <c r="N817" t="s">
        <v>1288</v>
      </c>
      <c r="O817">
        <f>VLOOKUP(A817,Sheet2!A:B,2,0)</f>
        <v>141110</v>
      </c>
      <c r="P817">
        <f>VLOOKUP(A817,Sheet2!A:C,3,0)</f>
        <v>176850</v>
      </c>
      <c r="Q817">
        <f>VLOOKUP(A817,Sheet2!A:E,5,0)</f>
        <v>361100</v>
      </c>
      <c r="R817">
        <f>VLOOKUP(A817,Sheet2!A:F,6,0)</f>
        <v>0</v>
      </c>
      <c r="S817" t="s">
        <v>1303</v>
      </c>
      <c r="T817" s="33" t="str">
        <f>VLOOKUP(A817,Sheet2!AA:AD,3,0)</f>
        <v>Green</v>
      </c>
      <c r="U817" s="32" t="str">
        <f>VLOOKUP(A817,Sheet2!X:Y,2,0)</f>
        <v>Red</v>
      </c>
      <c r="V817" s="33" t="str">
        <f>VLOOKUP(A817,Sheet2!AA:AD,4,0)</f>
        <v>Yellow</v>
      </c>
    </row>
    <row r="818" spans="1:22" x14ac:dyDescent="0.3">
      <c r="A818" t="s">
        <v>830</v>
      </c>
      <c r="B818" t="s">
        <v>1257</v>
      </c>
      <c r="C818">
        <v>49</v>
      </c>
      <c r="D818" t="s">
        <v>1260</v>
      </c>
      <c r="E818">
        <v>2012</v>
      </c>
      <c r="F818">
        <v>34</v>
      </c>
      <c r="G818">
        <v>0.62419587300000001</v>
      </c>
      <c r="H818" t="s">
        <v>1264</v>
      </c>
      <c r="I818" t="s">
        <v>1271</v>
      </c>
      <c r="J818" t="s">
        <v>1276</v>
      </c>
      <c r="K818" t="s">
        <v>1282</v>
      </c>
      <c r="L818" t="s">
        <v>1286</v>
      </c>
      <c r="M818" t="s">
        <v>1288</v>
      </c>
      <c r="N818" t="s">
        <v>1289</v>
      </c>
      <c r="O818">
        <f>VLOOKUP(A818,Sheet2!A:B,2,0)</f>
        <v>192055</v>
      </c>
      <c r="P818">
        <f>VLOOKUP(A818,Sheet2!A:C,3,0)</f>
        <v>234320</v>
      </c>
      <c r="Q818">
        <f>VLOOKUP(A818,Sheet2!A:E,5,0)</f>
        <v>560713</v>
      </c>
      <c r="R818">
        <f>VLOOKUP(A818,Sheet2!A:F,6,0)</f>
        <v>0</v>
      </c>
      <c r="S818" t="s">
        <v>1303</v>
      </c>
      <c r="T818" s="33" t="str">
        <f>VLOOKUP(A818,Sheet2!AA:AD,3,0)</f>
        <v>Green</v>
      </c>
      <c r="U818" s="32" t="str">
        <f>VLOOKUP(A818,Sheet2!X:Y,2,0)</f>
        <v>Red</v>
      </c>
      <c r="V818" s="33" t="str">
        <f>VLOOKUP(A818,Sheet2!AA:AD,4,0)</f>
        <v>Yellow</v>
      </c>
    </row>
    <row r="819" spans="1:22" x14ac:dyDescent="0.3">
      <c r="A819" t="s">
        <v>831</v>
      </c>
      <c r="B819" t="s">
        <v>1257</v>
      </c>
      <c r="C819">
        <v>37</v>
      </c>
      <c r="D819" t="s">
        <v>1260</v>
      </c>
      <c r="E819">
        <v>2012</v>
      </c>
      <c r="F819">
        <v>57</v>
      </c>
      <c r="G819">
        <v>0.62777365900000004</v>
      </c>
      <c r="H819" t="s">
        <v>1265</v>
      </c>
      <c r="I819" t="s">
        <v>1269</v>
      </c>
      <c r="J819" t="s">
        <v>1275</v>
      </c>
      <c r="K819" t="s">
        <v>1282</v>
      </c>
      <c r="L819" t="s">
        <v>1284</v>
      </c>
      <c r="M819" t="s">
        <v>1288</v>
      </c>
      <c r="N819" t="s">
        <v>1289</v>
      </c>
      <c r="O819">
        <f>VLOOKUP(A819,Sheet2!A:B,2,0)</f>
        <v>385411</v>
      </c>
      <c r="P819">
        <f>VLOOKUP(A819,Sheet2!A:C,3,0)</f>
        <v>415058</v>
      </c>
      <c r="Q819">
        <f>VLOOKUP(A819,Sheet2!A:E,5,0)</f>
        <v>490980</v>
      </c>
      <c r="R819">
        <f>VLOOKUP(A819,Sheet2!A:F,6,0)</f>
        <v>0</v>
      </c>
      <c r="S819" t="s">
        <v>1304</v>
      </c>
      <c r="T819" s="33" t="str">
        <f>VLOOKUP(A819,Sheet2!AA:AD,3,0)</f>
        <v>Green</v>
      </c>
      <c r="U819" s="32" t="str">
        <f>VLOOKUP(A819,Sheet2!X:Y,2,0)</f>
        <v>Red</v>
      </c>
      <c r="V819" s="33" t="str">
        <f>VLOOKUP(A819,Sheet2!AA:AD,4,0)</f>
        <v>Yellow</v>
      </c>
    </row>
    <row r="820" spans="1:22" x14ac:dyDescent="0.3">
      <c r="A820" t="s">
        <v>832</v>
      </c>
      <c r="B820" t="s">
        <v>1256</v>
      </c>
      <c r="C820">
        <v>49</v>
      </c>
      <c r="D820" t="s">
        <v>1262</v>
      </c>
      <c r="E820">
        <v>2006</v>
      </c>
      <c r="F820">
        <v>57</v>
      </c>
      <c r="G820">
        <v>0.59005857100000003</v>
      </c>
      <c r="H820" t="s">
        <v>1265</v>
      </c>
      <c r="I820" t="s">
        <v>1273</v>
      </c>
      <c r="J820" t="s">
        <v>1274</v>
      </c>
      <c r="K820" t="s">
        <v>1280</v>
      </c>
      <c r="L820" t="s">
        <v>1285</v>
      </c>
      <c r="M820" t="s">
        <v>1288</v>
      </c>
      <c r="N820" t="s">
        <v>1289</v>
      </c>
      <c r="O820">
        <f>VLOOKUP(A820,Sheet2!A:B,2,0)</f>
        <v>288729</v>
      </c>
      <c r="P820">
        <f>VLOOKUP(A820,Sheet2!A:C,3,0)</f>
        <v>288729</v>
      </c>
      <c r="Q820">
        <f>VLOOKUP(A820,Sheet2!A:E,5,0)</f>
        <v>302263</v>
      </c>
      <c r="R820">
        <f>VLOOKUP(A820,Sheet2!A:F,6,0)</f>
        <v>0</v>
      </c>
      <c r="S820" t="s">
        <v>1289</v>
      </c>
      <c r="T820" s="33" t="str">
        <f>VLOOKUP(A820,Sheet2!AA:AD,3,0)</f>
        <v>Green</v>
      </c>
      <c r="U820" s="32" t="str">
        <f>VLOOKUP(A820,Sheet2!X:Y,2,0)</f>
        <v>Red</v>
      </c>
      <c r="V820" s="33" t="str">
        <f>VLOOKUP(A820,Sheet2!AA:AD,4,0)</f>
        <v>Yellow</v>
      </c>
    </row>
    <row r="821" spans="1:22" x14ac:dyDescent="0.3">
      <c r="A821" t="s">
        <v>833</v>
      </c>
      <c r="B821" t="s">
        <v>1257</v>
      </c>
      <c r="C821">
        <v>37</v>
      </c>
      <c r="D821" t="s">
        <v>1260</v>
      </c>
      <c r="E821">
        <v>2010</v>
      </c>
      <c r="F821">
        <v>20</v>
      </c>
      <c r="G821">
        <v>0.62730372400000001</v>
      </c>
      <c r="H821" t="s">
        <v>1264</v>
      </c>
      <c r="I821" t="s">
        <v>1271</v>
      </c>
      <c r="J821" t="s">
        <v>1271</v>
      </c>
      <c r="K821" t="s">
        <v>1271</v>
      </c>
      <c r="L821" t="s">
        <v>1271</v>
      </c>
      <c r="M821" t="s">
        <v>1289</v>
      </c>
      <c r="N821" t="s">
        <v>1288</v>
      </c>
      <c r="O821">
        <f>VLOOKUP(A821,Sheet2!A:B,2,0)</f>
        <v>199118</v>
      </c>
      <c r="P821">
        <f>VLOOKUP(A821,Sheet2!A:C,3,0)</f>
        <v>298298</v>
      </c>
      <c r="Q821">
        <f>VLOOKUP(A821,Sheet2!A:E,5,0)</f>
        <v>541454</v>
      </c>
      <c r="R821">
        <f>VLOOKUP(A821,Sheet2!A:F,6,0)</f>
        <v>541454</v>
      </c>
      <c r="S821" t="s">
        <v>1304</v>
      </c>
      <c r="T821" s="33" t="str">
        <f>VLOOKUP(A821,Sheet2!AA:AD,3,0)</f>
        <v>Green</v>
      </c>
      <c r="U821" s="32" t="str">
        <f>VLOOKUP(A821,Sheet2!X:Y,2,0)</f>
        <v>Red</v>
      </c>
      <c r="V821" s="33" t="str">
        <f>VLOOKUP(A821,Sheet2!AA:AD,4,0)</f>
        <v>Yellow</v>
      </c>
    </row>
    <row r="822" spans="1:22" x14ac:dyDescent="0.3">
      <c r="A822" t="s">
        <v>834</v>
      </c>
      <c r="B822" t="s">
        <v>1257</v>
      </c>
      <c r="C822">
        <v>31</v>
      </c>
      <c r="D822" t="s">
        <v>1261</v>
      </c>
      <c r="E822">
        <v>2005</v>
      </c>
      <c r="F822">
        <v>20</v>
      </c>
      <c r="G822">
        <v>0.63049250499999998</v>
      </c>
      <c r="H822" t="s">
        <v>1264</v>
      </c>
      <c r="I822" t="s">
        <v>1271</v>
      </c>
      <c r="J822" t="s">
        <v>1271</v>
      </c>
      <c r="K822" t="s">
        <v>1271</v>
      </c>
      <c r="L822" t="s">
        <v>1271</v>
      </c>
      <c r="M822" t="s">
        <v>1288</v>
      </c>
      <c r="N822" t="s">
        <v>1288</v>
      </c>
      <c r="O822">
        <f>VLOOKUP(A822,Sheet2!A:B,2,0)</f>
        <v>148402</v>
      </c>
      <c r="P822">
        <f>VLOOKUP(A822,Sheet2!A:C,3,0)</f>
        <v>199020</v>
      </c>
      <c r="Q822">
        <f>VLOOKUP(A822,Sheet2!A:E,5,0)</f>
        <v>322598</v>
      </c>
      <c r="R822">
        <f>VLOOKUP(A822,Sheet2!A:F,6,0)</f>
        <v>0</v>
      </c>
      <c r="S822" t="s">
        <v>1303</v>
      </c>
      <c r="T822" s="33" t="str">
        <f>VLOOKUP(A822,Sheet2!AA:AD,3,0)</f>
        <v>Green</v>
      </c>
      <c r="U822" s="32" t="str">
        <f>VLOOKUP(A822,Sheet2!X:Y,2,0)</f>
        <v>Red</v>
      </c>
      <c r="V822" s="33" t="str">
        <f>VLOOKUP(A822,Sheet2!AA:AD,4,0)</f>
        <v>Yellow</v>
      </c>
    </row>
    <row r="823" spans="1:22" x14ac:dyDescent="0.3">
      <c r="A823" t="s">
        <v>835</v>
      </c>
      <c r="B823" t="s">
        <v>1257</v>
      </c>
      <c r="C823">
        <v>25</v>
      </c>
      <c r="D823" t="s">
        <v>1263</v>
      </c>
      <c r="E823">
        <v>2015</v>
      </c>
      <c r="F823">
        <v>39</v>
      </c>
      <c r="G823">
        <v>0.63114000000000003</v>
      </c>
      <c r="H823" t="s">
        <v>1264</v>
      </c>
      <c r="I823" t="s">
        <v>1270</v>
      </c>
      <c r="J823" t="s">
        <v>1275</v>
      </c>
      <c r="K823" t="s">
        <v>1279</v>
      </c>
      <c r="L823" t="s">
        <v>1284</v>
      </c>
      <c r="M823" t="s">
        <v>1288</v>
      </c>
      <c r="N823" t="s">
        <v>1288</v>
      </c>
      <c r="O823">
        <f>VLOOKUP(A823,Sheet2!A:B,2,0)</f>
        <v>474111</v>
      </c>
      <c r="P823">
        <f>VLOOKUP(A823,Sheet2!A:C,3,0)</f>
        <v>474111</v>
      </c>
      <c r="Q823">
        <f>VLOOKUP(A823,Sheet2!A:E,5,0)</f>
        <v>493910</v>
      </c>
      <c r="R823">
        <f>VLOOKUP(A823,Sheet2!A:F,6,0)</f>
        <v>0</v>
      </c>
      <c r="S823" t="s">
        <v>1304</v>
      </c>
      <c r="T823" s="33" t="str">
        <f>VLOOKUP(A823,Sheet2!AA:AD,3,0)</f>
        <v>Green</v>
      </c>
      <c r="U823" s="32" t="str">
        <f>VLOOKUP(A823,Sheet2!X:Y,2,0)</f>
        <v>Red</v>
      </c>
      <c r="V823" s="33" t="str">
        <f>VLOOKUP(A823,Sheet2!AA:AD,4,0)</f>
        <v>Yellow</v>
      </c>
    </row>
    <row r="824" spans="1:22" x14ac:dyDescent="0.3">
      <c r="A824" t="s">
        <v>836</v>
      </c>
      <c r="B824" t="s">
        <v>1256</v>
      </c>
      <c r="C824">
        <v>49</v>
      </c>
      <c r="D824" t="s">
        <v>1258</v>
      </c>
      <c r="E824">
        <v>2011</v>
      </c>
      <c r="F824">
        <v>46</v>
      </c>
      <c r="G824">
        <v>0.74947303200000004</v>
      </c>
      <c r="H824" t="s">
        <v>1265</v>
      </c>
      <c r="I824" t="s">
        <v>1271</v>
      </c>
      <c r="J824" t="s">
        <v>1271</v>
      </c>
      <c r="K824" t="s">
        <v>1271</v>
      </c>
      <c r="L824" t="s">
        <v>1271</v>
      </c>
      <c r="M824" t="s">
        <v>1288</v>
      </c>
      <c r="N824" t="s">
        <v>1289</v>
      </c>
      <c r="O824">
        <f>VLOOKUP(A824,Sheet2!A:B,2,0)</f>
        <v>340552</v>
      </c>
      <c r="P824">
        <f>VLOOKUP(A824,Sheet2!A:C,3,0)</f>
        <v>371176</v>
      </c>
      <c r="Q824">
        <f>VLOOKUP(A824,Sheet2!A:E,5,0)</f>
        <v>634262</v>
      </c>
      <c r="R824">
        <f>VLOOKUP(A824,Sheet2!A:F,6,0)</f>
        <v>0</v>
      </c>
      <c r="S824" t="s">
        <v>1304</v>
      </c>
      <c r="T824" s="33" t="str">
        <f>VLOOKUP(A824,Sheet2!AA:AD,3,0)</f>
        <v>Green</v>
      </c>
      <c r="U824" s="32" t="str">
        <f>VLOOKUP(A824,Sheet2!X:Y,2,0)</f>
        <v>Red</v>
      </c>
      <c r="V824" s="33" t="str">
        <f>VLOOKUP(A824,Sheet2!AA:AD,4,0)</f>
        <v>Yellow</v>
      </c>
    </row>
    <row r="825" spans="1:22" x14ac:dyDescent="0.3">
      <c r="A825" t="s">
        <v>837</v>
      </c>
      <c r="B825" t="s">
        <v>1256</v>
      </c>
      <c r="C825">
        <v>37</v>
      </c>
      <c r="D825" t="s">
        <v>1258</v>
      </c>
      <c r="E825">
        <v>2006</v>
      </c>
      <c r="F825">
        <v>25</v>
      </c>
      <c r="G825">
        <v>0.67577857100000005</v>
      </c>
      <c r="H825" t="s">
        <v>1265</v>
      </c>
      <c r="I825" t="s">
        <v>1270</v>
      </c>
      <c r="J825" t="s">
        <v>1274</v>
      </c>
      <c r="K825" t="s">
        <v>1282</v>
      </c>
      <c r="L825" t="s">
        <v>1285</v>
      </c>
      <c r="M825" t="s">
        <v>1288</v>
      </c>
      <c r="N825" t="s">
        <v>1289</v>
      </c>
      <c r="O825">
        <f>VLOOKUP(A825,Sheet2!A:B,2,0)</f>
        <v>322425</v>
      </c>
      <c r="P825">
        <f>VLOOKUP(A825,Sheet2!A:C,3,0)</f>
        <v>343920</v>
      </c>
      <c r="Q825">
        <f>VLOOKUP(A825,Sheet2!A:E,5,0)</f>
        <v>338470</v>
      </c>
      <c r="R825">
        <f>VLOOKUP(A825,Sheet2!A:F,6,0)</f>
        <v>0</v>
      </c>
      <c r="S825" t="s">
        <v>1304</v>
      </c>
      <c r="T825" s="33" t="str">
        <f>VLOOKUP(A825,Sheet2!AA:AD,3,0)</f>
        <v>Green</v>
      </c>
      <c r="U825" s="32" t="str">
        <f>VLOOKUP(A825,Sheet2!X:Y,2,0)</f>
        <v>Red</v>
      </c>
      <c r="V825" s="33" t="str">
        <f>VLOOKUP(A825,Sheet2!AA:AD,4,0)</f>
        <v>Yellow</v>
      </c>
    </row>
    <row r="826" spans="1:22" x14ac:dyDescent="0.3">
      <c r="A826" t="s">
        <v>838</v>
      </c>
      <c r="B826" t="s">
        <v>1257</v>
      </c>
      <c r="C826">
        <v>49</v>
      </c>
      <c r="D826" t="s">
        <v>1261</v>
      </c>
      <c r="E826">
        <v>2005</v>
      </c>
      <c r="F826">
        <v>43</v>
      </c>
      <c r="G826">
        <v>0.62253756999999998</v>
      </c>
      <c r="H826" t="s">
        <v>1264</v>
      </c>
      <c r="I826" t="s">
        <v>1270</v>
      </c>
      <c r="J826" t="s">
        <v>1274</v>
      </c>
      <c r="K826" t="s">
        <v>1279</v>
      </c>
      <c r="L826" t="s">
        <v>1286</v>
      </c>
      <c r="M826" t="s">
        <v>1288</v>
      </c>
      <c r="N826" t="s">
        <v>1288</v>
      </c>
      <c r="O826">
        <f>VLOOKUP(A826,Sheet2!A:B,2,0)</f>
        <v>150488</v>
      </c>
      <c r="P826">
        <f>VLOOKUP(A826,Sheet2!A:C,3,0)</f>
        <v>193171</v>
      </c>
      <c r="Q826">
        <f>VLOOKUP(A826,Sheet2!A:E,5,0)</f>
        <v>407461</v>
      </c>
      <c r="R826">
        <f>VLOOKUP(A826,Sheet2!A:F,6,0)</f>
        <v>0</v>
      </c>
      <c r="S826" t="s">
        <v>1288</v>
      </c>
      <c r="T826" s="33" t="str">
        <f>VLOOKUP(A826,Sheet2!AA:AD,3,0)</f>
        <v>Green</v>
      </c>
      <c r="U826" s="32" t="str">
        <f>VLOOKUP(A826,Sheet2!X:Y,2,0)</f>
        <v>Red</v>
      </c>
      <c r="V826" s="33" t="str">
        <f>VLOOKUP(A826,Sheet2!AA:AD,4,0)</f>
        <v>Yellow</v>
      </c>
    </row>
    <row r="827" spans="1:22" x14ac:dyDescent="0.3">
      <c r="A827" t="s">
        <v>839</v>
      </c>
      <c r="B827" t="s">
        <v>1257</v>
      </c>
      <c r="C827">
        <v>61</v>
      </c>
      <c r="D827" t="s">
        <v>1259</v>
      </c>
      <c r="E827">
        <v>2010</v>
      </c>
      <c r="F827">
        <v>39</v>
      </c>
      <c r="G827">
        <v>0.69699199999999994</v>
      </c>
      <c r="H827" t="s">
        <v>1265</v>
      </c>
      <c r="I827" t="s">
        <v>1268</v>
      </c>
      <c r="J827" t="s">
        <v>1276</v>
      </c>
      <c r="K827" t="s">
        <v>1279</v>
      </c>
      <c r="L827" t="s">
        <v>1286</v>
      </c>
      <c r="M827" t="s">
        <v>1289</v>
      </c>
      <c r="N827" t="s">
        <v>1289</v>
      </c>
      <c r="O827">
        <f>VLOOKUP(A827,Sheet2!A:B,2,0)</f>
        <v>412628</v>
      </c>
      <c r="P827">
        <f>VLOOKUP(A827,Sheet2!A:C,3,0)</f>
        <v>449120</v>
      </c>
      <c r="Q827">
        <f>VLOOKUP(A827,Sheet2!A:E,5,0)</f>
        <v>569037</v>
      </c>
      <c r="R827">
        <f>VLOOKUP(A827,Sheet2!A:F,6,0)</f>
        <v>0</v>
      </c>
      <c r="S827" t="s">
        <v>1288</v>
      </c>
      <c r="T827" s="33" t="str">
        <f>VLOOKUP(A827,Sheet2!AA:AD,3,0)</f>
        <v>Green</v>
      </c>
      <c r="U827" s="32" t="str">
        <f>VLOOKUP(A827,Sheet2!X:Y,2,0)</f>
        <v>Red</v>
      </c>
      <c r="V827" s="33" t="str">
        <f>VLOOKUP(A827,Sheet2!AA:AD,4,0)</f>
        <v>Yellow</v>
      </c>
    </row>
    <row r="828" spans="1:22" x14ac:dyDescent="0.3">
      <c r="A828" t="s">
        <v>840</v>
      </c>
      <c r="B828" t="s">
        <v>1257</v>
      </c>
      <c r="C828">
        <v>37</v>
      </c>
      <c r="D828" t="s">
        <v>1261</v>
      </c>
      <c r="E828">
        <v>2013</v>
      </c>
      <c r="F828">
        <v>22</v>
      </c>
      <c r="G828">
        <v>0.608227619</v>
      </c>
      <c r="H828" t="s">
        <v>1264</v>
      </c>
      <c r="I828" t="s">
        <v>1271</v>
      </c>
      <c r="J828" t="s">
        <v>1271</v>
      </c>
      <c r="K828" t="s">
        <v>1271</v>
      </c>
      <c r="L828" t="s">
        <v>1271</v>
      </c>
      <c r="M828" t="s">
        <v>1288</v>
      </c>
      <c r="N828" t="s">
        <v>1288</v>
      </c>
      <c r="O828">
        <f>VLOOKUP(A828,Sheet2!A:B,2,0)</f>
        <v>341236.2</v>
      </c>
      <c r="P828">
        <f>VLOOKUP(A828,Sheet2!A:C,3,0)</f>
        <v>362388</v>
      </c>
      <c r="Q828">
        <f>VLOOKUP(A828,Sheet2!A:E,5,0)</f>
        <v>534785</v>
      </c>
      <c r="R828">
        <f>VLOOKUP(A828,Sheet2!A:F,6,0)</f>
        <v>0</v>
      </c>
      <c r="S828" t="s">
        <v>1288</v>
      </c>
      <c r="T828" s="33" t="str">
        <f>VLOOKUP(A828,Sheet2!AA:AD,3,0)</f>
        <v>Green</v>
      </c>
      <c r="U828" s="32" t="str">
        <f>VLOOKUP(A828,Sheet2!X:Y,2,0)</f>
        <v>Red</v>
      </c>
      <c r="V828" s="33" t="str">
        <f>VLOOKUP(A828,Sheet2!AA:AD,4,0)</f>
        <v>Yellow</v>
      </c>
    </row>
    <row r="829" spans="1:22" x14ac:dyDescent="0.3">
      <c r="A829" t="s">
        <v>841</v>
      </c>
      <c r="B829" t="s">
        <v>1256</v>
      </c>
      <c r="C829">
        <v>61</v>
      </c>
      <c r="D829" t="s">
        <v>1261</v>
      </c>
      <c r="E829">
        <v>2012</v>
      </c>
      <c r="F829">
        <v>36</v>
      </c>
      <c r="G829">
        <v>0.82737561000000004</v>
      </c>
      <c r="H829" t="s">
        <v>1264</v>
      </c>
      <c r="I829" t="s">
        <v>1269</v>
      </c>
      <c r="J829" t="s">
        <v>1274</v>
      </c>
      <c r="K829" t="s">
        <v>1282</v>
      </c>
      <c r="L829" t="s">
        <v>1284</v>
      </c>
      <c r="M829" t="s">
        <v>1288</v>
      </c>
      <c r="N829" t="s">
        <v>1289</v>
      </c>
      <c r="O829">
        <f>VLOOKUP(A829,Sheet2!A:B,2,0)</f>
        <v>488284</v>
      </c>
      <c r="P829">
        <f>VLOOKUP(A829,Sheet2!A:C,3,0)</f>
        <v>548492</v>
      </c>
      <c r="Q829">
        <f>VLOOKUP(A829,Sheet2!A:E,5,0)</f>
        <v>796926</v>
      </c>
      <c r="R829">
        <f>VLOOKUP(A829,Sheet2!A:F,6,0)</f>
        <v>0</v>
      </c>
      <c r="S829" t="s">
        <v>1305</v>
      </c>
      <c r="T829" s="33" t="str">
        <f>VLOOKUP(A829,Sheet2!AA:AD,3,0)</f>
        <v>Green</v>
      </c>
      <c r="U829" s="32" t="str">
        <f>VLOOKUP(A829,Sheet2!X:Y,2,0)</f>
        <v>Red</v>
      </c>
      <c r="V829" s="33" t="str">
        <f>VLOOKUP(A829,Sheet2!AA:AD,4,0)</f>
        <v>Yellow</v>
      </c>
    </row>
    <row r="830" spans="1:22" x14ac:dyDescent="0.3">
      <c r="A830" t="s">
        <v>842</v>
      </c>
      <c r="B830" t="s">
        <v>1257</v>
      </c>
      <c r="C830">
        <v>18</v>
      </c>
      <c r="D830" t="s">
        <v>1263</v>
      </c>
      <c r="E830">
        <v>2012</v>
      </c>
      <c r="F830">
        <v>36</v>
      </c>
      <c r="G830">
        <v>0.174384236</v>
      </c>
      <c r="H830" t="s">
        <v>1264</v>
      </c>
      <c r="I830" t="s">
        <v>1273</v>
      </c>
      <c r="J830" t="s">
        <v>1275</v>
      </c>
      <c r="K830" t="s">
        <v>1281</v>
      </c>
      <c r="L830" t="s">
        <v>1284</v>
      </c>
      <c r="M830" t="s">
        <v>1288</v>
      </c>
      <c r="N830" t="s">
        <v>1288</v>
      </c>
      <c r="O830">
        <f>VLOOKUP(A830,Sheet2!A:B,2,0)</f>
        <v>135020.06</v>
      </c>
      <c r="P830">
        <f>VLOOKUP(A830,Sheet2!A:C,3,0)</f>
        <v>164856</v>
      </c>
      <c r="Q830">
        <f>VLOOKUP(A830,Sheet2!A:E,5,0)</f>
        <v>96902</v>
      </c>
      <c r="R830">
        <f>VLOOKUP(A830,Sheet2!A:F,6,0)</f>
        <v>0</v>
      </c>
      <c r="S830" t="s">
        <v>1303</v>
      </c>
      <c r="T830" s="33" t="str">
        <f>VLOOKUP(A830,Sheet2!AA:AD,3,0)</f>
        <v>Green</v>
      </c>
      <c r="U830" s="32" t="str">
        <f>VLOOKUP(A830,Sheet2!X:Y,2,0)</f>
        <v>Red</v>
      </c>
      <c r="V830" s="33" t="str">
        <f>VLOOKUP(A830,Sheet2!AA:AD,4,0)</f>
        <v>Yellow</v>
      </c>
    </row>
    <row r="831" spans="1:22" x14ac:dyDescent="0.3">
      <c r="A831" t="s">
        <v>843</v>
      </c>
      <c r="B831" t="s">
        <v>1257</v>
      </c>
      <c r="C831">
        <v>61</v>
      </c>
      <c r="D831" t="s">
        <v>1259</v>
      </c>
      <c r="E831">
        <v>2010</v>
      </c>
      <c r="F831">
        <v>32</v>
      </c>
      <c r="G831">
        <v>0.70627200000000001</v>
      </c>
      <c r="H831" t="s">
        <v>1265</v>
      </c>
      <c r="I831" t="s">
        <v>1268</v>
      </c>
      <c r="J831" t="s">
        <v>1275</v>
      </c>
      <c r="K831" t="s">
        <v>1279</v>
      </c>
      <c r="L831" t="s">
        <v>1286</v>
      </c>
      <c r="M831" t="s">
        <v>1288</v>
      </c>
      <c r="N831" t="s">
        <v>1289</v>
      </c>
      <c r="O831">
        <f>VLOOKUP(A831,Sheet2!A:B,2,0)</f>
        <v>438186</v>
      </c>
      <c r="P831">
        <f>VLOOKUP(A831,Sheet2!A:C,3,0)</f>
        <v>438186</v>
      </c>
      <c r="Q831">
        <f>VLOOKUP(A831,Sheet2!A:E,5,0)</f>
        <v>520292</v>
      </c>
      <c r="R831">
        <f>VLOOKUP(A831,Sheet2!A:F,6,0)</f>
        <v>0</v>
      </c>
      <c r="S831" t="s">
        <v>1288</v>
      </c>
      <c r="T831" s="33" t="str">
        <f>VLOOKUP(A831,Sheet2!AA:AD,3,0)</f>
        <v>Green</v>
      </c>
      <c r="U831" s="32" t="str">
        <f>VLOOKUP(A831,Sheet2!X:Y,2,0)</f>
        <v>Red</v>
      </c>
      <c r="V831" s="33" t="str">
        <f>VLOOKUP(A831,Sheet2!AA:AD,4,0)</f>
        <v>Yellow</v>
      </c>
    </row>
    <row r="832" spans="1:22" x14ac:dyDescent="0.3">
      <c r="A832" t="s">
        <v>844</v>
      </c>
      <c r="B832" t="s">
        <v>1257</v>
      </c>
      <c r="C832">
        <v>73</v>
      </c>
      <c r="D832" t="s">
        <v>1262</v>
      </c>
      <c r="E832">
        <v>2006</v>
      </c>
      <c r="F832">
        <v>32</v>
      </c>
      <c r="G832">
        <v>0.805326667</v>
      </c>
      <c r="H832" t="s">
        <v>1264</v>
      </c>
      <c r="I832" t="s">
        <v>1267</v>
      </c>
      <c r="J832" t="s">
        <v>1275</v>
      </c>
      <c r="K832" t="s">
        <v>1279</v>
      </c>
      <c r="L832" t="s">
        <v>1286</v>
      </c>
      <c r="M832" t="s">
        <v>1289</v>
      </c>
      <c r="N832" t="s">
        <v>1289</v>
      </c>
      <c r="O832">
        <f>VLOOKUP(A832,Sheet2!A:B,2,0)</f>
        <v>27024</v>
      </c>
      <c r="P832">
        <f>VLOOKUP(A832,Sheet2!A:C,3,0)</f>
        <v>459408</v>
      </c>
      <c r="Q832">
        <f>VLOOKUP(A832,Sheet2!A:E,5,0)</f>
        <v>0</v>
      </c>
      <c r="R832">
        <f>VLOOKUP(A832,Sheet2!A:F,6,0)</f>
        <v>0</v>
      </c>
      <c r="S832" t="s">
        <v>1303</v>
      </c>
      <c r="T832" s="33" t="str">
        <f>VLOOKUP(A832,Sheet2!AA:AD,3,0)</f>
        <v>Green</v>
      </c>
      <c r="U832" s="32" t="str">
        <f>VLOOKUP(A832,Sheet2!X:Y,2,0)</f>
        <v>Red</v>
      </c>
      <c r="V832" s="33" t="str">
        <f>VLOOKUP(A832,Sheet2!AA:AD,4,0)</f>
        <v>Yellow</v>
      </c>
    </row>
    <row r="833" spans="1:22" x14ac:dyDescent="0.3">
      <c r="A833" t="s">
        <v>845</v>
      </c>
      <c r="B833" t="s">
        <v>1257</v>
      </c>
      <c r="C833">
        <v>37</v>
      </c>
      <c r="D833" t="s">
        <v>1261</v>
      </c>
      <c r="E833">
        <v>2006</v>
      </c>
      <c r="F833">
        <v>45</v>
      </c>
      <c r="G833">
        <v>0.83396142900000003</v>
      </c>
      <c r="H833" t="s">
        <v>1265</v>
      </c>
      <c r="I833" t="s">
        <v>1268</v>
      </c>
      <c r="J833" t="s">
        <v>1276</v>
      </c>
      <c r="K833" t="s">
        <v>1279</v>
      </c>
      <c r="L833" t="s">
        <v>1286</v>
      </c>
      <c r="M833" t="s">
        <v>1289</v>
      </c>
      <c r="N833" t="s">
        <v>1289</v>
      </c>
      <c r="O833">
        <f>VLOOKUP(A833,Sheet2!A:B,2,0)</f>
        <v>243371.02</v>
      </c>
      <c r="P833">
        <f>VLOOKUP(A833,Sheet2!A:C,3,0)</f>
        <v>500700</v>
      </c>
      <c r="Q833">
        <f>VLOOKUP(A833,Sheet2!A:E,5,0)</f>
        <v>486773</v>
      </c>
      <c r="R833">
        <f>VLOOKUP(A833,Sheet2!A:F,6,0)</f>
        <v>486773</v>
      </c>
      <c r="S833" t="s">
        <v>1305</v>
      </c>
      <c r="T833" s="33" t="str">
        <f>VLOOKUP(A833,Sheet2!AA:AD,3,0)</f>
        <v>Green</v>
      </c>
      <c r="U833" s="32" t="str">
        <f>VLOOKUP(A833,Sheet2!X:Y,2,0)</f>
        <v>Red</v>
      </c>
      <c r="V833" s="33" t="str">
        <f>VLOOKUP(A833,Sheet2!AA:AD,4,0)</f>
        <v>Yellow</v>
      </c>
    </row>
    <row r="834" spans="1:22" x14ac:dyDescent="0.3">
      <c r="A834" t="s">
        <v>846</v>
      </c>
      <c r="B834" t="s">
        <v>1257</v>
      </c>
      <c r="C834">
        <v>37</v>
      </c>
      <c r="D834" t="s">
        <v>1260</v>
      </c>
      <c r="E834">
        <v>2012</v>
      </c>
      <c r="F834">
        <v>57</v>
      </c>
      <c r="G834">
        <v>0.77426113200000002</v>
      </c>
      <c r="H834" t="s">
        <v>1265</v>
      </c>
      <c r="I834" t="s">
        <v>1271</v>
      </c>
      <c r="J834" t="s">
        <v>1271</v>
      </c>
      <c r="K834" t="s">
        <v>1271</v>
      </c>
      <c r="L834" t="s">
        <v>1271</v>
      </c>
      <c r="M834" t="s">
        <v>1289</v>
      </c>
      <c r="N834" t="s">
        <v>1289</v>
      </c>
      <c r="O834">
        <f>VLOOKUP(A834,Sheet2!A:B,2,0)</f>
        <v>541136</v>
      </c>
      <c r="P834">
        <f>VLOOKUP(A834,Sheet2!A:C,3,0)</f>
        <v>633486</v>
      </c>
      <c r="Q834">
        <f>VLOOKUP(A834,Sheet2!A:E,5,0)</f>
        <v>658733</v>
      </c>
      <c r="R834">
        <f>VLOOKUP(A834,Sheet2!A:F,6,0)</f>
        <v>658733</v>
      </c>
      <c r="S834" t="s">
        <v>1303</v>
      </c>
      <c r="T834" s="33" t="str">
        <f>VLOOKUP(A834,Sheet2!AA:AD,3,0)</f>
        <v>Green</v>
      </c>
      <c r="U834" s="32" t="str">
        <f>VLOOKUP(A834,Sheet2!X:Y,2,0)</f>
        <v>Red</v>
      </c>
      <c r="V834" s="33" t="str">
        <f>VLOOKUP(A834,Sheet2!AA:AD,4,0)</f>
        <v>Yellow</v>
      </c>
    </row>
    <row r="835" spans="1:22" x14ac:dyDescent="0.3">
      <c r="A835" t="s">
        <v>847</v>
      </c>
      <c r="B835" t="s">
        <v>1257</v>
      </c>
      <c r="C835">
        <v>61</v>
      </c>
      <c r="D835" t="s">
        <v>1263</v>
      </c>
      <c r="E835">
        <v>2012</v>
      </c>
      <c r="F835">
        <v>37</v>
      </c>
      <c r="G835">
        <v>0.60964628899999995</v>
      </c>
      <c r="H835" t="s">
        <v>1264</v>
      </c>
      <c r="I835" t="s">
        <v>1267</v>
      </c>
      <c r="J835" t="s">
        <v>1274</v>
      </c>
      <c r="K835" t="s">
        <v>1279</v>
      </c>
      <c r="L835" t="s">
        <v>1285</v>
      </c>
      <c r="M835" t="s">
        <v>1289</v>
      </c>
      <c r="N835" t="s">
        <v>1288</v>
      </c>
      <c r="O835">
        <f>VLOOKUP(A835,Sheet2!A:B,2,0)</f>
        <v>128106</v>
      </c>
      <c r="P835">
        <f>VLOOKUP(A835,Sheet2!A:C,3,0)</f>
        <v>308742</v>
      </c>
      <c r="Q835">
        <f>VLOOKUP(A835,Sheet2!A:E,5,0)</f>
        <v>587332</v>
      </c>
      <c r="R835">
        <f>VLOOKUP(A835,Sheet2!A:F,6,0)</f>
        <v>587332</v>
      </c>
      <c r="S835" t="s">
        <v>1304</v>
      </c>
      <c r="T835" s="33" t="str">
        <f>VLOOKUP(A835,Sheet2!AA:AD,3,0)</f>
        <v>Green</v>
      </c>
      <c r="U835" s="32" t="str">
        <f>VLOOKUP(A835,Sheet2!X:Y,2,0)</f>
        <v>Red</v>
      </c>
      <c r="V835" s="33" t="str">
        <f>VLOOKUP(A835,Sheet2!AA:AD,4,0)</f>
        <v>Yellow</v>
      </c>
    </row>
    <row r="836" spans="1:22" x14ac:dyDescent="0.3">
      <c r="A836" t="s">
        <v>848</v>
      </c>
      <c r="B836" t="s">
        <v>1257</v>
      </c>
      <c r="C836">
        <v>48</v>
      </c>
      <c r="D836" t="s">
        <v>1263</v>
      </c>
      <c r="E836">
        <v>2013</v>
      </c>
      <c r="F836">
        <v>36</v>
      </c>
      <c r="G836">
        <v>0.48304761899999998</v>
      </c>
      <c r="H836" t="s">
        <v>1264</v>
      </c>
      <c r="I836" t="s">
        <v>1269</v>
      </c>
      <c r="J836" t="s">
        <v>1275</v>
      </c>
      <c r="K836" t="s">
        <v>1280</v>
      </c>
      <c r="L836" t="s">
        <v>1286</v>
      </c>
      <c r="M836" t="s">
        <v>1288</v>
      </c>
      <c r="N836" t="s">
        <v>1288</v>
      </c>
      <c r="O836">
        <f>VLOOKUP(A836,Sheet2!A:B,2,0)</f>
        <v>253500</v>
      </c>
      <c r="P836">
        <f>VLOOKUP(A836,Sheet2!A:C,3,0)</f>
        <v>268478</v>
      </c>
      <c r="Q836">
        <f>VLOOKUP(A836,Sheet2!A:E,5,0)</f>
        <v>441441</v>
      </c>
      <c r="R836">
        <f>VLOOKUP(A836,Sheet2!A:F,6,0)</f>
        <v>0</v>
      </c>
      <c r="S836" t="s">
        <v>1303</v>
      </c>
      <c r="T836" s="33" t="str">
        <f>VLOOKUP(A836,Sheet2!AA:AD,3,0)</f>
        <v>Green</v>
      </c>
      <c r="U836" s="32" t="str">
        <f>VLOOKUP(A836,Sheet2!X:Y,2,0)</f>
        <v>Red</v>
      </c>
      <c r="V836" s="33" t="str">
        <f>VLOOKUP(A836,Sheet2!AA:AD,4,0)</f>
        <v>Yellow</v>
      </c>
    </row>
    <row r="837" spans="1:22" x14ac:dyDescent="0.3">
      <c r="A837" t="s">
        <v>849</v>
      </c>
      <c r="B837" t="s">
        <v>1257</v>
      </c>
      <c r="C837">
        <v>49</v>
      </c>
      <c r="D837" t="s">
        <v>1258</v>
      </c>
      <c r="E837">
        <v>2010</v>
      </c>
      <c r="F837">
        <v>30</v>
      </c>
      <c r="G837">
        <v>0.62026544900000002</v>
      </c>
      <c r="H837" t="s">
        <v>1264</v>
      </c>
      <c r="I837" t="s">
        <v>1271</v>
      </c>
      <c r="J837" t="s">
        <v>1276</v>
      </c>
      <c r="K837" t="s">
        <v>1283</v>
      </c>
      <c r="L837" t="s">
        <v>1286</v>
      </c>
      <c r="M837" t="s">
        <v>1288</v>
      </c>
      <c r="N837" t="s">
        <v>1289</v>
      </c>
      <c r="O837">
        <f>VLOOKUP(A837,Sheet2!A:B,2,0)</f>
        <v>147169</v>
      </c>
      <c r="P837">
        <f>VLOOKUP(A837,Sheet2!A:C,3,0)</f>
        <v>207230</v>
      </c>
      <c r="Q837">
        <f>VLOOKUP(A837,Sheet2!A:E,5,0)</f>
        <v>519175</v>
      </c>
      <c r="R837">
        <f>VLOOKUP(A837,Sheet2!A:F,6,0)</f>
        <v>0</v>
      </c>
      <c r="S837" t="s">
        <v>1303</v>
      </c>
      <c r="T837" s="33" t="str">
        <f>VLOOKUP(A837,Sheet2!AA:AD,3,0)</f>
        <v>Green</v>
      </c>
      <c r="U837" s="32" t="str">
        <f>VLOOKUP(A837,Sheet2!X:Y,2,0)</f>
        <v>Red</v>
      </c>
      <c r="V837" s="33" t="str">
        <f>VLOOKUP(A837,Sheet2!AA:AD,4,0)</f>
        <v>Yellow</v>
      </c>
    </row>
    <row r="838" spans="1:22" x14ac:dyDescent="0.3">
      <c r="A838" t="s">
        <v>850</v>
      </c>
      <c r="B838" t="s">
        <v>1256</v>
      </c>
      <c r="C838">
        <v>61</v>
      </c>
      <c r="D838" t="s">
        <v>1260</v>
      </c>
      <c r="E838">
        <v>2016</v>
      </c>
      <c r="F838">
        <v>49</v>
      </c>
      <c r="G838">
        <v>0.72212402099999995</v>
      </c>
      <c r="H838" t="s">
        <v>1265</v>
      </c>
      <c r="I838" t="s">
        <v>1271</v>
      </c>
      <c r="J838" t="s">
        <v>1271</v>
      </c>
      <c r="K838" t="s">
        <v>1271</v>
      </c>
      <c r="L838" t="s">
        <v>1271</v>
      </c>
      <c r="M838" t="s">
        <v>1289</v>
      </c>
      <c r="N838" t="s">
        <v>1289</v>
      </c>
      <c r="O838">
        <f>VLOOKUP(A838,Sheet2!A:B,2,0)</f>
        <v>328437</v>
      </c>
      <c r="P838">
        <f>VLOOKUP(A838,Sheet2!A:C,3,0)</f>
        <v>457365</v>
      </c>
      <c r="Q838">
        <f>VLOOKUP(A838,Sheet2!A:E,5,0)</f>
        <v>863438</v>
      </c>
      <c r="R838">
        <f>VLOOKUP(A838,Sheet2!A:F,6,0)</f>
        <v>863438</v>
      </c>
      <c r="S838" t="s">
        <v>1304</v>
      </c>
      <c r="T838" s="33" t="str">
        <f>VLOOKUP(A838,Sheet2!AA:AD,3,0)</f>
        <v>Green</v>
      </c>
      <c r="U838" s="32" t="str">
        <f>VLOOKUP(A838,Sheet2!X:Y,2,0)</f>
        <v>Red</v>
      </c>
      <c r="V838" s="33" t="str">
        <f>VLOOKUP(A838,Sheet2!AA:AD,4,0)</f>
        <v>Yellow</v>
      </c>
    </row>
    <row r="839" spans="1:22" x14ac:dyDescent="0.3">
      <c r="A839" t="s">
        <v>851</v>
      </c>
      <c r="B839" t="s">
        <v>1257</v>
      </c>
      <c r="C839">
        <v>61</v>
      </c>
      <c r="D839" t="s">
        <v>1259</v>
      </c>
      <c r="E839">
        <v>2014</v>
      </c>
      <c r="F839">
        <v>52</v>
      </c>
      <c r="G839">
        <v>0.76567121400000004</v>
      </c>
      <c r="H839" t="s">
        <v>1265</v>
      </c>
      <c r="I839" t="s">
        <v>1268</v>
      </c>
      <c r="J839" t="s">
        <v>1275</v>
      </c>
      <c r="K839" t="s">
        <v>1282</v>
      </c>
      <c r="L839" t="s">
        <v>1284</v>
      </c>
      <c r="M839" t="s">
        <v>1289</v>
      </c>
      <c r="N839" t="s">
        <v>1289</v>
      </c>
      <c r="O839">
        <f>VLOOKUP(A839,Sheet2!A:B,2,0)</f>
        <v>327115.34999999998</v>
      </c>
      <c r="P839">
        <f>VLOOKUP(A839,Sheet2!A:C,3,0)</f>
        <v>571249</v>
      </c>
      <c r="Q839">
        <f>VLOOKUP(A839,Sheet2!A:E,5,0)</f>
        <v>901856</v>
      </c>
      <c r="R839">
        <f>VLOOKUP(A839,Sheet2!A:F,6,0)</f>
        <v>901856</v>
      </c>
      <c r="S839" t="s">
        <v>1288</v>
      </c>
      <c r="T839" s="33" t="str">
        <f>VLOOKUP(A839,Sheet2!AA:AD,3,0)</f>
        <v>Green</v>
      </c>
      <c r="U839" s="32" t="str">
        <f>VLOOKUP(A839,Sheet2!X:Y,2,0)</f>
        <v>Red</v>
      </c>
      <c r="V839" s="33" t="str">
        <f>VLOOKUP(A839,Sheet2!AA:AD,4,0)</f>
        <v>Yellow</v>
      </c>
    </row>
    <row r="840" spans="1:22" x14ac:dyDescent="0.3">
      <c r="A840" t="s">
        <v>852</v>
      </c>
      <c r="B840" t="s">
        <v>1257</v>
      </c>
      <c r="C840">
        <v>61</v>
      </c>
      <c r="D840" t="s">
        <v>1258</v>
      </c>
      <c r="E840">
        <v>2011</v>
      </c>
      <c r="F840">
        <v>36</v>
      </c>
      <c r="G840">
        <v>0.82788232299999998</v>
      </c>
      <c r="H840" t="s">
        <v>1265</v>
      </c>
      <c r="I840" t="s">
        <v>1270</v>
      </c>
      <c r="J840" t="s">
        <v>1275</v>
      </c>
      <c r="K840" t="s">
        <v>1279</v>
      </c>
      <c r="L840" t="s">
        <v>1285</v>
      </c>
      <c r="M840" t="s">
        <v>1288</v>
      </c>
      <c r="N840" t="s">
        <v>1289</v>
      </c>
      <c r="O840">
        <f>VLOOKUP(A840,Sheet2!A:B,2,0)</f>
        <v>557100</v>
      </c>
      <c r="P840">
        <f>VLOOKUP(A840,Sheet2!A:C,3,0)</f>
        <v>557100</v>
      </c>
      <c r="Q840">
        <f>VLOOKUP(A840,Sheet2!A:E,5,0)</f>
        <v>700589</v>
      </c>
      <c r="R840">
        <f>VLOOKUP(A840,Sheet2!A:F,6,0)</f>
        <v>0</v>
      </c>
      <c r="S840" t="s">
        <v>1288</v>
      </c>
      <c r="T840" s="33" t="str">
        <f>VLOOKUP(A840,Sheet2!AA:AD,3,0)</f>
        <v>Green</v>
      </c>
      <c r="U840" s="32" t="str">
        <f>VLOOKUP(A840,Sheet2!X:Y,2,0)</f>
        <v>Red</v>
      </c>
      <c r="V840" s="33" t="str">
        <f>VLOOKUP(A840,Sheet2!AA:AD,4,0)</f>
        <v>Yellow</v>
      </c>
    </row>
    <row r="841" spans="1:22" x14ac:dyDescent="0.3">
      <c r="A841" t="s">
        <v>853</v>
      </c>
      <c r="B841" t="s">
        <v>1257</v>
      </c>
      <c r="C841">
        <v>60</v>
      </c>
      <c r="D841" t="s">
        <v>1258</v>
      </c>
      <c r="E841">
        <v>2014</v>
      </c>
      <c r="F841">
        <v>52</v>
      </c>
      <c r="G841">
        <v>0.61096849499999994</v>
      </c>
      <c r="H841" t="s">
        <v>1264</v>
      </c>
      <c r="I841" t="s">
        <v>1273</v>
      </c>
      <c r="J841" t="s">
        <v>1276</v>
      </c>
      <c r="K841" t="s">
        <v>1279</v>
      </c>
      <c r="L841" t="s">
        <v>1286</v>
      </c>
      <c r="M841" t="s">
        <v>1288</v>
      </c>
      <c r="N841" t="s">
        <v>1288</v>
      </c>
      <c r="O841">
        <f>VLOOKUP(A841,Sheet2!A:B,2,0)</f>
        <v>278025</v>
      </c>
      <c r="P841">
        <f>VLOOKUP(A841,Sheet2!A:C,3,0)</f>
        <v>278025</v>
      </c>
      <c r="Q841">
        <f>VLOOKUP(A841,Sheet2!A:E,5,0)</f>
        <v>610903</v>
      </c>
      <c r="R841">
        <f>VLOOKUP(A841,Sheet2!A:F,6,0)</f>
        <v>0</v>
      </c>
      <c r="S841" t="s">
        <v>1303</v>
      </c>
      <c r="T841" s="33" t="str">
        <f>VLOOKUP(A841,Sheet2!AA:AD,3,0)</f>
        <v>Green</v>
      </c>
      <c r="U841" s="32" t="str">
        <f>VLOOKUP(A841,Sheet2!X:Y,2,0)</f>
        <v>Red</v>
      </c>
      <c r="V841" s="33" t="str">
        <f>VLOOKUP(A841,Sheet2!AA:AD,4,0)</f>
        <v>Yellow</v>
      </c>
    </row>
    <row r="842" spans="1:22" x14ac:dyDescent="0.3">
      <c r="A842" t="s">
        <v>854</v>
      </c>
      <c r="B842" t="s">
        <v>1257</v>
      </c>
      <c r="C842">
        <v>49</v>
      </c>
      <c r="D842" t="s">
        <v>1259</v>
      </c>
      <c r="E842">
        <v>2015</v>
      </c>
      <c r="F842">
        <v>37</v>
      </c>
      <c r="G842">
        <v>0.64022087000000005</v>
      </c>
      <c r="H842" t="s">
        <v>1265</v>
      </c>
      <c r="I842" t="s">
        <v>1271</v>
      </c>
      <c r="J842" t="s">
        <v>1271</v>
      </c>
      <c r="K842" t="s">
        <v>1271</v>
      </c>
      <c r="L842" t="s">
        <v>1271</v>
      </c>
      <c r="M842" t="s">
        <v>1288</v>
      </c>
      <c r="N842" t="s">
        <v>1288</v>
      </c>
      <c r="O842">
        <f>VLOOKUP(A842,Sheet2!A:B,2,0)</f>
        <v>458704</v>
      </c>
      <c r="P842">
        <f>VLOOKUP(A842,Sheet2!A:C,3,0)</f>
        <v>458704</v>
      </c>
      <c r="Q842">
        <f>VLOOKUP(A842,Sheet2!A:E,5,0)</f>
        <v>605921</v>
      </c>
      <c r="R842">
        <f>VLOOKUP(A842,Sheet2!A:F,6,0)</f>
        <v>0</v>
      </c>
      <c r="S842" t="s">
        <v>1304</v>
      </c>
      <c r="T842" s="33" t="str">
        <f>VLOOKUP(A842,Sheet2!AA:AD,3,0)</f>
        <v>Green</v>
      </c>
      <c r="U842" s="32" t="str">
        <f>VLOOKUP(A842,Sheet2!X:Y,2,0)</f>
        <v>Red</v>
      </c>
      <c r="V842" s="33" t="str">
        <f>VLOOKUP(A842,Sheet2!AA:AD,4,0)</f>
        <v>Yellow</v>
      </c>
    </row>
    <row r="843" spans="1:22" x14ac:dyDescent="0.3">
      <c r="A843" t="s">
        <v>855</v>
      </c>
      <c r="B843" t="s">
        <v>1257</v>
      </c>
      <c r="C843">
        <v>49</v>
      </c>
      <c r="D843" t="s">
        <v>1258</v>
      </c>
      <c r="E843">
        <v>2009</v>
      </c>
      <c r="F843">
        <v>58</v>
      </c>
      <c r="G843">
        <v>0.61060537299999995</v>
      </c>
      <c r="H843" t="s">
        <v>1264</v>
      </c>
      <c r="I843" t="s">
        <v>1271</v>
      </c>
      <c r="J843" t="s">
        <v>1271</v>
      </c>
      <c r="K843" t="s">
        <v>1271</v>
      </c>
      <c r="L843" t="s">
        <v>1271</v>
      </c>
      <c r="M843" t="s">
        <v>1288</v>
      </c>
      <c r="N843" t="s">
        <v>1288</v>
      </c>
      <c r="O843">
        <f>VLOOKUP(A843,Sheet2!A:B,2,0)</f>
        <v>221221</v>
      </c>
      <c r="P843">
        <f>VLOOKUP(A843,Sheet2!A:C,3,0)</f>
        <v>221221</v>
      </c>
      <c r="Q843">
        <f>VLOOKUP(A843,Sheet2!A:E,5,0)</f>
        <v>454235</v>
      </c>
      <c r="R843">
        <f>VLOOKUP(A843,Sheet2!A:F,6,0)</f>
        <v>0</v>
      </c>
      <c r="S843" t="s">
        <v>1288</v>
      </c>
      <c r="T843" s="33" t="str">
        <f>VLOOKUP(A843,Sheet2!AA:AD,3,0)</f>
        <v>Green</v>
      </c>
      <c r="U843" s="32" t="str">
        <f>VLOOKUP(A843,Sheet2!X:Y,2,0)</f>
        <v>Red</v>
      </c>
      <c r="V843" s="33" t="str">
        <f>VLOOKUP(A843,Sheet2!AA:AD,4,0)</f>
        <v>Yellow</v>
      </c>
    </row>
    <row r="844" spans="1:22" x14ac:dyDescent="0.3">
      <c r="A844" t="s">
        <v>856</v>
      </c>
      <c r="B844" t="s">
        <v>1257</v>
      </c>
      <c r="C844">
        <v>37</v>
      </c>
      <c r="D844" t="s">
        <v>1260</v>
      </c>
      <c r="E844">
        <v>2014</v>
      </c>
      <c r="F844">
        <v>37</v>
      </c>
      <c r="G844">
        <v>0.65664369899999997</v>
      </c>
      <c r="H844" t="s">
        <v>1265</v>
      </c>
      <c r="I844" t="s">
        <v>1271</v>
      </c>
      <c r="J844" t="s">
        <v>1271</v>
      </c>
      <c r="K844" t="s">
        <v>1271</v>
      </c>
      <c r="L844" t="s">
        <v>1271</v>
      </c>
      <c r="M844" t="s">
        <v>1289</v>
      </c>
      <c r="N844" t="s">
        <v>1288</v>
      </c>
      <c r="O844">
        <f>VLOOKUP(A844,Sheet2!A:B,2,0)</f>
        <v>534528</v>
      </c>
      <c r="P844">
        <f>VLOOKUP(A844,Sheet2!A:C,3,0)</f>
        <v>627460</v>
      </c>
      <c r="Q844">
        <f>VLOOKUP(A844,Sheet2!A:E,5,0)</f>
        <v>495700</v>
      </c>
      <c r="R844">
        <f>VLOOKUP(A844,Sheet2!A:F,6,0)</f>
        <v>0</v>
      </c>
      <c r="S844" t="s">
        <v>1288</v>
      </c>
      <c r="T844" s="33" t="str">
        <f>VLOOKUP(A844,Sheet2!AA:AD,3,0)</f>
        <v>Green</v>
      </c>
      <c r="U844" s="32" t="str">
        <f>VLOOKUP(A844,Sheet2!X:Y,2,0)</f>
        <v>Red</v>
      </c>
      <c r="V844" s="33" t="str">
        <f>VLOOKUP(A844,Sheet2!AA:AD,4,0)</f>
        <v>Yellow</v>
      </c>
    </row>
    <row r="845" spans="1:22" x14ac:dyDescent="0.3">
      <c r="A845" t="s">
        <v>857</v>
      </c>
      <c r="B845" t="s">
        <v>1256</v>
      </c>
      <c r="C845">
        <v>61</v>
      </c>
      <c r="D845" t="s">
        <v>1262</v>
      </c>
      <c r="E845">
        <v>2010</v>
      </c>
      <c r="F845">
        <v>70</v>
      </c>
      <c r="G845">
        <v>0.39940413800000002</v>
      </c>
      <c r="H845" t="s">
        <v>1265</v>
      </c>
      <c r="I845" t="s">
        <v>1272</v>
      </c>
      <c r="J845" t="s">
        <v>1275</v>
      </c>
      <c r="K845" t="s">
        <v>1282</v>
      </c>
      <c r="L845" t="s">
        <v>1284</v>
      </c>
      <c r="M845" t="s">
        <v>1288</v>
      </c>
      <c r="N845" t="s">
        <v>1289</v>
      </c>
      <c r="O845">
        <f>VLOOKUP(A845,Sheet2!A:B,2,0)</f>
        <v>157656</v>
      </c>
      <c r="P845">
        <f>VLOOKUP(A845,Sheet2!A:C,3,0)</f>
        <v>190148</v>
      </c>
      <c r="Q845">
        <f>VLOOKUP(A845,Sheet2!A:E,5,0)</f>
        <v>357627</v>
      </c>
      <c r="R845">
        <f>VLOOKUP(A845,Sheet2!A:F,6,0)</f>
        <v>0</v>
      </c>
      <c r="S845" t="s">
        <v>1288</v>
      </c>
      <c r="T845" s="33" t="str">
        <f>VLOOKUP(A845,Sheet2!AA:AD,3,0)</f>
        <v>Green</v>
      </c>
      <c r="U845" s="32" t="str">
        <f>VLOOKUP(A845,Sheet2!X:Y,2,0)</f>
        <v>Red</v>
      </c>
      <c r="V845" s="33" t="str">
        <f>VLOOKUP(A845,Sheet2!AA:AD,4,0)</f>
        <v>Yellow</v>
      </c>
    </row>
    <row r="846" spans="1:22" x14ac:dyDescent="0.3">
      <c r="A846" t="s">
        <v>858</v>
      </c>
      <c r="B846" t="s">
        <v>1256</v>
      </c>
      <c r="C846">
        <v>60</v>
      </c>
      <c r="D846" t="s">
        <v>1258</v>
      </c>
      <c r="E846">
        <v>2010</v>
      </c>
      <c r="F846">
        <v>38</v>
      </c>
      <c r="G846">
        <v>0.72064441400000001</v>
      </c>
      <c r="H846" t="s">
        <v>1265</v>
      </c>
      <c r="I846" t="s">
        <v>1269</v>
      </c>
      <c r="J846" t="s">
        <v>1275</v>
      </c>
      <c r="K846" t="s">
        <v>1280</v>
      </c>
      <c r="L846" t="s">
        <v>1284</v>
      </c>
      <c r="M846" t="s">
        <v>1288</v>
      </c>
      <c r="N846" t="s">
        <v>1289</v>
      </c>
      <c r="O846">
        <f>VLOOKUP(A846,Sheet2!A:B,2,0)</f>
        <v>456980</v>
      </c>
      <c r="P846">
        <f>VLOOKUP(A846,Sheet2!A:C,3,0)</f>
        <v>456980</v>
      </c>
      <c r="Q846">
        <f>VLOOKUP(A846,Sheet2!A:E,5,0)</f>
        <v>550056</v>
      </c>
      <c r="R846">
        <f>VLOOKUP(A846,Sheet2!A:F,6,0)</f>
        <v>0</v>
      </c>
      <c r="S846" t="s">
        <v>1288</v>
      </c>
      <c r="T846" s="33" t="str">
        <f>VLOOKUP(A846,Sheet2!AA:AD,3,0)</f>
        <v>Green</v>
      </c>
      <c r="U846" s="32" t="str">
        <f>VLOOKUP(A846,Sheet2!X:Y,2,0)</f>
        <v>Red</v>
      </c>
      <c r="V846" s="33" t="str">
        <f>VLOOKUP(A846,Sheet2!AA:AD,4,0)</f>
        <v>Yellow</v>
      </c>
    </row>
    <row r="847" spans="1:22" x14ac:dyDescent="0.3">
      <c r="A847" t="s">
        <v>859</v>
      </c>
      <c r="B847" t="s">
        <v>1256</v>
      </c>
      <c r="C847">
        <v>61</v>
      </c>
      <c r="D847" t="s">
        <v>1259</v>
      </c>
      <c r="E847">
        <v>2015</v>
      </c>
      <c r="F847">
        <v>34</v>
      </c>
      <c r="G847">
        <v>0.782888696</v>
      </c>
      <c r="H847" t="s">
        <v>1265</v>
      </c>
      <c r="I847" t="s">
        <v>1268</v>
      </c>
      <c r="J847" t="s">
        <v>1275</v>
      </c>
      <c r="K847" t="s">
        <v>1282</v>
      </c>
      <c r="L847" t="s">
        <v>1286</v>
      </c>
      <c r="M847" t="s">
        <v>1288</v>
      </c>
      <c r="N847" t="s">
        <v>1289</v>
      </c>
      <c r="O847">
        <f>VLOOKUP(A847,Sheet2!A:B,2,0)</f>
        <v>564560</v>
      </c>
      <c r="P847">
        <f>VLOOKUP(A847,Sheet2!A:C,3,0)</f>
        <v>589760</v>
      </c>
      <c r="Q847">
        <f>VLOOKUP(A847,Sheet2!A:E,5,0)</f>
        <v>798969</v>
      </c>
      <c r="R847">
        <f>VLOOKUP(A847,Sheet2!A:F,6,0)</f>
        <v>0</v>
      </c>
      <c r="S847" t="s">
        <v>1288</v>
      </c>
      <c r="T847" s="33" t="str">
        <f>VLOOKUP(A847,Sheet2!AA:AD,3,0)</f>
        <v>Green</v>
      </c>
      <c r="U847" s="32" t="str">
        <f>VLOOKUP(A847,Sheet2!X:Y,2,0)</f>
        <v>Red</v>
      </c>
      <c r="V847" s="33" t="str">
        <f>VLOOKUP(A847,Sheet2!AA:AD,4,0)</f>
        <v>Yellow</v>
      </c>
    </row>
    <row r="848" spans="1:22" x14ac:dyDescent="0.3">
      <c r="A848" t="s">
        <v>860</v>
      </c>
      <c r="B848" t="s">
        <v>1257</v>
      </c>
      <c r="C848">
        <v>36</v>
      </c>
      <c r="D848" t="s">
        <v>1261</v>
      </c>
      <c r="E848">
        <v>2011</v>
      </c>
      <c r="F848">
        <v>34</v>
      </c>
      <c r="G848">
        <v>0.42807741900000001</v>
      </c>
      <c r="H848" t="s">
        <v>1264</v>
      </c>
      <c r="I848" t="s">
        <v>1272</v>
      </c>
      <c r="J848" t="s">
        <v>1276</v>
      </c>
      <c r="K848" t="s">
        <v>1283</v>
      </c>
      <c r="L848" t="s">
        <v>1286</v>
      </c>
      <c r="M848" t="s">
        <v>1289</v>
      </c>
      <c r="N848" t="s">
        <v>1288</v>
      </c>
      <c r="O848">
        <f>VLOOKUP(A848,Sheet2!A:B,2,0)</f>
        <v>175815</v>
      </c>
      <c r="P848">
        <f>VLOOKUP(A848,Sheet2!A:C,3,0)</f>
        <v>243240</v>
      </c>
      <c r="Q848">
        <f>VLOOKUP(A848,Sheet2!A:E,5,0)</f>
        <v>379980</v>
      </c>
      <c r="R848">
        <f>VLOOKUP(A848,Sheet2!A:F,6,0)</f>
        <v>379980</v>
      </c>
      <c r="S848" t="s">
        <v>1303</v>
      </c>
      <c r="T848" s="33" t="str">
        <f>VLOOKUP(A848,Sheet2!AA:AD,3,0)</f>
        <v>Green</v>
      </c>
      <c r="U848" s="32" t="str">
        <f>VLOOKUP(A848,Sheet2!X:Y,2,0)</f>
        <v>Red</v>
      </c>
      <c r="V848" s="33" t="str">
        <f>VLOOKUP(A848,Sheet2!AA:AD,4,0)</f>
        <v>Yellow</v>
      </c>
    </row>
    <row r="849" spans="1:22" x14ac:dyDescent="0.3">
      <c r="A849" t="s">
        <v>861</v>
      </c>
      <c r="B849" t="s">
        <v>1257</v>
      </c>
      <c r="C849">
        <v>49</v>
      </c>
      <c r="D849" t="s">
        <v>1261</v>
      </c>
      <c r="E849">
        <v>2015</v>
      </c>
      <c r="F849">
        <v>33</v>
      </c>
      <c r="G849">
        <v>0.677589565</v>
      </c>
      <c r="H849" t="s">
        <v>1265</v>
      </c>
      <c r="I849" t="s">
        <v>1270</v>
      </c>
      <c r="J849" t="s">
        <v>1271</v>
      </c>
      <c r="K849" t="s">
        <v>1271</v>
      </c>
      <c r="L849" t="s">
        <v>1271</v>
      </c>
      <c r="M849" t="s">
        <v>1288</v>
      </c>
      <c r="N849" t="s">
        <v>1289</v>
      </c>
      <c r="O849">
        <f>VLOOKUP(A849,Sheet2!A:B,2,0)</f>
        <v>592800.76</v>
      </c>
      <c r="P849">
        <f>VLOOKUP(A849,Sheet2!A:C,3,0)</f>
        <v>605580</v>
      </c>
      <c r="Q849">
        <f>VLOOKUP(A849,Sheet2!A:E,5,0)</f>
        <v>602382</v>
      </c>
      <c r="R849">
        <f>VLOOKUP(A849,Sheet2!A:F,6,0)</f>
        <v>0</v>
      </c>
      <c r="S849" t="s">
        <v>1288</v>
      </c>
      <c r="T849" s="33" t="str">
        <f>VLOOKUP(A849,Sheet2!AA:AD,3,0)</f>
        <v>Green</v>
      </c>
      <c r="U849" s="32" t="str">
        <f>VLOOKUP(A849,Sheet2!X:Y,2,0)</f>
        <v>Red</v>
      </c>
      <c r="V849" s="33" t="str">
        <f>VLOOKUP(A849,Sheet2!AA:AD,4,0)</f>
        <v>Yellow</v>
      </c>
    </row>
    <row r="850" spans="1:22" x14ac:dyDescent="0.3">
      <c r="A850" t="s">
        <v>862</v>
      </c>
      <c r="B850" t="s">
        <v>1257</v>
      </c>
      <c r="C850">
        <v>37</v>
      </c>
      <c r="D850" t="s">
        <v>1260</v>
      </c>
      <c r="E850">
        <v>2005</v>
      </c>
      <c r="F850">
        <v>46</v>
      </c>
      <c r="G850">
        <v>0.62621308399999998</v>
      </c>
      <c r="H850" t="s">
        <v>1264</v>
      </c>
      <c r="I850" t="s">
        <v>1271</v>
      </c>
      <c r="J850" t="s">
        <v>1276</v>
      </c>
      <c r="K850" t="s">
        <v>1282</v>
      </c>
      <c r="L850" t="s">
        <v>1286</v>
      </c>
      <c r="M850" t="s">
        <v>1288</v>
      </c>
      <c r="N850" t="s">
        <v>1289</v>
      </c>
      <c r="O850">
        <f>VLOOKUP(A850,Sheet2!A:B,2,0)</f>
        <v>205280</v>
      </c>
      <c r="P850">
        <f>VLOOKUP(A850,Sheet2!A:C,3,0)</f>
        <v>242880</v>
      </c>
      <c r="Q850">
        <f>VLOOKUP(A850,Sheet2!A:E,5,0)</f>
        <v>382595</v>
      </c>
      <c r="R850">
        <f>VLOOKUP(A850,Sheet2!A:F,6,0)</f>
        <v>0</v>
      </c>
      <c r="S850" t="s">
        <v>1303</v>
      </c>
      <c r="T850" s="33" t="str">
        <f>VLOOKUP(A850,Sheet2!AA:AD,3,0)</f>
        <v>Green</v>
      </c>
      <c r="U850" s="32" t="str">
        <f>VLOOKUP(A850,Sheet2!X:Y,2,0)</f>
        <v>Red</v>
      </c>
      <c r="V850" s="33" t="str">
        <f>VLOOKUP(A850,Sheet2!AA:AD,4,0)</f>
        <v>Yellow</v>
      </c>
    </row>
    <row r="851" spans="1:22" x14ac:dyDescent="0.3">
      <c r="A851" t="s">
        <v>863</v>
      </c>
      <c r="B851" t="s">
        <v>1257</v>
      </c>
      <c r="C851">
        <v>38</v>
      </c>
      <c r="D851" t="s">
        <v>1263</v>
      </c>
      <c r="E851">
        <v>2011</v>
      </c>
      <c r="F851">
        <v>36</v>
      </c>
      <c r="G851">
        <v>0.77378044300000004</v>
      </c>
      <c r="H851" t="s">
        <v>1264</v>
      </c>
      <c r="I851" t="s">
        <v>1267</v>
      </c>
      <c r="J851" t="s">
        <v>1271</v>
      </c>
      <c r="K851" t="s">
        <v>1271</v>
      </c>
      <c r="L851" t="s">
        <v>1271</v>
      </c>
      <c r="M851" t="s">
        <v>1289</v>
      </c>
      <c r="N851" t="s">
        <v>1288</v>
      </c>
      <c r="O851">
        <f>VLOOKUP(A851,Sheet2!A:B,2,0)</f>
        <v>335888</v>
      </c>
      <c r="P851">
        <f>VLOOKUP(A851,Sheet2!A:C,3,0)</f>
        <v>474165</v>
      </c>
      <c r="Q851">
        <f>VLOOKUP(A851,Sheet2!A:E,5,0)</f>
        <v>656210</v>
      </c>
      <c r="R851">
        <f>VLOOKUP(A851,Sheet2!A:F,6,0)</f>
        <v>656210</v>
      </c>
      <c r="S851" t="s">
        <v>1303</v>
      </c>
      <c r="T851" s="33" t="str">
        <f>VLOOKUP(A851,Sheet2!AA:AD,3,0)</f>
        <v>Green</v>
      </c>
      <c r="U851" s="32" t="str">
        <f>VLOOKUP(A851,Sheet2!X:Y,2,0)</f>
        <v>Red</v>
      </c>
      <c r="V851" s="33" t="str">
        <f>VLOOKUP(A851,Sheet2!AA:AD,4,0)</f>
        <v>Yellow</v>
      </c>
    </row>
    <row r="852" spans="1:22" x14ac:dyDescent="0.3">
      <c r="A852" t="s">
        <v>864</v>
      </c>
      <c r="B852" t="s">
        <v>1256</v>
      </c>
      <c r="C852">
        <v>61</v>
      </c>
      <c r="D852" t="s">
        <v>1261</v>
      </c>
      <c r="E852">
        <v>2014</v>
      </c>
      <c r="F852">
        <v>28</v>
      </c>
      <c r="G852">
        <v>0.70303075100000001</v>
      </c>
      <c r="H852" t="s">
        <v>1265</v>
      </c>
      <c r="I852" t="s">
        <v>1268</v>
      </c>
      <c r="J852" t="s">
        <v>1274</v>
      </c>
      <c r="K852" t="s">
        <v>1280</v>
      </c>
      <c r="L852" t="s">
        <v>1286</v>
      </c>
      <c r="M852" t="s">
        <v>1289</v>
      </c>
      <c r="N852" t="s">
        <v>1289</v>
      </c>
      <c r="O852">
        <f>VLOOKUP(A852,Sheet2!A:B,2,0)</f>
        <v>216775</v>
      </c>
      <c r="P852">
        <f>VLOOKUP(A852,Sheet2!A:C,3,0)</f>
        <v>491188</v>
      </c>
      <c r="Q852">
        <f>VLOOKUP(A852,Sheet2!A:E,5,0)</f>
        <v>719115</v>
      </c>
      <c r="R852">
        <f>VLOOKUP(A852,Sheet2!A:F,6,0)</f>
        <v>719115</v>
      </c>
      <c r="S852" t="s">
        <v>1288</v>
      </c>
      <c r="T852" s="33" t="str">
        <f>VLOOKUP(A852,Sheet2!AA:AD,3,0)</f>
        <v>Green</v>
      </c>
      <c r="U852" s="32" t="str">
        <f>VLOOKUP(A852,Sheet2!X:Y,2,0)</f>
        <v>Red</v>
      </c>
      <c r="V852" s="33" t="str">
        <f>VLOOKUP(A852,Sheet2!AA:AD,4,0)</f>
        <v>Yellow</v>
      </c>
    </row>
    <row r="853" spans="1:22" x14ac:dyDescent="0.3">
      <c r="A853" t="s">
        <v>865</v>
      </c>
      <c r="B853" t="s">
        <v>1257</v>
      </c>
      <c r="C853">
        <v>60</v>
      </c>
      <c r="D853" t="s">
        <v>1258</v>
      </c>
      <c r="E853">
        <v>2015</v>
      </c>
      <c r="F853">
        <v>20</v>
      </c>
      <c r="G853">
        <v>0.625</v>
      </c>
      <c r="H853" t="s">
        <v>1264</v>
      </c>
      <c r="I853" t="s">
        <v>1271</v>
      </c>
      <c r="J853" t="s">
        <v>1271</v>
      </c>
      <c r="K853" t="s">
        <v>1271</v>
      </c>
      <c r="L853" t="s">
        <v>1271</v>
      </c>
      <c r="M853" t="s">
        <v>1288</v>
      </c>
      <c r="N853" t="s">
        <v>1288</v>
      </c>
      <c r="O853">
        <f>VLOOKUP(A853,Sheet2!A:B,2,0)</f>
        <v>344140.74</v>
      </c>
      <c r="P853">
        <f>VLOOKUP(A853,Sheet2!A:C,3,0)</f>
        <v>344722</v>
      </c>
      <c r="Q853">
        <f>VLOOKUP(A853,Sheet2!A:E,5,0)</f>
        <v>637012</v>
      </c>
      <c r="R853">
        <f>VLOOKUP(A853,Sheet2!A:F,6,0)</f>
        <v>0</v>
      </c>
      <c r="S853" t="s">
        <v>1303</v>
      </c>
      <c r="T853" s="33" t="str">
        <f>VLOOKUP(A853,Sheet2!AA:AD,3,0)</f>
        <v>Green</v>
      </c>
      <c r="U853" s="32" t="str">
        <f>VLOOKUP(A853,Sheet2!X:Y,2,0)</f>
        <v>Red</v>
      </c>
      <c r="V853" s="33" t="str">
        <f>VLOOKUP(A853,Sheet2!AA:AD,4,0)</f>
        <v>Yellow</v>
      </c>
    </row>
    <row r="854" spans="1:22" x14ac:dyDescent="0.3">
      <c r="A854" t="s">
        <v>866</v>
      </c>
      <c r="B854" t="s">
        <v>1257</v>
      </c>
      <c r="C854">
        <v>49</v>
      </c>
      <c r="D854" t="s">
        <v>1258</v>
      </c>
      <c r="E854">
        <v>2011</v>
      </c>
      <c r="F854">
        <v>21</v>
      </c>
      <c r="G854">
        <v>0.75615854000000005</v>
      </c>
      <c r="H854" t="s">
        <v>1264</v>
      </c>
      <c r="I854" t="s">
        <v>1271</v>
      </c>
      <c r="J854" t="s">
        <v>1271</v>
      </c>
      <c r="K854" t="s">
        <v>1271</v>
      </c>
      <c r="L854" t="s">
        <v>1271</v>
      </c>
      <c r="M854" t="s">
        <v>1288</v>
      </c>
      <c r="N854" t="s">
        <v>1289</v>
      </c>
      <c r="O854">
        <f>VLOOKUP(A854,Sheet2!A:B,2,0)</f>
        <v>327174.58</v>
      </c>
      <c r="P854">
        <f>VLOOKUP(A854,Sheet2!A:C,3,0)</f>
        <v>349778</v>
      </c>
      <c r="Q854">
        <f>VLOOKUP(A854,Sheet2!A:E,5,0)</f>
        <v>623059</v>
      </c>
      <c r="R854">
        <f>VLOOKUP(A854,Sheet2!A:F,6,0)</f>
        <v>0</v>
      </c>
      <c r="S854" t="s">
        <v>1304</v>
      </c>
      <c r="T854" s="33" t="str">
        <f>VLOOKUP(A854,Sheet2!AA:AD,3,0)</f>
        <v>Green</v>
      </c>
      <c r="U854" s="32" t="str">
        <f>VLOOKUP(A854,Sheet2!X:Y,2,0)</f>
        <v>Red</v>
      </c>
      <c r="V854" s="33" t="str">
        <f>VLOOKUP(A854,Sheet2!AA:AD,4,0)</f>
        <v>Yellow</v>
      </c>
    </row>
    <row r="855" spans="1:22" x14ac:dyDescent="0.3">
      <c r="A855" t="s">
        <v>867</v>
      </c>
      <c r="B855" t="s">
        <v>1257</v>
      </c>
      <c r="C855">
        <v>61</v>
      </c>
      <c r="D855" t="s">
        <v>1259</v>
      </c>
      <c r="E855">
        <v>2013</v>
      </c>
      <c r="F855">
        <v>35</v>
      </c>
      <c r="G855">
        <v>0.79223809499999998</v>
      </c>
      <c r="H855" t="s">
        <v>1264</v>
      </c>
      <c r="I855" t="s">
        <v>1271</v>
      </c>
      <c r="J855" t="s">
        <v>1271</v>
      </c>
      <c r="K855" t="s">
        <v>1271</v>
      </c>
      <c r="L855" t="s">
        <v>1271</v>
      </c>
      <c r="M855" t="s">
        <v>1288</v>
      </c>
      <c r="N855" t="s">
        <v>1289</v>
      </c>
      <c r="O855">
        <f>VLOOKUP(A855,Sheet2!A:B,2,0)</f>
        <v>382558</v>
      </c>
      <c r="P855">
        <f>VLOOKUP(A855,Sheet2!A:C,3,0)</f>
        <v>425520</v>
      </c>
      <c r="Q855">
        <f>VLOOKUP(A855,Sheet2!A:E,5,0)</f>
        <v>731734</v>
      </c>
      <c r="R855">
        <f>VLOOKUP(A855,Sheet2!A:F,6,0)</f>
        <v>0</v>
      </c>
      <c r="S855" t="s">
        <v>1304</v>
      </c>
      <c r="T855" s="33" t="str">
        <f>VLOOKUP(A855,Sheet2!AA:AD,3,0)</f>
        <v>Green</v>
      </c>
      <c r="U855" s="32" t="str">
        <f>VLOOKUP(A855,Sheet2!X:Y,2,0)</f>
        <v>Red</v>
      </c>
      <c r="V855" s="33" t="str">
        <f>VLOOKUP(A855,Sheet2!AA:AD,4,0)</f>
        <v>Yellow</v>
      </c>
    </row>
    <row r="856" spans="1:22" x14ac:dyDescent="0.3">
      <c r="A856" t="s">
        <v>868</v>
      </c>
      <c r="B856" t="s">
        <v>1257</v>
      </c>
      <c r="C856">
        <v>61</v>
      </c>
      <c r="D856" t="s">
        <v>1259</v>
      </c>
      <c r="E856">
        <v>2010</v>
      </c>
      <c r="F856">
        <v>51</v>
      </c>
      <c r="G856">
        <v>0.72543598300000001</v>
      </c>
      <c r="H856" t="s">
        <v>1264</v>
      </c>
      <c r="I856" t="s">
        <v>1271</v>
      </c>
      <c r="J856" t="s">
        <v>1271</v>
      </c>
      <c r="K856" t="s">
        <v>1271</v>
      </c>
      <c r="L856" t="s">
        <v>1271</v>
      </c>
      <c r="M856" t="s">
        <v>1288</v>
      </c>
      <c r="N856" t="s">
        <v>1289</v>
      </c>
      <c r="O856">
        <f>VLOOKUP(A856,Sheet2!A:B,2,0)</f>
        <v>289263</v>
      </c>
      <c r="P856">
        <f>VLOOKUP(A856,Sheet2!A:C,3,0)</f>
        <v>311514</v>
      </c>
      <c r="Q856">
        <f>VLOOKUP(A856,Sheet2!A:E,5,0)</f>
        <v>606914</v>
      </c>
      <c r="R856">
        <f>VLOOKUP(A856,Sheet2!A:F,6,0)</f>
        <v>0</v>
      </c>
      <c r="S856" t="s">
        <v>1304</v>
      </c>
      <c r="T856" s="33" t="str">
        <f>VLOOKUP(A856,Sheet2!AA:AD,3,0)</f>
        <v>Green</v>
      </c>
      <c r="U856" s="32" t="str">
        <f>VLOOKUP(A856,Sheet2!X:Y,2,0)</f>
        <v>Red</v>
      </c>
      <c r="V856" s="33" t="str">
        <f>VLOOKUP(A856,Sheet2!AA:AD,4,0)</f>
        <v>Yellow</v>
      </c>
    </row>
    <row r="857" spans="1:22" x14ac:dyDescent="0.3">
      <c r="A857" t="s">
        <v>869</v>
      </c>
      <c r="B857" t="s">
        <v>1257</v>
      </c>
      <c r="C857">
        <v>36</v>
      </c>
      <c r="D857" t="s">
        <v>1263</v>
      </c>
      <c r="E857">
        <v>2010</v>
      </c>
      <c r="F857">
        <v>36</v>
      </c>
      <c r="G857">
        <v>0.40354362399999999</v>
      </c>
      <c r="H857" t="s">
        <v>1264</v>
      </c>
      <c r="I857" t="s">
        <v>1271</v>
      </c>
      <c r="J857" t="s">
        <v>1271</v>
      </c>
      <c r="K857" t="s">
        <v>1271</v>
      </c>
      <c r="L857" t="s">
        <v>1271</v>
      </c>
      <c r="M857" t="s">
        <v>1288</v>
      </c>
      <c r="N857" t="s">
        <v>1288</v>
      </c>
      <c r="O857">
        <f>VLOOKUP(A857,Sheet2!A:B,2,0)</f>
        <v>225740</v>
      </c>
      <c r="P857">
        <f>VLOOKUP(A857,Sheet2!A:C,3,0)</f>
        <v>240030</v>
      </c>
      <c r="Q857">
        <f>VLOOKUP(A857,Sheet2!A:E,5,0)</f>
        <v>295861</v>
      </c>
      <c r="R857">
        <f>VLOOKUP(A857,Sheet2!A:F,6,0)</f>
        <v>0</v>
      </c>
      <c r="S857" t="s">
        <v>1303</v>
      </c>
      <c r="T857" s="33" t="str">
        <f>VLOOKUP(A857,Sheet2!AA:AD,3,0)</f>
        <v>Green</v>
      </c>
      <c r="U857" s="32" t="str">
        <f>VLOOKUP(A857,Sheet2!X:Y,2,0)</f>
        <v>Red</v>
      </c>
      <c r="V857" s="33" t="str">
        <f>VLOOKUP(A857,Sheet2!AA:AD,4,0)</f>
        <v>Yellow</v>
      </c>
    </row>
    <row r="858" spans="1:22" x14ac:dyDescent="0.3">
      <c r="A858" t="s">
        <v>870</v>
      </c>
      <c r="B858" t="s">
        <v>1257</v>
      </c>
      <c r="C858">
        <v>37</v>
      </c>
      <c r="D858" t="s">
        <v>1259</v>
      </c>
      <c r="E858">
        <v>2011</v>
      </c>
      <c r="F858">
        <v>45</v>
      </c>
      <c r="G858">
        <v>0.80780593499999997</v>
      </c>
      <c r="H858" t="s">
        <v>1265</v>
      </c>
      <c r="I858" t="s">
        <v>1271</v>
      </c>
      <c r="J858" t="s">
        <v>1271</v>
      </c>
      <c r="K858" t="s">
        <v>1271</v>
      </c>
      <c r="L858" t="s">
        <v>1271</v>
      </c>
      <c r="M858" t="s">
        <v>1288</v>
      </c>
      <c r="N858" t="s">
        <v>1289</v>
      </c>
      <c r="O858">
        <f>VLOOKUP(A858,Sheet2!A:B,2,0)</f>
        <v>572429.26</v>
      </c>
      <c r="P858">
        <f>VLOOKUP(A858,Sheet2!A:C,3,0)</f>
        <v>645373</v>
      </c>
      <c r="Q858">
        <f>VLOOKUP(A858,Sheet2!A:E,5,0)</f>
        <v>585098</v>
      </c>
      <c r="R858">
        <f>VLOOKUP(A858,Sheet2!A:F,6,0)</f>
        <v>0</v>
      </c>
      <c r="S858" t="s">
        <v>1288</v>
      </c>
      <c r="T858" s="33" t="str">
        <f>VLOOKUP(A858,Sheet2!AA:AD,3,0)</f>
        <v>Green</v>
      </c>
      <c r="U858" s="32" t="str">
        <f>VLOOKUP(A858,Sheet2!X:Y,2,0)</f>
        <v>Red</v>
      </c>
      <c r="V858" s="33" t="str">
        <f>VLOOKUP(A858,Sheet2!AA:AD,4,0)</f>
        <v>Yellow</v>
      </c>
    </row>
    <row r="859" spans="1:22" x14ac:dyDescent="0.3">
      <c r="A859" t="s">
        <v>871</v>
      </c>
      <c r="B859" t="s">
        <v>1257</v>
      </c>
      <c r="C859">
        <v>49</v>
      </c>
      <c r="D859" t="s">
        <v>1260</v>
      </c>
      <c r="E859">
        <v>2011</v>
      </c>
      <c r="F859">
        <v>41</v>
      </c>
      <c r="G859">
        <v>0.60997574200000004</v>
      </c>
      <c r="H859" t="s">
        <v>1264</v>
      </c>
      <c r="I859" t="s">
        <v>1271</v>
      </c>
      <c r="J859" t="s">
        <v>1271</v>
      </c>
      <c r="K859" t="s">
        <v>1271</v>
      </c>
      <c r="L859" t="s">
        <v>1271</v>
      </c>
      <c r="M859" t="s">
        <v>1289</v>
      </c>
      <c r="N859" t="s">
        <v>1288</v>
      </c>
      <c r="O859">
        <f>VLOOKUP(A859,Sheet2!A:B,2,0)</f>
        <v>23444</v>
      </c>
      <c r="P859">
        <f>VLOOKUP(A859,Sheet2!A:C,3,0)</f>
        <v>257884</v>
      </c>
      <c r="Q859">
        <f>VLOOKUP(A859,Sheet2!A:E,5,0)</f>
        <v>0</v>
      </c>
      <c r="R859">
        <f>VLOOKUP(A859,Sheet2!A:F,6,0)</f>
        <v>0</v>
      </c>
      <c r="S859" t="s">
        <v>1304</v>
      </c>
      <c r="T859" s="33" t="str">
        <f>VLOOKUP(A859,Sheet2!AA:AD,3,0)</f>
        <v>Green</v>
      </c>
      <c r="U859" s="32" t="str">
        <f>VLOOKUP(A859,Sheet2!X:Y,2,0)</f>
        <v>Red</v>
      </c>
      <c r="V859" s="33" t="str">
        <f>VLOOKUP(A859,Sheet2!AA:AD,4,0)</f>
        <v>Yellow</v>
      </c>
    </row>
    <row r="860" spans="1:22" x14ac:dyDescent="0.3">
      <c r="A860" t="s">
        <v>872</v>
      </c>
      <c r="B860" t="s">
        <v>1257</v>
      </c>
      <c r="C860">
        <v>49</v>
      </c>
      <c r="D860" t="s">
        <v>1258</v>
      </c>
      <c r="E860">
        <v>2010</v>
      </c>
      <c r="F860">
        <v>19</v>
      </c>
      <c r="G860">
        <v>0.62316347000000005</v>
      </c>
      <c r="H860" t="s">
        <v>1264</v>
      </c>
      <c r="I860" t="s">
        <v>1271</v>
      </c>
      <c r="J860" t="s">
        <v>1271</v>
      </c>
      <c r="K860" t="s">
        <v>1271</v>
      </c>
      <c r="L860" t="s">
        <v>1271</v>
      </c>
      <c r="M860" t="s">
        <v>1288</v>
      </c>
      <c r="N860" t="s">
        <v>1288</v>
      </c>
      <c r="O860">
        <f>VLOOKUP(A860,Sheet2!A:B,2,0)</f>
        <v>210020</v>
      </c>
      <c r="P860">
        <f>VLOOKUP(A860,Sheet2!A:C,3,0)</f>
        <v>210020</v>
      </c>
      <c r="Q860">
        <f>VLOOKUP(A860,Sheet2!A:E,5,0)</f>
        <v>462930</v>
      </c>
      <c r="R860">
        <f>VLOOKUP(A860,Sheet2!A:F,6,0)</f>
        <v>0</v>
      </c>
      <c r="S860" t="s">
        <v>1303</v>
      </c>
      <c r="T860" s="33" t="str">
        <f>VLOOKUP(A860,Sheet2!AA:AD,3,0)</f>
        <v>Green</v>
      </c>
      <c r="U860" s="32" t="str">
        <f>VLOOKUP(A860,Sheet2!X:Y,2,0)</f>
        <v>Red</v>
      </c>
      <c r="V860" s="33" t="str">
        <f>VLOOKUP(A860,Sheet2!AA:AD,4,0)</f>
        <v>Yellow</v>
      </c>
    </row>
    <row r="861" spans="1:22" x14ac:dyDescent="0.3">
      <c r="A861" t="s">
        <v>873</v>
      </c>
      <c r="B861" t="s">
        <v>1257</v>
      </c>
      <c r="C861">
        <v>61</v>
      </c>
      <c r="D861" t="s">
        <v>1260</v>
      </c>
      <c r="E861">
        <v>2012</v>
      </c>
      <c r="F861">
        <v>22</v>
      </c>
      <c r="G861">
        <v>0.82687414599999998</v>
      </c>
      <c r="H861" t="s">
        <v>1265</v>
      </c>
      <c r="I861" t="s">
        <v>1268</v>
      </c>
      <c r="J861" t="s">
        <v>1275</v>
      </c>
      <c r="K861" t="s">
        <v>1279</v>
      </c>
      <c r="L861" t="s">
        <v>1286</v>
      </c>
      <c r="M861" t="s">
        <v>1288</v>
      </c>
      <c r="N861" t="s">
        <v>1289</v>
      </c>
      <c r="O861">
        <f>VLOOKUP(A861,Sheet2!A:B,2,0)</f>
        <v>398800</v>
      </c>
      <c r="P861">
        <f>VLOOKUP(A861,Sheet2!A:C,3,0)</f>
        <v>482817</v>
      </c>
      <c r="Q861">
        <f>VLOOKUP(A861,Sheet2!A:E,5,0)</f>
        <v>794254</v>
      </c>
      <c r="R861">
        <f>VLOOKUP(A861,Sheet2!A:F,6,0)</f>
        <v>0</v>
      </c>
      <c r="S861" t="s">
        <v>1288</v>
      </c>
      <c r="T861" s="33" t="str">
        <f>VLOOKUP(A861,Sheet2!AA:AD,3,0)</f>
        <v>Green</v>
      </c>
      <c r="U861" s="32" t="str">
        <f>VLOOKUP(A861,Sheet2!X:Y,2,0)</f>
        <v>Red</v>
      </c>
      <c r="V861" s="33" t="str">
        <f>VLOOKUP(A861,Sheet2!AA:AD,4,0)</f>
        <v>Yellow</v>
      </c>
    </row>
    <row r="862" spans="1:22" x14ac:dyDescent="0.3">
      <c r="A862" t="s">
        <v>874</v>
      </c>
      <c r="B862" t="s">
        <v>1257</v>
      </c>
      <c r="C862">
        <v>37</v>
      </c>
      <c r="D862" t="s">
        <v>1259</v>
      </c>
      <c r="E862">
        <v>2009</v>
      </c>
      <c r="F862">
        <v>23</v>
      </c>
      <c r="G862">
        <v>0.62470208999999999</v>
      </c>
      <c r="H862" t="s">
        <v>1264</v>
      </c>
      <c r="I862" t="s">
        <v>1270</v>
      </c>
      <c r="J862" t="s">
        <v>1275</v>
      </c>
      <c r="K862" t="s">
        <v>1282</v>
      </c>
      <c r="L862" t="s">
        <v>1284</v>
      </c>
      <c r="M862" t="s">
        <v>1289</v>
      </c>
      <c r="N862" t="s">
        <v>1288</v>
      </c>
      <c r="O862">
        <f>VLOOKUP(A862,Sheet2!A:B,2,0)</f>
        <v>174209</v>
      </c>
      <c r="P862">
        <f>VLOOKUP(A862,Sheet2!A:C,3,0)</f>
        <v>272624</v>
      </c>
      <c r="Q862">
        <f>VLOOKUP(A862,Sheet2!A:E,5,0)</f>
        <v>529488</v>
      </c>
      <c r="R862">
        <f>VLOOKUP(A862,Sheet2!A:F,6,0)</f>
        <v>529488</v>
      </c>
      <c r="S862" t="s">
        <v>1288</v>
      </c>
      <c r="T862" s="33" t="str">
        <f>VLOOKUP(A862,Sheet2!AA:AD,3,0)</f>
        <v>Green</v>
      </c>
      <c r="U862" s="32" t="str">
        <f>VLOOKUP(A862,Sheet2!X:Y,2,0)</f>
        <v>Red</v>
      </c>
      <c r="V862" s="33" t="str">
        <f>VLOOKUP(A862,Sheet2!AA:AD,4,0)</f>
        <v>Yellow</v>
      </c>
    </row>
    <row r="863" spans="1:22" x14ac:dyDescent="0.3">
      <c r="A863" t="s">
        <v>875</v>
      </c>
      <c r="B863" t="s">
        <v>1257</v>
      </c>
      <c r="C863">
        <v>61</v>
      </c>
      <c r="D863" t="s">
        <v>1260</v>
      </c>
      <c r="E863">
        <v>2006</v>
      </c>
      <c r="F863">
        <v>38</v>
      </c>
      <c r="G863">
        <v>0.82638066799999998</v>
      </c>
      <c r="H863" t="s">
        <v>1265</v>
      </c>
      <c r="I863" t="s">
        <v>1268</v>
      </c>
      <c r="J863" t="s">
        <v>1274</v>
      </c>
      <c r="K863" t="s">
        <v>1279</v>
      </c>
      <c r="L863" t="s">
        <v>1284</v>
      </c>
      <c r="M863" t="s">
        <v>1289</v>
      </c>
      <c r="N863" t="s">
        <v>1289</v>
      </c>
      <c r="O863">
        <f>VLOOKUP(A863,Sheet2!A:B,2,0)</f>
        <v>258742.08</v>
      </c>
      <c r="P863">
        <f>VLOOKUP(A863,Sheet2!A:C,3,0)</f>
        <v>490833</v>
      </c>
      <c r="Q863">
        <f>VLOOKUP(A863,Sheet2!A:E,5,0)</f>
        <v>639192</v>
      </c>
      <c r="R863">
        <f>VLOOKUP(A863,Sheet2!A:F,6,0)</f>
        <v>639192</v>
      </c>
      <c r="S863" t="s">
        <v>1303</v>
      </c>
      <c r="T863" s="33" t="str">
        <f>VLOOKUP(A863,Sheet2!AA:AD,3,0)</f>
        <v>Green</v>
      </c>
      <c r="U863" s="32" t="str">
        <f>VLOOKUP(A863,Sheet2!X:Y,2,0)</f>
        <v>Red</v>
      </c>
      <c r="V863" s="33" t="str">
        <f>VLOOKUP(A863,Sheet2!AA:AD,4,0)</f>
        <v>Yellow</v>
      </c>
    </row>
    <row r="864" spans="1:22" x14ac:dyDescent="0.3">
      <c r="A864" t="s">
        <v>876</v>
      </c>
      <c r="B864" t="s">
        <v>1257</v>
      </c>
      <c r="C864">
        <v>37</v>
      </c>
      <c r="D864" t="s">
        <v>1258</v>
      </c>
      <c r="E864">
        <v>2006</v>
      </c>
      <c r="F864">
        <v>30</v>
      </c>
      <c r="G864">
        <v>0.62817000000000001</v>
      </c>
      <c r="H864" t="s">
        <v>1264</v>
      </c>
      <c r="I864" t="s">
        <v>1268</v>
      </c>
      <c r="J864" t="s">
        <v>1276</v>
      </c>
      <c r="K864" t="s">
        <v>1282</v>
      </c>
      <c r="L864" t="s">
        <v>1286</v>
      </c>
      <c r="M864" t="s">
        <v>1288</v>
      </c>
      <c r="N864" t="s">
        <v>1289</v>
      </c>
      <c r="O864">
        <f>VLOOKUP(A864,Sheet2!A:B,2,0)</f>
        <v>186886.23</v>
      </c>
      <c r="P864">
        <f>VLOOKUP(A864,Sheet2!A:C,3,0)</f>
        <v>223183</v>
      </c>
      <c r="Q864">
        <f>VLOOKUP(A864,Sheet2!A:E,5,0)</f>
        <v>426995</v>
      </c>
      <c r="R864">
        <f>VLOOKUP(A864,Sheet2!A:F,6,0)</f>
        <v>0</v>
      </c>
      <c r="S864" t="s">
        <v>1288</v>
      </c>
      <c r="T864" s="33" t="str">
        <f>VLOOKUP(A864,Sheet2!AA:AD,3,0)</f>
        <v>Green</v>
      </c>
      <c r="U864" s="32" t="str">
        <f>VLOOKUP(A864,Sheet2!X:Y,2,0)</f>
        <v>Red</v>
      </c>
      <c r="V864" s="33" t="str">
        <f>VLOOKUP(A864,Sheet2!AA:AD,4,0)</f>
        <v>Yellow</v>
      </c>
    </row>
    <row r="865" spans="1:22" x14ac:dyDescent="0.3">
      <c r="A865" t="s">
        <v>877</v>
      </c>
      <c r="B865" t="s">
        <v>1257</v>
      </c>
      <c r="C865">
        <v>61</v>
      </c>
      <c r="D865" t="s">
        <v>1262</v>
      </c>
      <c r="E865">
        <v>2012</v>
      </c>
      <c r="F865">
        <v>55</v>
      </c>
      <c r="G865">
        <v>0.50419122000000005</v>
      </c>
      <c r="H865" t="s">
        <v>1265</v>
      </c>
      <c r="I865" t="s">
        <v>1271</v>
      </c>
      <c r="J865" t="s">
        <v>1271</v>
      </c>
      <c r="K865" t="s">
        <v>1271</v>
      </c>
      <c r="L865" t="s">
        <v>1271</v>
      </c>
      <c r="M865" t="s">
        <v>1288</v>
      </c>
      <c r="N865" t="s">
        <v>1288</v>
      </c>
      <c r="O865">
        <f>VLOOKUP(A865,Sheet2!A:B,2,0)</f>
        <v>331380.8</v>
      </c>
      <c r="P865">
        <f>VLOOKUP(A865,Sheet2!A:C,3,0)</f>
        <v>334723</v>
      </c>
      <c r="Q865">
        <f>VLOOKUP(A865,Sheet2!A:E,5,0)</f>
        <v>438242</v>
      </c>
      <c r="R865">
        <f>VLOOKUP(A865,Sheet2!A:F,6,0)</f>
        <v>0</v>
      </c>
      <c r="S865" t="s">
        <v>1303</v>
      </c>
      <c r="T865" s="33" t="str">
        <f>VLOOKUP(A865,Sheet2!AA:AD,3,0)</f>
        <v>Green</v>
      </c>
      <c r="U865" s="32" t="str">
        <f>VLOOKUP(A865,Sheet2!X:Y,2,0)</f>
        <v>Red</v>
      </c>
      <c r="V865" s="33" t="str">
        <f>VLOOKUP(A865,Sheet2!AA:AD,4,0)</f>
        <v>Yellow</v>
      </c>
    </row>
    <row r="866" spans="1:22" x14ac:dyDescent="0.3">
      <c r="A866" t="s">
        <v>878</v>
      </c>
      <c r="B866" t="s">
        <v>1256</v>
      </c>
      <c r="C866">
        <v>61</v>
      </c>
      <c r="D866" t="s">
        <v>1260</v>
      </c>
      <c r="E866">
        <v>2016</v>
      </c>
      <c r="F866">
        <v>25</v>
      </c>
      <c r="G866">
        <v>0.80574052900000004</v>
      </c>
      <c r="H866" t="s">
        <v>1265</v>
      </c>
      <c r="I866" t="s">
        <v>1271</v>
      </c>
      <c r="J866" t="s">
        <v>1271</v>
      </c>
      <c r="K866" t="s">
        <v>1271</v>
      </c>
      <c r="L866" t="s">
        <v>1271</v>
      </c>
      <c r="M866" t="s">
        <v>1288</v>
      </c>
      <c r="N866" t="s">
        <v>1289</v>
      </c>
      <c r="O866">
        <f>VLOOKUP(A866,Sheet2!A:B,2,0)</f>
        <v>361118</v>
      </c>
      <c r="P866">
        <f>VLOOKUP(A866,Sheet2!A:C,3,0)</f>
        <v>451822</v>
      </c>
      <c r="Q866">
        <f>VLOOKUP(A866,Sheet2!A:E,5,0)</f>
        <v>943576</v>
      </c>
      <c r="R866">
        <f>VLOOKUP(A866,Sheet2!A:F,6,0)</f>
        <v>0</v>
      </c>
      <c r="S866" t="s">
        <v>1304</v>
      </c>
      <c r="T866" s="33" t="str">
        <f>VLOOKUP(A866,Sheet2!AA:AD,3,0)</f>
        <v>Green</v>
      </c>
      <c r="U866" s="32" t="str">
        <f>VLOOKUP(A866,Sheet2!X:Y,2,0)</f>
        <v>Red</v>
      </c>
      <c r="V866" s="33" t="str">
        <f>VLOOKUP(A866,Sheet2!AA:AD,4,0)</f>
        <v>Yellow</v>
      </c>
    </row>
    <row r="867" spans="1:22" x14ac:dyDescent="0.3">
      <c r="A867" t="s">
        <v>879</v>
      </c>
      <c r="B867" t="s">
        <v>1257</v>
      </c>
      <c r="C867">
        <v>49</v>
      </c>
      <c r="D867" t="s">
        <v>1259</v>
      </c>
      <c r="E867">
        <v>2014</v>
      </c>
      <c r="F867">
        <v>21</v>
      </c>
      <c r="G867">
        <v>0.75823352600000005</v>
      </c>
      <c r="H867" t="s">
        <v>1265</v>
      </c>
      <c r="I867" t="s">
        <v>1271</v>
      </c>
      <c r="J867" t="s">
        <v>1271</v>
      </c>
      <c r="K867" t="s">
        <v>1271</v>
      </c>
      <c r="L867" t="s">
        <v>1271</v>
      </c>
      <c r="M867" t="s">
        <v>1288</v>
      </c>
      <c r="N867" t="s">
        <v>1289</v>
      </c>
      <c r="O867">
        <f>VLOOKUP(A867,Sheet2!A:B,2,0)</f>
        <v>523704</v>
      </c>
      <c r="P867">
        <f>VLOOKUP(A867,Sheet2!A:C,3,0)</f>
        <v>585922</v>
      </c>
      <c r="Q867">
        <f>VLOOKUP(A867,Sheet2!A:E,5,0)</f>
        <v>700322</v>
      </c>
      <c r="R867">
        <f>VLOOKUP(A867,Sheet2!A:F,6,0)</f>
        <v>0</v>
      </c>
      <c r="S867" t="s">
        <v>1288</v>
      </c>
      <c r="T867" s="33" t="str">
        <f>VLOOKUP(A867,Sheet2!AA:AD,3,0)</f>
        <v>Green</v>
      </c>
      <c r="U867" s="32" t="str">
        <f>VLOOKUP(A867,Sheet2!X:Y,2,0)</f>
        <v>Red</v>
      </c>
      <c r="V867" s="33" t="str">
        <f>VLOOKUP(A867,Sheet2!AA:AD,4,0)</f>
        <v>Yellow</v>
      </c>
    </row>
    <row r="868" spans="1:22" x14ac:dyDescent="0.3">
      <c r="A868" t="s">
        <v>880</v>
      </c>
      <c r="B868" t="s">
        <v>1257</v>
      </c>
      <c r="C868">
        <v>73</v>
      </c>
      <c r="D868" t="s">
        <v>1258</v>
      </c>
      <c r="E868">
        <v>2012</v>
      </c>
      <c r="F868">
        <v>48</v>
      </c>
      <c r="G868">
        <v>0.620991195</v>
      </c>
      <c r="H868" t="s">
        <v>1264</v>
      </c>
      <c r="I868" t="s">
        <v>1271</v>
      </c>
      <c r="J868" t="s">
        <v>1271</v>
      </c>
      <c r="K868" t="s">
        <v>1271</v>
      </c>
      <c r="L868" t="s">
        <v>1271</v>
      </c>
      <c r="M868" t="s">
        <v>1288</v>
      </c>
      <c r="N868" t="s">
        <v>1289</v>
      </c>
      <c r="O868">
        <f>VLOOKUP(A868,Sheet2!A:B,2,0)</f>
        <v>190955</v>
      </c>
      <c r="P868">
        <f>VLOOKUP(A868,Sheet2!A:C,3,0)</f>
        <v>241835</v>
      </c>
      <c r="Q868">
        <f>VLOOKUP(A868,Sheet2!A:E,5,0)</f>
        <v>643678</v>
      </c>
      <c r="R868">
        <f>VLOOKUP(A868,Sheet2!A:F,6,0)</f>
        <v>0</v>
      </c>
      <c r="S868" t="s">
        <v>1304</v>
      </c>
      <c r="T868" s="33" t="str">
        <f>VLOOKUP(A868,Sheet2!AA:AD,3,0)</f>
        <v>Green</v>
      </c>
      <c r="U868" s="32" t="str">
        <f>VLOOKUP(A868,Sheet2!X:Y,2,0)</f>
        <v>Red</v>
      </c>
      <c r="V868" s="33" t="str">
        <f>VLOOKUP(A868,Sheet2!AA:AD,4,0)</f>
        <v>Yellow</v>
      </c>
    </row>
    <row r="869" spans="1:22" x14ac:dyDescent="0.3">
      <c r="A869" t="s">
        <v>881</v>
      </c>
      <c r="B869" t="s">
        <v>1257</v>
      </c>
      <c r="C869">
        <v>49</v>
      </c>
      <c r="D869" t="s">
        <v>1258</v>
      </c>
      <c r="E869">
        <v>2007</v>
      </c>
      <c r="F869">
        <v>40</v>
      </c>
      <c r="G869">
        <v>0.62448273200000004</v>
      </c>
      <c r="H869" t="s">
        <v>1264</v>
      </c>
      <c r="I869" t="s">
        <v>1269</v>
      </c>
      <c r="J869" t="s">
        <v>1274</v>
      </c>
      <c r="K869" t="s">
        <v>1281</v>
      </c>
      <c r="L869" t="s">
        <v>1284</v>
      </c>
      <c r="M869" t="s">
        <v>1289</v>
      </c>
      <c r="N869" t="s">
        <v>1289</v>
      </c>
      <c r="O869">
        <f>VLOOKUP(A869,Sheet2!A:B,2,0)</f>
        <v>17377</v>
      </c>
      <c r="P869">
        <f>VLOOKUP(A869,Sheet2!A:C,3,0)</f>
        <v>173770</v>
      </c>
      <c r="Q869">
        <f>VLOOKUP(A869,Sheet2!A:E,5,0)</f>
        <v>0</v>
      </c>
      <c r="R869">
        <f>VLOOKUP(A869,Sheet2!A:F,6,0)</f>
        <v>0</v>
      </c>
      <c r="S869" t="s">
        <v>1303</v>
      </c>
      <c r="T869" s="33" t="str">
        <f>VLOOKUP(A869,Sheet2!AA:AD,3,0)</f>
        <v>Green</v>
      </c>
      <c r="U869" s="32" t="str">
        <f>VLOOKUP(A869,Sheet2!X:Y,2,0)</f>
        <v>Red</v>
      </c>
      <c r="V869" s="33" t="str">
        <f>VLOOKUP(A869,Sheet2!AA:AD,4,0)</f>
        <v>Yellow</v>
      </c>
    </row>
    <row r="870" spans="1:22" x14ac:dyDescent="0.3">
      <c r="A870" t="s">
        <v>882</v>
      </c>
      <c r="B870" t="s">
        <v>1256</v>
      </c>
      <c r="C870">
        <v>61</v>
      </c>
      <c r="D870" t="s">
        <v>1259</v>
      </c>
      <c r="E870">
        <v>2012</v>
      </c>
      <c r="F870">
        <v>33</v>
      </c>
      <c r="G870">
        <v>0.67606037699999999</v>
      </c>
      <c r="H870" t="s">
        <v>1265</v>
      </c>
      <c r="I870" t="s">
        <v>1271</v>
      </c>
      <c r="J870" t="s">
        <v>1271</v>
      </c>
      <c r="K870" t="s">
        <v>1271</v>
      </c>
      <c r="L870" t="s">
        <v>1271</v>
      </c>
      <c r="M870" t="s">
        <v>1288</v>
      </c>
      <c r="N870" t="s">
        <v>1289</v>
      </c>
      <c r="O870">
        <f>VLOOKUP(A870,Sheet2!A:B,2,0)</f>
        <v>428640</v>
      </c>
      <c r="P870">
        <f>VLOOKUP(A870,Sheet2!A:C,3,0)</f>
        <v>428640</v>
      </c>
      <c r="Q870">
        <f>VLOOKUP(A870,Sheet2!A:E,5,0)</f>
        <v>566199</v>
      </c>
      <c r="R870">
        <f>VLOOKUP(A870,Sheet2!A:F,6,0)</f>
        <v>0</v>
      </c>
      <c r="S870" t="s">
        <v>1288</v>
      </c>
      <c r="T870" s="33" t="str">
        <f>VLOOKUP(A870,Sheet2!AA:AD,3,0)</f>
        <v>Green</v>
      </c>
      <c r="U870" s="32" t="str">
        <f>VLOOKUP(A870,Sheet2!X:Y,2,0)</f>
        <v>Red</v>
      </c>
      <c r="V870" s="33" t="str">
        <f>VLOOKUP(A870,Sheet2!AA:AD,4,0)</f>
        <v>Yellow</v>
      </c>
    </row>
    <row r="871" spans="1:22" x14ac:dyDescent="0.3">
      <c r="A871" t="s">
        <v>883</v>
      </c>
      <c r="B871" t="s">
        <v>1257</v>
      </c>
      <c r="C871">
        <v>37</v>
      </c>
      <c r="D871" t="s">
        <v>1260</v>
      </c>
      <c r="E871">
        <v>2013</v>
      </c>
      <c r="F871">
        <v>42</v>
      </c>
      <c r="G871">
        <v>0.72937333299999996</v>
      </c>
      <c r="H871" t="s">
        <v>1265</v>
      </c>
      <c r="I871" t="s">
        <v>1271</v>
      </c>
      <c r="J871" t="s">
        <v>1271</v>
      </c>
      <c r="K871" t="s">
        <v>1271</v>
      </c>
      <c r="L871" t="s">
        <v>1271</v>
      </c>
      <c r="M871" t="s">
        <v>1288</v>
      </c>
      <c r="N871" t="s">
        <v>1289</v>
      </c>
      <c r="O871">
        <f>VLOOKUP(A871,Sheet2!A:B,2,0)</f>
        <v>480718</v>
      </c>
      <c r="P871">
        <f>VLOOKUP(A871,Sheet2!A:C,3,0)</f>
        <v>480718</v>
      </c>
      <c r="Q871">
        <f>VLOOKUP(A871,Sheet2!A:E,5,0)</f>
        <v>584380</v>
      </c>
      <c r="R871">
        <f>VLOOKUP(A871,Sheet2!A:F,6,0)</f>
        <v>0</v>
      </c>
      <c r="S871" t="s">
        <v>1304</v>
      </c>
      <c r="T871" s="33" t="str">
        <f>VLOOKUP(A871,Sheet2!AA:AD,3,0)</f>
        <v>Green</v>
      </c>
      <c r="U871" s="32" t="str">
        <f>VLOOKUP(A871,Sheet2!X:Y,2,0)</f>
        <v>Red</v>
      </c>
      <c r="V871" s="33" t="str">
        <f>VLOOKUP(A871,Sheet2!AA:AD,4,0)</f>
        <v>Yellow</v>
      </c>
    </row>
    <row r="872" spans="1:22" x14ac:dyDescent="0.3">
      <c r="A872" t="s">
        <v>884</v>
      </c>
      <c r="B872" t="s">
        <v>1256</v>
      </c>
      <c r="C872">
        <v>61</v>
      </c>
      <c r="D872" t="s">
        <v>1258</v>
      </c>
      <c r="E872">
        <v>2012</v>
      </c>
      <c r="F872">
        <v>24</v>
      </c>
      <c r="G872">
        <v>0.80484830200000002</v>
      </c>
      <c r="H872" t="s">
        <v>1264</v>
      </c>
      <c r="I872" t="s">
        <v>1269</v>
      </c>
      <c r="J872" t="s">
        <v>1275</v>
      </c>
      <c r="K872" t="s">
        <v>1281</v>
      </c>
      <c r="L872" t="s">
        <v>1286</v>
      </c>
      <c r="M872" t="s">
        <v>1288</v>
      </c>
      <c r="N872" t="s">
        <v>1289</v>
      </c>
      <c r="O872">
        <f>VLOOKUP(A872,Sheet2!A:B,2,0)</f>
        <v>329713</v>
      </c>
      <c r="P872">
        <f>VLOOKUP(A872,Sheet2!A:C,3,0)</f>
        <v>387786</v>
      </c>
      <c r="Q872">
        <f>VLOOKUP(A872,Sheet2!A:E,5,0)</f>
        <v>781190</v>
      </c>
      <c r="R872">
        <f>VLOOKUP(A872,Sheet2!A:F,6,0)</f>
        <v>0</v>
      </c>
      <c r="S872" t="s">
        <v>1304</v>
      </c>
      <c r="T872" s="33" t="str">
        <f>VLOOKUP(A872,Sheet2!AA:AD,3,0)</f>
        <v>Green</v>
      </c>
      <c r="U872" s="32" t="str">
        <f>VLOOKUP(A872,Sheet2!X:Y,2,0)</f>
        <v>Red</v>
      </c>
      <c r="V872" s="33" t="str">
        <f>VLOOKUP(A872,Sheet2!AA:AD,4,0)</f>
        <v>Yellow</v>
      </c>
    </row>
    <row r="873" spans="1:22" x14ac:dyDescent="0.3">
      <c r="A873" t="s">
        <v>885</v>
      </c>
      <c r="B873" t="s">
        <v>1257</v>
      </c>
      <c r="C873">
        <v>61</v>
      </c>
      <c r="D873" t="s">
        <v>1260</v>
      </c>
      <c r="E873">
        <v>2015</v>
      </c>
      <c r="F873">
        <v>45</v>
      </c>
      <c r="G873">
        <v>0.79558044400000005</v>
      </c>
      <c r="H873" t="s">
        <v>1265</v>
      </c>
      <c r="I873" t="s">
        <v>1270</v>
      </c>
      <c r="J873" t="s">
        <v>1271</v>
      </c>
      <c r="K873" t="s">
        <v>1271</v>
      </c>
      <c r="L873" t="s">
        <v>1271</v>
      </c>
      <c r="M873" t="s">
        <v>1289</v>
      </c>
      <c r="N873" t="s">
        <v>1289</v>
      </c>
      <c r="O873">
        <f>VLOOKUP(A873,Sheet2!A:B,2,0)</f>
        <v>328926</v>
      </c>
      <c r="P873">
        <f>VLOOKUP(A873,Sheet2!A:C,3,0)</f>
        <v>612670</v>
      </c>
      <c r="Q873">
        <f>VLOOKUP(A873,Sheet2!A:E,5,0)</f>
        <v>888701</v>
      </c>
      <c r="R873">
        <f>VLOOKUP(A873,Sheet2!A:F,6,0)</f>
        <v>888701</v>
      </c>
      <c r="S873" t="s">
        <v>1288</v>
      </c>
      <c r="T873" s="33" t="str">
        <f>VLOOKUP(A873,Sheet2!AA:AD,3,0)</f>
        <v>Green</v>
      </c>
      <c r="U873" s="32" t="str">
        <f>VLOOKUP(A873,Sheet2!X:Y,2,0)</f>
        <v>Red</v>
      </c>
      <c r="V873" s="33" t="str">
        <f>VLOOKUP(A873,Sheet2!AA:AD,4,0)</f>
        <v>Yellow</v>
      </c>
    </row>
    <row r="874" spans="1:22" x14ac:dyDescent="0.3">
      <c r="A874" t="s">
        <v>886</v>
      </c>
      <c r="B874" t="s">
        <v>1256</v>
      </c>
      <c r="C874">
        <v>61</v>
      </c>
      <c r="D874" t="s">
        <v>1262</v>
      </c>
      <c r="E874">
        <v>2010</v>
      </c>
      <c r="F874">
        <v>21</v>
      </c>
      <c r="G874">
        <v>0.51417489699999996</v>
      </c>
      <c r="H874" t="s">
        <v>1265</v>
      </c>
      <c r="I874" t="s">
        <v>1271</v>
      </c>
      <c r="J874" t="s">
        <v>1271</v>
      </c>
      <c r="K874" t="s">
        <v>1271</v>
      </c>
      <c r="L874" t="s">
        <v>1271</v>
      </c>
      <c r="M874" t="s">
        <v>1289</v>
      </c>
      <c r="N874" t="s">
        <v>1289</v>
      </c>
      <c r="O874">
        <f>VLOOKUP(A874,Sheet2!A:B,2,0)</f>
        <v>307657</v>
      </c>
      <c r="P874">
        <f>VLOOKUP(A874,Sheet2!A:C,3,0)</f>
        <v>365140</v>
      </c>
      <c r="Q874">
        <f>VLOOKUP(A874,Sheet2!A:E,5,0)</f>
        <v>507768</v>
      </c>
      <c r="R874">
        <f>VLOOKUP(A874,Sheet2!A:F,6,0)</f>
        <v>0</v>
      </c>
      <c r="S874" t="s">
        <v>1288</v>
      </c>
      <c r="T874" s="33" t="str">
        <f>VLOOKUP(A874,Sheet2!AA:AD,3,0)</f>
        <v>Green</v>
      </c>
      <c r="U874" s="32" t="str">
        <f>VLOOKUP(A874,Sheet2!X:Y,2,0)</f>
        <v>Red</v>
      </c>
      <c r="V874" s="33" t="str">
        <f>VLOOKUP(A874,Sheet2!AA:AD,4,0)</f>
        <v>Yellow</v>
      </c>
    </row>
    <row r="875" spans="1:22" x14ac:dyDescent="0.3">
      <c r="A875" t="s">
        <v>887</v>
      </c>
      <c r="B875" t="s">
        <v>1257</v>
      </c>
      <c r="C875">
        <v>37</v>
      </c>
      <c r="D875" t="s">
        <v>1263</v>
      </c>
      <c r="E875">
        <v>2017</v>
      </c>
      <c r="F875">
        <v>40</v>
      </c>
      <c r="G875">
        <v>0.47631499999999999</v>
      </c>
      <c r="H875" t="s">
        <v>1265</v>
      </c>
      <c r="I875" t="s">
        <v>1268</v>
      </c>
      <c r="J875" t="s">
        <v>1275</v>
      </c>
      <c r="K875" t="s">
        <v>1282</v>
      </c>
      <c r="L875" t="s">
        <v>1286</v>
      </c>
      <c r="M875" t="s">
        <v>1288</v>
      </c>
      <c r="N875" t="s">
        <v>1288</v>
      </c>
      <c r="O875">
        <f>VLOOKUP(A875,Sheet2!A:B,2,0)</f>
        <v>484071</v>
      </c>
      <c r="P875">
        <f>VLOOKUP(A875,Sheet2!A:C,3,0)</f>
        <v>484071</v>
      </c>
      <c r="Q875">
        <f>VLOOKUP(A875,Sheet2!A:E,5,0)</f>
        <v>311505</v>
      </c>
      <c r="R875">
        <f>VLOOKUP(A875,Sheet2!A:F,6,0)</f>
        <v>0</v>
      </c>
      <c r="S875" t="s">
        <v>1288</v>
      </c>
      <c r="T875" s="33" t="str">
        <f>VLOOKUP(A875,Sheet2!AA:AD,3,0)</f>
        <v>Green</v>
      </c>
      <c r="U875" s="32" t="str">
        <f>VLOOKUP(A875,Sheet2!X:Y,2,0)</f>
        <v>Red</v>
      </c>
      <c r="V875" s="33" t="str">
        <f>VLOOKUP(A875,Sheet2!AA:AD,4,0)</f>
        <v>Yellow</v>
      </c>
    </row>
    <row r="876" spans="1:22" x14ac:dyDescent="0.3">
      <c r="A876" t="s">
        <v>888</v>
      </c>
      <c r="B876" t="s">
        <v>1257</v>
      </c>
      <c r="C876">
        <v>37</v>
      </c>
      <c r="D876" t="s">
        <v>1260</v>
      </c>
      <c r="E876">
        <v>2006</v>
      </c>
      <c r="F876">
        <v>36</v>
      </c>
      <c r="G876">
        <v>0.63727391300000003</v>
      </c>
      <c r="H876" t="s">
        <v>1264</v>
      </c>
      <c r="I876" t="s">
        <v>1271</v>
      </c>
      <c r="J876" t="s">
        <v>1271</v>
      </c>
      <c r="K876" t="s">
        <v>1271</v>
      </c>
      <c r="L876" t="s">
        <v>1271</v>
      </c>
      <c r="M876" t="s">
        <v>1288</v>
      </c>
      <c r="N876" t="s">
        <v>1288</v>
      </c>
      <c r="O876">
        <f>VLOOKUP(A876,Sheet2!A:B,2,0)</f>
        <v>233409</v>
      </c>
      <c r="P876">
        <f>VLOOKUP(A876,Sheet2!A:C,3,0)</f>
        <v>233409</v>
      </c>
      <c r="Q876">
        <f>VLOOKUP(A876,Sheet2!A:E,5,0)</f>
        <v>363065</v>
      </c>
      <c r="R876">
        <f>VLOOKUP(A876,Sheet2!A:F,6,0)</f>
        <v>0</v>
      </c>
      <c r="S876" t="s">
        <v>1288</v>
      </c>
      <c r="T876" s="33" t="str">
        <f>VLOOKUP(A876,Sheet2!AA:AD,3,0)</f>
        <v>Green</v>
      </c>
      <c r="U876" s="32" t="str">
        <f>VLOOKUP(A876,Sheet2!X:Y,2,0)</f>
        <v>Red</v>
      </c>
      <c r="V876" s="33" t="str">
        <f>VLOOKUP(A876,Sheet2!AA:AD,4,0)</f>
        <v>Yellow</v>
      </c>
    </row>
    <row r="877" spans="1:22" x14ac:dyDescent="0.3">
      <c r="A877" t="s">
        <v>889</v>
      </c>
      <c r="B877" t="s">
        <v>1257</v>
      </c>
      <c r="C877">
        <v>37</v>
      </c>
      <c r="D877" t="s">
        <v>1260</v>
      </c>
      <c r="E877">
        <v>2005</v>
      </c>
      <c r="F877">
        <v>32</v>
      </c>
      <c r="G877">
        <v>0.81169046700000003</v>
      </c>
      <c r="H877" t="s">
        <v>1264</v>
      </c>
      <c r="I877" t="s">
        <v>1271</v>
      </c>
      <c r="J877" t="s">
        <v>1271</v>
      </c>
      <c r="K877" t="s">
        <v>1271</v>
      </c>
      <c r="L877" t="s">
        <v>1271</v>
      </c>
      <c r="M877" t="s">
        <v>1289</v>
      </c>
      <c r="N877" t="s">
        <v>1289</v>
      </c>
      <c r="O877">
        <f>VLOOKUP(A877,Sheet2!A:B,2,0)</f>
        <v>52296</v>
      </c>
      <c r="P877">
        <f>VLOOKUP(A877,Sheet2!A:C,3,0)</f>
        <v>295152</v>
      </c>
      <c r="Q877">
        <f>VLOOKUP(A877,Sheet2!A:E,5,0)</f>
        <v>0</v>
      </c>
      <c r="R877">
        <f>VLOOKUP(A877,Sheet2!A:F,6,0)</f>
        <v>0</v>
      </c>
      <c r="S877" t="s">
        <v>1303</v>
      </c>
      <c r="T877" s="33" t="str">
        <f>VLOOKUP(A877,Sheet2!AA:AD,3,0)</f>
        <v>Green</v>
      </c>
      <c r="U877" s="32" t="str">
        <f>VLOOKUP(A877,Sheet2!X:Y,2,0)</f>
        <v>Red</v>
      </c>
      <c r="V877" s="33" t="str">
        <f>VLOOKUP(A877,Sheet2!AA:AD,4,0)</f>
        <v>Yellow</v>
      </c>
    </row>
    <row r="878" spans="1:22" x14ac:dyDescent="0.3">
      <c r="A878" t="s">
        <v>890</v>
      </c>
      <c r="B878" t="s">
        <v>1256</v>
      </c>
      <c r="C878">
        <v>61</v>
      </c>
      <c r="D878" t="s">
        <v>1258</v>
      </c>
      <c r="E878">
        <v>2011</v>
      </c>
      <c r="F878">
        <v>29</v>
      </c>
      <c r="G878">
        <v>0.40769135499999998</v>
      </c>
      <c r="H878" t="s">
        <v>1265</v>
      </c>
      <c r="I878" t="s">
        <v>1273</v>
      </c>
      <c r="J878" t="s">
        <v>1275</v>
      </c>
      <c r="K878" t="s">
        <v>1281</v>
      </c>
      <c r="L878" t="s">
        <v>1286</v>
      </c>
      <c r="M878" t="s">
        <v>1289</v>
      </c>
      <c r="N878" t="s">
        <v>1289</v>
      </c>
      <c r="O878">
        <f>VLOOKUP(A878,Sheet2!A:B,2,0)</f>
        <v>108597</v>
      </c>
      <c r="P878">
        <f>VLOOKUP(A878,Sheet2!A:C,3,0)</f>
        <v>235794</v>
      </c>
      <c r="Q878">
        <f>VLOOKUP(A878,Sheet2!A:E,5,0)</f>
        <v>447725</v>
      </c>
      <c r="R878">
        <f>VLOOKUP(A878,Sheet2!A:F,6,0)</f>
        <v>447725</v>
      </c>
      <c r="S878" t="s">
        <v>1304</v>
      </c>
      <c r="T878" s="33" t="str">
        <f>VLOOKUP(A878,Sheet2!AA:AD,3,0)</f>
        <v>Green</v>
      </c>
      <c r="U878" s="32" t="str">
        <f>VLOOKUP(A878,Sheet2!X:Y,2,0)</f>
        <v>Red</v>
      </c>
      <c r="V878" s="33" t="str">
        <f>VLOOKUP(A878,Sheet2!AA:AD,4,0)</f>
        <v>Yellow</v>
      </c>
    </row>
    <row r="879" spans="1:22" x14ac:dyDescent="0.3">
      <c r="A879" t="s">
        <v>891</v>
      </c>
      <c r="B879" t="s">
        <v>1257</v>
      </c>
      <c r="C879">
        <v>61</v>
      </c>
      <c r="D879" t="s">
        <v>1258</v>
      </c>
      <c r="E879">
        <v>2010</v>
      </c>
      <c r="F879">
        <v>33</v>
      </c>
      <c r="G879">
        <v>0.68556579299999998</v>
      </c>
      <c r="H879" t="s">
        <v>1264</v>
      </c>
      <c r="I879" t="s">
        <v>1270</v>
      </c>
      <c r="J879" t="s">
        <v>1275</v>
      </c>
      <c r="K879" t="s">
        <v>1280</v>
      </c>
      <c r="L879" t="s">
        <v>1284</v>
      </c>
      <c r="M879" t="s">
        <v>1288</v>
      </c>
      <c r="N879" t="s">
        <v>1288</v>
      </c>
      <c r="O879">
        <f>VLOOKUP(A879,Sheet2!A:B,2,0)</f>
        <v>442497.32</v>
      </c>
      <c r="P879">
        <f>VLOOKUP(A879,Sheet2!A:C,3,0)</f>
        <v>442580</v>
      </c>
      <c r="Q879">
        <f>VLOOKUP(A879,Sheet2!A:E,5,0)</f>
        <v>523279</v>
      </c>
      <c r="R879">
        <f>VLOOKUP(A879,Sheet2!A:F,6,0)</f>
        <v>0</v>
      </c>
      <c r="S879" t="s">
        <v>1288</v>
      </c>
      <c r="T879" s="33" t="str">
        <f>VLOOKUP(A879,Sheet2!AA:AD,3,0)</f>
        <v>Green</v>
      </c>
      <c r="U879" s="32" t="str">
        <f>VLOOKUP(A879,Sheet2!X:Y,2,0)</f>
        <v>Red</v>
      </c>
      <c r="V879" s="33" t="str">
        <f>VLOOKUP(A879,Sheet2!AA:AD,4,0)</f>
        <v>Yellow</v>
      </c>
    </row>
    <row r="880" spans="1:22" x14ac:dyDescent="0.3">
      <c r="A880" t="s">
        <v>892</v>
      </c>
      <c r="B880" t="s">
        <v>1257</v>
      </c>
      <c r="C880">
        <v>49</v>
      </c>
      <c r="D880" t="s">
        <v>1260</v>
      </c>
      <c r="E880">
        <v>2012</v>
      </c>
      <c r="F880">
        <v>39</v>
      </c>
      <c r="G880">
        <v>0.72775849100000001</v>
      </c>
      <c r="H880" t="s">
        <v>1264</v>
      </c>
      <c r="I880" t="s">
        <v>1270</v>
      </c>
      <c r="J880" t="s">
        <v>1275</v>
      </c>
      <c r="K880" t="s">
        <v>1281</v>
      </c>
      <c r="L880" t="s">
        <v>1284</v>
      </c>
      <c r="M880" t="s">
        <v>1288</v>
      </c>
      <c r="N880" t="s">
        <v>1289</v>
      </c>
      <c r="O880">
        <f>VLOOKUP(A880,Sheet2!A:B,2,0)</f>
        <v>487960</v>
      </c>
      <c r="P880">
        <f>VLOOKUP(A880,Sheet2!A:C,3,0)</f>
        <v>512358</v>
      </c>
      <c r="Q880">
        <f>VLOOKUP(A880,Sheet2!A:E,5,0)</f>
        <v>518730</v>
      </c>
      <c r="R880">
        <f>VLOOKUP(A880,Sheet2!A:F,6,0)</f>
        <v>0</v>
      </c>
      <c r="S880" t="s">
        <v>1288</v>
      </c>
      <c r="T880" s="33" t="str">
        <f>VLOOKUP(A880,Sheet2!AA:AD,3,0)</f>
        <v>Green</v>
      </c>
      <c r="U880" s="32" t="str">
        <f>VLOOKUP(A880,Sheet2!X:Y,2,0)</f>
        <v>Red</v>
      </c>
      <c r="V880" s="33" t="str">
        <f>VLOOKUP(A880,Sheet2!AA:AD,4,0)</f>
        <v>Yellow</v>
      </c>
    </row>
    <row r="881" spans="1:22" x14ac:dyDescent="0.3">
      <c r="A881" t="s">
        <v>893</v>
      </c>
      <c r="B881" t="s">
        <v>1257</v>
      </c>
      <c r="C881">
        <v>61</v>
      </c>
      <c r="D881" t="s">
        <v>1258</v>
      </c>
      <c r="E881">
        <v>2015</v>
      </c>
      <c r="F881">
        <v>37</v>
      </c>
      <c r="G881">
        <v>0.62168000000000001</v>
      </c>
      <c r="H881" t="s">
        <v>1264</v>
      </c>
      <c r="I881" t="s">
        <v>1270</v>
      </c>
      <c r="J881" t="s">
        <v>1275</v>
      </c>
      <c r="K881" t="s">
        <v>1282</v>
      </c>
      <c r="L881" t="s">
        <v>1284</v>
      </c>
      <c r="M881" t="s">
        <v>1289</v>
      </c>
      <c r="N881" t="s">
        <v>1288</v>
      </c>
      <c r="O881">
        <f>VLOOKUP(A881,Sheet2!A:B,2,0)</f>
        <v>103862</v>
      </c>
      <c r="P881">
        <f>VLOOKUP(A881,Sheet2!A:C,3,0)</f>
        <v>285494</v>
      </c>
      <c r="Q881">
        <f>VLOOKUP(A881,Sheet2!A:E,5,0)</f>
        <v>819894</v>
      </c>
      <c r="R881">
        <f>VLOOKUP(A881,Sheet2!A:F,6,0)</f>
        <v>819894</v>
      </c>
      <c r="S881" t="s">
        <v>1288</v>
      </c>
      <c r="T881" s="33" t="str">
        <f>VLOOKUP(A881,Sheet2!AA:AD,3,0)</f>
        <v>Green</v>
      </c>
      <c r="U881" s="32" t="str">
        <f>VLOOKUP(A881,Sheet2!X:Y,2,0)</f>
        <v>Red</v>
      </c>
      <c r="V881" s="33" t="str">
        <f>VLOOKUP(A881,Sheet2!AA:AD,4,0)</f>
        <v>Yellow</v>
      </c>
    </row>
    <row r="882" spans="1:22" x14ac:dyDescent="0.3">
      <c r="A882" t="s">
        <v>894</v>
      </c>
      <c r="B882" t="s">
        <v>1257</v>
      </c>
      <c r="C882">
        <v>61</v>
      </c>
      <c r="D882" t="s">
        <v>1260</v>
      </c>
      <c r="E882">
        <v>2014</v>
      </c>
      <c r="F882">
        <v>30</v>
      </c>
      <c r="G882">
        <v>0.82757734100000002</v>
      </c>
      <c r="H882" t="s">
        <v>1264</v>
      </c>
      <c r="I882" t="s">
        <v>1271</v>
      </c>
      <c r="J882" t="s">
        <v>1271</v>
      </c>
      <c r="K882" t="s">
        <v>1271</v>
      </c>
      <c r="L882" t="s">
        <v>1271</v>
      </c>
      <c r="M882" t="s">
        <v>1288</v>
      </c>
      <c r="N882" t="s">
        <v>1289</v>
      </c>
      <c r="O882">
        <f>VLOOKUP(A882,Sheet2!A:B,2,0)</f>
        <v>352170</v>
      </c>
      <c r="P882">
        <f>VLOOKUP(A882,Sheet2!A:C,3,0)</f>
        <v>352170</v>
      </c>
      <c r="Q882">
        <f>VLOOKUP(A882,Sheet2!A:E,5,0)</f>
        <v>754055</v>
      </c>
      <c r="R882">
        <f>VLOOKUP(A882,Sheet2!A:F,6,0)</f>
        <v>0</v>
      </c>
      <c r="S882" t="s">
        <v>1304</v>
      </c>
      <c r="T882" s="33" t="str">
        <f>VLOOKUP(A882,Sheet2!AA:AD,3,0)</f>
        <v>Green</v>
      </c>
      <c r="U882" s="32" t="str">
        <f>VLOOKUP(A882,Sheet2!X:Y,2,0)</f>
        <v>Red</v>
      </c>
      <c r="V882" s="33" t="str">
        <f>VLOOKUP(A882,Sheet2!AA:AD,4,0)</f>
        <v>Yellow</v>
      </c>
    </row>
    <row r="883" spans="1:22" x14ac:dyDescent="0.3">
      <c r="A883" t="s">
        <v>895</v>
      </c>
      <c r="B883" t="s">
        <v>1256</v>
      </c>
      <c r="C883">
        <v>37</v>
      </c>
      <c r="D883" t="s">
        <v>1262</v>
      </c>
      <c r="E883">
        <v>2005</v>
      </c>
      <c r="F883">
        <v>30</v>
      </c>
      <c r="G883">
        <v>0.54541699300000002</v>
      </c>
      <c r="H883" t="s">
        <v>1264</v>
      </c>
      <c r="I883" t="s">
        <v>1272</v>
      </c>
      <c r="J883" t="s">
        <v>1276</v>
      </c>
      <c r="K883" t="s">
        <v>1281</v>
      </c>
      <c r="L883" t="s">
        <v>1286</v>
      </c>
      <c r="M883" t="s">
        <v>1289</v>
      </c>
      <c r="N883" t="s">
        <v>1289</v>
      </c>
      <c r="O883">
        <f>VLOOKUP(A883,Sheet2!A:B,2,0)</f>
        <v>57620</v>
      </c>
      <c r="P883">
        <f>VLOOKUP(A883,Sheet2!A:C,3,0)</f>
        <v>162910</v>
      </c>
      <c r="Q883">
        <f>VLOOKUP(A883,Sheet2!A:E,5,0)</f>
        <v>298316</v>
      </c>
      <c r="R883">
        <f>VLOOKUP(A883,Sheet2!A:F,6,0)</f>
        <v>298316</v>
      </c>
      <c r="S883" t="s">
        <v>1303</v>
      </c>
      <c r="T883" s="33" t="str">
        <f>VLOOKUP(A883,Sheet2!AA:AD,3,0)</f>
        <v>Green</v>
      </c>
      <c r="U883" s="32" t="str">
        <f>VLOOKUP(A883,Sheet2!X:Y,2,0)</f>
        <v>Red</v>
      </c>
      <c r="V883" s="33" t="str">
        <f>VLOOKUP(A883,Sheet2!AA:AD,4,0)</f>
        <v>Yellow</v>
      </c>
    </row>
    <row r="884" spans="1:22" x14ac:dyDescent="0.3">
      <c r="A884" t="s">
        <v>896</v>
      </c>
      <c r="B884" t="s">
        <v>1257</v>
      </c>
      <c r="C884">
        <v>37</v>
      </c>
      <c r="D884" t="s">
        <v>1262</v>
      </c>
      <c r="E884">
        <v>2006</v>
      </c>
      <c r="F884">
        <v>27</v>
      </c>
      <c r="G884">
        <v>0.59663571400000004</v>
      </c>
      <c r="H884" t="s">
        <v>1265</v>
      </c>
      <c r="I884" t="s">
        <v>1272</v>
      </c>
      <c r="J884" t="s">
        <v>1271</v>
      </c>
      <c r="K884" t="s">
        <v>1271</v>
      </c>
      <c r="L884" t="s">
        <v>1271</v>
      </c>
      <c r="M884" t="s">
        <v>1288</v>
      </c>
      <c r="N884" t="s">
        <v>1289</v>
      </c>
      <c r="O884">
        <f>VLOOKUP(A884,Sheet2!A:B,2,0)</f>
        <v>330320</v>
      </c>
      <c r="P884">
        <f>VLOOKUP(A884,Sheet2!A:C,3,0)</f>
        <v>391114</v>
      </c>
      <c r="Q884">
        <f>VLOOKUP(A884,Sheet2!A:E,5,0)</f>
        <v>362297</v>
      </c>
      <c r="R884">
        <f>VLOOKUP(A884,Sheet2!A:F,6,0)</f>
        <v>0</v>
      </c>
      <c r="S884" t="s">
        <v>1288</v>
      </c>
      <c r="T884" s="33" t="str">
        <f>VLOOKUP(A884,Sheet2!AA:AD,3,0)</f>
        <v>Green</v>
      </c>
      <c r="U884" s="32" t="str">
        <f>VLOOKUP(A884,Sheet2!X:Y,2,0)</f>
        <v>Red</v>
      </c>
      <c r="V884" s="33" t="str">
        <f>VLOOKUP(A884,Sheet2!AA:AD,4,0)</f>
        <v>Yellow</v>
      </c>
    </row>
    <row r="885" spans="1:22" x14ac:dyDescent="0.3">
      <c r="A885" t="s">
        <v>897</v>
      </c>
      <c r="B885" t="s">
        <v>1257</v>
      </c>
      <c r="C885">
        <v>49</v>
      </c>
      <c r="D885" t="s">
        <v>1260</v>
      </c>
      <c r="E885">
        <v>2011</v>
      </c>
      <c r="F885">
        <v>38</v>
      </c>
      <c r="G885">
        <v>0.62418783600000005</v>
      </c>
      <c r="H885" t="s">
        <v>1264</v>
      </c>
      <c r="I885" t="s">
        <v>1271</v>
      </c>
      <c r="J885" t="s">
        <v>1277</v>
      </c>
      <c r="K885" t="s">
        <v>1280</v>
      </c>
      <c r="L885" t="s">
        <v>1286</v>
      </c>
      <c r="M885" t="s">
        <v>1288</v>
      </c>
      <c r="N885" t="s">
        <v>1289</v>
      </c>
      <c r="O885">
        <f>VLOOKUP(A885,Sheet2!A:B,2,0)</f>
        <v>228720</v>
      </c>
      <c r="P885">
        <f>VLOOKUP(A885,Sheet2!A:C,3,0)</f>
        <v>228720</v>
      </c>
      <c r="Q885">
        <f>VLOOKUP(A885,Sheet2!A:E,5,0)</f>
        <v>499980</v>
      </c>
      <c r="R885">
        <f>VLOOKUP(A885,Sheet2!A:F,6,0)</f>
        <v>0</v>
      </c>
      <c r="S885" t="s">
        <v>1303</v>
      </c>
      <c r="T885" s="33" t="str">
        <f>VLOOKUP(A885,Sheet2!AA:AD,3,0)</f>
        <v>Green</v>
      </c>
      <c r="U885" s="32" t="str">
        <f>VLOOKUP(A885,Sheet2!X:Y,2,0)</f>
        <v>Red</v>
      </c>
      <c r="V885" s="33" t="str">
        <f>VLOOKUP(A885,Sheet2!AA:AD,4,0)</f>
        <v>Yellow</v>
      </c>
    </row>
    <row r="886" spans="1:22" x14ac:dyDescent="0.3">
      <c r="A886" t="s">
        <v>898</v>
      </c>
      <c r="B886" t="s">
        <v>1257</v>
      </c>
      <c r="C886">
        <v>49</v>
      </c>
      <c r="D886" t="s">
        <v>1261</v>
      </c>
      <c r="E886">
        <v>2010</v>
      </c>
      <c r="F886">
        <v>60</v>
      </c>
      <c r="G886">
        <v>0.72644450500000002</v>
      </c>
      <c r="H886" t="s">
        <v>1264</v>
      </c>
      <c r="I886" t="s">
        <v>1271</v>
      </c>
      <c r="J886" t="s">
        <v>1271</v>
      </c>
      <c r="K886" t="s">
        <v>1271</v>
      </c>
      <c r="L886" t="s">
        <v>1271</v>
      </c>
      <c r="M886" t="s">
        <v>1289</v>
      </c>
      <c r="N886" t="s">
        <v>1289</v>
      </c>
      <c r="O886">
        <f>VLOOKUP(A886,Sheet2!A:B,2,0)</f>
        <v>113117</v>
      </c>
      <c r="P886">
        <f>VLOOKUP(A886,Sheet2!A:C,3,0)</f>
        <v>345241</v>
      </c>
      <c r="Q886">
        <f>VLOOKUP(A886,Sheet2!A:E,5,0)</f>
        <v>0</v>
      </c>
      <c r="R886">
        <f>VLOOKUP(A886,Sheet2!A:F,6,0)</f>
        <v>0</v>
      </c>
      <c r="S886" t="s">
        <v>1288</v>
      </c>
      <c r="T886" s="33" t="str">
        <f>VLOOKUP(A886,Sheet2!AA:AD,3,0)</f>
        <v>Green</v>
      </c>
      <c r="U886" s="32" t="str">
        <f>VLOOKUP(A886,Sheet2!X:Y,2,0)</f>
        <v>Red</v>
      </c>
      <c r="V886" s="33" t="str">
        <f>VLOOKUP(A886,Sheet2!AA:AD,4,0)</f>
        <v>Yellow</v>
      </c>
    </row>
    <row r="887" spans="1:22" x14ac:dyDescent="0.3">
      <c r="A887" t="s">
        <v>899</v>
      </c>
      <c r="B887" t="s">
        <v>1256</v>
      </c>
      <c r="C887">
        <v>61</v>
      </c>
      <c r="D887" t="s">
        <v>1258</v>
      </c>
      <c r="E887">
        <v>2012</v>
      </c>
      <c r="F887">
        <v>33</v>
      </c>
      <c r="G887">
        <v>0.72806540900000005</v>
      </c>
      <c r="H887" t="s">
        <v>1265</v>
      </c>
      <c r="I887" t="s">
        <v>1269</v>
      </c>
      <c r="J887" t="s">
        <v>1274</v>
      </c>
      <c r="K887" t="s">
        <v>1281</v>
      </c>
      <c r="L887" t="s">
        <v>1284</v>
      </c>
      <c r="M887" t="s">
        <v>1288</v>
      </c>
      <c r="N887" t="s">
        <v>1289</v>
      </c>
      <c r="O887">
        <f>VLOOKUP(A887,Sheet2!A:B,2,0)</f>
        <v>389936.64000000001</v>
      </c>
      <c r="P887">
        <f>VLOOKUP(A887,Sheet2!A:C,3,0)</f>
        <v>461548</v>
      </c>
      <c r="Q887">
        <f>VLOOKUP(A887,Sheet2!A:E,5,0)</f>
        <v>682075</v>
      </c>
      <c r="R887">
        <f>VLOOKUP(A887,Sheet2!A:F,6,0)</f>
        <v>0</v>
      </c>
      <c r="S887" t="s">
        <v>1288</v>
      </c>
      <c r="T887" s="33" t="str">
        <f>VLOOKUP(A887,Sheet2!AA:AD,3,0)</f>
        <v>Green</v>
      </c>
      <c r="U887" s="32" t="str">
        <f>VLOOKUP(A887,Sheet2!X:Y,2,0)</f>
        <v>Red</v>
      </c>
      <c r="V887" s="33" t="str">
        <f>VLOOKUP(A887,Sheet2!AA:AD,4,0)</f>
        <v>Yellow</v>
      </c>
    </row>
    <row r="888" spans="1:22" x14ac:dyDescent="0.3">
      <c r="A888" t="s">
        <v>900</v>
      </c>
      <c r="B888" t="s">
        <v>1257</v>
      </c>
      <c r="C888">
        <v>37</v>
      </c>
      <c r="D888" t="s">
        <v>1261</v>
      </c>
      <c r="E888">
        <v>2006</v>
      </c>
      <c r="F888">
        <v>29</v>
      </c>
      <c r="G888">
        <v>0.74579428599999997</v>
      </c>
      <c r="H888" t="s">
        <v>1265</v>
      </c>
      <c r="I888" t="s">
        <v>1270</v>
      </c>
      <c r="J888" t="s">
        <v>1274</v>
      </c>
      <c r="K888" t="s">
        <v>1279</v>
      </c>
      <c r="L888" t="s">
        <v>1271</v>
      </c>
      <c r="M888" t="s">
        <v>1288</v>
      </c>
      <c r="N888" t="s">
        <v>1289</v>
      </c>
      <c r="O888">
        <f>VLOOKUP(A888,Sheet2!A:B,2,0)</f>
        <v>442510</v>
      </c>
      <c r="P888">
        <f>VLOOKUP(A888,Sheet2!A:C,3,0)</f>
        <v>442510</v>
      </c>
      <c r="Q888">
        <f>VLOOKUP(A888,Sheet2!A:E,5,0)</f>
        <v>337017</v>
      </c>
      <c r="R888">
        <f>VLOOKUP(A888,Sheet2!A:F,6,0)</f>
        <v>0</v>
      </c>
      <c r="S888" t="s">
        <v>1288</v>
      </c>
      <c r="T888" s="33" t="str">
        <f>VLOOKUP(A888,Sheet2!AA:AD,3,0)</f>
        <v>Green</v>
      </c>
      <c r="U888" s="32" t="str">
        <f>VLOOKUP(A888,Sheet2!X:Y,2,0)</f>
        <v>Red</v>
      </c>
      <c r="V888" s="33" t="str">
        <f>VLOOKUP(A888,Sheet2!AA:AD,4,0)</f>
        <v>Yellow</v>
      </c>
    </row>
    <row r="889" spans="1:22" x14ac:dyDescent="0.3">
      <c r="A889" t="s">
        <v>901</v>
      </c>
      <c r="B889" t="s">
        <v>1257</v>
      </c>
      <c r="C889">
        <v>37</v>
      </c>
      <c r="D889" t="s">
        <v>1261</v>
      </c>
      <c r="E889">
        <v>2009</v>
      </c>
      <c r="F889">
        <v>32</v>
      </c>
      <c r="G889">
        <v>0.80576000000000003</v>
      </c>
      <c r="H889" t="s">
        <v>1265</v>
      </c>
      <c r="I889" t="s">
        <v>1270</v>
      </c>
      <c r="J889" t="s">
        <v>1274</v>
      </c>
      <c r="K889" t="s">
        <v>1279</v>
      </c>
      <c r="L889" t="s">
        <v>1271</v>
      </c>
      <c r="M889" t="s">
        <v>1288</v>
      </c>
      <c r="N889" t="s">
        <v>1289</v>
      </c>
      <c r="O889">
        <f>VLOOKUP(A889,Sheet2!A:B,2,0)</f>
        <v>551649</v>
      </c>
      <c r="P889">
        <f>VLOOKUP(A889,Sheet2!A:C,3,0)</f>
        <v>551649</v>
      </c>
      <c r="Q889">
        <f>VLOOKUP(A889,Sheet2!A:E,5,0)</f>
        <v>363085</v>
      </c>
      <c r="R889">
        <f>VLOOKUP(A889,Sheet2!A:F,6,0)</f>
        <v>0</v>
      </c>
      <c r="S889" t="s">
        <v>1303</v>
      </c>
      <c r="T889" s="33" t="str">
        <f>VLOOKUP(A889,Sheet2!AA:AD,3,0)</f>
        <v>Green</v>
      </c>
      <c r="U889" s="32" t="str">
        <f>VLOOKUP(A889,Sheet2!X:Y,2,0)</f>
        <v>Red</v>
      </c>
      <c r="V889" s="33" t="str">
        <f>VLOOKUP(A889,Sheet2!AA:AD,4,0)</f>
        <v>Yellow</v>
      </c>
    </row>
    <row r="890" spans="1:22" x14ac:dyDescent="0.3">
      <c r="A890" t="s">
        <v>902</v>
      </c>
      <c r="B890" t="s">
        <v>1257</v>
      </c>
      <c r="C890">
        <v>61</v>
      </c>
      <c r="D890" t="s">
        <v>1261</v>
      </c>
      <c r="E890">
        <v>2015</v>
      </c>
      <c r="F890">
        <v>63</v>
      </c>
      <c r="G890">
        <v>0.837653333</v>
      </c>
      <c r="H890" t="s">
        <v>1264</v>
      </c>
      <c r="I890" t="s">
        <v>1271</v>
      </c>
      <c r="J890" t="s">
        <v>1276</v>
      </c>
      <c r="K890" t="s">
        <v>1279</v>
      </c>
      <c r="L890" t="s">
        <v>1286</v>
      </c>
      <c r="M890" t="s">
        <v>1288</v>
      </c>
      <c r="N890" t="s">
        <v>1288</v>
      </c>
      <c r="O890">
        <f>VLOOKUP(A890,Sheet2!A:B,2,0)</f>
        <v>320672.46999999997</v>
      </c>
      <c r="P890">
        <f>VLOOKUP(A890,Sheet2!A:C,3,0)</f>
        <v>320810</v>
      </c>
      <c r="Q890">
        <f>VLOOKUP(A890,Sheet2!A:E,5,0)</f>
        <v>827075</v>
      </c>
      <c r="R890">
        <f>VLOOKUP(A890,Sheet2!A:F,6,0)</f>
        <v>0</v>
      </c>
      <c r="S890" t="s">
        <v>1303</v>
      </c>
      <c r="T890" s="33" t="str">
        <f>VLOOKUP(A890,Sheet2!AA:AD,3,0)</f>
        <v>Green</v>
      </c>
      <c r="U890" s="32" t="str">
        <f>VLOOKUP(A890,Sheet2!X:Y,2,0)</f>
        <v>Red</v>
      </c>
      <c r="V890" s="33" t="str">
        <f>VLOOKUP(A890,Sheet2!AA:AD,4,0)</f>
        <v>Yellow</v>
      </c>
    </row>
    <row r="891" spans="1:22" x14ac:dyDescent="0.3">
      <c r="A891" t="s">
        <v>903</v>
      </c>
      <c r="B891" t="s">
        <v>1257</v>
      </c>
      <c r="C891">
        <v>49</v>
      </c>
      <c r="D891" t="s">
        <v>1258</v>
      </c>
      <c r="E891">
        <v>2006</v>
      </c>
      <c r="F891">
        <v>51</v>
      </c>
      <c r="G891">
        <v>0.62448285699999995</v>
      </c>
      <c r="H891" t="s">
        <v>1264</v>
      </c>
      <c r="I891" t="s">
        <v>1270</v>
      </c>
      <c r="J891" t="s">
        <v>1275</v>
      </c>
      <c r="K891" t="s">
        <v>1282</v>
      </c>
      <c r="L891" t="s">
        <v>1284</v>
      </c>
      <c r="M891" t="s">
        <v>1288</v>
      </c>
      <c r="N891" t="s">
        <v>1289</v>
      </c>
      <c r="O891">
        <f>VLOOKUP(A891,Sheet2!A:B,2,0)</f>
        <v>166835</v>
      </c>
      <c r="P891">
        <f>VLOOKUP(A891,Sheet2!A:C,3,0)</f>
        <v>201685</v>
      </c>
      <c r="Q891">
        <f>VLOOKUP(A891,Sheet2!A:E,5,0)</f>
        <v>427471</v>
      </c>
      <c r="R891">
        <f>VLOOKUP(A891,Sheet2!A:F,6,0)</f>
        <v>0</v>
      </c>
      <c r="S891" t="s">
        <v>1288</v>
      </c>
      <c r="T891" s="33" t="str">
        <f>VLOOKUP(A891,Sheet2!AA:AD,3,0)</f>
        <v>Green</v>
      </c>
      <c r="U891" s="32" t="str">
        <f>VLOOKUP(A891,Sheet2!X:Y,2,0)</f>
        <v>Red</v>
      </c>
      <c r="V891" s="33" t="str">
        <f>VLOOKUP(A891,Sheet2!AA:AD,4,0)</f>
        <v>Yellow</v>
      </c>
    </row>
    <row r="892" spans="1:22" x14ac:dyDescent="0.3">
      <c r="A892" t="s">
        <v>904</v>
      </c>
      <c r="B892" t="s">
        <v>1257</v>
      </c>
      <c r="C892">
        <v>49</v>
      </c>
      <c r="D892" t="s">
        <v>1259</v>
      </c>
      <c r="E892">
        <v>2008</v>
      </c>
      <c r="F892">
        <v>19</v>
      </c>
      <c r="G892">
        <v>0.62448258099999998</v>
      </c>
      <c r="H892" t="s">
        <v>1264</v>
      </c>
      <c r="I892" t="s">
        <v>1271</v>
      </c>
      <c r="J892" t="s">
        <v>1271</v>
      </c>
      <c r="K892" t="s">
        <v>1271</v>
      </c>
      <c r="L892" t="s">
        <v>1271</v>
      </c>
      <c r="M892" t="s">
        <v>1289</v>
      </c>
      <c r="N892" t="s">
        <v>1288</v>
      </c>
      <c r="O892">
        <f>VLOOKUP(A892,Sheet2!A:B,2,0)</f>
        <v>40336</v>
      </c>
      <c r="P892">
        <f>VLOOKUP(A892,Sheet2!A:C,3,0)</f>
        <v>221848</v>
      </c>
      <c r="Q892">
        <f>VLOOKUP(A892,Sheet2!A:E,5,0)</f>
        <v>0</v>
      </c>
      <c r="R892">
        <f>VLOOKUP(A892,Sheet2!A:F,6,0)</f>
        <v>0</v>
      </c>
      <c r="S892" t="s">
        <v>1304</v>
      </c>
      <c r="T892" s="33" t="str">
        <f>VLOOKUP(A892,Sheet2!AA:AD,3,0)</f>
        <v>Green</v>
      </c>
      <c r="U892" s="32" t="str">
        <f>VLOOKUP(A892,Sheet2!X:Y,2,0)</f>
        <v>Red</v>
      </c>
      <c r="V892" s="33" t="str">
        <f>VLOOKUP(A892,Sheet2!AA:AD,4,0)</f>
        <v>Yellow</v>
      </c>
    </row>
    <row r="893" spans="1:22" x14ac:dyDescent="0.3">
      <c r="A893" t="s">
        <v>905</v>
      </c>
      <c r="B893" t="s">
        <v>1257</v>
      </c>
      <c r="C893">
        <v>37</v>
      </c>
      <c r="D893" t="s">
        <v>1261</v>
      </c>
      <c r="E893">
        <v>2010</v>
      </c>
      <c r="F893">
        <v>20</v>
      </c>
      <c r="G893">
        <v>0.62817016199999998</v>
      </c>
      <c r="H893" t="s">
        <v>1264</v>
      </c>
      <c r="I893" t="s">
        <v>1271</v>
      </c>
      <c r="J893" t="s">
        <v>1271</v>
      </c>
      <c r="K893" t="s">
        <v>1271</v>
      </c>
      <c r="L893" t="s">
        <v>1271</v>
      </c>
      <c r="M893" t="s">
        <v>1288</v>
      </c>
      <c r="N893" t="s">
        <v>1288</v>
      </c>
      <c r="O893">
        <f>VLOOKUP(A893,Sheet2!A:B,2,0)</f>
        <v>253968.96</v>
      </c>
      <c r="P893">
        <f>VLOOKUP(A893,Sheet2!A:C,3,0)</f>
        <v>254080</v>
      </c>
      <c r="Q893">
        <f>VLOOKUP(A893,Sheet2!A:E,5,0)</f>
        <v>454154</v>
      </c>
      <c r="R893">
        <f>VLOOKUP(A893,Sheet2!A:F,6,0)</f>
        <v>0</v>
      </c>
      <c r="S893" t="s">
        <v>1288</v>
      </c>
      <c r="T893" s="33" t="str">
        <f>VLOOKUP(A893,Sheet2!AA:AD,3,0)</f>
        <v>Green</v>
      </c>
      <c r="U893" s="32" t="str">
        <f>VLOOKUP(A893,Sheet2!X:Y,2,0)</f>
        <v>Red</v>
      </c>
      <c r="V893" s="33" t="str">
        <f>VLOOKUP(A893,Sheet2!AA:AD,4,0)</f>
        <v>Yellow</v>
      </c>
    </row>
    <row r="894" spans="1:22" x14ac:dyDescent="0.3">
      <c r="A894" t="s">
        <v>906</v>
      </c>
      <c r="B894" t="s">
        <v>1257</v>
      </c>
      <c r="C894">
        <v>61</v>
      </c>
      <c r="D894" t="s">
        <v>1259</v>
      </c>
      <c r="E894">
        <v>2015</v>
      </c>
      <c r="F894">
        <v>52</v>
      </c>
      <c r="G894">
        <v>0.82788173899999995</v>
      </c>
      <c r="H894" t="s">
        <v>1265</v>
      </c>
      <c r="I894" t="s">
        <v>1271</v>
      </c>
      <c r="J894" t="s">
        <v>1271</v>
      </c>
      <c r="K894" t="s">
        <v>1271</v>
      </c>
      <c r="L894" t="s">
        <v>1271</v>
      </c>
      <c r="M894" t="s">
        <v>1288</v>
      </c>
      <c r="N894" t="s">
        <v>1289</v>
      </c>
      <c r="O894">
        <f>VLOOKUP(A894,Sheet2!A:B,2,0)</f>
        <v>521210.95</v>
      </c>
      <c r="P894">
        <f>VLOOKUP(A894,Sheet2!A:C,3,0)</f>
        <v>630888</v>
      </c>
      <c r="Q894">
        <f>VLOOKUP(A894,Sheet2!A:E,5,0)</f>
        <v>1033731</v>
      </c>
      <c r="R894">
        <f>VLOOKUP(A894,Sheet2!A:F,6,0)</f>
        <v>0</v>
      </c>
      <c r="S894" t="s">
        <v>1303</v>
      </c>
      <c r="T894" s="33" t="str">
        <f>VLOOKUP(A894,Sheet2!AA:AD,3,0)</f>
        <v>Green</v>
      </c>
      <c r="U894" s="32" t="str">
        <f>VLOOKUP(A894,Sheet2!X:Y,2,0)</f>
        <v>Red</v>
      </c>
      <c r="V894" s="33" t="str">
        <f>VLOOKUP(A894,Sheet2!AA:AD,4,0)</f>
        <v>Yellow</v>
      </c>
    </row>
    <row r="895" spans="1:22" x14ac:dyDescent="0.3">
      <c r="A895" t="s">
        <v>907</v>
      </c>
      <c r="B895" t="s">
        <v>1257</v>
      </c>
      <c r="C895">
        <v>49</v>
      </c>
      <c r="D895" t="s">
        <v>1259</v>
      </c>
      <c r="E895">
        <v>2009</v>
      </c>
      <c r="F895">
        <v>24</v>
      </c>
      <c r="G895">
        <v>0.62203986700000002</v>
      </c>
      <c r="H895" t="s">
        <v>1264</v>
      </c>
      <c r="I895" t="s">
        <v>1271</v>
      </c>
      <c r="J895" t="s">
        <v>1275</v>
      </c>
      <c r="K895" t="s">
        <v>1282</v>
      </c>
      <c r="L895" t="s">
        <v>1286</v>
      </c>
      <c r="M895" t="s">
        <v>1288</v>
      </c>
      <c r="N895" t="s">
        <v>1289</v>
      </c>
      <c r="O895">
        <f>VLOOKUP(A895,Sheet2!A:B,2,0)</f>
        <v>142962</v>
      </c>
      <c r="P895">
        <f>VLOOKUP(A895,Sheet2!A:C,3,0)</f>
        <v>192310</v>
      </c>
      <c r="Q895">
        <f>VLOOKUP(A895,Sheet2!A:E,5,0)</f>
        <v>473528</v>
      </c>
      <c r="R895">
        <f>VLOOKUP(A895,Sheet2!A:F,6,0)</f>
        <v>0</v>
      </c>
      <c r="S895" t="s">
        <v>1303</v>
      </c>
      <c r="T895" s="33" t="str">
        <f>VLOOKUP(A895,Sheet2!AA:AD,3,0)</f>
        <v>Green</v>
      </c>
      <c r="U895" s="32" t="str">
        <f>VLOOKUP(A895,Sheet2!X:Y,2,0)</f>
        <v>Red</v>
      </c>
      <c r="V895" s="33" t="str">
        <f>VLOOKUP(A895,Sheet2!AA:AD,4,0)</f>
        <v>Yellow</v>
      </c>
    </row>
    <row r="896" spans="1:22" x14ac:dyDescent="0.3">
      <c r="A896" t="s">
        <v>908</v>
      </c>
      <c r="B896" t="s">
        <v>1257</v>
      </c>
      <c r="C896">
        <v>36</v>
      </c>
      <c r="D896" t="s">
        <v>1263</v>
      </c>
      <c r="E896">
        <v>2006</v>
      </c>
      <c r="F896">
        <v>36</v>
      </c>
      <c r="G896">
        <v>0.45971014500000001</v>
      </c>
      <c r="H896" t="s">
        <v>1264</v>
      </c>
      <c r="I896" t="s">
        <v>1269</v>
      </c>
      <c r="J896" t="s">
        <v>1275</v>
      </c>
      <c r="K896" t="s">
        <v>1280</v>
      </c>
      <c r="L896" t="s">
        <v>1286</v>
      </c>
      <c r="M896" t="s">
        <v>1289</v>
      </c>
      <c r="N896" t="s">
        <v>1288</v>
      </c>
      <c r="O896">
        <f>VLOOKUP(A896,Sheet2!A:B,2,0)</f>
        <v>106279</v>
      </c>
      <c r="P896">
        <f>VLOOKUP(A896,Sheet2!A:C,3,0)</f>
        <v>203892</v>
      </c>
      <c r="Q896">
        <f>VLOOKUP(A896,Sheet2!A:E,5,0)</f>
        <v>329675</v>
      </c>
      <c r="R896">
        <f>VLOOKUP(A896,Sheet2!A:F,6,0)</f>
        <v>329675</v>
      </c>
      <c r="S896" t="s">
        <v>1303</v>
      </c>
      <c r="T896" s="33" t="str">
        <f>VLOOKUP(A896,Sheet2!AA:AD,3,0)</f>
        <v>Green</v>
      </c>
      <c r="U896" s="32" t="str">
        <f>VLOOKUP(A896,Sheet2!X:Y,2,0)</f>
        <v>Red</v>
      </c>
      <c r="V896" s="33" t="str">
        <f>VLOOKUP(A896,Sheet2!AA:AD,4,0)</f>
        <v>Yellow</v>
      </c>
    </row>
    <row r="897" spans="1:22" x14ac:dyDescent="0.3">
      <c r="A897" t="s">
        <v>909</v>
      </c>
      <c r="B897" t="s">
        <v>1257</v>
      </c>
      <c r="C897">
        <v>61</v>
      </c>
      <c r="D897" t="s">
        <v>1260</v>
      </c>
      <c r="E897">
        <v>2015</v>
      </c>
      <c r="F897">
        <v>26</v>
      </c>
      <c r="G897">
        <v>0.82839217399999998</v>
      </c>
      <c r="H897" t="s">
        <v>1265</v>
      </c>
      <c r="I897" t="s">
        <v>1270</v>
      </c>
      <c r="J897" t="s">
        <v>1271</v>
      </c>
      <c r="K897" t="s">
        <v>1271</v>
      </c>
      <c r="L897" t="s">
        <v>1271</v>
      </c>
      <c r="M897" t="s">
        <v>1289</v>
      </c>
      <c r="N897" t="s">
        <v>1289</v>
      </c>
      <c r="O897">
        <f>VLOOKUP(A897,Sheet2!A:B,2,0)</f>
        <v>80527</v>
      </c>
      <c r="P897">
        <f>VLOOKUP(A897,Sheet2!A:C,3,0)</f>
        <v>637013</v>
      </c>
      <c r="Q897">
        <f>VLOOKUP(A897,Sheet2!A:E,5,0)</f>
        <v>0</v>
      </c>
      <c r="R897">
        <f>VLOOKUP(A897,Sheet2!A:F,6,0)</f>
        <v>0</v>
      </c>
      <c r="S897" t="s">
        <v>1305</v>
      </c>
      <c r="T897" s="33" t="str">
        <f>VLOOKUP(A897,Sheet2!AA:AD,3,0)</f>
        <v>Green</v>
      </c>
      <c r="U897" s="32" t="str">
        <f>VLOOKUP(A897,Sheet2!X:Y,2,0)</f>
        <v>Red</v>
      </c>
      <c r="V897" s="33" t="str">
        <f>VLOOKUP(A897,Sheet2!AA:AD,4,0)</f>
        <v>Yellow</v>
      </c>
    </row>
    <row r="898" spans="1:22" x14ac:dyDescent="0.3">
      <c r="A898" t="s">
        <v>910</v>
      </c>
      <c r="B898" t="s">
        <v>1257</v>
      </c>
      <c r="C898">
        <v>49</v>
      </c>
      <c r="D898" t="s">
        <v>1260</v>
      </c>
      <c r="E898">
        <v>2010</v>
      </c>
      <c r="F898">
        <v>22</v>
      </c>
      <c r="G898">
        <v>0.63107726600000003</v>
      </c>
      <c r="H898" t="s">
        <v>1264</v>
      </c>
      <c r="I898" t="s">
        <v>1271</v>
      </c>
      <c r="J898" t="s">
        <v>1271</v>
      </c>
      <c r="K898" t="s">
        <v>1271</v>
      </c>
      <c r="L898" t="s">
        <v>1271</v>
      </c>
      <c r="M898" t="s">
        <v>1288</v>
      </c>
      <c r="N898" t="s">
        <v>1289</v>
      </c>
      <c r="O898">
        <f>VLOOKUP(A898,Sheet2!A:B,2,0)</f>
        <v>224488</v>
      </c>
      <c r="P898">
        <f>VLOOKUP(A898,Sheet2!A:C,3,0)</f>
        <v>253671</v>
      </c>
      <c r="Q898">
        <f>VLOOKUP(A898,Sheet2!A:E,5,0)</f>
        <v>550838</v>
      </c>
      <c r="R898">
        <f>VLOOKUP(A898,Sheet2!A:F,6,0)</f>
        <v>0</v>
      </c>
      <c r="S898" t="s">
        <v>1288</v>
      </c>
      <c r="T898" s="33" t="str">
        <f>VLOOKUP(A898,Sheet2!AA:AD,3,0)</f>
        <v>Yellow</v>
      </c>
      <c r="U898" s="32" t="str">
        <f>VLOOKUP(A898,Sheet2!X:Y,2,0)</f>
        <v>Red</v>
      </c>
      <c r="V898" s="33" t="str">
        <f>VLOOKUP(A898,Sheet2!AA:AD,4,0)</f>
        <v>Red</v>
      </c>
    </row>
    <row r="899" spans="1:22" x14ac:dyDescent="0.3">
      <c r="A899" t="s">
        <v>911</v>
      </c>
      <c r="B899" t="s">
        <v>1257</v>
      </c>
      <c r="C899">
        <v>61</v>
      </c>
      <c r="D899" t="s">
        <v>1260</v>
      </c>
      <c r="E899">
        <v>2015</v>
      </c>
      <c r="F899">
        <v>24</v>
      </c>
      <c r="G899">
        <v>0.62246000000000001</v>
      </c>
      <c r="H899" t="s">
        <v>1264</v>
      </c>
      <c r="I899" t="s">
        <v>1271</v>
      </c>
      <c r="J899" t="s">
        <v>1271</v>
      </c>
      <c r="K899" t="s">
        <v>1271</v>
      </c>
      <c r="L899" t="s">
        <v>1271</v>
      </c>
      <c r="M899" t="s">
        <v>1288</v>
      </c>
      <c r="N899" t="s">
        <v>1288</v>
      </c>
      <c r="O899">
        <f>VLOOKUP(A899,Sheet2!A:B,2,0)</f>
        <v>231631.85</v>
      </c>
      <c r="P899">
        <f>VLOOKUP(A899,Sheet2!A:C,3,0)</f>
        <v>294932</v>
      </c>
      <c r="Q899">
        <f>VLOOKUP(A899,Sheet2!A:E,5,0)</f>
        <v>704080</v>
      </c>
      <c r="R899">
        <f>VLOOKUP(A899,Sheet2!A:F,6,0)</f>
        <v>0</v>
      </c>
      <c r="S899" t="s">
        <v>1288</v>
      </c>
      <c r="T899" s="33" t="str">
        <f>VLOOKUP(A899,Sheet2!AA:AD,3,0)</f>
        <v>Yellow</v>
      </c>
      <c r="U899" s="32" t="str">
        <f>VLOOKUP(A899,Sheet2!X:Y,2,0)</f>
        <v>Red</v>
      </c>
      <c r="V899" s="33" t="str">
        <f>VLOOKUP(A899,Sheet2!AA:AD,4,0)</f>
        <v>Red</v>
      </c>
    </row>
    <row r="900" spans="1:22" x14ac:dyDescent="0.3">
      <c r="A900" t="s">
        <v>912</v>
      </c>
      <c r="B900" t="s">
        <v>1256</v>
      </c>
      <c r="C900">
        <v>61</v>
      </c>
      <c r="D900" t="s">
        <v>1261</v>
      </c>
      <c r="E900">
        <v>2012</v>
      </c>
      <c r="F900">
        <v>53</v>
      </c>
      <c r="G900">
        <v>0.52178226599999999</v>
      </c>
      <c r="H900" t="s">
        <v>1264</v>
      </c>
      <c r="I900" t="s">
        <v>1273</v>
      </c>
      <c r="J900" t="s">
        <v>1276</v>
      </c>
      <c r="K900" t="s">
        <v>1283</v>
      </c>
      <c r="L900" t="s">
        <v>1286</v>
      </c>
      <c r="M900" t="s">
        <v>1289</v>
      </c>
      <c r="N900" t="s">
        <v>1289</v>
      </c>
      <c r="O900">
        <f>VLOOKUP(A900,Sheet2!A:B,2,0)</f>
        <v>185442</v>
      </c>
      <c r="P900">
        <f>VLOOKUP(A900,Sheet2!A:C,3,0)</f>
        <v>253123</v>
      </c>
      <c r="Q900">
        <f>VLOOKUP(A900,Sheet2!A:E,5,0)</f>
        <v>496750</v>
      </c>
      <c r="R900">
        <f>VLOOKUP(A900,Sheet2!A:F,6,0)</f>
        <v>496750</v>
      </c>
      <c r="S900" t="s">
        <v>1304</v>
      </c>
      <c r="T900" s="33" t="str">
        <f>VLOOKUP(A900,Sheet2!AA:AD,3,0)</f>
        <v>Yellow</v>
      </c>
      <c r="U900" s="32" t="str">
        <f>VLOOKUP(A900,Sheet2!X:Y,2,0)</f>
        <v>Red</v>
      </c>
      <c r="V900" s="33" t="str">
        <f>VLOOKUP(A900,Sheet2!AA:AD,4,0)</f>
        <v>Red</v>
      </c>
    </row>
    <row r="901" spans="1:22" x14ac:dyDescent="0.3">
      <c r="A901" t="s">
        <v>913</v>
      </c>
      <c r="B901" t="s">
        <v>1256</v>
      </c>
      <c r="C901">
        <v>49</v>
      </c>
      <c r="D901" t="s">
        <v>1260</v>
      </c>
      <c r="E901">
        <v>2009</v>
      </c>
      <c r="F901">
        <v>52</v>
      </c>
      <c r="G901">
        <v>0.83117664199999997</v>
      </c>
      <c r="H901" t="s">
        <v>1265</v>
      </c>
      <c r="I901" t="s">
        <v>1271</v>
      </c>
      <c r="J901" t="s">
        <v>1271</v>
      </c>
      <c r="K901" t="s">
        <v>1271</v>
      </c>
      <c r="L901" t="s">
        <v>1271</v>
      </c>
      <c r="M901" t="s">
        <v>1288</v>
      </c>
      <c r="N901" t="s">
        <v>1289</v>
      </c>
      <c r="O901">
        <f>VLOOKUP(A901,Sheet2!A:B,2,0)</f>
        <v>473456</v>
      </c>
      <c r="P901">
        <f>VLOOKUP(A901,Sheet2!A:C,3,0)</f>
        <v>495684</v>
      </c>
      <c r="Q901">
        <f>VLOOKUP(A901,Sheet2!A:E,5,0)</f>
        <v>606758</v>
      </c>
      <c r="R901">
        <f>VLOOKUP(A901,Sheet2!A:F,6,0)</f>
        <v>0</v>
      </c>
      <c r="S901" t="s">
        <v>1288</v>
      </c>
      <c r="T901" s="33" t="str">
        <f>VLOOKUP(A901,Sheet2!AA:AD,3,0)</f>
        <v>Yellow</v>
      </c>
      <c r="U901" s="32" t="str">
        <f>VLOOKUP(A901,Sheet2!X:Y,2,0)</f>
        <v>Red</v>
      </c>
      <c r="V901" s="33" t="str">
        <f>VLOOKUP(A901,Sheet2!AA:AD,4,0)</f>
        <v>Red</v>
      </c>
    </row>
    <row r="902" spans="1:22" x14ac:dyDescent="0.3">
      <c r="A902" t="s">
        <v>914</v>
      </c>
      <c r="B902" t="s">
        <v>1256</v>
      </c>
      <c r="C902">
        <v>61</v>
      </c>
      <c r="D902" t="s">
        <v>1258</v>
      </c>
      <c r="E902">
        <v>2009</v>
      </c>
      <c r="F902">
        <v>36</v>
      </c>
      <c r="G902">
        <v>0.72600358200000004</v>
      </c>
      <c r="H902" t="s">
        <v>1264</v>
      </c>
      <c r="I902" t="s">
        <v>1270</v>
      </c>
      <c r="J902" t="s">
        <v>1275</v>
      </c>
      <c r="K902" t="s">
        <v>1280</v>
      </c>
      <c r="L902" t="s">
        <v>1286</v>
      </c>
      <c r="M902" t="s">
        <v>1289</v>
      </c>
      <c r="N902" t="s">
        <v>1289</v>
      </c>
      <c r="O902">
        <f>VLOOKUP(A902,Sheet2!A:B,2,0)</f>
        <v>194576.52</v>
      </c>
      <c r="P902">
        <f>VLOOKUP(A902,Sheet2!A:C,3,0)</f>
        <v>302526</v>
      </c>
      <c r="Q902">
        <f>VLOOKUP(A902,Sheet2!A:E,5,0)</f>
        <v>636218</v>
      </c>
      <c r="R902">
        <f>VLOOKUP(A902,Sheet2!A:F,6,0)</f>
        <v>636218</v>
      </c>
      <c r="S902" t="s">
        <v>1304</v>
      </c>
      <c r="T902" s="33" t="str">
        <f>VLOOKUP(A902,Sheet2!AA:AD,3,0)</f>
        <v>Yellow</v>
      </c>
      <c r="U902" s="32" t="str">
        <f>VLOOKUP(A902,Sheet2!X:Y,2,0)</f>
        <v>Red</v>
      </c>
      <c r="V902" s="33" t="str">
        <f>VLOOKUP(A902,Sheet2!AA:AD,4,0)</f>
        <v>Red</v>
      </c>
    </row>
    <row r="903" spans="1:22" x14ac:dyDescent="0.3">
      <c r="A903" t="s">
        <v>915</v>
      </c>
      <c r="B903" t="s">
        <v>1257</v>
      </c>
      <c r="C903">
        <v>37</v>
      </c>
      <c r="D903" t="s">
        <v>1258</v>
      </c>
      <c r="E903">
        <v>2009</v>
      </c>
      <c r="F903">
        <v>36</v>
      </c>
      <c r="G903">
        <v>0.83573731299999998</v>
      </c>
      <c r="H903" t="s">
        <v>1265</v>
      </c>
      <c r="I903" t="s">
        <v>1268</v>
      </c>
      <c r="J903" t="s">
        <v>1275</v>
      </c>
      <c r="K903" t="s">
        <v>1280</v>
      </c>
      <c r="L903" t="s">
        <v>1286</v>
      </c>
      <c r="M903" t="s">
        <v>1289</v>
      </c>
      <c r="N903" t="s">
        <v>1289</v>
      </c>
      <c r="O903">
        <f>VLOOKUP(A903,Sheet2!A:B,2,0)</f>
        <v>487467.79</v>
      </c>
      <c r="P903">
        <f>VLOOKUP(A903,Sheet2!A:C,3,0)</f>
        <v>593693</v>
      </c>
      <c r="Q903">
        <f>VLOOKUP(A903,Sheet2!A:E,5,0)</f>
        <v>567140</v>
      </c>
      <c r="R903">
        <f>VLOOKUP(A903,Sheet2!A:F,6,0)</f>
        <v>567140</v>
      </c>
      <c r="S903" t="s">
        <v>1288</v>
      </c>
      <c r="T903" s="33" t="str">
        <f>VLOOKUP(A903,Sheet2!AA:AD,3,0)</f>
        <v>Yellow</v>
      </c>
      <c r="U903" s="32" t="str">
        <f>VLOOKUP(A903,Sheet2!X:Y,2,0)</f>
        <v>Red</v>
      </c>
      <c r="V903" s="33" t="str">
        <f>VLOOKUP(A903,Sheet2!AA:AD,4,0)</f>
        <v>Red</v>
      </c>
    </row>
    <row r="904" spans="1:22" x14ac:dyDescent="0.3">
      <c r="A904" t="s">
        <v>916</v>
      </c>
      <c r="B904" t="s">
        <v>1256</v>
      </c>
      <c r="C904">
        <v>61</v>
      </c>
      <c r="D904" t="s">
        <v>1260</v>
      </c>
      <c r="E904">
        <v>2006</v>
      </c>
      <c r="F904">
        <v>44</v>
      </c>
      <c r="G904">
        <v>0.72914710699999996</v>
      </c>
      <c r="H904" t="s">
        <v>1264</v>
      </c>
      <c r="I904" t="s">
        <v>1271</v>
      </c>
      <c r="J904" t="s">
        <v>1276</v>
      </c>
      <c r="K904" t="s">
        <v>1280</v>
      </c>
      <c r="L904" t="s">
        <v>1286</v>
      </c>
      <c r="M904" t="s">
        <v>1288</v>
      </c>
      <c r="N904" t="s">
        <v>1289</v>
      </c>
      <c r="O904">
        <f>VLOOKUP(A904,Sheet2!A:B,2,0)</f>
        <v>137320</v>
      </c>
      <c r="P904">
        <f>VLOOKUP(A904,Sheet2!A:C,3,0)</f>
        <v>159150</v>
      </c>
      <c r="Q904">
        <f>VLOOKUP(A904,Sheet2!A:E,5,0)</f>
        <v>419969</v>
      </c>
      <c r="R904">
        <f>VLOOKUP(A904,Sheet2!A:F,6,0)</f>
        <v>0</v>
      </c>
      <c r="S904" t="s">
        <v>1303</v>
      </c>
      <c r="T904" s="33" t="str">
        <f>VLOOKUP(A904,Sheet2!AA:AD,3,0)</f>
        <v>Yellow</v>
      </c>
      <c r="U904" s="32" t="str">
        <f>VLOOKUP(A904,Sheet2!X:Y,2,0)</f>
        <v>Red</v>
      </c>
      <c r="V904" s="33" t="str">
        <f>VLOOKUP(A904,Sheet2!AA:AD,4,0)</f>
        <v>Red</v>
      </c>
    </row>
    <row r="905" spans="1:22" x14ac:dyDescent="0.3">
      <c r="A905" t="s">
        <v>917</v>
      </c>
      <c r="B905" t="s">
        <v>1257</v>
      </c>
      <c r="C905">
        <v>49</v>
      </c>
      <c r="D905" t="s">
        <v>1259</v>
      </c>
      <c r="E905">
        <v>2013</v>
      </c>
      <c r="F905">
        <v>39</v>
      </c>
      <c r="G905">
        <v>0.79068285699999996</v>
      </c>
      <c r="H905" t="s">
        <v>1265</v>
      </c>
      <c r="I905" t="s">
        <v>1268</v>
      </c>
      <c r="J905" t="s">
        <v>1274</v>
      </c>
      <c r="K905" t="s">
        <v>1282</v>
      </c>
      <c r="L905" t="s">
        <v>1286</v>
      </c>
      <c r="M905" t="s">
        <v>1289</v>
      </c>
      <c r="N905" t="s">
        <v>1289</v>
      </c>
      <c r="O905">
        <f>VLOOKUP(A905,Sheet2!A:B,2,0)</f>
        <v>252449.55</v>
      </c>
      <c r="P905">
        <f>VLOOKUP(A905,Sheet2!A:C,3,0)</f>
        <v>621764</v>
      </c>
      <c r="Q905">
        <f>VLOOKUP(A905,Sheet2!A:E,5,0)</f>
        <v>0</v>
      </c>
      <c r="R905">
        <f>VLOOKUP(A905,Sheet2!A:F,6,0)</f>
        <v>0</v>
      </c>
      <c r="S905" t="s">
        <v>1288</v>
      </c>
      <c r="T905" s="33" t="str">
        <f>VLOOKUP(A905,Sheet2!AA:AD,3,0)</f>
        <v>Yellow</v>
      </c>
      <c r="U905" s="32" t="str">
        <f>VLOOKUP(A905,Sheet2!X:Y,2,0)</f>
        <v>Red</v>
      </c>
      <c r="V905" s="33" t="str">
        <f>VLOOKUP(A905,Sheet2!AA:AD,4,0)</f>
        <v>Red</v>
      </c>
    </row>
    <row r="906" spans="1:22" x14ac:dyDescent="0.3">
      <c r="A906" t="s">
        <v>918</v>
      </c>
      <c r="B906" t="s">
        <v>1257</v>
      </c>
      <c r="C906">
        <v>61</v>
      </c>
      <c r="D906" t="s">
        <v>1260</v>
      </c>
      <c r="E906">
        <v>2015</v>
      </c>
      <c r="F906">
        <v>22</v>
      </c>
      <c r="G906">
        <v>0.76489130400000005</v>
      </c>
      <c r="H906" t="s">
        <v>1264</v>
      </c>
      <c r="I906" t="s">
        <v>1271</v>
      </c>
      <c r="J906" t="s">
        <v>1271</v>
      </c>
      <c r="K906" t="s">
        <v>1271</v>
      </c>
      <c r="L906" t="s">
        <v>1271</v>
      </c>
      <c r="M906" t="s">
        <v>1289</v>
      </c>
      <c r="N906" t="s">
        <v>1289</v>
      </c>
      <c r="O906">
        <f>VLOOKUP(A906,Sheet2!A:B,2,0)</f>
        <v>60851</v>
      </c>
      <c r="P906">
        <f>VLOOKUP(A906,Sheet2!A:C,3,0)</f>
        <v>546318</v>
      </c>
      <c r="Q906">
        <f>VLOOKUP(A906,Sheet2!A:E,5,0)</f>
        <v>878714</v>
      </c>
      <c r="R906">
        <f>VLOOKUP(A906,Sheet2!A:F,6,0)</f>
        <v>878714</v>
      </c>
      <c r="S906" t="s">
        <v>1288</v>
      </c>
      <c r="T906" s="33" t="str">
        <f>VLOOKUP(A906,Sheet2!AA:AD,3,0)</f>
        <v>Yellow</v>
      </c>
      <c r="U906" s="32" t="str">
        <f>VLOOKUP(A906,Sheet2!X:Y,2,0)</f>
        <v>Red</v>
      </c>
      <c r="V906" s="33" t="str">
        <f>VLOOKUP(A906,Sheet2!AA:AD,4,0)</f>
        <v>Red</v>
      </c>
    </row>
    <row r="907" spans="1:22" x14ac:dyDescent="0.3">
      <c r="A907" t="s">
        <v>919</v>
      </c>
      <c r="B907" t="s">
        <v>1256</v>
      </c>
      <c r="C907">
        <v>49</v>
      </c>
      <c r="D907" t="s">
        <v>1261</v>
      </c>
      <c r="E907">
        <v>2013</v>
      </c>
      <c r="F907">
        <v>41</v>
      </c>
      <c r="G907">
        <v>0.50435534000000004</v>
      </c>
      <c r="H907" t="s">
        <v>1265</v>
      </c>
      <c r="I907" t="s">
        <v>1273</v>
      </c>
      <c r="J907" t="s">
        <v>1274</v>
      </c>
      <c r="K907" t="s">
        <v>1283</v>
      </c>
      <c r="L907" t="s">
        <v>1271</v>
      </c>
      <c r="M907" t="s">
        <v>1289</v>
      </c>
      <c r="N907" t="s">
        <v>1289</v>
      </c>
      <c r="O907">
        <f>VLOOKUP(A907,Sheet2!A:B,2,0)</f>
        <v>212782</v>
      </c>
      <c r="P907">
        <f>VLOOKUP(A907,Sheet2!A:C,3,0)</f>
        <v>388094</v>
      </c>
      <c r="Q907">
        <f>VLOOKUP(A907,Sheet2!A:E,5,0)</f>
        <v>0</v>
      </c>
      <c r="R907">
        <f>VLOOKUP(A907,Sheet2!A:F,6,0)</f>
        <v>0</v>
      </c>
      <c r="S907" t="s">
        <v>1304</v>
      </c>
      <c r="T907" s="33" t="str">
        <f>VLOOKUP(A907,Sheet2!AA:AD,3,0)</f>
        <v>Yellow</v>
      </c>
      <c r="U907" s="32" t="str">
        <f>VLOOKUP(A907,Sheet2!X:Y,2,0)</f>
        <v>Red</v>
      </c>
      <c r="V907" s="33" t="str">
        <f>VLOOKUP(A907,Sheet2!AA:AD,4,0)</f>
        <v>Red</v>
      </c>
    </row>
    <row r="908" spans="1:22" x14ac:dyDescent="0.3">
      <c r="A908" t="s">
        <v>920</v>
      </c>
      <c r="B908" t="s">
        <v>1257</v>
      </c>
      <c r="C908">
        <v>61</v>
      </c>
      <c r="D908" t="s">
        <v>1259</v>
      </c>
      <c r="E908">
        <v>2009</v>
      </c>
      <c r="F908">
        <v>32</v>
      </c>
      <c r="G908">
        <v>0.74093373100000004</v>
      </c>
      <c r="H908" t="s">
        <v>1264</v>
      </c>
      <c r="I908" t="s">
        <v>1268</v>
      </c>
      <c r="J908" t="s">
        <v>1275</v>
      </c>
      <c r="K908" t="s">
        <v>1280</v>
      </c>
      <c r="L908" t="s">
        <v>1286</v>
      </c>
      <c r="M908" t="s">
        <v>1288</v>
      </c>
      <c r="N908" t="s">
        <v>1289</v>
      </c>
      <c r="O908">
        <f>VLOOKUP(A908,Sheet2!A:B,2,0)</f>
        <v>405320.1</v>
      </c>
      <c r="P908">
        <f>VLOOKUP(A908,Sheet2!A:C,3,0)</f>
        <v>447888</v>
      </c>
      <c r="Q908">
        <f>VLOOKUP(A908,Sheet2!A:E,5,0)</f>
        <v>532765</v>
      </c>
      <c r="R908">
        <f>VLOOKUP(A908,Sheet2!A:F,6,0)</f>
        <v>0</v>
      </c>
      <c r="S908" t="s">
        <v>1288</v>
      </c>
      <c r="T908" s="33" t="str">
        <f>VLOOKUP(A908,Sheet2!AA:AD,3,0)</f>
        <v>Yellow</v>
      </c>
      <c r="U908" s="32" t="str">
        <f>VLOOKUP(A908,Sheet2!X:Y,2,0)</f>
        <v>Red</v>
      </c>
      <c r="V908" s="33" t="str">
        <f>VLOOKUP(A908,Sheet2!AA:AD,4,0)</f>
        <v>Red</v>
      </c>
    </row>
    <row r="909" spans="1:22" x14ac:dyDescent="0.3">
      <c r="A909" t="s">
        <v>921</v>
      </c>
      <c r="B909" t="s">
        <v>1257</v>
      </c>
      <c r="C909">
        <v>61</v>
      </c>
      <c r="D909" t="s">
        <v>1260</v>
      </c>
      <c r="E909">
        <v>2010</v>
      </c>
      <c r="F909">
        <v>37</v>
      </c>
      <c r="G909">
        <v>0.82839194599999999</v>
      </c>
      <c r="H909" t="s">
        <v>1265</v>
      </c>
      <c r="I909" t="s">
        <v>1268</v>
      </c>
      <c r="J909" t="s">
        <v>1275</v>
      </c>
      <c r="K909" t="s">
        <v>1279</v>
      </c>
      <c r="L909" t="s">
        <v>1286</v>
      </c>
      <c r="M909" t="s">
        <v>1288</v>
      </c>
      <c r="N909" t="s">
        <v>1289</v>
      </c>
      <c r="O909">
        <f>VLOOKUP(A909,Sheet2!A:B,2,0)</f>
        <v>464675.95</v>
      </c>
      <c r="P909">
        <f>VLOOKUP(A909,Sheet2!A:C,3,0)</f>
        <v>545720</v>
      </c>
      <c r="Q909">
        <f>VLOOKUP(A909,Sheet2!A:E,5,0)</f>
        <v>713496</v>
      </c>
      <c r="R909">
        <f>VLOOKUP(A909,Sheet2!A:F,6,0)</f>
        <v>0</v>
      </c>
      <c r="S909" t="s">
        <v>1288</v>
      </c>
      <c r="T909" s="33" t="str">
        <f>VLOOKUP(A909,Sheet2!AA:AD,3,0)</f>
        <v>Yellow</v>
      </c>
      <c r="U909" s="32" t="str">
        <f>VLOOKUP(A909,Sheet2!X:Y,2,0)</f>
        <v>Red</v>
      </c>
      <c r="V909" s="33" t="str">
        <f>VLOOKUP(A909,Sheet2!AA:AD,4,0)</f>
        <v>Red</v>
      </c>
    </row>
    <row r="910" spans="1:22" x14ac:dyDescent="0.3">
      <c r="A910" t="s">
        <v>922</v>
      </c>
      <c r="B910" t="s">
        <v>1257</v>
      </c>
      <c r="C910">
        <v>49</v>
      </c>
      <c r="D910" t="s">
        <v>1261</v>
      </c>
      <c r="E910">
        <v>2013</v>
      </c>
      <c r="F910">
        <v>21</v>
      </c>
      <c r="G910">
        <v>0.60363316099999997</v>
      </c>
      <c r="H910" t="s">
        <v>1264</v>
      </c>
      <c r="I910" t="s">
        <v>1271</v>
      </c>
      <c r="J910" t="s">
        <v>1271</v>
      </c>
      <c r="K910" t="s">
        <v>1271</v>
      </c>
      <c r="L910" t="s">
        <v>1271</v>
      </c>
      <c r="M910" t="s">
        <v>1288</v>
      </c>
      <c r="N910" t="s">
        <v>1288</v>
      </c>
      <c r="O910">
        <f>VLOOKUP(A910,Sheet2!A:B,2,0)</f>
        <v>237110</v>
      </c>
      <c r="P910">
        <f>VLOOKUP(A910,Sheet2!A:C,3,0)</f>
        <v>237110</v>
      </c>
      <c r="Q910">
        <f>VLOOKUP(A910,Sheet2!A:E,5,0)</f>
        <v>526913</v>
      </c>
      <c r="R910">
        <f>VLOOKUP(A910,Sheet2!A:F,6,0)</f>
        <v>0</v>
      </c>
      <c r="S910" t="s">
        <v>1303</v>
      </c>
      <c r="T910" s="33" t="str">
        <f>VLOOKUP(A910,Sheet2!AA:AD,3,0)</f>
        <v>Yellow</v>
      </c>
      <c r="U910" s="32" t="str">
        <f>VLOOKUP(A910,Sheet2!X:Y,2,0)</f>
        <v>Red</v>
      </c>
      <c r="V910" s="33" t="str">
        <f>VLOOKUP(A910,Sheet2!AA:AD,4,0)</f>
        <v>Red</v>
      </c>
    </row>
    <row r="911" spans="1:22" x14ac:dyDescent="0.3">
      <c r="A911" t="s">
        <v>923</v>
      </c>
      <c r="B911" t="s">
        <v>1257</v>
      </c>
      <c r="C911">
        <v>61</v>
      </c>
      <c r="D911" t="s">
        <v>1258</v>
      </c>
      <c r="E911">
        <v>2012</v>
      </c>
      <c r="F911">
        <v>20</v>
      </c>
      <c r="G911">
        <v>0.62141584900000002</v>
      </c>
      <c r="H911" t="s">
        <v>1264</v>
      </c>
      <c r="I911" t="s">
        <v>1271</v>
      </c>
      <c r="J911" t="s">
        <v>1271</v>
      </c>
      <c r="K911" t="s">
        <v>1271</v>
      </c>
      <c r="L911" t="s">
        <v>1271</v>
      </c>
      <c r="M911" t="s">
        <v>1288</v>
      </c>
      <c r="N911" t="s">
        <v>1288</v>
      </c>
      <c r="O911">
        <f>VLOOKUP(A911,Sheet2!A:B,2,0)</f>
        <v>232657</v>
      </c>
      <c r="P911">
        <f>VLOOKUP(A911,Sheet2!A:C,3,0)</f>
        <v>318199</v>
      </c>
      <c r="Q911">
        <f>VLOOKUP(A911,Sheet2!A:E,5,0)</f>
        <v>644704</v>
      </c>
      <c r="R911">
        <f>VLOOKUP(A911,Sheet2!A:F,6,0)</f>
        <v>0</v>
      </c>
      <c r="S911" t="s">
        <v>1304</v>
      </c>
      <c r="T911" s="33" t="str">
        <f>VLOOKUP(A911,Sheet2!AA:AD,3,0)</f>
        <v>Yellow</v>
      </c>
      <c r="U911" s="32" t="str">
        <f>VLOOKUP(A911,Sheet2!X:Y,2,0)</f>
        <v>Red</v>
      </c>
      <c r="V911" s="33" t="str">
        <f>VLOOKUP(A911,Sheet2!AA:AD,4,0)</f>
        <v>Red</v>
      </c>
    </row>
    <row r="912" spans="1:22" x14ac:dyDescent="0.3">
      <c r="A912" t="s">
        <v>924</v>
      </c>
      <c r="B912" t="s">
        <v>1257</v>
      </c>
      <c r="C912">
        <v>37</v>
      </c>
      <c r="D912" t="s">
        <v>1261</v>
      </c>
      <c r="E912">
        <v>2005</v>
      </c>
      <c r="F912">
        <v>20</v>
      </c>
      <c r="G912">
        <v>0.52095850499999996</v>
      </c>
      <c r="H912" t="s">
        <v>1266</v>
      </c>
      <c r="I912" t="s">
        <v>1271</v>
      </c>
      <c r="J912" t="s">
        <v>1271</v>
      </c>
      <c r="K912" t="s">
        <v>1271</v>
      </c>
      <c r="L912" t="s">
        <v>1271</v>
      </c>
      <c r="M912" t="s">
        <v>1289</v>
      </c>
      <c r="N912" t="s">
        <v>1289</v>
      </c>
      <c r="O912">
        <f>VLOOKUP(A912,Sheet2!A:B,2,0)</f>
        <v>152004</v>
      </c>
      <c r="P912">
        <f>VLOOKUP(A912,Sheet2!A:C,3,0)</f>
        <v>208264</v>
      </c>
      <c r="Q912">
        <f>VLOOKUP(A912,Sheet2!A:E,5,0)</f>
        <v>301193</v>
      </c>
      <c r="R912">
        <f>VLOOKUP(A912,Sheet2!A:F,6,0)</f>
        <v>301193</v>
      </c>
      <c r="S912" t="s">
        <v>1288</v>
      </c>
      <c r="T912" s="33" t="str">
        <f>VLOOKUP(A912,Sheet2!AA:AD,3,0)</f>
        <v>Yellow</v>
      </c>
      <c r="U912" s="32" t="str">
        <f>VLOOKUP(A912,Sheet2!X:Y,2,0)</f>
        <v>Red</v>
      </c>
      <c r="V912" s="33" t="str">
        <f>VLOOKUP(A912,Sheet2!AA:AD,4,0)</f>
        <v>Red</v>
      </c>
    </row>
    <row r="913" spans="1:22" x14ac:dyDescent="0.3">
      <c r="A913" t="s">
        <v>925</v>
      </c>
      <c r="B913" t="s">
        <v>1256</v>
      </c>
      <c r="C913">
        <v>49</v>
      </c>
      <c r="D913" t="s">
        <v>1261</v>
      </c>
      <c r="E913">
        <v>2010</v>
      </c>
      <c r="F913">
        <v>50</v>
      </c>
      <c r="G913">
        <v>0.66530040300000004</v>
      </c>
      <c r="H913" t="s">
        <v>1265</v>
      </c>
      <c r="I913" t="s">
        <v>1272</v>
      </c>
      <c r="J913" t="s">
        <v>1275</v>
      </c>
      <c r="K913" t="s">
        <v>1279</v>
      </c>
      <c r="L913" t="s">
        <v>1286</v>
      </c>
      <c r="M913" t="s">
        <v>1288</v>
      </c>
      <c r="N913" t="s">
        <v>1289</v>
      </c>
      <c r="O913">
        <f>VLOOKUP(A913,Sheet2!A:B,2,0)</f>
        <v>433545</v>
      </c>
      <c r="P913">
        <f>VLOOKUP(A913,Sheet2!A:C,3,0)</f>
        <v>433545</v>
      </c>
      <c r="Q913">
        <f>VLOOKUP(A913,Sheet2!A:E,5,0)</f>
        <v>432787</v>
      </c>
      <c r="R913">
        <f>VLOOKUP(A913,Sheet2!A:F,6,0)</f>
        <v>0</v>
      </c>
      <c r="S913" t="s">
        <v>1288</v>
      </c>
      <c r="T913" s="33" t="str">
        <f>VLOOKUP(A913,Sheet2!AA:AD,3,0)</f>
        <v>Yellow</v>
      </c>
      <c r="U913" s="32" t="str">
        <f>VLOOKUP(A913,Sheet2!X:Y,2,0)</f>
        <v>Red</v>
      </c>
      <c r="V913" s="33" t="str">
        <f>VLOOKUP(A913,Sheet2!AA:AD,4,0)</f>
        <v>Red</v>
      </c>
    </row>
    <row r="914" spans="1:22" x14ac:dyDescent="0.3">
      <c r="A914" t="s">
        <v>926</v>
      </c>
      <c r="B914" t="s">
        <v>1257</v>
      </c>
      <c r="C914">
        <v>61</v>
      </c>
      <c r="D914" t="s">
        <v>1258</v>
      </c>
      <c r="E914">
        <v>2010</v>
      </c>
      <c r="F914">
        <v>29</v>
      </c>
      <c r="G914">
        <v>0.82762813800000001</v>
      </c>
      <c r="H914" t="s">
        <v>1265</v>
      </c>
      <c r="I914" t="s">
        <v>1269</v>
      </c>
      <c r="J914" t="s">
        <v>1276</v>
      </c>
      <c r="K914" t="s">
        <v>1279</v>
      </c>
      <c r="L914" t="s">
        <v>1286</v>
      </c>
      <c r="M914" t="s">
        <v>1288</v>
      </c>
      <c r="N914" t="s">
        <v>1289</v>
      </c>
      <c r="O914">
        <f>VLOOKUP(A914,Sheet2!A:B,2,0)</f>
        <v>518460</v>
      </c>
      <c r="P914">
        <f>VLOOKUP(A914,Sheet2!A:C,3,0)</f>
        <v>518460</v>
      </c>
      <c r="Q914">
        <f>VLOOKUP(A914,Sheet2!A:E,5,0)</f>
        <v>627831</v>
      </c>
      <c r="R914">
        <f>VLOOKUP(A914,Sheet2!A:F,6,0)</f>
        <v>0</v>
      </c>
      <c r="S914" t="s">
        <v>1288</v>
      </c>
      <c r="T914" s="33" t="str">
        <f>VLOOKUP(A914,Sheet2!AA:AD,3,0)</f>
        <v>Yellow</v>
      </c>
      <c r="U914" s="32" t="str">
        <f>VLOOKUP(A914,Sheet2!X:Y,2,0)</f>
        <v>Red</v>
      </c>
      <c r="V914" s="33" t="str">
        <f>VLOOKUP(A914,Sheet2!AA:AD,4,0)</f>
        <v>Red</v>
      </c>
    </row>
    <row r="915" spans="1:22" x14ac:dyDescent="0.3">
      <c r="A915" t="s">
        <v>927</v>
      </c>
      <c r="B915" t="s">
        <v>1257</v>
      </c>
      <c r="C915">
        <v>61</v>
      </c>
      <c r="D915" t="s">
        <v>1262</v>
      </c>
      <c r="E915">
        <v>2017</v>
      </c>
      <c r="F915">
        <v>46</v>
      </c>
      <c r="G915">
        <v>0.51871666699999996</v>
      </c>
      <c r="H915" t="s">
        <v>1266</v>
      </c>
      <c r="I915" t="s">
        <v>1269</v>
      </c>
      <c r="J915" t="s">
        <v>1277</v>
      </c>
      <c r="K915" t="s">
        <v>1279</v>
      </c>
      <c r="L915" t="s">
        <v>1286</v>
      </c>
      <c r="M915" t="s">
        <v>1289</v>
      </c>
      <c r="N915" t="s">
        <v>1288</v>
      </c>
      <c r="O915">
        <f>VLOOKUP(A915,Sheet2!A:B,2,0)</f>
        <v>218116</v>
      </c>
      <c r="P915">
        <f>VLOOKUP(A915,Sheet2!A:C,3,0)</f>
        <v>349395</v>
      </c>
      <c r="Q915">
        <f>VLOOKUP(A915,Sheet2!A:E,5,0)</f>
        <v>587415</v>
      </c>
      <c r="R915">
        <f>VLOOKUP(A915,Sheet2!A:F,6,0)</f>
        <v>587415</v>
      </c>
      <c r="S915" t="s">
        <v>1288</v>
      </c>
      <c r="T915" s="33" t="str">
        <f>VLOOKUP(A915,Sheet2!AA:AD,3,0)</f>
        <v>Yellow</v>
      </c>
      <c r="U915" s="32" t="str">
        <f>VLOOKUP(A915,Sheet2!X:Y,2,0)</f>
        <v>Red</v>
      </c>
      <c r="V915" s="33" t="str">
        <f>VLOOKUP(A915,Sheet2!AA:AD,4,0)</f>
        <v>Red</v>
      </c>
    </row>
    <row r="916" spans="1:22" x14ac:dyDescent="0.3">
      <c r="A916" t="s">
        <v>928</v>
      </c>
      <c r="B916" t="s">
        <v>1257</v>
      </c>
      <c r="C916">
        <v>43</v>
      </c>
      <c r="D916" t="s">
        <v>1263</v>
      </c>
      <c r="E916">
        <v>2012</v>
      </c>
      <c r="F916">
        <v>49</v>
      </c>
      <c r="G916">
        <v>0.48896390200000001</v>
      </c>
      <c r="H916" t="s">
        <v>1265</v>
      </c>
      <c r="I916" t="s">
        <v>1271</v>
      </c>
      <c r="J916" t="s">
        <v>1271</v>
      </c>
      <c r="K916" t="s">
        <v>1271</v>
      </c>
      <c r="L916" t="s">
        <v>1271</v>
      </c>
      <c r="M916" t="s">
        <v>1289</v>
      </c>
      <c r="N916" t="s">
        <v>1288</v>
      </c>
      <c r="O916">
        <f>VLOOKUP(A916,Sheet2!A:B,2,0)</f>
        <v>116758</v>
      </c>
      <c r="P916">
        <f>VLOOKUP(A916,Sheet2!A:C,3,0)</f>
        <v>292306</v>
      </c>
      <c r="Q916">
        <f>VLOOKUP(A916,Sheet2!A:E,5,0)</f>
        <v>469552</v>
      </c>
      <c r="R916">
        <f>VLOOKUP(A916,Sheet2!A:F,6,0)</f>
        <v>469552</v>
      </c>
      <c r="S916" t="s">
        <v>1304</v>
      </c>
      <c r="T916" s="33" t="str">
        <f>VLOOKUP(A916,Sheet2!AA:AD,3,0)</f>
        <v>Yellow</v>
      </c>
      <c r="U916" s="32" t="str">
        <f>VLOOKUP(A916,Sheet2!X:Y,2,0)</f>
        <v>Red</v>
      </c>
      <c r="V916" s="33" t="str">
        <f>VLOOKUP(A916,Sheet2!AA:AD,4,0)</f>
        <v>Red</v>
      </c>
    </row>
    <row r="917" spans="1:22" x14ac:dyDescent="0.3">
      <c r="A917" t="s">
        <v>929</v>
      </c>
      <c r="B917" t="s">
        <v>1257</v>
      </c>
      <c r="C917">
        <v>49</v>
      </c>
      <c r="D917" t="s">
        <v>1258</v>
      </c>
      <c r="E917">
        <v>2009</v>
      </c>
      <c r="F917">
        <v>33</v>
      </c>
      <c r="G917">
        <v>0.82497432800000003</v>
      </c>
      <c r="H917" t="s">
        <v>1265</v>
      </c>
      <c r="I917" t="s">
        <v>1270</v>
      </c>
      <c r="J917" t="s">
        <v>1271</v>
      </c>
      <c r="K917" t="s">
        <v>1271</v>
      </c>
      <c r="L917" t="s">
        <v>1271</v>
      </c>
      <c r="M917" t="s">
        <v>1289</v>
      </c>
      <c r="N917" t="s">
        <v>1289</v>
      </c>
      <c r="O917">
        <f>VLOOKUP(A917,Sheet2!A:B,2,0)</f>
        <v>108596.67</v>
      </c>
      <c r="P917">
        <f>VLOOKUP(A917,Sheet2!A:C,3,0)</f>
        <v>515527</v>
      </c>
      <c r="Q917">
        <f>VLOOKUP(A917,Sheet2!A:E,5,0)</f>
        <v>0</v>
      </c>
      <c r="R917">
        <f>VLOOKUP(A917,Sheet2!A:F,6,0)</f>
        <v>0</v>
      </c>
      <c r="S917" t="s">
        <v>1303</v>
      </c>
      <c r="T917" s="33" t="str">
        <f>VLOOKUP(A917,Sheet2!AA:AD,3,0)</f>
        <v>Yellow</v>
      </c>
      <c r="U917" s="32" t="str">
        <f>VLOOKUP(A917,Sheet2!X:Y,2,0)</f>
        <v>Red</v>
      </c>
      <c r="V917" s="33" t="str">
        <f>VLOOKUP(A917,Sheet2!AA:AD,4,0)</f>
        <v>Red</v>
      </c>
    </row>
    <row r="918" spans="1:22" x14ac:dyDescent="0.3">
      <c r="A918" t="s">
        <v>930</v>
      </c>
      <c r="B918" t="s">
        <v>1257</v>
      </c>
      <c r="C918">
        <v>36</v>
      </c>
      <c r="D918" t="s">
        <v>1263</v>
      </c>
      <c r="E918">
        <v>2006</v>
      </c>
      <c r="F918">
        <v>36</v>
      </c>
      <c r="G918">
        <v>0.45246376799999999</v>
      </c>
      <c r="H918" t="s">
        <v>1264</v>
      </c>
      <c r="I918" t="s">
        <v>1271</v>
      </c>
      <c r="J918" t="s">
        <v>1271</v>
      </c>
      <c r="K918" t="s">
        <v>1271</v>
      </c>
      <c r="L918" t="s">
        <v>1271</v>
      </c>
      <c r="M918" t="s">
        <v>1288</v>
      </c>
      <c r="N918" t="s">
        <v>1288</v>
      </c>
      <c r="O918">
        <f>VLOOKUP(A918,Sheet2!A:B,2,0)</f>
        <v>179972</v>
      </c>
      <c r="P918">
        <f>VLOOKUP(A918,Sheet2!A:C,3,0)</f>
        <v>207660</v>
      </c>
      <c r="Q918">
        <f>VLOOKUP(A918,Sheet2!A:E,5,0)</f>
        <v>237968</v>
      </c>
      <c r="R918">
        <f>VLOOKUP(A918,Sheet2!A:F,6,0)</f>
        <v>0</v>
      </c>
      <c r="S918" t="s">
        <v>1303</v>
      </c>
      <c r="T918" s="33" t="str">
        <f>VLOOKUP(A918,Sheet2!AA:AD,3,0)</f>
        <v>Yellow</v>
      </c>
      <c r="U918" s="32" t="str">
        <f>VLOOKUP(A918,Sheet2!X:Y,2,0)</f>
        <v>Red</v>
      </c>
      <c r="V918" s="33" t="str">
        <f>VLOOKUP(A918,Sheet2!AA:AD,4,0)</f>
        <v>Red</v>
      </c>
    </row>
    <row r="919" spans="1:22" x14ac:dyDescent="0.3">
      <c r="A919" t="s">
        <v>931</v>
      </c>
      <c r="B919" t="s">
        <v>1257</v>
      </c>
      <c r="C919">
        <v>49</v>
      </c>
      <c r="D919" t="s">
        <v>1258</v>
      </c>
      <c r="E919">
        <v>2007</v>
      </c>
      <c r="F919">
        <v>18</v>
      </c>
      <c r="G919">
        <v>0.62448273200000004</v>
      </c>
      <c r="H919" t="s">
        <v>1264</v>
      </c>
      <c r="I919" t="s">
        <v>1271</v>
      </c>
      <c r="J919" t="s">
        <v>1271</v>
      </c>
      <c r="K919" t="s">
        <v>1271</v>
      </c>
      <c r="L919" t="s">
        <v>1271</v>
      </c>
      <c r="M919" t="s">
        <v>1288</v>
      </c>
      <c r="N919" t="s">
        <v>1289</v>
      </c>
      <c r="O919">
        <f>VLOOKUP(A919,Sheet2!A:B,2,0)</f>
        <v>139160</v>
      </c>
      <c r="P919">
        <f>VLOOKUP(A919,Sheet2!A:C,3,0)</f>
        <v>173950</v>
      </c>
      <c r="Q919">
        <f>VLOOKUP(A919,Sheet2!A:E,5,0)</f>
        <v>390258</v>
      </c>
      <c r="R919">
        <f>VLOOKUP(A919,Sheet2!A:F,6,0)</f>
        <v>0</v>
      </c>
      <c r="S919" t="s">
        <v>1303</v>
      </c>
      <c r="T919" s="33" t="str">
        <f>VLOOKUP(A919,Sheet2!AA:AD,3,0)</f>
        <v>Yellow</v>
      </c>
      <c r="U919" s="32" t="str">
        <f>VLOOKUP(A919,Sheet2!X:Y,2,0)</f>
        <v>Red</v>
      </c>
      <c r="V919" s="33" t="str">
        <f>VLOOKUP(A919,Sheet2!AA:AD,4,0)</f>
        <v>Red</v>
      </c>
    </row>
    <row r="920" spans="1:22" x14ac:dyDescent="0.3">
      <c r="A920" t="s">
        <v>932</v>
      </c>
      <c r="B920" t="s">
        <v>1257</v>
      </c>
      <c r="C920">
        <v>48</v>
      </c>
      <c r="D920" t="s">
        <v>1263</v>
      </c>
      <c r="E920">
        <v>2006</v>
      </c>
      <c r="F920">
        <v>36</v>
      </c>
      <c r="G920">
        <v>0.53851304300000002</v>
      </c>
      <c r="H920" t="s">
        <v>1264</v>
      </c>
      <c r="I920" t="s">
        <v>1269</v>
      </c>
      <c r="J920" t="s">
        <v>1274</v>
      </c>
      <c r="K920" t="s">
        <v>1280</v>
      </c>
      <c r="L920" t="s">
        <v>1284</v>
      </c>
      <c r="M920" t="s">
        <v>1289</v>
      </c>
      <c r="N920" t="s">
        <v>1288</v>
      </c>
      <c r="O920">
        <f>VLOOKUP(A920,Sheet2!A:B,2,0)</f>
        <v>210465</v>
      </c>
      <c r="P920">
        <f>VLOOKUP(A920,Sheet2!A:C,3,0)</f>
        <v>224496</v>
      </c>
      <c r="Q920">
        <f>VLOOKUP(A920,Sheet2!A:E,5,0)</f>
        <v>349514</v>
      </c>
      <c r="R920">
        <f>VLOOKUP(A920,Sheet2!A:F,6,0)</f>
        <v>0</v>
      </c>
      <c r="S920" t="s">
        <v>1303</v>
      </c>
      <c r="T920" s="33" t="str">
        <f>VLOOKUP(A920,Sheet2!AA:AD,3,0)</f>
        <v>Yellow</v>
      </c>
      <c r="U920" s="32" t="str">
        <f>VLOOKUP(A920,Sheet2!X:Y,2,0)</f>
        <v>Red</v>
      </c>
      <c r="V920" s="33" t="str">
        <f>VLOOKUP(A920,Sheet2!AA:AD,4,0)</f>
        <v>Red</v>
      </c>
    </row>
    <row r="921" spans="1:22" x14ac:dyDescent="0.3">
      <c r="A921" t="s">
        <v>933</v>
      </c>
      <c r="B921" t="s">
        <v>1257</v>
      </c>
      <c r="C921">
        <v>49</v>
      </c>
      <c r="D921" t="s">
        <v>1260</v>
      </c>
      <c r="E921">
        <v>2007</v>
      </c>
      <c r="F921">
        <v>47</v>
      </c>
      <c r="G921">
        <v>0.62273344500000005</v>
      </c>
      <c r="H921" t="s">
        <v>1264</v>
      </c>
      <c r="I921" t="s">
        <v>1271</v>
      </c>
      <c r="J921" t="s">
        <v>1271</v>
      </c>
      <c r="K921" t="s">
        <v>1271</v>
      </c>
      <c r="L921" t="s">
        <v>1271</v>
      </c>
      <c r="M921" t="s">
        <v>1289</v>
      </c>
      <c r="N921" t="s">
        <v>1289</v>
      </c>
      <c r="O921">
        <f>VLOOKUP(A921,Sheet2!A:B,2,0)</f>
        <v>31355</v>
      </c>
      <c r="P921">
        <f>VLOOKUP(A921,Sheet2!A:C,3,0)</f>
        <v>212905</v>
      </c>
      <c r="Q921">
        <f>VLOOKUP(A921,Sheet2!A:E,5,0)</f>
        <v>0</v>
      </c>
      <c r="R921">
        <f>VLOOKUP(A921,Sheet2!A:F,6,0)</f>
        <v>0</v>
      </c>
      <c r="S921" t="s">
        <v>1304</v>
      </c>
      <c r="T921" s="33" t="str">
        <f>VLOOKUP(A921,Sheet2!AA:AD,3,0)</f>
        <v>Yellow</v>
      </c>
      <c r="U921" s="32" t="str">
        <f>VLOOKUP(A921,Sheet2!X:Y,2,0)</f>
        <v>Red</v>
      </c>
      <c r="V921" s="33" t="str">
        <f>VLOOKUP(A921,Sheet2!AA:AD,4,0)</f>
        <v>Red</v>
      </c>
    </row>
    <row r="922" spans="1:22" x14ac:dyDescent="0.3">
      <c r="A922" t="s">
        <v>934</v>
      </c>
      <c r="B922" t="s">
        <v>1257</v>
      </c>
      <c r="C922">
        <v>36</v>
      </c>
      <c r="D922" t="s">
        <v>1263</v>
      </c>
      <c r="E922">
        <v>2007</v>
      </c>
      <c r="F922">
        <v>36</v>
      </c>
      <c r="G922">
        <v>0.44571428600000002</v>
      </c>
      <c r="H922" t="s">
        <v>1264</v>
      </c>
      <c r="I922" t="s">
        <v>1271</v>
      </c>
      <c r="J922" t="s">
        <v>1271</v>
      </c>
      <c r="K922" t="s">
        <v>1271</v>
      </c>
      <c r="L922" t="s">
        <v>1271</v>
      </c>
      <c r="M922" t="s">
        <v>1289</v>
      </c>
      <c r="N922" t="s">
        <v>1288</v>
      </c>
      <c r="O922">
        <f>VLOOKUP(A922,Sheet2!A:B,2,0)</f>
        <v>195000</v>
      </c>
      <c r="P922">
        <f>VLOOKUP(A922,Sheet2!A:C,3,0)</f>
        <v>212433</v>
      </c>
      <c r="Q922">
        <f>VLOOKUP(A922,Sheet2!A:E,5,0)</f>
        <v>295005</v>
      </c>
      <c r="R922">
        <f>VLOOKUP(A922,Sheet2!A:F,6,0)</f>
        <v>0</v>
      </c>
      <c r="S922" t="s">
        <v>1303</v>
      </c>
      <c r="T922" s="33" t="str">
        <f>VLOOKUP(A922,Sheet2!AA:AD,3,0)</f>
        <v>Yellow</v>
      </c>
      <c r="U922" s="32" t="str">
        <f>VLOOKUP(A922,Sheet2!X:Y,2,0)</f>
        <v>Red</v>
      </c>
      <c r="V922" s="33" t="str">
        <f>VLOOKUP(A922,Sheet2!AA:AD,4,0)</f>
        <v>Red</v>
      </c>
    </row>
    <row r="923" spans="1:22" x14ac:dyDescent="0.3">
      <c r="A923" t="s">
        <v>935</v>
      </c>
      <c r="B923" t="s">
        <v>1257</v>
      </c>
      <c r="C923">
        <v>49</v>
      </c>
      <c r="D923" t="s">
        <v>1258</v>
      </c>
      <c r="E923">
        <v>2008</v>
      </c>
      <c r="F923">
        <v>24</v>
      </c>
      <c r="G923">
        <v>0.62374637700000002</v>
      </c>
      <c r="H923" t="s">
        <v>1264</v>
      </c>
      <c r="I923" t="s">
        <v>1271</v>
      </c>
      <c r="J923" t="s">
        <v>1271</v>
      </c>
      <c r="K923" t="s">
        <v>1271</v>
      </c>
      <c r="L923" t="s">
        <v>1271</v>
      </c>
      <c r="M923" t="s">
        <v>1288</v>
      </c>
      <c r="N923" t="s">
        <v>1288</v>
      </c>
      <c r="O923">
        <f>VLOOKUP(A923,Sheet2!A:B,2,0)</f>
        <v>163875.84</v>
      </c>
      <c r="P923">
        <f>VLOOKUP(A923,Sheet2!A:C,3,0)</f>
        <v>176940</v>
      </c>
      <c r="Q923">
        <f>VLOOKUP(A923,Sheet2!A:E,5,0)</f>
        <v>401885</v>
      </c>
      <c r="R923">
        <f>VLOOKUP(A923,Sheet2!A:F,6,0)</f>
        <v>0</v>
      </c>
      <c r="S923" t="s">
        <v>1303</v>
      </c>
      <c r="T923" s="33" t="str">
        <f>VLOOKUP(A923,Sheet2!AA:AD,3,0)</f>
        <v>Yellow</v>
      </c>
      <c r="U923" s="32" t="str">
        <f>VLOOKUP(A923,Sheet2!X:Y,2,0)</f>
        <v>Red</v>
      </c>
      <c r="V923" s="33" t="str">
        <f>VLOOKUP(A923,Sheet2!AA:AD,4,0)</f>
        <v>Red</v>
      </c>
    </row>
    <row r="924" spans="1:22" x14ac:dyDescent="0.3">
      <c r="A924" t="s">
        <v>936</v>
      </c>
      <c r="B924" t="s">
        <v>1257</v>
      </c>
      <c r="C924">
        <v>36</v>
      </c>
      <c r="D924" t="s">
        <v>1263</v>
      </c>
      <c r="E924">
        <v>2007</v>
      </c>
      <c r="F924">
        <v>36</v>
      </c>
      <c r="G924">
        <v>0.47663865500000002</v>
      </c>
      <c r="H924" t="s">
        <v>1264</v>
      </c>
      <c r="I924" t="s">
        <v>1271</v>
      </c>
      <c r="J924" t="s">
        <v>1271</v>
      </c>
      <c r="K924" t="s">
        <v>1271</v>
      </c>
      <c r="L924" t="s">
        <v>1271</v>
      </c>
      <c r="M924" t="s">
        <v>1288</v>
      </c>
      <c r="N924" t="s">
        <v>1288</v>
      </c>
      <c r="O924">
        <f>VLOOKUP(A924,Sheet2!A:B,2,0)</f>
        <v>185290</v>
      </c>
      <c r="P924">
        <f>VLOOKUP(A924,Sheet2!A:C,3,0)</f>
        <v>221377</v>
      </c>
      <c r="Q924">
        <f>VLOOKUP(A924,Sheet2!A:E,5,0)</f>
        <v>295936</v>
      </c>
      <c r="R924">
        <f>VLOOKUP(A924,Sheet2!A:F,6,0)</f>
        <v>0</v>
      </c>
      <c r="S924" t="s">
        <v>1303</v>
      </c>
      <c r="T924" s="33" t="str">
        <f>VLOOKUP(A924,Sheet2!AA:AD,3,0)</f>
        <v>Yellow</v>
      </c>
      <c r="U924" s="32" t="str">
        <f>VLOOKUP(A924,Sheet2!X:Y,2,0)</f>
        <v>Red</v>
      </c>
      <c r="V924" s="33" t="str">
        <f>VLOOKUP(A924,Sheet2!AA:AD,4,0)</f>
        <v>Red</v>
      </c>
    </row>
    <row r="925" spans="1:22" x14ac:dyDescent="0.3">
      <c r="A925" t="s">
        <v>937</v>
      </c>
      <c r="B925" t="s">
        <v>1257</v>
      </c>
      <c r="C925">
        <v>49</v>
      </c>
      <c r="D925" t="s">
        <v>1258</v>
      </c>
      <c r="E925">
        <v>2011</v>
      </c>
      <c r="F925">
        <v>58</v>
      </c>
      <c r="G925">
        <v>0.610611613</v>
      </c>
      <c r="H925" t="s">
        <v>1265</v>
      </c>
      <c r="I925" t="s">
        <v>1271</v>
      </c>
      <c r="J925" t="s">
        <v>1271</v>
      </c>
      <c r="K925" t="s">
        <v>1271</v>
      </c>
      <c r="L925" t="s">
        <v>1271</v>
      </c>
      <c r="M925" t="s">
        <v>1288</v>
      </c>
      <c r="N925" t="s">
        <v>1289</v>
      </c>
      <c r="O925">
        <f>VLOOKUP(A925,Sheet2!A:B,2,0)</f>
        <v>392734</v>
      </c>
      <c r="P925">
        <f>VLOOKUP(A925,Sheet2!A:C,3,0)</f>
        <v>427842</v>
      </c>
      <c r="Q925">
        <f>VLOOKUP(A925,Sheet2!A:E,5,0)</f>
        <v>466383</v>
      </c>
      <c r="R925">
        <f>VLOOKUP(A925,Sheet2!A:F,6,0)</f>
        <v>0</v>
      </c>
      <c r="S925" t="s">
        <v>1288</v>
      </c>
      <c r="T925" s="33" t="str">
        <f>VLOOKUP(A925,Sheet2!AA:AD,3,0)</f>
        <v>Yellow</v>
      </c>
      <c r="U925" s="32" t="str">
        <f>VLOOKUP(A925,Sheet2!X:Y,2,0)</f>
        <v>Red</v>
      </c>
      <c r="V925" s="33" t="str">
        <f>VLOOKUP(A925,Sheet2!AA:AD,4,0)</f>
        <v>Red</v>
      </c>
    </row>
    <row r="926" spans="1:22" x14ac:dyDescent="0.3">
      <c r="A926" t="s">
        <v>938</v>
      </c>
      <c r="B926" t="s">
        <v>1257</v>
      </c>
      <c r="C926">
        <v>36</v>
      </c>
      <c r="D926" t="s">
        <v>1263</v>
      </c>
      <c r="E926">
        <v>2005</v>
      </c>
      <c r="F926">
        <v>36</v>
      </c>
      <c r="G926">
        <v>0.43095327100000003</v>
      </c>
      <c r="H926" t="s">
        <v>1264</v>
      </c>
      <c r="I926" t="s">
        <v>1271</v>
      </c>
      <c r="J926" t="s">
        <v>1275</v>
      </c>
      <c r="K926" t="s">
        <v>1280</v>
      </c>
      <c r="L926" t="s">
        <v>1284</v>
      </c>
      <c r="M926" t="s">
        <v>1288</v>
      </c>
      <c r="N926" t="s">
        <v>1288</v>
      </c>
      <c r="O926">
        <f>VLOOKUP(A926,Sheet2!A:B,2,0)</f>
        <v>138140</v>
      </c>
      <c r="P926">
        <f>VLOOKUP(A926,Sheet2!A:C,3,0)</f>
        <v>151954</v>
      </c>
      <c r="Q926">
        <f>VLOOKUP(A926,Sheet2!A:E,5,0)</f>
        <v>249126</v>
      </c>
      <c r="R926">
        <f>VLOOKUP(A926,Sheet2!A:F,6,0)</f>
        <v>0</v>
      </c>
      <c r="S926" t="s">
        <v>1303</v>
      </c>
      <c r="T926" s="33" t="str">
        <f>VLOOKUP(A926,Sheet2!AA:AD,3,0)</f>
        <v>Yellow</v>
      </c>
      <c r="U926" s="32" t="str">
        <f>VLOOKUP(A926,Sheet2!X:Y,2,0)</f>
        <v>Red</v>
      </c>
      <c r="V926" s="33" t="str">
        <f>VLOOKUP(A926,Sheet2!AA:AD,4,0)</f>
        <v>Red</v>
      </c>
    </row>
    <row r="927" spans="1:22" x14ac:dyDescent="0.3">
      <c r="A927" t="s">
        <v>939</v>
      </c>
      <c r="B927" t="s">
        <v>1257</v>
      </c>
      <c r="C927">
        <v>61</v>
      </c>
      <c r="D927" t="s">
        <v>1258</v>
      </c>
      <c r="E927">
        <v>2011</v>
      </c>
      <c r="F927">
        <v>46</v>
      </c>
      <c r="G927">
        <v>0.72942164300000001</v>
      </c>
      <c r="H927" t="s">
        <v>1264</v>
      </c>
      <c r="I927" t="s">
        <v>1271</v>
      </c>
      <c r="J927" t="s">
        <v>1271</v>
      </c>
      <c r="K927" t="s">
        <v>1271</v>
      </c>
      <c r="L927" t="s">
        <v>1271</v>
      </c>
      <c r="M927" t="s">
        <v>1288</v>
      </c>
      <c r="N927" t="s">
        <v>1289</v>
      </c>
      <c r="O927">
        <f>VLOOKUP(A927,Sheet2!A:B,2,0)</f>
        <v>305210</v>
      </c>
      <c r="P927">
        <f>VLOOKUP(A927,Sheet2!A:C,3,0)</f>
        <v>336973</v>
      </c>
      <c r="Q927">
        <f>VLOOKUP(A927,Sheet2!A:E,5,0)</f>
        <v>646818</v>
      </c>
      <c r="R927">
        <f>VLOOKUP(A927,Sheet2!A:F,6,0)</f>
        <v>0</v>
      </c>
      <c r="S927" t="s">
        <v>1304</v>
      </c>
      <c r="T927" s="33" t="str">
        <f>VLOOKUP(A927,Sheet2!AA:AD,3,0)</f>
        <v>Yellow</v>
      </c>
      <c r="U927" s="32" t="str">
        <f>VLOOKUP(A927,Sheet2!X:Y,2,0)</f>
        <v>Red</v>
      </c>
      <c r="V927" s="33" t="str">
        <f>VLOOKUP(A927,Sheet2!AA:AD,4,0)</f>
        <v>Red</v>
      </c>
    </row>
    <row r="928" spans="1:22" x14ac:dyDescent="0.3">
      <c r="A928" t="s">
        <v>940</v>
      </c>
      <c r="B928" t="s">
        <v>1256</v>
      </c>
      <c r="C928">
        <v>61</v>
      </c>
      <c r="D928" t="s">
        <v>1261</v>
      </c>
      <c r="E928">
        <v>2009</v>
      </c>
      <c r="F928">
        <v>50</v>
      </c>
      <c r="G928">
        <v>0.76563104500000001</v>
      </c>
      <c r="H928" t="s">
        <v>1265</v>
      </c>
      <c r="I928" t="s">
        <v>1269</v>
      </c>
      <c r="J928" t="s">
        <v>1275</v>
      </c>
      <c r="K928" t="s">
        <v>1279</v>
      </c>
      <c r="L928" t="s">
        <v>1287</v>
      </c>
      <c r="M928" t="s">
        <v>1289</v>
      </c>
      <c r="N928" t="s">
        <v>1289</v>
      </c>
      <c r="O928">
        <f>VLOOKUP(A928,Sheet2!A:B,2,0)</f>
        <v>242462</v>
      </c>
      <c r="P928">
        <f>VLOOKUP(A928,Sheet2!A:C,3,0)</f>
        <v>440840</v>
      </c>
      <c r="Q928">
        <f>VLOOKUP(A928,Sheet2!A:E,5,0)</f>
        <v>593084</v>
      </c>
      <c r="R928">
        <f>VLOOKUP(A928,Sheet2!A:F,6,0)</f>
        <v>0</v>
      </c>
      <c r="S928" t="s">
        <v>1288</v>
      </c>
      <c r="T928" s="33" t="str">
        <f>VLOOKUP(A928,Sheet2!AA:AD,3,0)</f>
        <v>Yellow</v>
      </c>
      <c r="U928" s="32" t="str">
        <f>VLOOKUP(A928,Sheet2!X:Y,2,0)</f>
        <v>Red</v>
      </c>
      <c r="V928" s="33" t="str">
        <f>VLOOKUP(A928,Sheet2!AA:AD,4,0)</f>
        <v>Red</v>
      </c>
    </row>
    <row r="929" spans="1:22" x14ac:dyDescent="0.3">
      <c r="A929" t="s">
        <v>941</v>
      </c>
      <c r="B929" t="s">
        <v>1257</v>
      </c>
      <c r="C929">
        <v>61</v>
      </c>
      <c r="D929" t="s">
        <v>1259</v>
      </c>
      <c r="E929">
        <v>2009</v>
      </c>
      <c r="F929">
        <v>39</v>
      </c>
      <c r="G929">
        <v>0.81552597000000004</v>
      </c>
      <c r="H929" t="s">
        <v>1265</v>
      </c>
      <c r="I929" t="s">
        <v>1270</v>
      </c>
      <c r="J929" t="s">
        <v>1274</v>
      </c>
      <c r="K929" t="s">
        <v>1279</v>
      </c>
      <c r="L929" t="s">
        <v>1271</v>
      </c>
      <c r="M929" t="s">
        <v>1289</v>
      </c>
      <c r="N929" t="s">
        <v>1289</v>
      </c>
      <c r="O929">
        <f>VLOOKUP(A929,Sheet2!A:B,2,0)</f>
        <v>131487</v>
      </c>
      <c r="P929">
        <f>VLOOKUP(A929,Sheet2!A:C,3,0)</f>
        <v>452751</v>
      </c>
      <c r="Q929">
        <f>VLOOKUP(A929,Sheet2!A:E,5,0)</f>
        <v>0</v>
      </c>
      <c r="R929">
        <f>VLOOKUP(A929,Sheet2!A:F,6,0)</f>
        <v>0</v>
      </c>
      <c r="S929" t="s">
        <v>1288</v>
      </c>
      <c r="T929" s="33" t="str">
        <f>VLOOKUP(A929,Sheet2!AA:AD,3,0)</f>
        <v>Yellow</v>
      </c>
      <c r="U929" s="32" t="str">
        <f>VLOOKUP(A929,Sheet2!X:Y,2,0)</f>
        <v>Red</v>
      </c>
      <c r="V929" s="33" t="str">
        <f>VLOOKUP(A929,Sheet2!AA:AD,4,0)</f>
        <v>Red</v>
      </c>
    </row>
    <row r="930" spans="1:22" x14ac:dyDescent="0.3">
      <c r="A930" t="s">
        <v>942</v>
      </c>
      <c r="B930" t="s">
        <v>1257</v>
      </c>
      <c r="C930">
        <v>61</v>
      </c>
      <c r="D930" t="s">
        <v>1261</v>
      </c>
      <c r="E930">
        <v>2007</v>
      </c>
      <c r="F930">
        <v>40</v>
      </c>
      <c r="G930">
        <v>0.68220504199999998</v>
      </c>
      <c r="H930" t="s">
        <v>1265</v>
      </c>
      <c r="I930" t="s">
        <v>1268</v>
      </c>
      <c r="J930" t="s">
        <v>1275</v>
      </c>
      <c r="K930" t="s">
        <v>1279</v>
      </c>
      <c r="L930" t="s">
        <v>1284</v>
      </c>
      <c r="M930" t="s">
        <v>1289</v>
      </c>
      <c r="N930" t="s">
        <v>1289</v>
      </c>
      <c r="O930">
        <f>VLOOKUP(A930,Sheet2!A:B,2,0)</f>
        <v>109432</v>
      </c>
      <c r="P930">
        <f>VLOOKUP(A930,Sheet2!A:C,3,0)</f>
        <v>347054</v>
      </c>
      <c r="Q930">
        <f>VLOOKUP(A930,Sheet2!A:E,5,0)</f>
        <v>0</v>
      </c>
      <c r="R930">
        <f>VLOOKUP(A930,Sheet2!A:F,6,0)</f>
        <v>0</v>
      </c>
      <c r="S930" t="s">
        <v>1288</v>
      </c>
      <c r="T930" s="33" t="str">
        <f>VLOOKUP(A930,Sheet2!AA:AD,3,0)</f>
        <v>Yellow</v>
      </c>
      <c r="U930" s="32" t="str">
        <f>VLOOKUP(A930,Sheet2!X:Y,2,0)</f>
        <v>Red</v>
      </c>
      <c r="V930" s="33" t="str">
        <f>VLOOKUP(A930,Sheet2!AA:AD,4,0)</f>
        <v>Red</v>
      </c>
    </row>
    <row r="931" spans="1:22" x14ac:dyDescent="0.3">
      <c r="A931" t="s">
        <v>943</v>
      </c>
      <c r="B931" t="s">
        <v>1257</v>
      </c>
      <c r="C931">
        <v>61</v>
      </c>
      <c r="D931" t="s">
        <v>1259</v>
      </c>
      <c r="E931">
        <v>2015</v>
      </c>
      <c r="F931">
        <v>40</v>
      </c>
      <c r="G931">
        <v>0.64751130400000001</v>
      </c>
      <c r="H931" t="s">
        <v>1265</v>
      </c>
      <c r="I931" t="s">
        <v>1271</v>
      </c>
      <c r="J931" t="s">
        <v>1271</v>
      </c>
      <c r="K931" t="s">
        <v>1271</v>
      </c>
      <c r="L931" t="s">
        <v>1271</v>
      </c>
      <c r="M931" t="s">
        <v>1288</v>
      </c>
      <c r="N931" t="s">
        <v>1289</v>
      </c>
      <c r="O931">
        <f>VLOOKUP(A931,Sheet2!A:B,2,0)</f>
        <v>559962</v>
      </c>
      <c r="P931">
        <f>VLOOKUP(A931,Sheet2!A:C,3,0)</f>
        <v>559962</v>
      </c>
      <c r="Q931">
        <f>VLOOKUP(A931,Sheet2!A:E,5,0)</f>
        <v>676256</v>
      </c>
      <c r="R931">
        <f>VLOOKUP(A931,Sheet2!A:F,6,0)</f>
        <v>0</v>
      </c>
      <c r="S931" t="s">
        <v>1288</v>
      </c>
      <c r="T931" s="33" t="str">
        <f>VLOOKUP(A931,Sheet2!AA:AD,3,0)</f>
        <v>Yellow</v>
      </c>
      <c r="U931" s="32" t="str">
        <f>VLOOKUP(A931,Sheet2!X:Y,2,0)</f>
        <v>Red</v>
      </c>
      <c r="V931" s="33" t="str">
        <f>VLOOKUP(A931,Sheet2!AA:AD,4,0)</f>
        <v>Red</v>
      </c>
    </row>
    <row r="932" spans="1:22" x14ac:dyDescent="0.3">
      <c r="A932" t="s">
        <v>944</v>
      </c>
      <c r="B932" t="s">
        <v>1257</v>
      </c>
      <c r="C932">
        <v>61</v>
      </c>
      <c r="D932" t="s">
        <v>1261</v>
      </c>
      <c r="E932">
        <v>2011</v>
      </c>
      <c r="F932">
        <v>39</v>
      </c>
      <c r="G932">
        <v>0.82304825800000003</v>
      </c>
      <c r="H932" t="s">
        <v>1265</v>
      </c>
      <c r="I932" t="s">
        <v>1270</v>
      </c>
      <c r="J932" t="s">
        <v>1274</v>
      </c>
      <c r="K932" t="s">
        <v>1279</v>
      </c>
      <c r="L932" t="s">
        <v>1285</v>
      </c>
      <c r="M932" t="s">
        <v>1289</v>
      </c>
      <c r="N932" t="s">
        <v>1289</v>
      </c>
      <c r="O932">
        <f>VLOOKUP(A932,Sheet2!A:B,2,0)</f>
        <v>287505.94</v>
      </c>
      <c r="P932">
        <f>VLOOKUP(A932,Sheet2!A:C,3,0)</f>
        <v>535686</v>
      </c>
      <c r="Q932">
        <f>VLOOKUP(A932,Sheet2!A:E,5,0)</f>
        <v>0</v>
      </c>
      <c r="R932">
        <f>VLOOKUP(A932,Sheet2!A:F,6,0)</f>
        <v>0</v>
      </c>
      <c r="S932" t="s">
        <v>1305</v>
      </c>
      <c r="T932" s="33" t="str">
        <f>VLOOKUP(A932,Sheet2!AA:AD,3,0)</f>
        <v>Yellow</v>
      </c>
      <c r="U932" s="32" t="str">
        <f>VLOOKUP(A932,Sheet2!X:Y,2,0)</f>
        <v>Red</v>
      </c>
      <c r="V932" s="33" t="str">
        <f>VLOOKUP(A932,Sheet2!AA:AD,4,0)</f>
        <v>Red</v>
      </c>
    </row>
    <row r="933" spans="1:22" x14ac:dyDescent="0.3">
      <c r="A933" t="s">
        <v>945</v>
      </c>
      <c r="B933" t="s">
        <v>1257</v>
      </c>
      <c r="C933">
        <v>37</v>
      </c>
      <c r="D933" t="s">
        <v>1258</v>
      </c>
      <c r="E933">
        <v>2010</v>
      </c>
      <c r="F933">
        <v>21</v>
      </c>
      <c r="G933">
        <v>0.83484349000000002</v>
      </c>
      <c r="H933" t="s">
        <v>1265</v>
      </c>
      <c r="I933" t="s">
        <v>1271</v>
      </c>
      <c r="J933" t="s">
        <v>1271</v>
      </c>
      <c r="K933" t="s">
        <v>1271</v>
      </c>
      <c r="L933" t="s">
        <v>1271</v>
      </c>
      <c r="M933" t="s">
        <v>1289</v>
      </c>
      <c r="N933" t="s">
        <v>1289</v>
      </c>
      <c r="O933">
        <f>VLOOKUP(A933,Sheet2!A:B,2,0)</f>
        <v>360781.61</v>
      </c>
      <c r="P933">
        <f>VLOOKUP(A933,Sheet2!A:C,3,0)</f>
        <v>708288</v>
      </c>
      <c r="Q933">
        <f>VLOOKUP(A933,Sheet2!A:E,5,0)</f>
        <v>0</v>
      </c>
      <c r="R933">
        <f>VLOOKUP(A933,Sheet2!A:F,6,0)</f>
        <v>0</v>
      </c>
      <c r="S933" t="s">
        <v>1288</v>
      </c>
      <c r="T933" s="33" t="str">
        <f>VLOOKUP(A933,Sheet2!AA:AD,3,0)</f>
        <v>Yellow</v>
      </c>
      <c r="U933" s="32" t="str">
        <f>VLOOKUP(A933,Sheet2!X:Y,2,0)</f>
        <v>Red</v>
      </c>
      <c r="V933" s="33" t="str">
        <f>VLOOKUP(A933,Sheet2!AA:AD,4,0)</f>
        <v>Red</v>
      </c>
    </row>
    <row r="934" spans="1:22" x14ac:dyDescent="0.3">
      <c r="A934" t="s">
        <v>946</v>
      </c>
      <c r="B934" t="s">
        <v>1257</v>
      </c>
      <c r="C934">
        <v>61</v>
      </c>
      <c r="D934" t="s">
        <v>1259</v>
      </c>
      <c r="E934">
        <v>2009</v>
      </c>
      <c r="F934">
        <v>25</v>
      </c>
      <c r="G934">
        <v>0.68376250000000005</v>
      </c>
      <c r="H934" t="s">
        <v>1265</v>
      </c>
      <c r="I934" t="s">
        <v>1270</v>
      </c>
      <c r="J934" t="s">
        <v>1274</v>
      </c>
      <c r="K934" t="s">
        <v>1279</v>
      </c>
      <c r="L934" t="s">
        <v>1271</v>
      </c>
      <c r="M934" t="s">
        <v>1288</v>
      </c>
      <c r="N934" t="s">
        <v>1289</v>
      </c>
      <c r="O934">
        <f>VLOOKUP(A934,Sheet2!A:B,2,0)</f>
        <v>317534</v>
      </c>
      <c r="P934">
        <f>VLOOKUP(A934,Sheet2!A:C,3,0)</f>
        <v>317534</v>
      </c>
      <c r="Q934">
        <f>VLOOKUP(A934,Sheet2!A:E,5,0)</f>
        <v>546451</v>
      </c>
      <c r="R934">
        <f>VLOOKUP(A934,Sheet2!A:F,6,0)</f>
        <v>0</v>
      </c>
      <c r="S934" t="s">
        <v>1303</v>
      </c>
      <c r="T934" s="33" t="str">
        <f>VLOOKUP(A934,Sheet2!AA:AD,3,0)</f>
        <v>Yellow</v>
      </c>
      <c r="U934" s="32" t="str">
        <f>VLOOKUP(A934,Sheet2!X:Y,2,0)</f>
        <v>Red</v>
      </c>
      <c r="V934" s="33" t="str">
        <f>VLOOKUP(A934,Sheet2!AA:AD,4,0)</f>
        <v>Red</v>
      </c>
    </row>
    <row r="935" spans="1:22" x14ac:dyDescent="0.3">
      <c r="A935" t="s">
        <v>947</v>
      </c>
      <c r="B935" t="s">
        <v>1257</v>
      </c>
      <c r="C935">
        <v>61</v>
      </c>
      <c r="D935" t="s">
        <v>1259</v>
      </c>
      <c r="E935">
        <v>2014</v>
      </c>
      <c r="F935">
        <v>47</v>
      </c>
      <c r="G935">
        <v>0.82737572299999995</v>
      </c>
      <c r="H935" t="s">
        <v>1265</v>
      </c>
      <c r="I935" t="s">
        <v>1271</v>
      </c>
      <c r="J935" t="s">
        <v>1271</v>
      </c>
      <c r="K935" t="s">
        <v>1271</v>
      </c>
      <c r="L935" t="s">
        <v>1271</v>
      </c>
      <c r="M935" t="s">
        <v>1288</v>
      </c>
      <c r="N935" t="s">
        <v>1289</v>
      </c>
      <c r="O935">
        <f>VLOOKUP(A935,Sheet2!A:B,2,0)</f>
        <v>577733</v>
      </c>
      <c r="P935">
        <f>VLOOKUP(A935,Sheet2!A:C,3,0)</f>
        <v>608140</v>
      </c>
      <c r="Q935">
        <f>VLOOKUP(A935,Sheet2!A:E,5,0)</f>
        <v>777663</v>
      </c>
      <c r="R935">
        <f>VLOOKUP(A935,Sheet2!A:F,6,0)</f>
        <v>0</v>
      </c>
      <c r="S935" t="s">
        <v>1288</v>
      </c>
      <c r="T935" s="33" t="str">
        <f>VLOOKUP(A935,Sheet2!AA:AD,3,0)</f>
        <v>Yellow</v>
      </c>
      <c r="U935" s="32" t="str">
        <f>VLOOKUP(A935,Sheet2!X:Y,2,0)</f>
        <v>Red</v>
      </c>
      <c r="V935" s="33" t="str">
        <f>VLOOKUP(A935,Sheet2!AA:AD,4,0)</f>
        <v>Red</v>
      </c>
    </row>
    <row r="936" spans="1:22" x14ac:dyDescent="0.3">
      <c r="A936" t="s">
        <v>948</v>
      </c>
      <c r="B936" t="s">
        <v>1257</v>
      </c>
      <c r="C936">
        <v>61</v>
      </c>
      <c r="D936" t="s">
        <v>1261</v>
      </c>
      <c r="E936">
        <v>2011</v>
      </c>
      <c r="F936">
        <v>28</v>
      </c>
      <c r="G936">
        <v>0.82304825800000003</v>
      </c>
      <c r="H936" t="s">
        <v>1265</v>
      </c>
      <c r="I936" t="s">
        <v>1270</v>
      </c>
      <c r="J936" t="s">
        <v>1274</v>
      </c>
      <c r="K936" t="s">
        <v>1279</v>
      </c>
      <c r="L936" t="s">
        <v>1285</v>
      </c>
      <c r="M936" t="s">
        <v>1288</v>
      </c>
      <c r="N936" t="s">
        <v>1289</v>
      </c>
      <c r="O936">
        <f>VLOOKUP(A936,Sheet2!A:B,2,0)</f>
        <v>515200</v>
      </c>
      <c r="P936">
        <f>VLOOKUP(A936,Sheet2!A:C,3,0)</f>
        <v>535800</v>
      </c>
      <c r="Q936">
        <f>VLOOKUP(A936,Sheet2!A:E,5,0)</f>
        <v>705328</v>
      </c>
      <c r="R936">
        <f>VLOOKUP(A936,Sheet2!A:F,6,0)</f>
        <v>0</v>
      </c>
      <c r="S936" t="s">
        <v>1288</v>
      </c>
      <c r="T936" s="33" t="str">
        <f>VLOOKUP(A936,Sheet2!AA:AD,3,0)</f>
        <v>Yellow</v>
      </c>
      <c r="U936" s="32" t="str">
        <f>VLOOKUP(A936,Sheet2!X:Y,2,0)</f>
        <v>Red</v>
      </c>
      <c r="V936" s="33" t="str">
        <f>VLOOKUP(A936,Sheet2!AA:AD,4,0)</f>
        <v>Red</v>
      </c>
    </row>
    <row r="937" spans="1:22" x14ac:dyDescent="0.3">
      <c r="A937" t="s">
        <v>949</v>
      </c>
      <c r="B937" t="s">
        <v>1257</v>
      </c>
      <c r="C937">
        <v>61</v>
      </c>
      <c r="D937" t="s">
        <v>1260</v>
      </c>
      <c r="E937">
        <v>2013</v>
      </c>
      <c r="F937">
        <v>31</v>
      </c>
      <c r="G937">
        <v>0.77359378199999995</v>
      </c>
      <c r="H937" t="s">
        <v>1264</v>
      </c>
      <c r="I937" t="s">
        <v>1271</v>
      </c>
      <c r="J937" t="s">
        <v>1271</v>
      </c>
      <c r="K937" t="s">
        <v>1271</v>
      </c>
      <c r="L937" t="s">
        <v>1271</v>
      </c>
      <c r="M937" t="s">
        <v>1288</v>
      </c>
      <c r="N937" t="s">
        <v>1289</v>
      </c>
      <c r="O937">
        <f>VLOOKUP(A937,Sheet2!A:B,2,0)</f>
        <v>176173</v>
      </c>
      <c r="P937">
        <f>VLOOKUP(A937,Sheet2!A:C,3,0)</f>
        <v>249990</v>
      </c>
      <c r="Q937">
        <f>VLOOKUP(A937,Sheet2!A:E,5,0)</f>
        <v>750818</v>
      </c>
      <c r="R937">
        <f>VLOOKUP(A937,Sheet2!A:F,6,0)</f>
        <v>0</v>
      </c>
      <c r="S937" t="s">
        <v>1303</v>
      </c>
      <c r="T937" s="33" t="str">
        <f>VLOOKUP(A937,Sheet2!AA:AD,3,0)</f>
        <v>Yellow</v>
      </c>
      <c r="U937" s="32" t="str">
        <f>VLOOKUP(A937,Sheet2!X:Y,2,0)</f>
        <v>Red</v>
      </c>
      <c r="V937" s="33" t="str">
        <f>VLOOKUP(A937,Sheet2!AA:AD,4,0)</f>
        <v>Red</v>
      </c>
    </row>
    <row r="938" spans="1:22" x14ac:dyDescent="0.3">
      <c r="A938" t="s">
        <v>950</v>
      </c>
      <c r="B938" t="s">
        <v>1256</v>
      </c>
      <c r="C938">
        <v>49</v>
      </c>
      <c r="D938" t="s">
        <v>1260</v>
      </c>
      <c r="E938">
        <v>2010</v>
      </c>
      <c r="F938">
        <v>23</v>
      </c>
      <c r="G938">
        <v>0.82608107399999997</v>
      </c>
      <c r="H938" t="s">
        <v>1265</v>
      </c>
      <c r="I938" t="s">
        <v>1270</v>
      </c>
      <c r="J938" t="s">
        <v>1275</v>
      </c>
      <c r="K938" t="s">
        <v>1280</v>
      </c>
      <c r="L938" t="s">
        <v>1286</v>
      </c>
      <c r="M938" t="s">
        <v>1289</v>
      </c>
      <c r="N938" t="s">
        <v>1289</v>
      </c>
      <c r="O938">
        <f>VLOOKUP(A938,Sheet2!A:B,2,0)</f>
        <v>154468</v>
      </c>
      <c r="P938">
        <f>VLOOKUP(A938,Sheet2!A:C,3,0)</f>
        <v>551860</v>
      </c>
      <c r="Q938">
        <f>VLOOKUP(A938,Sheet2!A:E,5,0)</f>
        <v>0</v>
      </c>
      <c r="R938">
        <f>VLOOKUP(A938,Sheet2!A:F,6,0)</f>
        <v>0</v>
      </c>
      <c r="S938" t="s">
        <v>1288</v>
      </c>
      <c r="T938" s="33" t="str">
        <f>VLOOKUP(A938,Sheet2!AA:AD,3,0)</f>
        <v>Yellow</v>
      </c>
      <c r="U938" s="32" t="str">
        <f>VLOOKUP(A938,Sheet2!X:Y,2,0)</f>
        <v>Red</v>
      </c>
      <c r="V938" s="33" t="str">
        <f>VLOOKUP(A938,Sheet2!AA:AD,4,0)</f>
        <v>Red</v>
      </c>
    </row>
    <row r="939" spans="1:22" x14ac:dyDescent="0.3">
      <c r="A939" t="s">
        <v>951</v>
      </c>
      <c r="B939" t="s">
        <v>1256</v>
      </c>
      <c r="C939">
        <v>37</v>
      </c>
      <c r="D939" t="s">
        <v>1258</v>
      </c>
      <c r="E939">
        <v>2011</v>
      </c>
      <c r="F939">
        <v>35</v>
      </c>
      <c r="G939">
        <v>0.83573780600000003</v>
      </c>
      <c r="H939" t="s">
        <v>1266</v>
      </c>
      <c r="I939" t="s">
        <v>1271</v>
      </c>
      <c r="J939" t="s">
        <v>1271</v>
      </c>
      <c r="K939" t="s">
        <v>1271</v>
      </c>
      <c r="L939" t="s">
        <v>1271</v>
      </c>
      <c r="M939" t="s">
        <v>1288</v>
      </c>
      <c r="N939" t="s">
        <v>1289</v>
      </c>
      <c r="O939">
        <f>VLOOKUP(A939,Sheet2!A:B,2,0)</f>
        <v>681328.98</v>
      </c>
      <c r="P939">
        <f>VLOOKUP(A939,Sheet2!A:C,3,0)</f>
        <v>717180</v>
      </c>
      <c r="Q939">
        <f>VLOOKUP(A939,Sheet2!A:E,5,0)</f>
        <v>490410</v>
      </c>
      <c r="R939">
        <f>VLOOKUP(A939,Sheet2!A:F,6,0)</f>
        <v>0</v>
      </c>
      <c r="S939" t="s">
        <v>1288</v>
      </c>
      <c r="T939" s="33" t="str">
        <f>VLOOKUP(A939,Sheet2!AA:AD,3,0)</f>
        <v>Yellow</v>
      </c>
      <c r="U939" s="32" t="str">
        <f>VLOOKUP(A939,Sheet2!X:Y,2,0)</f>
        <v>Red</v>
      </c>
      <c r="V939" s="33" t="str">
        <f>VLOOKUP(A939,Sheet2!AA:AD,4,0)</f>
        <v>Red</v>
      </c>
    </row>
    <row r="940" spans="1:22" x14ac:dyDescent="0.3">
      <c r="A940" t="s">
        <v>952</v>
      </c>
      <c r="B940" t="s">
        <v>1257</v>
      </c>
      <c r="C940">
        <v>49</v>
      </c>
      <c r="D940" t="s">
        <v>1260</v>
      </c>
      <c r="E940">
        <v>2012</v>
      </c>
      <c r="F940">
        <v>48</v>
      </c>
      <c r="G940">
        <v>0.74126571399999996</v>
      </c>
      <c r="H940" t="s">
        <v>1265</v>
      </c>
      <c r="I940" t="s">
        <v>1271</v>
      </c>
      <c r="J940" t="s">
        <v>1271</v>
      </c>
      <c r="K940" t="s">
        <v>1271</v>
      </c>
      <c r="L940" t="s">
        <v>1271</v>
      </c>
      <c r="M940" t="s">
        <v>1289</v>
      </c>
      <c r="N940" t="s">
        <v>1289</v>
      </c>
      <c r="O940">
        <f>VLOOKUP(A940,Sheet2!A:B,2,0)</f>
        <v>507415</v>
      </c>
      <c r="P940">
        <f>VLOOKUP(A940,Sheet2!A:C,3,0)</f>
        <v>556377</v>
      </c>
      <c r="Q940">
        <f>VLOOKUP(A940,Sheet2!A:E,5,0)</f>
        <v>681775</v>
      </c>
      <c r="R940">
        <f>VLOOKUP(A940,Sheet2!A:F,6,0)</f>
        <v>0</v>
      </c>
      <c r="S940" t="s">
        <v>1303</v>
      </c>
      <c r="T940" s="33" t="str">
        <f>VLOOKUP(A940,Sheet2!AA:AD,3,0)</f>
        <v>Yellow</v>
      </c>
      <c r="U940" s="32" t="str">
        <f>VLOOKUP(A940,Sheet2!X:Y,2,0)</f>
        <v>Red</v>
      </c>
      <c r="V940" s="33" t="str">
        <f>VLOOKUP(A940,Sheet2!AA:AD,4,0)</f>
        <v>Red</v>
      </c>
    </row>
    <row r="941" spans="1:22" x14ac:dyDescent="0.3">
      <c r="A941" t="s">
        <v>953</v>
      </c>
      <c r="B941" t="s">
        <v>1257</v>
      </c>
      <c r="C941">
        <v>61</v>
      </c>
      <c r="D941" t="s">
        <v>1261</v>
      </c>
      <c r="E941">
        <v>2011</v>
      </c>
      <c r="F941">
        <v>52</v>
      </c>
      <c r="G941">
        <v>0.80020025800000005</v>
      </c>
      <c r="H941" t="s">
        <v>1265</v>
      </c>
      <c r="I941" t="s">
        <v>1270</v>
      </c>
      <c r="J941" t="s">
        <v>1274</v>
      </c>
      <c r="K941" t="s">
        <v>1279</v>
      </c>
      <c r="L941" t="s">
        <v>1271</v>
      </c>
      <c r="M941" t="s">
        <v>1289</v>
      </c>
      <c r="N941" t="s">
        <v>1289</v>
      </c>
      <c r="O941">
        <f>VLOOKUP(A941,Sheet2!A:B,2,0)</f>
        <v>382007.12</v>
      </c>
      <c r="P941">
        <f>VLOOKUP(A941,Sheet2!A:C,3,0)</f>
        <v>520020</v>
      </c>
      <c r="Q941">
        <f>VLOOKUP(A941,Sheet2!A:E,5,0)</f>
        <v>756788</v>
      </c>
      <c r="R941">
        <f>VLOOKUP(A941,Sheet2!A:F,6,0)</f>
        <v>756788</v>
      </c>
      <c r="S941" t="s">
        <v>1288</v>
      </c>
      <c r="T941" s="33" t="str">
        <f>VLOOKUP(A941,Sheet2!AA:AD,3,0)</f>
        <v>Yellow</v>
      </c>
      <c r="U941" s="32" t="str">
        <f>VLOOKUP(A941,Sheet2!X:Y,2,0)</f>
        <v>Red</v>
      </c>
      <c r="V941" s="33" t="str">
        <f>VLOOKUP(A941,Sheet2!AA:AD,4,0)</f>
        <v>Red</v>
      </c>
    </row>
    <row r="942" spans="1:22" x14ac:dyDescent="0.3">
      <c r="A942" t="s">
        <v>954</v>
      </c>
      <c r="B942" t="s">
        <v>1257</v>
      </c>
      <c r="C942">
        <v>37</v>
      </c>
      <c r="D942" t="s">
        <v>1261</v>
      </c>
      <c r="E942">
        <v>2015</v>
      </c>
      <c r="F942">
        <v>22</v>
      </c>
      <c r="G942">
        <v>0.72595130399999996</v>
      </c>
      <c r="H942" t="s">
        <v>1265</v>
      </c>
      <c r="I942" t="s">
        <v>1272</v>
      </c>
      <c r="J942" t="s">
        <v>1271</v>
      </c>
      <c r="K942" t="s">
        <v>1271</v>
      </c>
      <c r="L942" t="s">
        <v>1271</v>
      </c>
      <c r="M942" t="s">
        <v>1288</v>
      </c>
      <c r="N942" t="s">
        <v>1289</v>
      </c>
      <c r="O942">
        <f>VLOOKUP(A942,Sheet2!A:B,2,0)</f>
        <v>682242.08</v>
      </c>
      <c r="P942">
        <f>VLOOKUP(A942,Sheet2!A:C,3,0)</f>
        <v>688769</v>
      </c>
      <c r="Q942">
        <f>VLOOKUP(A942,Sheet2!A:E,5,0)</f>
        <v>529227</v>
      </c>
      <c r="R942">
        <f>VLOOKUP(A942,Sheet2!A:F,6,0)</f>
        <v>0</v>
      </c>
      <c r="S942" t="s">
        <v>1288</v>
      </c>
      <c r="T942" s="33" t="str">
        <f>VLOOKUP(A942,Sheet2!AA:AD,3,0)</f>
        <v>Yellow</v>
      </c>
      <c r="U942" s="32" t="str">
        <f>VLOOKUP(A942,Sheet2!X:Y,2,0)</f>
        <v>Red</v>
      </c>
      <c r="V942" s="33" t="str">
        <f>VLOOKUP(A942,Sheet2!AA:AD,4,0)</f>
        <v>Red</v>
      </c>
    </row>
    <row r="943" spans="1:22" x14ac:dyDescent="0.3">
      <c r="A943" t="s">
        <v>955</v>
      </c>
      <c r="B943" t="s">
        <v>1257</v>
      </c>
      <c r="C943">
        <v>36</v>
      </c>
      <c r="D943" t="s">
        <v>1263</v>
      </c>
      <c r="E943">
        <v>2012</v>
      </c>
      <c r="F943">
        <v>36</v>
      </c>
      <c r="G943">
        <v>0.59014778300000004</v>
      </c>
      <c r="H943" t="s">
        <v>1264</v>
      </c>
      <c r="I943" t="s">
        <v>1273</v>
      </c>
      <c r="J943" t="s">
        <v>1274</v>
      </c>
      <c r="K943" t="s">
        <v>1280</v>
      </c>
      <c r="L943" t="s">
        <v>1285</v>
      </c>
      <c r="M943" t="s">
        <v>1288</v>
      </c>
      <c r="N943" t="s">
        <v>1288</v>
      </c>
      <c r="O943">
        <f>VLOOKUP(A943,Sheet2!A:B,2,0)</f>
        <v>371616</v>
      </c>
      <c r="P943">
        <f>VLOOKUP(A943,Sheet2!A:C,3,0)</f>
        <v>398160</v>
      </c>
      <c r="Q943">
        <f>VLOOKUP(A943,Sheet2!A:E,5,0)</f>
        <v>430010</v>
      </c>
      <c r="R943">
        <f>VLOOKUP(A943,Sheet2!A:F,6,0)</f>
        <v>0</v>
      </c>
      <c r="S943" t="s">
        <v>1303</v>
      </c>
      <c r="T943" s="33" t="str">
        <f>VLOOKUP(A943,Sheet2!AA:AD,3,0)</f>
        <v>Yellow</v>
      </c>
      <c r="U943" s="32" t="str">
        <f>VLOOKUP(A943,Sheet2!X:Y,2,0)</f>
        <v>Red</v>
      </c>
      <c r="V943" s="33" t="str">
        <f>VLOOKUP(A943,Sheet2!AA:AD,4,0)</f>
        <v>Red</v>
      </c>
    </row>
    <row r="944" spans="1:22" x14ac:dyDescent="0.3">
      <c r="A944" t="s">
        <v>956</v>
      </c>
      <c r="B944" t="s">
        <v>1256</v>
      </c>
      <c r="C944">
        <v>49</v>
      </c>
      <c r="D944" t="s">
        <v>1261</v>
      </c>
      <c r="E944">
        <v>2014</v>
      </c>
      <c r="F944">
        <v>31</v>
      </c>
      <c r="G944">
        <v>0.51926381499999996</v>
      </c>
      <c r="H944" t="s">
        <v>1265</v>
      </c>
      <c r="I944" t="s">
        <v>1273</v>
      </c>
      <c r="J944" t="s">
        <v>1277</v>
      </c>
      <c r="K944" t="s">
        <v>1281</v>
      </c>
      <c r="L944" t="s">
        <v>1286</v>
      </c>
      <c r="M944" t="s">
        <v>1288</v>
      </c>
      <c r="N944" t="s">
        <v>1289</v>
      </c>
      <c r="O944">
        <f>VLOOKUP(A944,Sheet2!A:B,2,0)</f>
        <v>348361.39</v>
      </c>
      <c r="P944">
        <f>VLOOKUP(A944,Sheet2!A:C,3,0)</f>
        <v>348512</v>
      </c>
      <c r="Q944">
        <f>VLOOKUP(A944,Sheet2!A:E,5,0)</f>
        <v>463202</v>
      </c>
      <c r="R944">
        <f>VLOOKUP(A944,Sheet2!A:F,6,0)</f>
        <v>0</v>
      </c>
      <c r="S944" t="s">
        <v>1304</v>
      </c>
      <c r="T944" s="33" t="str">
        <f>VLOOKUP(A944,Sheet2!AA:AD,3,0)</f>
        <v>Yellow</v>
      </c>
      <c r="U944" s="32" t="str">
        <f>VLOOKUP(A944,Sheet2!X:Y,2,0)</f>
        <v>Red</v>
      </c>
      <c r="V944" s="33" t="str">
        <f>VLOOKUP(A944,Sheet2!AA:AD,4,0)</f>
        <v>Red</v>
      </c>
    </row>
    <row r="945" spans="1:22" x14ac:dyDescent="0.3">
      <c r="A945" t="s">
        <v>957</v>
      </c>
      <c r="B945" t="s">
        <v>1257</v>
      </c>
      <c r="C945">
        <v>37</v>
      </c>
      <c r="D945" t="s">
        <v>1258</v>
      </c>
      <c r="E945">
        <v>2008</v>
      </c>
      <c r="F945">
        <v>30</v>
      </c>
      <c r="G945">
        <v>0.83096774200000001</v>
      </c>
      <c r="H945" t="s">
        <v>1265</v>
      </c>
      <c r="I945" t="s">
        <v>1269</v>
      </c>
      <c r="J945" t="s">
        <v>1276</v>
      </c>
      <c r="K945" t="s">
        <v>1280</v>
      </c>
      <c r="L945" t="s">
        <v>1286</v>
      </c>
      <c r="M945" t="s">
        <v>1289</v>
      </c>
      <c r="N945" t="s">
        <v>1289</v>
      </c>
      <c r="O945">
        <f>VLOOKUP(A945,Sheet2!A:B,2,0)</f>
        <v>416531.76</v>
      </c>
      <c r="P945">
        <f>VLOOKUP(A945,Sheet2!A:C,3,0)</f>
        <v>533673</v>
      </c>
      <c r="Q945">
        <f>VLOOKUP(A945,Sheet2!A:E,5,0)</f>
        <v>440468</v>
      </c>
      <c r="R945">
        <f>VLOOKUP(A945,Sheet2!A:F,6,0)</f>
        <v>440468</v>
      </c>
      <c r="S945" t="s">
        <v>1288</v>
      </c>
      <c r="T945" s="33" t="str">
        <f>VLOOKUP(A945,Sheet2!AA:AD,3,0)</f>
        <v>Yellow</v>
      </c>
      <c r="U945" s="32" t="str">
        <f>VLOOKUP(A945,Sheet2!X:Y,2,0)</f>
        <v>Red</v>
      </c>
      <c r="V945" s="33" t="str">
        <f>VLOOKUP(A945,Sheet2!AA:AD,4,0)</f>
        <v>Red</v>
      </c>
    </row>
    <row r="946" spans="1:22" x14ac:dyDescent="0.3">
      <c r="A946" t="s">
        <v>958</v>
      </c>
      <c r="B946" t="s">
        <v>1257</v>
      </c>
      <c r="C946">
        <v>61</v>
      </c>
      <c r="D946" t="s">
        <v>1260</v>
      </c>
      <c r="E946">
        <v>2012</v>
      </c>
      <c r="F946">
        <v>23</v>
      </c>
      <c r="G946">
        <v>0.62859211800000003</v>
      </c>
      <c r="H946" t="s">
        <v>1264</v>
      </c>
      <c r="I946" t="s">
        <v>1271</v>
      </c>
      <c r="J946" t="s">
        <v>1271</v>
      </c>
      <c r="K946" t="s">
        <v>1271</v>
      </c>
      <c r="L946" t="s">
        <v>1271</v>
      </c>
      <c r="M946" t="s">
        <v>1289</v>
      </c>
      <c r="N946" t="s">
        <v>1289</v>
      </c>
      <c r="O946">
        <f>VLOOKUP(A946,Sheet2!A:B,2,0)</f>
        <v>197262</v>
      </c>
      <c r="P946">
        <f>VLOOKUP(A946,Sheet2!A:C,3,0)</f>
        <v>288144</v>
      </c>
      <c r="Q946">
        <f>VLOOKUP(A946,Sheet2!A:E,5,0)</f>
        <v>656850</v>
      </c>
      <c r="R946">
        <f>VLOOKUP(A946,Sheet2!A:F,6,0)</f>
        <v>656850</v>
      </c>
      <c r="S946" t="s">
        <v>1288</v>
      </c>
      <c r="T946" s="33" t="str">
        <f>VLOOKUP(A946,Sheet2!AA:AD,3,0)</f>
        <v>Yellow</v>
      </c>
      <c r="U946" s="32" t="str">
        <f>VLOOKUP(A946,Sheet2!X:Y,2,0)</f>
        <v>Red</v>
      </c>
      <c r="V946" s="33" t="str">
        <f>VLOOKUP(A946,Sheet2!AA:AD,4,0)</f>
        <v>Red</v>
      </c>
    </row>
    <row r="947" spans="1:22" x14ac:dyDescent="0.3">
      <c r="A947" t="s">
        <v>959</v>
      </c>
      <c r="B947" t="s">
        <v>1257</v>
      </c>
      <c r="C947">
        <v>61</v>
      </c>
      <c r="D947" t="s">
        <v>1258</v>
      </c>
      <c r="E947">
        <v>2011</v>
      </c>
      <c r="F947">
        <v>32</v>
      </c>
      <c r="G947">
        <v>0.68432928999999998</v>
      </c>
      <c r="H947" t="s">
        <v>1264</v>
      </c>
      <c r="I947" t="s">
        <v>1271</v>
      </c>
      <c r="J947" t="s">
        <v>1271</v>
      </c>
      <c r="K947" t="s">
        <v>1271</v>
      </c>
      <c r="L947" t="s">
        <v>1271</v>
      </c>
      <c r="M947" t="s">
        <v>1288</v>
      </c>
      <c r="N947" t="s">
        <v>1289</v>
      </c>
      <c r="O947">
        <f>VLOOKUP(A947,Sheet2!A:B,2,0)</f>
        <v>259869.37</v>
      </c>
      <c r="P947">
        <f>VLOOKUP(A947,Sheet2!A:C,3,0)</f>
        <v>330722</v>
      </c>
      <c r="Q947">
        <f>VLOOKUP(A947,Sheet2!A:E,5,0)</f>
        <v>647109</v>
      </c>
      <c r="R947">
        <f>VLOOKUP(A947,Sheet2!A:F,6,0)</f>
        <v>0</v>
      </c>
      <c r="S947" t="s">
        <v>1304</v>
      </c>
      <c r="T947" s="33" t="str">
        <f>VLOOKUP(A947,Sheet2!AA:AD,3,0)</f>
        <v>Yellow</v>
      </c>
      <c r="U947" s="32" t="str">
        <f>VLOOKUP(A947,Sheet2!X:Y,2,0)</f>
        <v>Red</v>
      </c>
      <c r="V947" s="33" t="str">
        <f>VLOOKUP(A947,Sheet2!AA:AD,4,0)</f>
        <v>Red</v>
      </c>
    </row>
    <row r="948" spans="1:22" x14ac:dyDescent="0.3">
      <c r="A948" t="s">
        <v>960</v>
      </c>
      <c r="B948" t="s">
        <v>1257</v>
      </c>
      <c r="C948">
        <v>61</v>
      </c>
      <c r="D948" t="s">
        <v>1258</v>
      </c>
      <c r="E948">
        <v>2010</v>
      </c>
      <c r="F948">
        <v>26</v>
      </c>
      <c r="G948">
        <v>0.75746484000000003</v>
      </c>
      <c r="H948" t="s">
        <v>1264</v>
      </c>
      <c r="I948" t="s">
        <v>1271</v>
      </c>
      <c r="J948" t="s">
        <v>1277</v>
      </c>
      <c r="K948" t="s">
        <v>1279</v>
      </c>
      <c r="L948" t="s">
        <v>1286</v>
      </c>
      <c r="M948" t="s">
        <v>1288</v>
      </c>
      <c r="N948" t="s">
        <v>1289</v>
      </c>
      <c r="O948">
        <f>VLOOKUP(A948,Sheet2!A:B,2,0)</f>
        <v>231460</v>
      </c>
      <c r="P948">
        <f>VLOOKUP(A948,Sheet2!A:C,3,0)</f>
        <v>231460</v>
      </c>
      <c r="Q948">
        <f>VLOOKUP(A948,Sheet2!A:E,5,0)</f>
        <v>583939</v>
      </c>
      <c r="R948">
        <f>VLOOKUP(A948,Sheet2!A:F,6,0)</f>
        <v>0</v>
      </c>
      <c r="S948" t="s">
        <v>1303</v>
      </c>
      <c r="T948" s="33" t="str">
        <f>VLOOKUP(A948,Sheet2!AA:AD,3,0)</f>
        <v>Yellow</v>
      </c>
      <c r="U948" s="32" t="str">
        <f>VLOOKUP(A948,Sheet2!X:Y,2,0)</f>
        <v>Red</v>
      </c>
      <c r="V948" s="33" t="str">
        <f>VLOOKUP(A948,Sheet2!AA:AD,4,0)</f>
        <v>Red</v>
      </c>
    </row>
    <row r="949" spans="1:22" x14ac:dyDescent="0.3">
      <c r="A949" t="s">
        <v>961</v>
      </c>
      <c r="B949" t="s">
        <v>1257</v>
      </c>
      <c r="C949">
        <v>61</v>
      </c>
      <c r="D949" t="s">
        <v>1259</v>
      </c>
      <c r="E949">
        <v>2014</v>
      </c>
      <c r="F949">
        <v>37</v>
      </c>
      <c r="G949">
        <v>0.76520323700000004</v>
      </c>
      <c r="H949" t="s">
        <v>1265</v>
      </c>
      <c r="I949" t="s">
        <v>1271</v>
      </c>
      <c r="J949" t="s">
        <v>1271</v>
      </c>
      <c r="K949" t="s">
        <v>1271</v>
      </c>
      <c r="L949" t="s">
        <v>1271</v>
      </c>
      <c r="M949" t="s">
        <v>1288</v>
      </c>
      <c r="N949" t="s">
        <v>1289</v>
      </c>
      <c r="O949">
        <f>VLOOKUP(A949,Sheet2!A:B,2,0)</f>
        <v>564560</v>
      </c>
      <c r="P949">
        <f>VLOOKUP(A949,Sheet2!A:C,3,0)</f>
        <v>564560</v>
      </c>
      <c r="Q949">
        <f>VLOOKUP(A949,Sheet2!A:E,5,0)</f>
        <v>719019</v>
      </c>
      <c r="R949">
        <f>VLOOKUP(A949,Sheet2!A:F,6,0)</f>
        <v>0</v>
      </c>
      <c r="S949" t="s">
        <v>1288</v>
      </c>
      <c r="T949" s="33" t="str">
        <f>VLOOKUP(A949,Sheet2!AA:AD,3,0)</f>
        <v>Yellow</v>
      </c>
      <c r="U949" s="32" t="str">
        <f>VLOOKUP(A949,Sheet2!X:Y,2,0)</f>
        <v>Red</v>
      </c>
      <c r="V949" s="33" t="str">
        <f>VLOOKUP(A949,Sheet2!AA:AD,4,0)</f>
        <v>Red</v>
      </c>
    </row>
    <row r="950" spans="1:22" x14ac:dyDescent="0.3">
      <c r="A950" t="s">
        <v>962</v>
      </c>
      <c r="B950" t="s">
        <v>1257</v>
      </c>
      <c r="C950">
        <v>49</v>
      </c>
      <c r="D950" t="s">
        <v>1261</v>
      </c>
      <c r="E950">
        <v>2006</v>
      </c>
      <c r="F950">
        <v>52</v>
      </c>
      <c r="G950">
        <v>0.62448285699999995</v>
      </c>
      <c r="H950" t="s">
        <v>1264</v>
      </c>
      <c r="I950" t="s">
        <v>1271</v>
      </c>
      <c r="J950" t="s">
        <v>1271</v>
      </c>
      <c r="K950" t="s">
        <v>1271</v>
      </c>
      <c r="L950" t="s">
        <v>1271</v>
      </c>
      <c r="M950" t="s">
        <v>1288</v>
      </c>
      <c r="N950" t="s">
        <v>1289</v>
      </c>
      <c r="O950">
        <f>VLOOKUP(A950,Sheet2!A:B,2,0)</f>
        <v>167441</v>
      </c>
      <c r="P950">
        <f>VLOOKUP(A950,Sheet2!A:C,3,0)</f>
        <v>219660</v>
      </c>
      <c r="Q950">
        <f>VLOOKUP(A950,Sheet2!A:E,5,0)</f>
        <v>419456</v>
      </c>
      <c r="R950">
        <f>VLOOKUP(A950,Sheet2!A:F,6,0)</f>
        <v>0</v>
      </c>
      <c r="S950" t="s">
        <v>1288</v>
      </c>
      <c r="T950" s="33" t="str">
        <f>VLOOKUP(A950,Sheet2!AA:AD,3,0)</f>
        <v>Yellow</v>
      </c>
      <c r="U950" s="32" t="str">
        <f>VLOOKUP(A950,Sheet2!X:Y,2,0)</f>
        <v>Red</v>
      </c>
      <c r="V950" s="33" t="str">
        <f>VLOOKUP(A950,Sheet2!AA:AD,4,0)</f>
        <v>Red</v>
      </c>
    </row>
    <row r="951" spans="1:22" x14ac:dyDescent="0.3">
      <c r="A951" t="s">
        <v>963</v>
      </c>
      <c r="B951" t="s">
        <v>1257</v>
      </c>
      <c r="C951">
        <v>37</v>
      </c>
      <c r="D951" t="s">
        <v>1261</v>
      </c>
      <c r="E951">
        <v>2009</v>
      </c>
      <c r="F951">
        <v>38</v>
      </c>
      <c r="G951">
        <v>0.83528875899999999</v>
      </c>
      <c r="H951" t="s">
        <v>1265</v>
      </c>
      <c r="I951" t="s">
        <v>1270</v>
      </c>
      <c r="J951" t="s">
        <v>1271</v>
      </c>
      <c r="K951" t="s">
        <v>1271</v>
      </c>
      <c r="L951" t="s">
        <v>1271</v>
      </c>
      <c r="M951" t="s">
        <v>1288</v>
      </c>
      <c r="N951" t="s">
        <v>1289</v>
      </c>
      <c r="O951">
        <f>VLOOKUP(A951,Sheet2!A:B,2,0)</f>
        <v>595023</v>
      </c>
      <c r="P951">
        <f>VLOOKUP(A951,Sheet2!A:C,3,0)</f>
        <v>595023</v>
      </c>
      <c r="Q951">
        <f>VLOOKUP(A951,Sheet2!A:E,5,0)</f>
        <v>449492</v>
      </c>
      <c r="R951">
        <f>VLOOKUP(A951,Sheet2!A:F,6,0)</f>
        <v>0</v>
      </c>
      <c r="S951" t="s">
        <v>1288</v>
      </c>
      <c r="T951" s="33" t="str">
        <f>VLOOKUP(A951,Sheet2!AA:AD,3,0)</f>
        <v>Yellow</v>
      </c>
      <c r="U951" s="32" t="str">
        <f>VLOOKUP(A951,Sheet2!X:Y,2,0)</f>
        <v>Red</v>
      </c>
      <c r="V951" s="33" t="str">
        <f>VLOOKUP(A951,Sheet2!AA:AD,4,0)</f>
        <v>Red</v>
      </c>
    </row>
    <row r="952" spans="1:22" x14ac:dyDescent="0.3">
      <c r="A952" t="s">
        <v>964</v>
      </c>
      <c r="B952" t="s">
        <v>1256</v>
      </c>
      <c r="C952">
        <v>61</v>
      </c>
      <c r="D952" t="s">
        <v>1263</v>
      </c>
      <c r="E952">
        <v>2012</v>
      </c>
      <c r="F952">
        <v>47</v>
      </c>
      <c r="G952">
        <v>0.70967122000000005</v>
      </c>
      <c r="H952" t="s">
        <v>1265</v>
      </c>
      <c r="I952" t="s">
        <v>1267</v>
      </c>
      <c r="J952" t="s">
        <v>1275</v>
      </c>
      <c r="K952" t="s">
        <v>1279</v>
      </c>
      <c r="L952" t="s">
        <v>1286</v>
      </c>
      <c r="M952" t="s">
        <v>1288</v>
      </c>
      <c r="N952" t="s">
        <v>1288</v>
      </c>
      <c r="O952">
        <f>VLOOKUP(A952,Sheet2!A:B,2,0)</f>
        <v>322235.48</v>
      </c>
      <c r="P952">
        <f>VLOOKUP(A952,Sheet2!A:C,3,0)</f>
        <v>359436</v>
      </c>
      <c r="Q952">
        <f>VLOOKUP(A952,Sheet2!A:E,5,0)</f>
        <v>734743</v>
      </c>
      <c r="R952">
        <f>VLOOKUP(A952,Sheet2!A:F,6,0)</f>
        <v>0</v>
      </c>
      <c r="S952" t="s">
        <v>1304</v>
      </c>
      <c r="T952" s="33" t="str">
        <f>VLOOKUP(A952,Sheet2!AA:AD,3,0)</f>
        <v>Yellow</v>
      </c>
      <c r="U952" s="32" t="str">
        <f>VLOOKUP(A952,Sheet2!X:Y,2,0)</f>
        <v>Red</v>
      </c>
      <c r="V952" s="33" t="str">
        <f>VLOOKUP(A952,Sheet2!AA:AD,4,0)</f>
        <v>Red</v>
      </c>
    </row>
    <row r="953" spans="1:22" x14ac:dyDescent="0.3">
      <c r="A953" t="s">
        <v>965</v>
      </c>
      <c r="B953" t="s">
        <v>1257</v>
      </c>
      <c r="C953">
        <v>37</v>
      </c>
      <c r="D953" t="s">
        <v>1262</v>
      </c>
      <c r="E953">
        <v>2010</v>
      </c>
      <c r="F953">
        <v>51</v>
      </c>
      <c r="G953">
        <v>0.73797712699999996</v>
      </c>
      <c r="H953" t="s">
        <v>1264</v>
      </c>
      <c r="I953" t="s">
        <v>1271</v>
      </c>
      <c r="J953" t="s">
        <v>1271</v>
      </c>
      <c r="K953" t="s">
        <v>1271</v>
      </c>
      <c r="L953" t="s">
        <v>1271</v>
      </c>
      <c r="M953" t="s">
        <v>1288</v>
      </c>
      <c r="N953" t="s">
        <v>1288</v>
      </c>
      <c r="O953">
        <f>VLOOKUP(A953,Sheet2!A:B,2,0)</f>
        <v>400498</v>
      </c>
      <c r="P953">
        <f>VLOOKUP(A953,Sheet2!A:C,3,0)</f>
        <v>400498</v>
      </c>
      <c r="Q953">
        <f>VLOOKUP(A953,Sheet2!A:E,5,0)</f>
        <v>505724</v>
      </c>
      <c r="R953">
        <f>VLOOKUP(A953,Sheet2!A:F,6,0)</f>
        <v>0</v>
      </c>
      <c r="S953" t="s">
        <v>1304</v>
      </c>
      <c r="T953" s="33" t="str">
        <f>VLOOKUP(A953,Sheet2!AA:AD,3,0)</f>
        <v>Yellow</v>
      </c>
      <c r="U953" s="32" t="str">
        <f>VLOOKUP(A953,Sheet2!X:Y,2,0)</f>
        <v>Red</v>
      </c>
      <c r="V953" s="33" t="str">
        <f>VLOOKUP(A953,Sheet2!AA:AD,4,0)</f>
        <v>Red</v>
      </c>
    </row>
    <row r="954" spans="1:22" x14ac:dyDescent="0.3">
      <c r="A954" t="s">
        <v>966</v>
      </c>
      <c r="B954" t="s">
        <v>1257</v>
      </c>
      <c r="C954">
        <v>61</v>
      </c>
      <c r="D954" t="s">
        <v>1258</v>
      </c>
      <c r="E954">
        <v>2010</v>
      </c>
      <c r="F954">
        <v>26</v>
      </c>
      <c r="G954">
        <v>0.77279570500000005</v>
      </c>
      <c r="H954" t="s">
        <v>1264</v>
      </c>
      <c r="I954" t="s">
        <v>1272</v>
      </c>
      <c r="J954" t="s">
        <v>1271</v>
      </c>
      <c r="K954" t="s">
        <v>1271</v>
      </c>
      <c r="L954" t="s">
        <v>1271</v>
      </c>
      <c r="M954" t="s">
        <v>1288</v>
      </c>
      <c r="N954" t="s">
        <v>1289</v>
      </c>
      <c r="O954">
        <f>VLOOKUP(A954,Sheet2!A:B,2,0)</f>
        <v>427005</v>
      </c>
      <c r="P954">
        <f>VLOOKUP(A954,Sheet2!A:C,3,0)</f>
        <v>458406</v>
      </c>
      <c r="Q954">
        <f>VLOOKUP(A954,Sheet2!A:E,5,0)</f>
        <v>646995</v>
      </c>
      <c r="R954">
        <f>VLOOKUP(A954,Sheet2!A:F,6,0)</f>
        <v>0</v>
      </c>
      <c r="S954" t="s">
        <v>1288</v>
      </c>
      <c r="T954" s="33" t="str">
        <f>VLOOKUP(A954,Sheet2!AA:AD,3,0)</f>
        <v>Yellow</v>
      </c>
      <c r="U954" s="32" t="str">
        <f>VLOOKUP(A954,Sheet2!X:Y,2,0)</f>
        <v>Red</v>
      </c>
      <c r="V954" s="33" t="str">
        <f>VLOOKUP(A954,Sheet2!AA:AD,4,0)</f>
        <v>Red</v>
      </c>
    </row>
    <row r="955" spans="1:22" x14ac:dyDescent="0.3">
      <c r="A955" t="s">
        <v>967</v>
      </c>
      <c r="B955" t="s">
        <v>1257</v>
      </c>
      <c r="C955">
        <v>37</v>
      </c>
      <c r="D955" t="s">
        <v>1261</v>
      </c>
      <c r="E955">
        <v>2008</v>
      </c>
      <c r="F955">
        <v>27</v>
      </c>
      <c r="G955">
        <v>0.60790580599999999</v>
      </c>
      <c r="H955" t="s">
        <v>1264</v>
      </c>
      <c r="I955" t="s">
        <v>1270</v>
      </c>
      <c r="J955" t="s">
        <v>1276</v>
      </c>
      <c r="K955" t="s">
        <v>1280</v>
      </c>
      <c r="L955" t="s">
        <v>1286</v>
      </c>
      <c r="M955" t="s">
        <v>1288</v>
      </c>
      <c r="N955" t="s">
        <v>1288</v>
      </c>
      <c r="O955">
        <f>VLOOKUP(A955,Sheet2!A:B,2,0)</f>
        <v>271476</v>
      </c>
      <c r="P955">
        <f>VLOOKUP(A955,Sheet2!A:C,3,0)</f>
        <v>271476</v>
      </c>
      <c r="Q955">
        <f>VLOOKUP(A955,Sheet2!A:E,5,0)</f>
        <v>379387</v>
      </c>
      <c r="R955">
        <f>VLOOKUP(A955,Sheet2!A:F,6,0)</f>
        <v>0</v>
      </c>
      <c r="S955" t="s">
        <v>1288</v>
      </c>
      <c r="T955" s="33" t="str">
        <f>VLOOKUP(A955,Sheet2!AA:AD,3,0)</f>
        <v>Yellow</v>
      </c>
      <c r="U955" s="32" t="str">
        <f>VLOOKUP(A955,Sheet2!X:Y,2,0)</f>
        <v>Red</v>
      </c>
      <c r="V955" s="33" t="str">
        <f>VLOOKUP(A955,Sheet2!AA:AD,4,0)</f>
        <v>Red</v>
      </c>
    </row>
    <row r="956" spans="1:22" x14ac:dyDescent="0.3">
      <c r="A956" t="s">
        <v>968</v>
      </c>
      <c r="B956" t="s">
        <v>1257</v>
      </c>
      <c r="C956">
        <v>73</v>
      </c>
      <c r="D956" t="s">
        <v>1261</v>
      </c>
      <c r="E956">
        <v>2015</v>
      </c>
      <c r="F956">
        <v>29</v>
      </c>
      <c r="G956">
        <v>0.86262720000000004</v>
      </c>
      <c r="H956" t="s">
        <v>1265</v>
      </c>
      <c r="I956" t="s">
        <v>1270</v>
      </c>
      <c r="J956" t="s">
        <v>1276</v>
      </c>
      <c r="K956" t="s">
        <v>1279</v>
      </c>
      <c r="L956" t="s">
        <v>1286</v>
      </c>
      <c r="M956" t="s">
        <v>1288</v>
      </c>
      <c r="N956" t="s">
        <v>1289</v>
      </c>
      <c r="O956">
        <f>VLOOKUP(A956,Sheet2!A:B,2,0)</f>
        <v>610449</v>
      </c>
      <c r="P956">
        <f>VLOOKUP(A956,Sheet2!A:C,3,0)</f>
        <v>610449</v>
      </c>
      <c r="Q956">
        <f>VLOOKUP(A956,Sheet2!A:E,5,0)</f>
        <v>917267</v>
      </c>
      <c r="R956">
        <f>VLOOKUP(A956,Sheet2!A:F,6,0)</f>
        <v>0</v>
      </c>
      <c r="S956" t="s">
        <v>1303</v>
      </c>
      <c r="T956" s="33" t="str">
        <f>VLOOKUP(A956,Sheet2!AA:AD,3,0)</f>
        <v>Yellow</v>
      </c>
      <c r="U956" s="32" t="str">
        <f>VLOOKUP(A956,Sheet2!X:Y,2,0)</f>
        <v>Red</v>
      </c>
      <c r="V956" s="33" t="str">
        <f>VLOOKUP(A956,Sheet2!AA:AD,4,0)</f>
        <v>Red</v>
      </c>
    </row>
    <row r="957" spans="1:22" x14ac:dyDescent="0.3">
      <c r="A957" t="s">
        <v>969</v>
      </c>
      <c r="B957" t="s">
        <v>1256</v>
      </c>
      <c r="C957">
        <v>61</v>
      </c>
      <c r="D957" t="s">
        <v>1261</v>
      </c>
      <c r="E957">
        <v>2012</v>
      </c>
      <c r="F957">
        <v>24</v>
      </c>
      <c r="G957">
        <v>0.774547455</v>
      </c>
      <c r="H957" t="s">
        <v>1264</v>
      </c>
      <c r="I957" t="s">
        <v>1269</v>
      </c>
      <c r="J957" t="s">
        <v>1276</v>
      </c>
      <c r="K957" t="s">
        <v>1282</v>
      </c>
      <c r="L957" t="s">
        <v>1286</v>
      </c>
      <c r="M957" t="s">
        <v>1288</v>
      </c>
      <c r="N957" t="s">
        <v>1289</v>
      </c>
      <c r="O957">
        <f>VLOOKUP(A957,Sheet2!A:B,2,0)</f>
        <v>201799</v>
      </c>
      <c r="P957">
        <f>VLOOKUP(A957,Sheet2!A:C,3,0)</f>
        <v>252570</v>
      </c>
      <c r="Q957">
        <f>VLOOKUP(A957,Sheet2!A:E,5,0)</f>
        <v>686241</v>
      </c>
      <c r="R957">
        <f>VLOOKUP(A957,Sheet2!A:F,6,0)</f>
        <v>0</v>
      </c>
      <c r="S957" t="s">
        <v>1303</v>
      </c>
      <c r="T957" s="33" t="str">
        <f>VLOOKUP(A957,Sheet2!AA:AD,3,0)</f>
        <v>Yellow</v>
      </c>
      <c r="U957" s="32" t="str">
        <f>VLOOKUP(A957,Sheet2!X:Y,2,0)</f>
        <v>Red</v>
      </c>
      <c r="V957" s="33" t="str">
        <f>VLOOKUP(A957,Sheet2!AA:AD,4,0)</f>
        <v>Red</v>
      </c>
    </row>
    <row r="958" spans="1:22" x14ac:dyDescent="0.3">
      <c r="A958" t="s">
        <v>970</v>
      </c>
      <c r="B958" t="s">
        <v>1257</v>
      </c>
      <c r="C958">
        <v>37</v>
      </c>
      <c r="D958" t="s">
        <v>1261</v>
      </c>
      <c r="E958">
        <v>2005</v>
      </c>
      <c r="F958">
        <v>24</v>
      </c>
      <c r="G958">
        <v>0.62771835899999995</v>
      </c>
      <c r="H958" t="s">
        <v>1264</v>
      </c>
      <c r="I958" t="s">
        <v>1271</v>
      </c>
      <c r="J958" t="s">
        <v>1275</v>
      </c>
      <c r="K958" t="s">
        <v>1283</v>
      </c>
      <c r="L958" t="s">
        <v>1284</v>
      </c>
      <c r="M958" t="s">
        <v>1289</v>
      </c>
      <c r="N958" t="s">
        <v>1289</v>
      </c>
      <c r="O958">
        <f>VLOOKUP(A958,Sheet2!A:B,2,0)</f>
        <v>54232</v>
      </c>
      <c r="P958">
        <f>VLOOKUP(A958,Sheet2!A:C,3,0)</f>
        <v>178660</v>
      </c>
      <c r="Q958">
        <f>VLOOKUP(A958,Sheet2!A:E,5,0)</f>
        <v>413721</v>
      </c>
      <c r="R958">
        <f>VLOOKUP(A958,Sheet2!A:F,6,0)</f>
        <v>413721</v>
      </c>
      <c r="S958" t="s">
        <v>1303</v>
      </c>
      <c r="T958" s="33" t="str">
        <f>VLOOKUP(A958,Sheet2!AA:AD,3,0)</f>
        <v>Yellow</v>
      </c>
      <c r="U958" s="32" t="str">
        <f>VLOOKUP(A958,Sheet2!X:Y,2,0)</f>
        <v>Red</v>
      </c>
      <c r="V958" s="33" t="str">
        <f>VLOOKUP(A958,Sheet2!AA:AD,4,0)</f>
        <v>Red</v>
      </c>
    </row>
    <row r="959" spans="1:22" x14ac:dyDescent="0.3">
      <c r="A959" t="s">
        <v>971</v>
      </c>
      <c r="B959" t="s">
        <v>1257</v>
      </c>
      <c r="C959">
        <v>49</v>
      </c>
      <c r="D959" t="s">
        <v>1260</v>
      </c>
      <c r="E959">
        <v>2012</v>
      </c>
      <c r="F959">
        <v>48</v>
      </c>
      <c r="G959">
        <v>0.72487044</v>
      </c>
      <c r="H959" t="s">
        <v>1264</v>
      </c>
      <c r="I959" t="s">
        <v>1272</v>
      </c>
      <c r="J959" t="s">
        <v>1275</v>
      </c>
      <c r="K959" t="s">
        <v>1280</v>
      </c>
      <c r="L959" t="s">
        <v>1286</v>
      </c>
      <c r="M959" t="s">
        <v>1289</v>
      </c>
      <c r="N959" t="s">
        <v>1289</v>
      </c>
      <c r="O959">
        <f>VLOOKUP(A959,Sheet2!A:B,2,0)</f>
        <v>337282</v>
      </c>
      <c r="P959">
        <f>VLOOKUP(A959,Sheet2!A:C,3,0)</f>
        <v>378222</v>
      </c>
      <c r="Q959">
        <f>VLOOKUP(A959,Sheet2!A:E,5,0)</f>
        <v>667971</v>
      </c>
      <c r="R959">
        <f>VLOOKUP(A959,Sheet2!A:F,6,0)</f>
        <v>0</v>
      </c>
      <c r="S959" t="s">
        <v>1303</v>
      </c>
      <c r="T959" s="33" t="str">
        <f>VLOOKUP(A959,Sheet2!AA:AD,3,0)</f>
        <v>Yellow</v>
      </c>
      <c r="U959" s="32" t="str">
        <f>VLOOKUP(A959,Sheet2!X:Y,2,0)</f>
        <v>Red</v>
      </c>
      <c r="V959" s="33" t="str">
        <f>VLOOKUP(A959,Sheet2!AA:AD,4,0)</f>
        <v>Red</v>
      </c>
    </row>
    <row r="960" spans="1:22" x14ac:dyDescent="0.3">
      <c r="A960" t="s">
        <v>972</v>
      </c>
      <c r="B960" t="s">
        <v>1257</v>
      </c>
      <c r="C960">
        <v>49</v>
      </c>
      <c r="D960" t="s">
        <v>1260</v>
      </c>
      <c r="E960">
        <v>2010</v>
      </c>
      <c r="F960">
        <v>38</v>
      </c>
      <c r="G960">
        <v>0.68335227600000004</v>
      </c>
      <c r="H960" t="s">
        <v>1264</v>
      </c>
      <c r="I960" t="s">
        <v>1269</v>
      </c>
      <c r="J960" t="s">
        <v>1275</v>
      </c>
      <c r="K960" t="s">
        <v>1282</v>
      </c>
      <c r="L960" t="s">
        <v>1286</v>
      </c>
      <c r="M960" t="s">
        <v>1289</v>
      </c>
      <c r="N960" t="s">
        <v>1289</v>
      </c>
      <c r="O960">
        <f>VLOOKUP(A960,Sheet2!A:B,2,0)</f>
        <v>119414</v>
      </c>
      <c r="P960">
        <f>VLOOKUP(A960,Sheet2!A:C,3,0)</f>
        <v>255277</v>
      </c>
      <c r="Q960">
        <f>VLOOKUP(A960,Sheet2!A:E,5,0)</f>
        <v>661452</v>
      </c>
      <c r="R960">
        <f>VLOOKUP(A960,Sheet2!A:F,6,0)</f>
        <v>661452</v>
      </c>
      <c r="S960" t="s">
        <v>1304</v>
      </c>
      <c r="T960" s="33" t="str">
        <f>VLOOKUP(A960,Sheet2!AA:AD,3,0)</f>
        <v>Yellow</v>
      </c>
      <c r="U960" s="32" t="str">
        <f>VLOOKUP(A960,Sheet2!X:Y,2,0)</f>
        <v>Red</v>
      </c>
      <c r="V960" s="33" t="str">
        <f>VLOOKUP(A960,Sheet2!AA:AD,4,0)</f>
        <v>Red</v>
      </c>
    </row>
    <row r="961" spans="1:22" x14ac:dyDescent="0.3">
      <c r="A961" t="s">
        <v>973</v>
      </c>
      <c r="B961" t="s">
        <v>1257</v>
      </c>
      <c r="C961">
        <v>49</v>
      </c>
      <c r="D961" t="s">
        <v>1260</v>
      </c>
      <c r="E961">
        <v>2007</v>
      </c>
      <c r="F961">
        <v>22</v>
      </c>
      <c r="G961">
        <v>0.79765781499999999</v>
      </c>
      <c r="H961" t="s">
        <v>1264</v>
      </c>
      <c r="I961" t="s">
        <v>1271</v>
      </c>
      <c r="J961" t="s">
        <v>1271</v>
      </c>
      <c r="K961" t="s">
        <v>1271</v>
      </c>
      <c r="L961" t="s">
        <v>1271</v>
      </c>
      <c r="M961" t="s">
        <v>1288</v>
      </c>
      <c r="N961" t="s">
        <v>1289</v>
      </c>
      <c r="O961">
        <f>VLOOKUP(A961,Sheet2!A:B,2,0)</f>
        <v>240825</v>
      </c>
      <c r="P961">
        <f>VLOOKUP(A961,Sheet2!A:C,3,0)</f>
        <v>269115</v>
      </c>
      <c r="Q961">
        <f>VLOOKUP(A961,Sheet2!A:E,5,0)</f>
        <v>559405</v>
      </c>
      <c r="R961">
        <f>VLOOKUP(A961,Sheet2!A:F,6,0)</f>
        <v>0</v>
      </c>
      <c r="S961" t="s">
        <v>1303</v>
      </c>
      <c r="T961" s="33" t="str">
        <f>VLOOKUP(A961,Sheet2!AA:AD,3,0)</f>
        <v>Yellow</v>
      </c>
      <c r="U961" s="32" t="str">
        <f>VLOOKUP(A961,Sheet2!X:Y,2,0)</f>
        <v>Red</v>
      </c>
      <c r="V961" s="33" t="str">
        <f>VLOOKUP(A961,Sheet2!AA:AD,4,0)</f>
        <v>Red</v>
      </c>
    </row>
    <row r="962" spans="1:22" x14ac:dyDescent="0.3">
      <c r="A962" t="s">
        <v>974</v>
      </c>
      <c r="B962" t="s">
        <v>1257</v>
      </c>
      <c r="C962">
        <v>49</v>
      </c>
      <c r="D962" t="s">
        <v>1261</v>
      </c>
      <c r="E962">
        <v>2012</v>
      </c>
      <c r="F962">
        <v>25</v>
      </c>
      <c r="G962">
        <v>0.68967122000000003</v>
      </c>
      <c r="H962" t="s">
        <v>1265</v>
      </c>
      <c r="I962" t="s">
        <v>1270</v>
      </c>
      <c r="J962" t="s">
        <v>1275</v>
      </c>
      <c r="K962" t="s">
        <v>1280</v>
      </c>
      <c r="L962" t="s">
        <v>1284</v>
      </c>
      <c r="M962" t="s">
        <v>1289</v>
      </c>
      <c r="N962" t="s">
        <v>1289</v>
      </c>
      <c r="O962">
        <f>VLOOKUP(A962,Sheet2!A:B,2,0)</f>
        <v>174297</v>
      </c>
      <c r="P962">
        <f>VLOOKUP(A962,Sheet2!A:C,3,0)</f>
        <v>449552</v>
      </c>
      <c r="Q962">
        <f>VLOOKUP(A962,Sheet2!A:E,5,0)</f>
        <v>0</v>
      </c>
      <c r="R962">
        <f>VLOOKUP(A962,Sheet2!A:F,6,0)</f>
        <v>0</v>
      </c>
      <c r="S962" t="s">
        <v>1303</v>
      </c>
      <c r="T962" s="33" t="str">
        <f>VLOOKUP(A962,Sheet2!AA:AD,3,0)</f>
        <v>Yellow</v>
      </c>
      <c r="U962" s="32" t="str">
        <f>VLOOKUP(A962,Sheet2!X:Y,2,0)</f>
        <v>Red</v>
      </c>
      <c r="V962" s="33" t="str">
        <f>VLOOKUP(A962,Sheet2!AA:AD,4,0)</f>
        <v>Red</v>
      </c>
    </row>
    <row r="963" spans="1:22" x14ac:dyDescent="0.3">
      <c r="A963" t="s">
        <v>975</v>
      </c>
      <c r="B963" t="s">
        <v>1257</v>
      </c>
      <c r="C963">
        <v>37</v>
      </c>
      <c r="D963" t="s">
        <v>1261</v>
      </c>
      <c r="E963">
        <v>2011</v>
      </c>
      <c r="F963">
        <v>48</v>
      </c>
      <c r="G963">
        <v>0.60074322599999996</v>
      </c>
      <c r="H963" t="s">
        <v>1265</v>
      </c>
      <c r="I963" t="s">
        <v>1269</v>
      </c>
      <c r="J963" t="s">
        <v>1274</v>
      </c>
      <c r="K963" t="s">
        <v>1282</v>
      </c>
      <c r="L963" t="s">
        <v>1284</v>
      </c>
      <c r="M963" t="s">
        <v>1288</v>
      </c>
      <c r="N963" t="s">
        <v>1289</v>
      </c>
      <c r="O963">
        <f>VLOOKUP(A963,Sheet2!A:B,2,0)</f>
        <v>457969.19</v>
      </c>
      <c r="P963">
        <f>VLOOKUP(A963,Sheet2!A:C,3,0)</f>
        <v>491715</v>
      </c>
      <c r="Q963">
        <f>VLOOKUP(A963,Sheet2!A:E,5,0)</f>
        <v>327497</v>
      </c>
      <c r="R963">
        <f>VLOOKUP(A963,Sheet2!A:F,6,0)</f>
        <v>0</v>
      </c>
      <c r="S963" t="s">
        <v>1288</v>
      </c>
      <c r="T963" s="33" t="str">
        <f>VLOOKUP(A963,Sheet2!AA:AD,3,0)</f>
        <v>Yellow</v>
      </c>
      <c r="U963" s="32" t="str">
        <f>VLOOKUP(A963,Sheet2!X:Y,2,0)</f>
        <v>Red</v>
      </c>
      <c r="V963" s="33" t="str">
        <f>VLOOKUP(A963,Sheet2!AA:AD,4,0)</f>
        <v>Red</v>
      </c>
    </row>
    <row r="964" spans="1:22" x14ac:dyDescent="0.3">
      <c r="A964" t="s">
        <v>976</v>
      </c>
      <c r="B964" t="s">
        <v>1257</v>
      </c>
      <c r="C964">
        <v>49</v>
      </c>
      <c r="D964" t="s">
        <v>1260</v>
      </c>
      <c r="E964">
        <v>2006</v>
      </c>
      <c r="F964">
        <v>22</v>
      </c>
      <c r="G964">
        <v>0.634804959</v>
      </c>
      <c r="H964" t="s">
        <v>1264</v>
      </c>
      <c r="I964" t="s">
        <v>1271</v>
      </c>
      <c r="J964" t="s">
        <v>1271</v>
      </c>
      <c r="K964" t="s">
        <v>1271</v>
      </c>
      <c r="L964" t="s">
        <v>1271</v>
      </c>
      <c r="M964" t="s">
        <v>1288</v>
      </c>
      <c r="N964" t="s">
        <v>1289</v>
      </c>
      <c r="O964">
        <f>VLOOKUP(A964,Sheet2!A:B,2,0)</f>
        <v>163060</v>
      </c>
      <c r="P964">
        <f>VLOOKUP(A964,Sheet2!A:C,3,0)</f>
        <v>163060</v>
      </c>
      <c r="Q964">
        <f>VLOOKUP(A964,Sheet2!A:E,5,0)</f>
        <v>348101</v>
      </c>
      <c r="R964">
        <f>VLOOKUP(A964,Sheet2!A:F,6,0)</f>
        <v>0</v>
      </c>
      <c r="S964" t="s">
        <v>1303</v>
      </c>
      <c r="T964" s="33" t="str">
        <f>VLOOKUP(A964,Sheet2!AA:AD,3,0)</f>
        <v>Yellow</v>
      </c>
      <c r="U964" s="32" t="str">
        <f>VLOOKUP(A964,Sheet2!X:Y,2,0)</f>
        <v>Red</v>
      </c>
      <c r="V964" s="33" t="str">
        <f>VLOOKUP(A964,Sheet2!AA:AD,4,0)</f>
        <v>Red</v>
      </c>
    </row>
    <row r="965" spans="1:22" x14ac:dyDescent="0.3">
      <c r="A965" t="s">
        <v>977</v>
      </c>
      <c r="B965" t="s">
        <v>1257</v>
      </c>
      <c r="C965">
        <v>49</v>
      </c>
      <c r="D965" t="s">
        <v>1261</v>
      </c>
      <c r="E965">
        <v>2011</v>
      </c>
      <c r="F965">
        <v>19</v>
      </c>
      <c r="G965">
        <v>0.65696105299999996</v>
      </c>
      <c r="H965" t="s">
        <v>1264</v>
      </c>
      <c r="I965" t="s">
        <v>1271</v>
      </c>
      <c r="J965" t="s">
        <v>1271</v>
      </c>
      <c r="K965" t="s">
        <v>1271</v>
      </c>
      <c r="L965" t="s">
        <v>1271</v>
      </c>
      <c r="M965" t="s">
        <v>1288</v>
      </c>
      <c r="N965" t="s">
        <v>1289</v>
      </c>
      <c r="O965">
        <f>VLOOKUP(A965,Sheet2!A:B,2,0)</f>
        <v>303492</v>
      </c>
      <c r="P965">
        <f>VLOOKUP(A965,Sheet2!A:C,3,0)</f>
        <v>303492</v>
      </c>
      <c r="Q965">
        <f>VLOOKUP(A965,Sheet2!A:E,5,0)</f>
        <v>549080</v>
      </c>
      <c r="R965">
        <f>VLOOKUP(A965,Sheet2!A:F,6,0)</f>
        <v>0</v>
      </c>
      <c r="S965" t="s">
        <v>1303</v>
      </c>
      <c r="T965" s="33" t="str">
        <f>VLOOKUP(A965,Sheet2!AA:AD,3,0)</f>
        <v>Yellow</v>
      </c>
      <c r="U965" s="32" t="str">
        <f>VLOOKUP(A965,Sheet2!X:Y,2,0)</f>
        <v>Red</v>
      </c>
      <c r="V965" s="33" t="str">
        <f>VLOOKUP(A965,Sheet2!AA:AD,4,0)</f>
        <v>Red</v>
      </c>
    </row>
    <row r="966" spans="1:22" x14ac:dyDescent="0.3">
      <c r="A966" t="s">
        <v>978</v>
      </c>
      <c r="B966" t="s">
        <v>1257</v>
      </c>
      <c r="C966">
        <v>61</v>
      </c>
      <c r="D966" t="s">
        <v>1261</v>
      </c>
      <c r="E966">
        <v>2014</v>
      </c>
      <c r="F966">
        <v>24</v>
      </c>
      <c r="G966">
        <v>0.62422566499999999</v>
      </c>
      <c r="H966" t="s">
        <v>1264</v>
      </c>
      <c r="I966" t="s">
        <v>1271</v>
      </c>
      <c r="J966" t="s">
        <v>1271</v>
      </c>
      <c r="K966" t="s">
        <v>1271</v>
      </c>
      <c r="L966" t="s">
        <v>1271</v>
      </c>
      <c r="M966" t="s">
        <v>1288</v>
      </c>
      <c r="N966" t="s">
        <v>1288</v>
      </c>
      <c r="O966">
        <f>VLOOKUP(A966,Sheet2!A:B,2,0)</f>
        <v>308571</v>
      </c>
      <c r="P966">
        <f>VLOOKUP(A966,Sheet2!A:C,3,0)</f>
        <v>342440</v>
      </c>
      <c r="Q966">
        <f>VLOOKUP(A966,Sheet2!A:E,5,0)</f>
        <v>660013</v>
      </c>
      <c r="R966">
        <f>VLOOKUP(A966,Sheet2!A:F,6,0)</f>
        <v>0</v>
      </c>
      <c r="S966" t="s">
        <v>1304</v>
      </c>
      <c r="T966" s="33" t="str">
        <f>VLOOKUP(A966,Sheet2!AA:AD,3,0)</f>
        <v>Yellow</v>
      </c>
      <c r="U966" s="32" t="str">
        <f>VLOOKUP(A966,Sheet2!X:Y,2,0)</f>
        <v>Red</v>
      </c>
      <c r="V966" s="33" t="str">
        <f>VLOOKUP(A966,Sheet2!AA:AD,4,0)</f>
        <v>Red</v>
      </c>
    </row>
    <row r="967" spans="1:22" x14ac:dyDescent="0.3">
      <c r="A967" t="s">
        <v>979</v>
      </c>
      <c r="B967" t="s">
        <v>1256</v>
      </c>
      <c r="C967">
        <v>61</v>
      </c>
      <c r="D967" t="s">
        <v>1260</v>
      </c>
      <c r="E967">
        <v>2008</v>
      </c>
      <c r="F967">
        <v>28</v>
      </c>
      <c r="G967">
        <v>0.524674839</v>
      </c>
      <c r="H967" t="s">
        <v>1265</v>
      </c>
      <c r="I967" t="s">
        <v>1270</v>
      </c>
      <c r="J967" t="s">
        <v>1275</v>
      </c>
      <c r="K967" t="s">
        <v>1283</v>
      </c>
      <c r="L967" t="s">
        <v>1286</v>
      </c>
      <c r="M967" t="s">
        <v>1288</v>
      </c>
      <c r="N967" t="s">
        <v>1289</v>
      </c>
      <c r="O967">
        <f>VLOOKUP(A967,Sheet2!A:B,2,0)</f>
        <v>226239</v>
      </c>
      <c r="P967">
        <f>VLOOKUP(A967,Sheet2!A:C,3,0)</f>
        <v>230448</v>
      </c>
      <c r="Q967">
        <f>VLOOKUP(A967,Sheet2!A:E,5,0)</f>
        <v>369541</v>
      </c>
      <c r="R967">
        <f>VLOOKUP(A967,Sheet2!A:F,6,0)</f>
        <v>0</v>
      </c>
      <c r="S967" t="s">
        <v>1288</v>
      </c>
      <c r="T967" s="33" t="str">
        <f>VLOOKUP(A967,Sheet2!AA:AD,3,0)</f>
        <v>Yellow</v>
      </c>
      <c r="U967" s="32" t="str">
        <f>VLOOKUP(A967,Sheet2!X:Y,2,0)</f>
        <v>Red</v>
      </c>
      <c r="V967" s="33" t="str">
        <f>VLOOKUP(A967,Sheet2!AA:AD,4,0)</f>
        <v>Red</v>
      </c>
    </row>
    <row r="968" spans="1:22" x14ac:dyDescent="0.3">
      <c r="A968" t="s">
        <v>980</v>
      </c>
      <c r="B968" t="s">
        <v>1257</v>
      </c>
      <c r="C968">
        <v>61</v>
      </c>
      <c r="D968" t="s">
        <v>1261</v>
      </c>
      <c r="E968">
        <v>2015</v>
      </c>
      <c r="F968">
        <v>24</v>
      </c>
      <c r="G968">
        <v>0.69002782600000001</v>
      </c>
      <c r="H968" t="s">
        <v>1264</v>
      </c>
      <c r="I968" t="s">
        <v>1271</v>
      </c>
      <c r="J968" t="s">
        <v>1271</v>
      </c>
      <c r="K968" t="s">
        <v>1271</v>
      </c>
      <c r="L968" t="s">
        <v>1271</v>
      </c>
      <c r="M968" t="s">
        <v>1289</v>
      </c>
      <c r="N968" t="s">
        <v>1289</v>
      </c>
      <c r="O968">
        <f>VLOOKUP(A968,Sheet2!A:B,2,0)</f>
        <v>132548</v>
      </c>
      <c r="P968">
        <f>VLOOKUP(A968,Sheet2!A:C,3,0)</f>
        <v>382031</v>
      </c>
      <c r="Q968">
        <f>VLOOKUP(A968,Sheet2!A:E,5,0)</f>
        <v>777004</v>
      </c>
      <c r="R968">
        <f>VLOOKUP(A968,Sheet2!A:F,6,0)</f>
        <v>777004</v>
      </c>
      <c r="S968" t="s">
        <v>1304</v>
      </c>
      <c r="T968" s="33" t="str">
        <f>VLOOKUP(A968,Sheet2!AA:AD,3,0)</f>
        <v>Yellow</v>
      </c>
      <c r="U968" s="32" t="str">
        <f>VLOOKUP(A968,Sheet2!X:Y,2,0)</f>
        <v>Red</v>
      </c>
      <c r="V968" s="33" t="str">
        <f>VLOOKUP(A968,Sheet2!AA:AD,4,0)</f>
        <v>Red</v>
      </c>
    </row>
    <row r="969" spans="1:22" x14ac:dyDescent="0.3">
      <c r="A969" t="s">
        <v>981</v>
      </c>
      <c r="B969" t="s">
        <v>1256</v>
      </c>
      <c r="C969">
        <v>49</v>
      </c>
      <c r="D969" t="s">
        <v>1262</v>
      </c>
      <c r="E969">
        <v>2006</v>
      </c>
      <c r="F969">
        <v>38</v>
      </c>
      <c r="G969">
        <v>0.82927142899999995</v>
      </c>
      <c r="H969" t="s">
        <v>1265</v>
      </c>
      <c r="I969" t="s">
        <v>1270</v>
      </c>
      <c r="J969" t="s">
        <v>1274</v>
      </c>
      <c r="K969" t="s">
        <v>1279</v>
      </c>
      <c r="L969" t="s">
        <v>1271</v>
      </c>
      <c r="M969" t="s">
        <v>1289</v>
      </c>
      <c r="N969" t="s">
        <v>1289</v>
      </c>
      <c r="O969">
        <f>VLOOKUP(A969,Sheet2!A:B,2,0)</f>
        <v>175861</v>
      </c>
      <c r="P969">
        <f>VLOOKUP(A969,Sheet2!A:C,3,0)</f>
        <v>447783</v>
      </c>
      <c r="Q969">
        <f>VLOOKUP(A969,Sheet2!A:E,5,0)</f>
        <v>533910</v>
      </c>
      <c r="R969">
        <f>VLOOKUP(A969,Sheet2!A:F,6,0)</f>
        <v>533910</v>
      </c>
      <c r="S969" t="s">
        <v>1288</v>
      </c>
      <c r="T969" s="33" t="str">
        <f>VLOOKUP(A969,Sheet2!AA:AD,3,0)</f>
        <v>Red</v>
      </c>
      <c r="U969" s="32" t="str">
        <f>VLOOKUP(A969,Sheet2!X:Y,2,0)</f>
        <v>Red</v>
      </c>
      <c r="V969" s="33" t="str">
        <f>VLOOKUP(A969,Sheet2!AA:AD,4,0)</f>
        <v>Red</v>
      </c>
    </row>
    <row r="970" spans="1:22" x14ac:dyDescent="0.3">
      <c r="A970" t="s">
        <v>982</v>
      </c>
      <c r="B970" t="s">
        <v>1257</v>
      </c>
      <c r="C970">
        <v>37</v>
      </c>
      <c r="D970" t="s">
        <v>1262</v>
      </c>
      <c r="E970">
        <v>2013</v>
      </c>
      <c r="F970">
        <v>30</v>
      </c>
      <c r="G970">
        <v>0.69282190499999996</v>
      </c>
      <c r="H970" t="s">
        <v>1264</v>
      </c>
      <c r="I970" t="s">
        <v>1270</v>
      </c>
      <c r="J970" t="s">
        <v>1275</v>
      </c>
      <c r="K970" t="s">
        <v>1282</v>
      </c>
      <c r="L970" t="s">
        <v>1285</v>
      </c>
      <c r="M970" t="s">
        <v>1288</v>
      </c>
      <c r="N970" t="s">
        <v>1288</v>
      </c>
      <c r="O970">
        <f>VLOOKUP(A970,Sheet2!A:B,2,0)</f>
        <v>551589.72</v>
      </c>
      <c r="P970">
        <f>VLOOKUP(A970,Sheet2!A:C,3,0)</f>
        <v>578160</v>
      </c>
      <c r="Q970">
        <f>VLOOKUP(A970,Sheet2!A:E,5,0)</f>
        <v>443764</v>
      </c>
      <c r="R970">
        <f>VLOOKUP(A970,Sheet2!A:F,6,0)</f>
        <v>0</v>
      </c>
      <c r="S970" t="s">
        <v>1288</v>
      </c>
      <c r="T970" s="33" t="str">
        <f>VLOOKUP(A970,Sheet2!AA:AD,3,0)</f>
        <v>Red</v>
      </c>
      <c r="U970" s="32" t="str">
        <f>VLOOKUP(A970,Sheet2!X:Y,2,0)</f>
        <v>Red</v>
      </c>
      <c r="V970" s="33" t="str">
        <f>VLOOKUP(A970,Sheet2!AA:AD,4,0)</f>
        <v>Red</v>
      </c>
    </row>
    <row r="971" spans="1:22" x14ac:dyDescent="0.3">
      <c r="A971" t="s">
        <v>983</v>
      </c>
      <c r="B971" t="s">
        <v>1257</v>
      </c>
      <c r="C971">
        <v>61</v>
      </c>
      <c r="D971" t="s">
        <v>1259</v>
      </c>
      <c r="E971">
        <v>2015</v>
      </c>
      <c r="F971">
        <v>19</v>
      </c>
      <c r="G971">
        <v>0.81911940299999997</v>
      </c>
      <c r="H971" t="s">
        <v>1265</v>
      </c>
      <c r="I971" t="s">
        <v>1271</v>
      </c>
      <c r="J971" t="s">
        <v>1271</v>
      </c>
      <c r="K971" t="s">
        <v>1271</v>
      </c>
      <c r="L971" t="s">
        <v>1271</v>
      </c>
      <c r="M971" t="s">
        <v>1289</v>
      </c>
      <c r="N971" t="s">
        <v>1289</v>
      </c>
      <c r="O971">
        <f>VLOOKUP(A971,Sheet2!A:B,2,0)</f>
        <v>183900</v>
      </c>
      <c r="P971">
        <f>VLOOKUP(A971,Sheet2!A:C,3,0)</f>
        <v>731500</v>
      </c>
      <c r="Q971">
        <f>VLOOKUP(A971,Sheet2!A:E,5,0)</f>
        <v>0</v>
      </c>
      <c r="R971">
        <f>VLOOKUP(A971,Sheet2!A:F,6,0)</f>
        <v>0</v>
      </c>
      <c r="S971" t="s">
        <v>1303</v>
      </c>
      <c r="T971" s="33" t="str">
        <f>VLOOKUP(A971,Sheet2!AA:AD,3,0)</f>
        <v>Red</v>
      </c>
      <c r="U971" s="32" t="str">
        <f>VLOOKUP(A971,Sheet2!X:Y,2,0)</f>
        <v>Red</v>
      </c>
      <c r="V971" s="33" t="str">
        <f>VLOOKUP(A971,Sheet2!AA:AD,4,0)</f>
        <v>Red</v>
      </c>
    </row>
    <row r="972" spans="1:22" x14ac:dyDescent="0.3">
      <c r="A972" t="s">
        <v>984</v>
      </c>
      <c r="B972" t="s">
        <v>1257</v>
      </c>
      <c r="C972">
        <v>61</v>
      </c>
      <c r="D972" t="s">
        <v>1259</v>
      </c>
      <c r="E972">
        <v>2014</v>
      </c>
      <c r="F972">
        <v>20</v>
      </c>
      <c r="G972">
        <v>0.85730634900000002</v>
      </c>
      <c r="H972" t="s">
        <v>1265</v>
      </c>
      <c r="I972" t="s">
        <v>1271</v>
      </c>
      <c r="J972" t="s">
        <v>1271</v>
      </c>
      <c r="K972" t="s">
        <v>1271</v>
      </c>
      <c r="L972" t="s">
        <v>1271</v>
      </c>
      <c r="M972" t="s">
        <v>1289</v>
      </c>
      <c r="N972" t="s">
        <v>1289</v>
      </c>
      <c r="O972">
        <f>VLOOKUP(A972,Sheet2!A:B,2,0)</f>
        <v>354038</v>
      </c>
      <c r="P972">
        <f>VLOOKUP(A972,Sheet2!A:C,3,0)</f>
        <v>654633</v>
      </c>
      <c r="Q972">
        <f>VLOOKUP(A972,Sheet2!A:E,5,0)</f>
        <v>0</v>
      </c>
      <c r="R972">
        <f>VLOOKUP(A972,Sheet2!A:F,6,0)</f>
        <v>0</v>
      </c>
      <c r="S972" t="s">
        <v>1289</v>
      </c>
      <c r="T972" s="33" t="str">
        <f>VLOOKUP(A972,Sheet2!AA:AD,3,0)</f>
        <v>Red</v>
      </c>
      <c r="U972" s="32" t="str">
        <f>VLOOKUP(A972,Sheet2!X:Y,2,0)</f>
        <v>Red</v>
      </c>
      <c r="V972" s="33" t="str">
        <f>VLOOKUP(A972,Sheet2!AA:AD,4,0)</f>
        <v>Red</v>
      </c>
    </row>
    <row r="973" spans="1:22" x14ac:dyDescent="0.3">
      <c r="A973" t="s">
        <v>985</v>
      </c>
      <c r="B973" t="s">
        <v>1257</v>
      </c>
      <c r="C973">
        <v>61</v>
      </c>
      <c r="D973" t="s">
        <v>1258</v>
      </c>
      <c r="E973">
        <v>2009</v>
      </c>
      <c r="F973">
        <v>39</v>
      </c>
      <c r="G973">
        <v>0.72416955199999999</v>
      </c>
      <c r="H973" t="s">
        <v>1264</v>
      </c>
      <c r="I973" t="s">
        <v>1267</v>
      </c>
      <c r="J973" t="s">
        <v>1275</v>
      </c>
      <c r="K973" t="s">
        <v>1283</v>
      </c>
      <c r="L973" t="s">
        <v>1286</v>
      </c>
      <c r="M973" t="s">
        <v>1288</v>
      </c>
      <c r="N973" t="s">
        <v>1289</v>
      </c>
      <c r="O973">
        <f>VLOOKUP(A973,Sheet2!A:B,2,0)</f>
        <v>270529.69</v>
      </c>
      <c r="P973">
        <f>VLOOKUP(A973,Sheet2!A:C,3,0)</f>
        <v>291326</v>
      </c>
      <c r="Q973">
        <f>VLOOKUP(A973,Sheet2!A:E,5,0)</f>
        <v>544556</v>
      </c>
      <c r="R973">
        <f>VLOOKUP(A973,Sheet2!A:F,6,0)</f>
        <v>0</v>
      </c>
      <c r="S973" t="s">
        <v>1304</v>
      </c>
      <c r="T973" s="33" t="str">
        <f>VLOOKUP(A973,Sheet2!AA:AD,3,0)</f>
        <v>Red</v>
      </c>
      <c r="U973" s="32" t="str">
        <f>VLOOKUP(A973,Sheet2!X:Y,2,0)</f>
        <v>Red</v>
      </c>
      <c r="V973" s="33" t="str">
        <f>VLOOKUP(A973,Sheet2!AA:AD,4,0)</f>
        <v>Red</v>
      </c>
    </row>
    <row r="974" spans="1:22" x14ac:dyDescent="0.3">
      <c r="A974" t="s">
        <v>986</v>
      </c>
      <c r="B974" t="s">
        <v>1257</v>
      </c>
      <c r="C974">
        <v>49</v>
      </c>
      <c r="D974" t="s">
        <v>1262</v>
      </c>
      <c r="E974">
        <v>2011</v>
      </c>
      <c r="F974">
        <v>23</v>
      </c>
      <c r="G974">
        <v>0.77789006500000002</v>
      </c>
      <c r="H974" t="s">
        <v>1265</v>
      </c>
      <c r="I974" t="s">
        <v>1267</v>
      </c>
      <c r="J974" t="s">
        <v>1276</v>
      </c>
      <c r="K974" t="s">
        <v>1280</v>
      </c>
      <c r="L974" t="s">
        <v>1286</v>
      </c>
      <c r="M974" t="s">
        <v>1288</v>
      </c>
      <c r="N974" t="s">
        <v>1289</v>
      </c>
      <c r="O974">
        <f>VLOOKUP(A974,Sheet2!A:B,2,0)</f>
        <v>440895</v>
      </c>
      <c r="P974">
        <f>VLOOKUP(A974,Sheet2!A:C,3,0)</f>
        <v>440895</v>
      </c>
      <c r="Q974">
        <f>VLOOKUP(A974,Sheet2!A:E,5,0)</f>
        <v>631239</v>
      </c>
      <c r="R974">
        <f>VLOOKUP(A974,Sheet2!A:F,6,0)</f>
        <v>0</v>
      </c>
      <c r="S974" t="s">
        <v>1304</v>
      </c>
      <c r="T974" s="33" t="str">
        <f>VLOOKUP(A974,Sheet2!AA:AD,3,0)</f>
        <v>Red</v>
      </c>
      <c r="U974" s="32" t="str">
        <f>VLOOKUP(A974,Sheet2!X:Y,2,0)</f>
        <v>Red</v>
      </c>
      <c r="V974" s="33" t="str">
        <f>VLOOKUP(A974,Sheet2!AA:AD,4,0)</f>
        <v>Red</v>
      </c>
    </row>
    <row r="975" spans="1:22" x14ac:dyDescent="0.3">
      <c r="A975" t="s">
        <v>987</v>
      </c>
      <c r="B975" t="s">
        <v>1257</v>
      </c>
      <c r="C975">
        <v>61</v>
      </c>
      <c r="D975" t="s">
        <v>1261</v>
      </c>
      <c r="E975">
        <v>2012</v>
      </c>
      <c r="F975">
        <v>45</v>
      </c>
      <c r="G975">
        <v>0.62217441500000004</v>
      </c>
      <c r="H975" t="s">
        <v>1264</v>
      </c>
      <c r="I975" t="s">
        <v>1271</v>
      </c>
      <c r="J975" t="s">
        <v>1271</v>
      </c>
      <c r="K975" t="s">
        <v>1271</v>
      </c>
      <c r="L975" t="s">
        <v>1271</v>
      </c>
      <c r="M975" t="s">
        <v>1288</v>
      </c>
      <c r="N975" t="s">
        <v>1289</v>
      </c>
      <c r="O975">
        <f>VLOOKUP(A975,Sheet2!A:B,2,0)</f>
        <v>202026.6</v>
      </c>
      <c r="P975">
        <f>VLOOKUP(A975,Sheet2!A:C,3,0)</f>
        <v>213900</v>
      </c>
      <c r="Q975">
        <f>VLOOKUP(A975,Sheet2!A:E,5,0)</f>
        <v>572124</v>
      </c>
      <c r="R975">
        <f>VLOOKUP(A975,Sheet2!A:F,6,0)</f>
        <v>0</v>
      </c>
      <c r="S975" t="s">
        <v>1303</v>
      </c>
      <c r="T975" s="33" t="str">
        <f>VLOOKUP(A975,Sheet2!AA:AD,3,0)</f>
        <v>Red</v>
      </c>
      <c r="U975" s="32" t="str">
        <f>VLOOKUP(A975,Sheet2!X:Y,2,0)</f>
        <v>Red</v>
      </c>
      <c r="V975" s="33" t="str">
        <f>VLOOKUP(A975,Sheet2!AA:AD,4,0)</f>
        <v>Red</v>
      </c>
    </row>
    <row r="976" spans="1:22" x14ac:dyDescent="0.3">
      <c r="A976" t="s">
        <v>988</v>
      </c>
      <c r="B976" t="s">
        <v>1256</v>
      </c>
      <c r="C976">
        <v>61</v>
      </c>
      <c r="D976" t="s">
        <v>1260</v>
      </c>
      <c r="E976">
        <v>2014</v>
      </c>
      <c r="F976">
        <v>31</v>
      </c>
      <c r="G976">
        <v>0.71076254299999997</v>
      </c>
      <c r="H976" t="s">
        <v>1265</v>
      </c>
      <c r="I976" t="s">
        <v>1269</v>
      </c>
      <c r="J976" t="s">
        <v>1275</v>
      </c>
      <c r="K976" t="s">
        <v>1282</v>
      </c>
      <c r="L976" t="s">
        <v>1286</v>
      </c>
      <c r="M976" t="s">
        <v>1288</v>
      </c>
      <c r="N976" t="s">
        <v>1289</v>
      </c>
      <c r="O976">
        <f>VLOOKUP(A976,Sheet2!A:B,2,0)</f>
        <v>423276</v>
      </c>
      <c r="P976">
        <f>VLOOKUP(A976,Sheet2!A:C,3,0)</f>
        <v>437664</v>
      </c>
      <c r="Q976">
        <f>VLOOKUP(A976,Sheet2!A:E,5,0)</f>
        <v>707351</v>
      </c>
      <c r="R976">
        <f>VLOOKUP(A976,Sheet2!A:F,6,0)</f>
        <v>0</v>
      </c>
      <c r="S976" t="s">
        <v>1304</v>
      </c>
      <c r="T976" s="33" t="str">
        <f>VLOOKUP(A976,Sheet2!AA:AD,3,0)</f>
        <v>Red</v>
      </c>
      <c r="U976" s="32" t="str">
        <f>VLOOKUP(A976,Sheet2!X:Y,2,0)</f>
        <v>Red</v>
      </c>
      <c r="V976" s="33" t="str">
        <f>VLOOKUP(A976,Sheet2!AA:AD,4,0)</f>
        <v>Red</v>
      </c>
    </row>
    <row r="977" spans="1:22" x14ac:dyDescent="0.3">
      <c r="A977" t="s">
        <v>989</v>
      </c>
      <c r="B977" t="s">
        <v>1257</v>
      </c>
      <c r="C977">
        <v>73</v>
      </c>
      <c r="D977" t="s">
        <v>1260</v>
      </c>
      <c r="E977">
        <v>2009</v>
      </c>
      <c r="F977">
        <v>37</v>
      </c>
      <c r="G977">
        <v>0.82563582099999999</v>
      </c>
      <c r="H977" t="s">
        <v>1264</v>
      </c>
      <c r="I977" t="s">
        <v>1268</v>
      </c>
      <c r="J977" t="s">
        <v>1275</v>
      </c>
      <c r="K977" t="s">
        <v>1280</v>
      </c>
      <c r="L977" t="s">
        <v>1286</v>
      </c>
      <c r="M977" t="s">
        <v>1289</v>
      </c>
      <c r="N977" t="s">
        <v>1289</v>
      </c>
      <c r="O977">
        <f>VLOOKUP(A977,Sheet2!A:B,2,0)</f>
        <v>54161</v>
      </c>
      <c r="P977">
        <f>VLOOKUP(A977,Sheet2!A:C,3,0)</f>
        <v>398898</v>
      </c>
      <c r="Q977">
        <f>VLOOKUP(A977,Sheet2!A:E,5,0)</f>
        <v>0</v>
      </c>
      <c r="R977">
        <f>VLOOKUP(A977,Sheet2!A:F,6,0)</f>
        <v>0</v>
      </c>
      <c r="S977" t="s">
        <v>1288</v>
      </c>
      <c r="T977" s="33" t="str">
        <f>VLOOKUP(A977,Sheet2!AA:AD,3,0)</f>
        <v>Red</v>
      </c>
      <c r="U977" s="32" t="str">
        <f>VLOOKUP(A977,Sheet2!X:Y,2,0)</f>
        <v>Red</v>
      </c>
      <c r="V977" s="33" t="str">
        <f>VLOOKUP(A977,Sheet2!AA:AD,4,0)</f>
        <v>Red</v>
      </c>
    </row>
    <row r="978" spans="1:22" x14ac:dyDescent="0.3">
      <c r="A978" t="s">
        <v>990</v>
      </c>
      <c r="B978" t="s">
        <v>1257</v>
      </c>
      <c r="C978">
        <v>61</v>
      </c>
      <c r="D978" t="s">
        <v>1260</v>
      </c>
      <c r="E978">
        <v>2015</v>
      </c>
      <c r="F978">
        <v>40</v>
      </c>
      <c r="G978">
        <v>0.72583652200000004</v>
      </c>
      <c r="H978" t="s">
        <v>1264</v>
      </c>
      <c r="I978" t="s">
        <v>1270</v>
      </c>
      <c r="J978" t="s">
        <v>1275</v>
      </c>
      <c r="K978" t="s">
        <v>1282</v>
      </c>
      <c r="L978" t="s">
        <v>1286</v>
      </c>
      <c r="M978" t="s">
        <v>1289</v>
      </c>
      <c r="N978" t="s">
        <v>1289</v>
      </c>
      <c r="O978">
        <f>VLOOKUP(A978,Sheet2!A:B,2,0)</f>
        <v>225229</v>
      </c>
      <c r="P978">
        <f>VLOOKUP(A978,Sheet2!A:C,3,0)</f>
        <v>332519</v>
      </c>
      <c r="Q978">
        <f>VLOOKUP(A978,Sheet2!A:E,5,0)</f>
        <v>854353</v>
      </c>
      <c r="R978">
        <f>VLOOKUP(A978,Sheet2!A:F,6,0)</f>
        <v>854353</v>
      </c>
      <c r="S978" t="s">
        <v>1304</v>
      </c>
      <c r="T978" s="33" t="str">
        <f>VLOOKUP(A978,Sheet2!AA:AD,3,0)</f>
        <v>Red</v>
      </c>
      <c r="U978" s="32" t="str">
        <f>VLOOKUP(A978,Sheet2!X:Y,2,0)</f>
        <v>Red</v>
      </c>
      <c r="V978" s="33" t="str">
        <f>VLOOKUP(A978,Sheet2!AA:AD,4,0)</f>
        <v>Red</v>
      </c>
    </row>
    <row r="979" spans="1:22" x14ac:dyDescent="0.3">
      <c r="A979" t="s">
        <v>991</v>
      </c>
      <c r="B979" t="s">
        <v>1257</v>
      </c>
      <c r="C979">
        <v>49</v>
      </c>
      <c r="D979" t="s">
        <v>1260</v>
      </c>
      <c r="E979">
        <v>2012</v>
      </c>
      <c r="F979">
        <v>20</v>
      </c>
      <c r="G979">
        <v>0.83021685499999998</v>
      </c>
      <c r="H979" t="s">
        <v>1265</v>
      </c>
      <c r="I979" t="s">
        <v>1271</v>
      </c>
      <c r="J979" t="s">
        <v>1271</v>
      </c>
      <c r="K979" t="s">
        <v>1271</v>
      </c>
      <c r="L979" t="s">
        <v>1271</v>
      </c>
      <c r="M979" t="s">
        <v>1288</v>
      </c>
      <c r="N979" t="s">
        <v>1289</v>
      </c>
      <c r="O979">
        <f>VLOOKUP(A979,Sheet2!A:B,2,0)</f>
        <v>590235</v>
      </c>
      <c r="P979">
        <f>VLOOKUP(A979,Sheet2!A:C,3,0)</f>
        <v>590235</v>
      </c>
      <c r="Q979">
        <f>VLOOKUP(A979,Sheet2!A:E,5,0)</f>
        <v>632917</v>
      </c>
      <c r="R979">
        <f>VLOOKUP(A979,Sheet2!A:F,6,0)</f>
        <v>0</v>
      </c>
      <c r="S979" t="s">
        <v>1288</v>
      </c>
      <c r="T979" s="33" t="str">
        <f>VLOOKUP(A979,Sheet2!AA:AD,3,0)</f>
        <v>Red</v>
      </c>
      <c r="U979" s="32" t="str">
        <f>VLOOKUP(A979,Sheet2!X:Y,2,0)</f>
        <v>Red</v>
      </c>
      <c r="V979" s="33" t="str">
        <f>VLOOKUP(A979,Sheet2!AA:AD,4,0)</f>
        <v>Red</v>
      </c>
    </row>
    <row r="980" spans="1:22" x14ac:dyDescent="0.3">
      <c r="A980" t="s">
        <v>992</v>
      </c>
      <c r="B980" t="s">
        <v>1257</v>
      </c>
      <c r="C980">
        <v>49</v>
      </c>
      <c r="D980" t="s">
        <v>1258</v>
      </c>
      <c r="E980">
        <v>2010</v>
      </c>
      <c r="F980">
        <v>25</v>
      </c>
      <c r="G980">
        <v>0.62448220700000001</v>
      </c>
      <c r="H980" t="s">
        <v>1264</v>
      </c>
      <c r="I980" t="s">
        <v>1270</v>
      </c>
      <c r="J980" t="s">
        <v>1276</v>
      </c>
      <c r="K980" t="s">
        <v>1281</v>
      </c>
      <c r="L980" t="s">
        <v>1286</v>
      </c>
      <c r="M980" t="s">
        <v>1288</v>
      </c>
      <c r="N980" t="s">
        <v>1289</v>
      </c>
      <c r="O980">
        <f>VLOOKUP(A980,Sheet2!A:B,2,0)</f>
        <v>220211</v>
      </c>
      <c r="P980">
        <f>VLOOKUP(A980,Sheet2!A:C,3,0)</f>
        <v>257345</v>
      </c>
      <c r="Q980">
        <f>VLOOKUP(A980,Sheet2!A:E,5,0)</f>
        <v>534885</v>
      </c>
      <c r="R980">
        <f>VLOOKUP(A980,Sheet2!A:F,6,0)</f>
        <v>0</v>
      </c>
      <c r="S980" t="s">
        <v>1304</v>
      </c>
      <c r="T980" s="33" t="str">
        <f>VLOOKUP(A980,Sheet2!AA:AD,3,0)</f>
        <v>Red</v>
      </c>
      <c r="U980" s="32" t="str">
        <f>VLOOKUP(A980,Sheet2!X:Y,2,0)</f>
        <v>Red</v>
      </c>
      <c r="V980" s="33" t="str">
        <f>VLOOKUP(A980,Sheet2!AA:AD,4,0)</f>
        <v>Red</v>
      </c>
    </row>
    <row r="981" spans="1:22" x14ac:dyDescent="0.3">
      <c r="A981" t="s">
        <v>993</v>
      </c>
      <c r="B981" t="s">
        <v>1257</v>
      </c>
      <c r="C981">
        <v>48</v>
      </c>
      <c r="D981" t="s">
        <v>1263</v>
      </c>
      <c r="E981">
        <v>2016</v>
      </c>
      <c r="F981">
        <v>36</v>
      </c>
      <c r="G981">
        <v>0.29250800399999999</v>
      </c>
      <c r="H981" t="s">
        <v>1264</v>
      </c>
      <c r="I981" t="s">
        <v>1273</v>
      </c>
      <c r="J981" t="s">
        <v>1275</v>
      </c>
      <c r="K981" t="s">
        <v>1281</v>
      </c>
      <c r="L981" t="s">
        <v>1284</v>
      </c>
      <c r="M981" t="s">
        <v>1288</v>
      </c>
      <c r="N981" t="s">
        <v>1288</v>
      </c>
      <c r="O981">
        <f>VLOOKUP(A981,Sheet2!A:B,2,0)</f>
        <v>183386</v>
      </c>
      <c r="P981">
        <f>VLOOKUP(A981,Sheet2!A:C,3,0)</f>
        <v>183386</v>
      </c>
      <c r="Q981">
        <f>VLOOKUP(A981,Sheet2!A:E,5,0)</f>
        <v>287506</v>
      </c>
      <c r="R981">
        <f>VLOOKUP(A981,Sheet2!A:F,6,0)</f>
        <v>0</v>
      </c>
      <c r="S981" t="s">
        <v>1303</v>
      </c>
      <c r="T981" s="33" t="str">
        <f>VLOOKUP(A981,Sheet2!AA:AD,3,0)</f>
        <v>Red</v>
      </c>
      <c r="U981" s="32" t="str">
        <f>VLOOKUP(A981,Sheet2!X:Y,2,0)</f>
        <v>Red</v>
      </c>
      <c r="V981" s="33" t="str">
        <f>VLOOKUP(A981,Sheet2!AA:AD,4,0)</f>
        <v>Red</v>
      </c>
    </row>
    <row r="982" spans="1:22" x14ac:dyDescent="0.3">
      <c r="A982" t="s">
        <v>994</v>
      </c>
      <c r="B982" t="s">
        <v>1256</v>
      </c>
      <c r="C982">
        <v>61</v>
      </c>
      <c r="D982" t="s">
        <v>1261</v>
      </c>
      <c r="E982">
        <v>2011</v>
      </c>
      <c r="F982">
        <v>25</v>
      </c>
      <c r="G982">
        <v>0.74463102999999997</v>
      </c>
      <c r="H982" t="s">
        <v>1265</v>
      </c>
      <c r="I982" t="s">
        <v>1268</v>
      </c>
      <c r="J982" t="s">
        <v>1275</v>
      </c>
      <c r="K982" t="s">
        <v>1280</v>
      </c>
      <c r="L982" t="s">
        <v>1286</v>
      </c>
      <c r="M982" t="s">
        <v>1289</v>
      </c>
      <c r="N982" t="s">
        <v>1289</v>
      </c>
      <c r="O982">
        <f>VLOOKUP(A982,Sheet2!A:B,2,0)</f>
        <v>245476.61</v>
      </c>
      <c r="P982">
        <f>VLOOKUP(A982,Sheet2!A:C,3,0)</f>
        <v>338287</v>
      </c>
      <c r="Q982">
        <f>VLOOKUP(A982,Sheet2!A:E,5,0)</f>
        <v>777702</v>
      </c>
      <c r="R982">
        <f>VLOOKUP(A982,Sheet2!A:F,6,0)</f>
        <v>777702</v>
      </c>
      <c r="S982" t="s">
        <v>1304</v>
      </c>
      <c r="T982" s="33" t="str">
        <f>VLOOKUP(A982,Sheet2!AA:AD,3,0)</f>
        <v>Red</v>
      </c>
      <c r="U982" s="32" t="str">
        <f>VLOOKUP(A982,Sheet2!X:Y,2,0)</f>
        <v>Red</v>
      </c>
      <c r="V982" s="33" t="str">
        <f>VLOOKUP(A982,Sheet2!AA:AD,4,0)</f>
        <v>Red</v>
      </c>
    </row>
    <row r="983" spans="1:22" x14ac:dyDescent="0.3">
      <c r="A983" t="s">
        <v>995</v>
      </c>
      <c r="B983" t="s">
        <v>1257</v>
      </c>
      <c r="C983">
        <v>25</v>
      </c>
      <c r="D983" t="s">
        <v>1263</v>
      </c>
      <c r="E983">
        <v>2015</v>
      </c>
      <c r="F983">
        <v>31</v>
      </c>
      <c r="G983">
        <v>0.67027478299999999</v>
      </c>
      <c r="H983" t="s">
        <v>1265</v>
      </c>
      <c r="I983" t="s">
        <v>1270</v>
      </c>
      <c r="J983" t="s">
        <v>1274</v>
      </c>
      <c r="K983" t="s">
        <v>1279</v>
      </c>
      <c r="L983" t="s">
        <v>1271</v>
      </c>
      <c r="M983" t="s">
        <v>1288</v>
      </c>
      <c r="N983" t="s">
        <v>1288</v>
      </c>
      <c r="O983">
        <f>VLOOKUP(A983,Sheet2!A:B,2,0)</f>
        <v>895566</v>
      </c>
      <c r="P983">
        <f>VLOOKUP(A983,Sheet2!A:C,3,0)</f>
        <v>895566</v>
      </c>
      <c r="Q983">
        <f>VLOOKUP(A983,Sheet2!A:E,5,0)</f>
        <v>190802</v>
      </c>
      <c r="R983">
        <f>VLOOKUP(A983,Sheet2!A:F,6,0)</f>
        <v>0</v>
      </c>
      <c r="S983" t="s">
        <v>1305</v>
      </c>
      <c r="T983" s="33" t="str">
        <f>VLOOKUP(A983,Sheet2!AA:AD,3,0)</f>
        <v>Red</v>
      </c>
      <c r="U983" s="32" t="str">
        <f>VLOOKUP(A983,Sheet2!X:Y,2,0)</f>
        <v>Red</v>
      </c>
      <c r="V983" s="33" t="str">
        <f>VLOOKUP(A983,Sheet2!AA:AD,4,0)</f>
        <v>Red</v>
      </c>
    </row>
    <row r="984" spans="1:22" x14ac:dyDescent="0.3">
      <c r="A984" t="s">
        <v>996</v>
      </c>
      <c r="B984" t="s">
        <v>1257</v>
      </c>
      <c r="C984">
        <v>61</v>
      </c>
      <c r="D984" t="s">
        <v>1258</v>
      </c>
      <c r="E984">
        <v>2014</v>
      </c>
      <c r="F984">
        <v>31</v>
      </c>
      <c r="G984">
        <v>0.755638382</v>
      </c>
      <c r="H984" t="s">
        <v>1265</v>
      </c>
      <c r="I984" t="s">
        <v>1270</v>
      </c>
      <c r="J984" t="s">
        <v>1274</v>
      </c>
      <c r="K984" t="s">
        <v>1281</v>
      </c>
      <c r="L984" t="s">
        <v>1285</v>
      </c>
      <c r="M984" t="s">
        <v>1289</v>
      </c>
      <c r="N984" t="s">
        <v>1289</v>
      </c>
      <c r="O984">
        <f>VLOOKUP(A984,Sheet2!A:B,2,0)</f>
        <v>172551</v>
      </c>
      <c r="P984">
        <f>VLOOKUP(A984,Sheet2!A:C,3,0)</f>
        <v>579448</v>
      </c>
      <c r="Q984">
        <f>VLOOKUP(A984,Sheet2!A:E,5,0)</f>
        <v>0</v>
      </c>
      <c r="R984">
        <f>VLOOKUP(A984,Sheet2!A:F,6,0)</f>
        <v>0</v>
      </c>
      <c r="S984" t="s">
        <v>1288</v>
      </c>
      <c r="T984" s="33" t="str">
        <f>VLOOKUP(A984,Sheet2!AA:AD,3,0)</f>
        <v>Red</v>
      </c>
      <c r="U984" s="32" t="str">
        <f>VLOOKUP(A984,Sheet2!X:Y,2,0)</f>
        <v>Red</v>
      </c>
      <c r="V984" s="33" t="str">
        <f>VLOOKUP(A984,Sheet2!AA:AD,4,0)</f>
        <v>Red</v>
      </c>
    </row>
    <row r="985" spans="1:22" x14ac:dyDescent="0.3">
      <c r="A985" t="s">
        <v>997</v>
      </c>
      <c r="B985" t="s">
        <v>1257</v>
      </c>
      <c r="C985">
        <v>49</v>
      </c>
      <c r="D985" t="s">
        <v>1259</v>
      </c>
      <c r="E985">
        <v>2007</v>
      </c>
      <c r="F985">
        <v>49</v>
      </c>
      <c r="G985">
        <v>0.83069579800000004</v>
      </c>
      <c r="H985" t="s">
        <v>1265</v>
      </c>
      <c r="I985" t="s">
        <v>1271</v>
      </c>
      <c r="J985" t="s">
        <v>1271</v>
      </c>
      <c r="K985" t="s">
        <v>1271</v>
      </c>
      <c r="L985" t="s">
        <v>1271</v>
      </c>
      <c r="M985" t="s">
        <v>1289</v>
      </c>
      <c r="N985" t="s">
        <v>1289</v>
      </c>
      <c r="O985">
        <f>VLOOKUP(A985,Sheet2!A:B,2,0)</f>
        <v>294742</v>
      </c>
      <c r="P985">
        <f>VLOOKUP(A985,Sheet2!A:C,3,0)</f>
        <v>451744</v>
      </c>
      <c r="Q985">
        <f>VLOOKUP(A985,Sheet2!A:E,5,0)</f>
        <v>0</v>
      </c>
      <c r="R985">
        <f>VLOOKUP(A985,Sheet2!A:F,6,0)</f>
        <v>0</v>
      </c>
      <c r="S985" t="s">
        <v>1288</v>
      </c>
      <c r="T985" s="33" t="str">
        <f>VLOOKUP(A985,Sheet2!AA:AD,3,0)</f>
        <v>Red</v>
      </c>
      <c r="U985" s="32" t="str">
        <f>VLOOKUP(A985,Sheet2!X:Y,2,0)</f>
        <v>Red</v>
      </c>
      <c r="V985" s="33" t="str">
        <f>VLOOKUP(A985,Sheet2!AA:AD,4,0)</f>
        <v>Red</v>
      </c>
    </row>
    <row r="986" spans="1:22" x14ac:dyDescent="0.3">
      <c r="A986" t="s">
        <v>998</v>
      </c>
      <c r="B986" t="s">
        <v>1257</v>
      </c>
      <c r="C986">
        <v>61</v>
      </c>
      <c r="D986" t="s">
        <v>1259</v>
      </c>
      <c r="E986">
        <v>2007</v>
      </c>
      <c r="F986">
        <v>36</v>
      </c>
      <c r="G986">
        <v>0.82092504200000005</v>
      </c>
      <c r="H986" t="s">
        <v>1265</v>
      </c>
      <c r="I986" t="s">
        <v>1270</v>
      </c>
      <c r="J986" t="s">
        <v>1271</v>
      </c>
      <c r="K986" t="s">
        <v>1271</v>
      </c>
      <c r="L986" t="s">
        <v>1271</v>
      </c>
      <c r="M986" t="s">
        <v>1289</v>
      </c>
      <c r="N986" t="s">
        <v>1289</v>
      </c>
      <c r="O986">
        <f>VLOOKUP(A986,Sheet2!A:B,2,0)</f>
        <v>350074</v>
      </c>
      <c r="P986">
        <f>VLOOKUP(A986,Sheet2!A:C,3,0)</f>
        <v>428580</v>
      </c>
      <c r="Q986">
        <f>VLOOKUP(A986,Sheet2!A:E,5,0)</f>
        <v>590721</v>
      </c>
      <c r="R986">
        <f>VLOOKUP(A986,Sheet2!A:F,6,0)</f>
        <v>590721</v>
      </c>
      <c r="S986" t="s">
        <v>1288</v>
      </c>
      <c r="T986" s="33" t="str">
        <f>VLOOKUP(A986,Sheet2!AA:AD,3,0)</f>
        <v>Red</v>
      </c>
      <c r="U986" s="32" t="str">
        <f>VLOOKUP(A986,Sheet2!X:Y,2,0)</f>
        <v>Red</v>
      </c>
      <c r="V986" s="33" t="str">
        <f>VLOOKUP(A986,Sheet2!AA:AD,4,0)</f>
        <v>Red</v>
      </c>
    </row>
    <row r="987" spans="1:22" x14ac:dyDescent="0.3">
      <c r="A987" t="s">
        <v>999</v>
      </c>
      <c r="B987" t="s">
        <v>1257</v>
      </c>
      <c r="C987">
        <v>61</v>
      </c>
      <c r="D987" t="s">
        <v>1260</v>
      </c>
      <c r="E987">
        <v>2015</v>
      </c>
      <c r="F987">
        <v>35</v>
      </c>
      <c r="G987">
        <v>0.726202609</v>
      </c>
      <c r="H987" t="s">
        <v>1265</v>
      </c>
      <c r="I987" t="s">
        <v>1269</v>
      </c>
      <c r="J987" t="s">
        <v>1275</v>
      </c>
      <c r="K987" t="s">
        <v>1280</v>
      </c>
      <c r="L987" t="s">
        <v>1286</v>
      </c>
      <c r="M987" t="s">
        <v>1289</v>
      </c>
      <c r="N987" t="s">
        <v>1289</v>
      </c>
      <c r="O987">
        <f>VLOOKUP(A987,Sheet2!A:B,2,0)</f>
        <v>308147</v>
      </c>
      <c r="P987">
        <f>VLOOKUP(A987,Sheet2!A:C,3,0)</f>
        <v>428736</v>
      </c>
      <c r="Q987">
        <f>VLOOKUP(A987,Sheet2!A:E,5,0)</f>
        <v>848400</v>
      </c>
      <c r="R987">
        <f>VLOOKUP(A987,Sheet2!A:F,6,0)</f>
        <v>848400</v>
      </c>
      <c r="S987" t="s">
        <v>1304</v>
      </c>
      <c r="T987" s="33" t="str">
        <f>VLOOKUP(A987,Sheet2!AA:AD,3,0)</f>
        <v>Red</v>
      </c>
      <c r="U987" s="32" t="str">
        <f>VLOOKUP(A987,Sheet2!X:Y,2,0)</f>
        <v>Red</v>
      </c>
      <c r="V987" s="33" t="str">
        <f>VLOOKUP(A987,Sheet2!AA:AD,4,0)</f>
        <v>Red</v>
      </c>
    </row>
    <row r="988" spans="1:22" x14ac:dyDescent="0.3">
      <c r="A988" t="s">
        <v>1000</v>
      </c>
      <c r="B988" t="s">
        <v>1256</v>
      </c>
      <c r="C988">
        <v>61</v>
      </c>
      <c r="D988" t="s">
        <v>1259</v>
      </c>
      <c r="E988">
        <v>2007</v>
      </c>
      <c r="F988">
        <v>36</v>
      </c>
      <c r="G988">
        <v>0.622808739</v>
      </c>
      <c r="H988" t="s">
        <v>1265</v>
      </c>
      <c r="I988" t="s">
        <v>1271</v>
      </c>
      <c r="J988" t="s">
        <v>1271</v>
      </c>
      <c r="K988" t="s">
        <v>1271</v>
      </c>
      <c r="L988" t="s">
        <v>1271</v>
      </c>
      <c r="M988" t="s">
        <v>1288</v>
      </c>
      <c r="N988" t="s">
        <v>1289</v>
      </c>
      <c r="O988">
        <f>VLOOKUP(A988,Sheet2!A:B,2,0)</f>
        <v>211610</v>
      </c>
      <c r="P988">
        <f>VLOOKUP(A988,Sheet2!A:C,3,0)</f>
        <v>241220</v>
      </c>
      <c r="Q988">
        <f>VLOOKUP(A988,Sheet2!A:E,5,0)</f>
        <v>433055</v>
      </c>
      <c r="R988">
        <f>VLOOKUP(A988,Sheet2!A:F,6,0)</f>
        <v>0</v>
      </c>
      <c r="S988" t="s">
        <v>1304</v>
      </c>
      <c r="T988" s="33" t="str">
        <f>VLOOKUP(A988,Sheet2!AA:AD,3,0)</f>
        <v>Red</v>
      </c>
      <c r="U988" s="32" t="str">
        <f>VLOOKUP(A988,Sheet2!X:Y,2,0)</f>
        <v>Red</v>
      </c>
      <c r="V988" s="33" t="str">
        <f>VLOOKUP(A988,Sheet2!AA:AD,4,0)</f>
        <v>Red</v>
      </c>
    </row>
    <row r="989" spans="1:22" x14ac:dyDescent="0.3">
      <c r="A989" t="s">
        <v>1001</v>
      </c>
      <c r="B989" t="s">
        <v>1257</v>
      </c>
      <c r="C989">
        <v>60</v>
      </c>
      <c r="D989" t="s">
        <v>1263</v>
      </c>
      <c r="E989">
        <v>2015</v>
      </c>
      <c r="F989">
        <v>36</v>
      </c>
      <c r="G989">
        <v>0.52824561400000003</v>
      </c>
      <c r="H989" t="s">
        <v>1264</v>
      </c>
      <c r="I989" t="s">
        <v>1271</v>
      </c>
      <c r="J989" t="s">
        <v>1271</v>
      </c>
      <c r="K989" t="s">
        <v>1271</v>
      </c>
      <c r="L989" t="s">
        <v>1271</v>
      </c>
      <c r="M989" t="s">
        <v>1289</v>
      </c>
      <c r="N989" t="s">
        <v>1288</v>
      </c>
      <c r="O989">
        <f>VLOOKUP(A989,Sheet2!A:B,2,0)</f>
        <v>220050</v>
      </c>
      <c r="P989">
        <f>VLOOKUP(A989,Sheet2!A:C,3,0)</f>
        <v>307650</v>
      </c>
      <c r="Q989">
        <f>VLOOKUP(A989,Sheet2!A:E,5,0)</f>
        <v>599613</v>
      </c>
      <c r="R989">
        <f>VLOOKUP(A989,Sheet2!A:F,6,0)</f>
        <v>599613</v>
      </c>
      <c r="S989" t="s">
        <v>1303</v>
      </c>
      <c r="T989" s="33" t="str">
        <f>VLOOKUP(A989,Sheet2!AA:AD,3,0)</f>
        <v>Red</v>
      </c>
      <c r="U989" s="32" t="str">
        <f>VLOOKUP(A989,Sheet2!X:Y,2,0)</f>
        <v>Red</v>
      </c>
      <c r="V989" s="33" t="str">
        <f>VLOOKUP(A989,Sheet2!AA:AD,4,0)</f>
        <v>Red</v>
      </c>
    </row>
    <row r="990" spans="1:22" x14ac:dyDescent="0.3">
      <c r="A990" t="s">
        <v>1002</v>
      </c>
      <c r="B990" t="s">
        <v>1257</v>
      </c>
      <c r="C990">
        <v>37</v>
      </c>
      <c r="D990" t="s">
        <v>1261</v>
      </c>
      <c r="E990">
        <v>2016</v>
      </c>
      <c r="F990">
        <v>31</v>
      </c>
      <c r="G990">
        <v>0.62745359199999995</v>
      </c>
      <c r="H990" t="s">
        <v>1264</v>
      </c>
      <c r="I990" t="s">
        <v>1270</v>
      </c>
      <c r="J990" t="s">
        <v>1275</v>
      </c>
      <c r="K990" t="s">
        <v>1283</v>
      </c>
      <c r="L990" t="s">
        <v>1286</v>
      </c>
      <c r="M990" t="s">
        <v>1288</v>
      </c>
      <c r="N990" t="s">
        <v>1288</v>
      </c>
      <c r="O990">
        <f>VLOOKUP(A990,Sheet2!A:B,2,0)</f>
        <v>326100</v>
      </c>
      <c r="P990">
        <f>VLOOKUP(A990,Sheet2!A:C,3,0)</f>
        <v>326100</v>
      </c>
      <c r="Q990">
        <f>VLOOKUP(A990,Sheet2!A:E,5,0)</f>
        <v>581563</v>
      </c>
      <c r="R990">
        <f>VLOOKUP(A990,Sheet2!A:F,6,0)</f>
        <v>0</v>
      </c>
      <c r="S990" t="s">
        <v>1288</v>
      </c>
      <c r="T990" s="33" t="str">
        <f>VLOOKUP(A990,Sheet2!AA:AD,3,0)</f>
        <v>Red</v>
      </c>
      <c r="U990" s="32" t="str">
        <f>VLOOKUP(A990,Sheet2!X:Y,2,0)</f>
        <v>Red</v>
      </c>
      <c r="V990" s="33" t="str">
        <f>VLOOKUP(A990,Sheet2!AA:AD,4,0)</f>
        <v>Red</v>
      </c>
    </row>
    <row r="991" spans="1:22" x14ac:dyDescent="0.3">
      <c r="A991" t="s">
        <v>1003</v>
      </c>
      <c r="B991" t="s">
        <v>1257</v>
      </c>
      <c r="C991">
        <v>61</v>
      </c>
      <c r="D991" t="s">
        <v>1258</v>
      </c>
      <c r="E991">
        <v>2008</v>
      </c>
      <c r="F991">
        <v>33</v>
      </c>
      <c r="G991">
        <v>0.62245935500000005</v>
      </c>
      <c r="H991" t="s">
        <v>1264</v>
      </c>
      <c r="I991" t="s">
        <v>1270</v>
      </c>
      <c r="J991" t="s">
        <v>1277</v>
      </c>
      <c r="K991" t="s">
        <v>1279</v>
      </c>
      <c r="L991" t="s">
        <v>1286</v>
      </c>
      <c r="M991" t="s">
        <v>1288</v>
      </c>
      <c r="N991" t="s">
        <v>1288</v>
      </c>
      <c r="O991">
        <f>VLOOKUP(A991,Sheet2!A:B,2,0)</f>
        <v>203324</v>
      </c>
      <c r="P991">
        <f>VLOOKUP(A991,Sheet2!A:C,3,0)</f>
        <v>203324</v>
      </c>
      <c r="Q991">
        <f>VLOOKUP(A991,Sheet2!A:E,5,0)</f>
        <v>449897</v>
      </c>
      <c r="R991">
        <f>VLOOKUP(A991,Sheet2!A:F,6,0)</f>
        <v>0</v>
      </c>
      <c r="S991" t="s">
        <v>1304</v>
      </c>
      <c r="T991" s="33" t="str">
        <f>VLOOKUP(A991,Sheet2!AA:AD,3,0)</f>
        <v>Red</v>
      </c>
      <c r="U991" s="32" t="str">
        <f>VLOOKUP(A991,Sheet2!X:Y,2,0)</f>
        <v>Red</v>
      </c>
      <c r="V991" s="33" t="str">
        <f>VLOOKUP(A991,Sheet2!AA:AD,4,0)</f>
        <v>Red</v>
      </c>
    </row>
    <row r="992" spans="1:22" x14ac:dyDescent="0.3">
      <c r="A992" t="s">
        <v>1004</v>
      </c>
      <c r="B992" t="s">
        <v>1257</v>
      </c>
      <c r="C992">
        <v>55</v>
      </c>
      <c r="D992" t="s">
        <v>1258</v>
      </c>
      <c r="E992">
        <v>2010</v>
      </c>
      <c r="F992">
        <v>20</v>
      </c>
      <c r="G992">
        <v>0.62820744799999995</v>
      </c>
      <c r="H992" t="s">
        <v>1265</v>
      </c>
      <c r="I992" t="s">
        <v>1271</v>
      </c>
      <c r="J992" t="s">
        <v>1271</v>
      </c>
      <c r="K992" t="s">
        <v>1271</v>
      </c>
      <c r="L992" t="s">
        <v>1271</v>
      </c>
      <c r="M992" t="s">
        <v>1288</v>
      </c>
      <c r="N992" t="s">
        <v>1289</v>
      </c>
      <c r="O992">
        <f>VLOOKUP(A992,Sheet2!A:B,2,0)</f>
        <v>274664</v>
      </c>
      <c r="P992">
        <f>VLOOKUP(A992,Sheet2!A:C,3,0)</f>
        <v>295792</v>
      </c>
      <c r="Q992">
        <f>VLOOKUP(A992,Sheet2!A:E,5,0)</f>
        <v>529717</v>
      </c>
      <c r="R992">
        <f>VLOOKUP(A992,Sheet2!A:F,6,0)</f>
        <v>0</v>
      </c>
      <c r="S992" t="s">
        <v>1304</v>
      </c>
      <c r="T992" s="33" t="str">
        <f>VLOOKUP(A992,Sheet2!AA:AD,3,0)</f>
        <v>Red</v>
      </c>
      <c r="U992" s="32" t="str">
        <f>VLOOKUP(A992,Sheet2!X:Y,2,0)</f>
        <v>Red</v>
      </c>
      <c r="V992" s="33" t="str">
        <f>VLOOKUP(A992,Sheet2!AA:AD,4,0)</f>
        <v>Red</v>
      </c>
    </row>
    <row r="993" spans="1:22" x14ac:dyDescent="0.3">
      <c r="A993" t="s">
        <v>1005</v>
      </c>
      <c r="B993" t="s">
        <v>1256</v>
      </c>
      <c r="C993">
        <v>61</v>
      </c>
      <c r="D993" t="s">
        <v>1260</v>
      </c>
      <c r="E993">
        <v>2010</v>
      </c>
      <c r="F993">
        <v>32</v>
      </c>
      <c r="G993">
        <v>0.77031613799999998</v>
      </c>
      <c r="H993" t="s">
        <v>1265</v>
      </c>
      <c r="I993" t="s">
        <v>1271</v>
      </c>
      <c r="J993" t="s">
        <v>1271</v>
      </c>
      <c r="K993" t="s">
        <v>1271</v>
      </c>
      <c r="L993" t="s">
        <v>1271</v>
      </c>
      <c r="M993" t="s">
        <v>1288</v>
      </c>
      <c r="N993" t="s">
        <v>1289</v>
      </c>
      <c r="O993">
        <f>VLOOKUP(A993,Sheet2!A:B,2,0)</f>
        <v>430326</v>
      </c>
      <c r="P993">
        <f>VLOOKUP(A993,Sheet2!A:C,3,0)</f>
        <v>454233</v>
      </c>
      <c r="Q993">
        <f>VLOOKUP(A993,Sheet2!A:E,5,0)</f>
        <v>614608</v>
      </c>
      <c r="R993">
        <f>VLOOKUP(A993,Sheet2!A:F,6,0)</f>
        <v>0</v>
      </c>
      <c r="S993" t="s">
        <v>1303</v>
      </c>
      <c r="T993" s="33" t="str">
        <f>VLOOKUP(A993,Sheet2!AA:AD,3,0)</f>
        <v>Red</v>
      </c>
      <c r="U993" s="32" t="str">
        <f>VLOOKUP(A993,Sheet2!X:Y,2,0)</f>
        <v>Red</v>
      </c>
      <c r="V993" s="33" t="str">
        <f>VLOOKUP(A993,Sheet2!AA:AD,4,0)</f>
        <v>Red</v>
      </c>
    </row>
    <row r="994" spans="1:22" x14ac:dyDescent="0.3">
      <c r="A994" t="s">
        <v>1006</v>
      </c>
      <c r="B994" t="s">
        <v>1256</v>
      </c>
      <c r="C994">
        <v>61</v>
      </c>
      <c r="D994" t="s">
        <v>1263</v>
      </c>
      <c r="E994">
        <v>2015</v>
      </c>
      <c r="F994">
        <v>33</v>
      </c>
      <c r="G994">
        <v>0.82737565199999996</v>
      </c>
      <c r="H994" t="s">
        <v>1265</v>
      </c>
      <c r="I994" t="s">
        <v>1268</v>
      </c>
      <c r="J994" t="s">
        <v>1274</v>
      </c>
      <c r="K994" t="s">
        <v>1279</v>
      </c>
      <c r="L994" t="s">
        <v>1285</v>
      </c>
      <c r="M994" t="s">
        <v>1288</v>
      </c>
      <c r="N994" t="s">
        <v>1288</v>
      </c>
      <c r="O994">
        <f>VLOOKUP(A994,Sheet2!A:B,2,0)</f>
        <v>626425.72</v>
      </c>
      <c r="P994">
        <f>VLOOKUP(A994,Sheet2!A:C,3,0)</f>
        <v>643360</v>
      </c>
      <c r="Q994">
        <f>VLOOKUP(A994,Sheet2!A:E,5,0)</f>
        <v>826952</v>
      </c>
      <c r="R994">
        <f>VLOOKUP(A994,Sheet2!A:F,6,0)</f>
        <v>0</v>
      </c>
      <c r="S994" t="s">
        <v>1288</v>
      </c>
      <c r="T994" s="33" t="str">
        <f>VLOOKUP(A994,Sheet2!AA:AD,3,0)</f>
        <v>Red</v>
      </c>
      <c r="U994" s="32" t="str">
        <f>VLOOKUP(A994,Sheet2!X:Y,2,0)</f>
        <v>Red</v>
      </c>
      <c r="V994" s="33" t="str">
        <f>VLOOKUP(A994,Sheet2!AA:AD,4,0)</f>
        <v>Red</v>
      </c>
    </row>
    <row r="995" spans="1:22" x14ac:dyDescent="0.3">
      <c r="A995" t="s">
        <v>1007</v>
      </c>
      <c r="B995" t="s">
        <v>1256</v>
      </c>
      <c r="C995">
        <v>37</v>
      </c>
      <c r="D995" t="s">
        <v>1262</v>
      </c>
      <c r="E995">
        <v>2012</v>
      </c>
      <c r="F995">
        <v>27</v>
      </c>
      <c r="G995">
        <v>0.688406607</v>
      </c>
      <c r="H995" t="s">
        <v>1265</v>
      </c>
      <c r="I995" t="s">
        <v>1268</v>
      </c>
      <c r="J995" t="s">
        <v>1276</v>
      </c>
      <c r="K995" t="s">
        <v>1282</v>
      </c>
      <c r="L995" t="s">
        <v>1286</v>
      </c>
      <c r="M995" t="s">
        <v>1289</v>
      </c>
      <c r="N995" t="s">
        <v>1289</v>
      </c>
      <c r="O995">
        <f>VLOOKUP(A995,Sheet2!A:B,2,0)</f>
        <v>302387</v>
      </c>
      <c r="P995">
        <f>VLOOKUP(A995,Sheet2!A:C,3,0)</f>
        <v>417872</v>
      </c>
      <c r="Q995">
        <f>VLOOKUP(A995,Sheet2!A:E,5,0)</f>
        <v>647302</v>
      </c>
      <c r="R995">
        <f>VLOOKUP(A995,Sheet2!A:F,6,0)</f>
        <v>647302</v>
      </c>
      <c r="S995" t="s">
        <v>1304</v>
      </c>
      <c r="T995" s="33" t="str">
        <f>VLOOKUP(A995,Sheet2!AA:AD,3,0)</f>
        <v>Red</v>
      </c>
      <c r="U995" s="32" t="str">
        <f>VLOOKUP(A995,Sheet2!X:Y,2,0)</f>
        <v>Red</v>
      </c>
      <c r="V995" s="33" t="str">
        <f>VLOOKUP(A995,Sheet2!AA:AD,4,0)</f>
        <v>Red</v>
      </c>
    </row>
    <row r="996" spans="1:22" x14ac:dyDescent="0.3">
      <c r="A996" t="s">
        <v>1008</v>
      </c>
      <c r="B996" t="s">
        <v>1257</v>
      </c>
      <c r="C996">
        <v>49</v>
      </c>
      <c r="D996" t="s">
        <v>1261</v>
      </c>
      <c r="E996">
        <v>2014</v>
      </c>
      <c r="F996">
        <v>22</v>
      </c>
      <c r="G996">
        <v>0.82564081600000006</v>
      </c>
      <c r="H996" t="s">
        <v>1265</v>
      </c>
      <c r="I996" t="s">
        <v>1271</v>
      </c>
      <c r="J996" t="s">
        <v>1271</v>
      </c>
      <c r="K996" t="s">
        <v>1271</v>
      </c>
      <c r="L996" t="s">
        <v>1271</v>
      </c>
      <c r="M996" t="s">
        <v>1289</v>
      </c>
      <c r="N996" t="s">
        <v>1289</v>
      </c>
      <c r="O996">
        <f>VLOOKUP(A996,Sheet2!A:B,2,0)</f>
        <v>616531</v>
      </c>
      <c r="P996">
        <f>VLOOKUP(A996,Sheet2!A:C,3,0)</f>
        <v>683319</v>
      </c>
      <c r="Q996">
        <f>VLOOKUP(A996,Sheet2!A:E,5,0)</f>
        <v>766598</v>
      </c>
      <c r="R996">
        <f>VLOOKUP(A996,Sheet2!A:F,6,0)</f>
        <v>0</v>
      </c>
      <c r="S996" t="s">
        <v>1303</v>
      </c>
      <c r="T996" s="33" t="str">
        <f>VLOOKUP(A996,Sheet2!AA:AD,3,0)</f>
        <v>Red</v>
      </c>
      <c r="U996" s="32" t="str">
        <f>VLOOKUP(A996,Sheet2!X:Y,2,0)</f>
        <v>Red</v>
      </c>
      <c r="V996" s="33" t="str">
        <f>VLOOKUP(A996,Sheet2!AA:AD,4,0)</f>
        <v>Red</v>
      </c>
    </row>
    <row r="997" spans="1:22" x14ac:dyDescent="0.3">
      <c r="A997" t="s">
        <v>1009</v>
      </c>
      <c r="B997" t="s">
        <v>1257</v>
      </c>
      <c r="C997">
        <v>49</v>
      </c>
      <c r="D997" t="s">
        <v>1262</v>
      </c>
      <c r="E997">
        <v>2012</v>
      </c>
      <c r="F997">
        <v>38</v>
      </c>
      <c r="G997">
        <v>0.83117685500000005</v>
      </c>
      <c r="H997" t="s">
        <v>1264</v>
      </c>
      <c r="I997" t="s">
        <v>1269</v>
      </c>
      <c r="J997" t="s">
        <v>1275</v>
      </c>
      <c r="K997" t="s">
        <v>1280</v>
      </c>
      <c r="L997" t="s">
        <v>1286</v>
      </c>
      <c r="M997" t="s">
        <v>1289</v>
      </c>
      <c r="N997" t="s">
        <v>1289</v>
      </c>
      <c r="O997">
        <f>VLOOKUP(A997,Sheet2!A:B,2,0)</f>
        <v>236143.76</v>
      </c>
      <c r="P997">
        <f>VLOOKUP(A997,Sheet2!A:C,3,0)</f>
        <v>640920</v>
      </c>
      <c r="Q997">
        <f>VLOOKUP(A997,Sheet2!A:E,5,0)</f>
        <v>772797</v>
      </c>
      <c r="R997">
        <f>VLOOKUP(A997,Sheet2!A:F,6,0)</f>
        <v>772797</v>
      </c>
      <c r="S997" t="s">
        <v>1288</v>
      </c>
      <c r="T997" s="33" t="str">
        <f>VLOOKUP(A997,Sheet2!AA:AD,3,0)</f>
        <v>Red</v>
      </c>
      <c r="U997" s="32" t="str">
        <f>VLOOKUP(A997,Sheet2!X:Y,2,0)</f>
        <v>Red</v>
      </c>
      <c r="V997" s="33" t="str">
        <f>VLOOKUP(A997,Sheet2!AA:AD,4,0)</f>
        <v>Red</v>
      </c>
    </row>
    <row r="998" spans="1:22" x14ac:dyDescent="0.3">
      <c r="A998" t="s">
        <v>1010</v>
      </c>
      <c r="B998" t="s">
        <v>1257</v>
      </c>
      <c r="C998">
        <v>61</v>
      </c>
      <c r="D998" t="s">
        <v>1259</v>
      </c>
      <c r="E998">
        <v>2009</v>
      </c>
      <c r="F998">
        <v>22</v>
      </c>
      <c r="G998">
        <v>0.62155094899999996</v>
      </c>
      <c r="H998" t="s">
        <v>1264</v>
      </c>
      <c r="I998" t="s">
        <v>1271</v>
      </c>
      <c r="J998" t="s">
        <v>1271</v>
      </c>
      <c r="K998" t="s">
        <v>1271</v>
      </c>
      <c r="L998" t="s">
        <v>1271</v>
      </c>
      <c r="M998" t="s">
        <v>1288</v>
      </c>
      <c r="N998" t="s">
        <v>1289</v>
      </c>
      <c r="O998">
        <f>VLOOKUP(A998,Sheet2!A:B,2,0)</f>
        <v>222013</v>
      </c>
      <c r="P998">
        <f>VLOOKUP(A998,Sheet2!A:C,3,0)</f>
        <v>242196</v>
      </c>
      <c r="Q998">
        <f>VLOOKUP(A998,Sheet2!A:E,5,0)</f>
        <v>492130</v>
      </c>
      <c r="R998">
        <f>VLOOKUP(A998,Sheet2!A:F,6,0)</f>
        <v>0</v>
      </c>
      <c r="S998" t="s">
        <v>1288</v>
      </c>
      <c r="T998" s="33" t="str">
        <f>VLOOKUP(A998,Sheet2!AA:AD,3,0)</f>
        <v>Red</v>
      </c>
      <c r="U998" s="32" t="str">
        <f>VLOOKUP(A998,Sheet2!X:Y,2,0)</f>
        <v>Red</v>
      </c>
      <c r="V998" s="33" t="str">
        <f>VLOOKUP(A998,Sheet2!AA:AD,4,0)</f>
        <v>Red</v>
      </c>
    </row>
    <row r="999" spans="1:22" x14ac:dyDescent="0.3">
      <c r="A999" t="s">
        <v>1011</v>
      </c>
      <c r="B999" t="s">
        <v>1256</v>
      </c>
      <c r="C999">
        <v>61</v>
      </c>
      <c r="D999" t="s">
        <v>1260</v>
      </c>
      <c r="E999">
        <v>2009</v>
      </c>
      <c r="F999">
        <v>39</v>
      </c>
      <c r="G999">
        <v>0.76657193999999995</v>
      </c>
      <c r="H999" t="s">
        <v>1265</v>
      </c>
      <c r="I999" t="s">
        <v>1269</v>
      </c>
      <c r="J999" t="s">
        <v>1274</v>
      </c>
      <c r="K999" t="s">
        <v>1282</v>
      </c>
      <c r="L999" t="s">
        <v>1285</v>
      </c>
      <c r="M999" t="s">
        <v>1289</v>
      </c>
      <c r="N999" t="s">
        <v>1289</v>
      </c>
      <c r="O999">
        <f>VLOOKUP(A999,Sheet2!A:B,2,0)</f>
        <v>324838.90999999997</v>
      </c>
      <c r="P999">
        <f>VLOOKUP(A999,Sheet2!A:C,3,0)</f>
        <v>477162</v>
      </c>
      <c r="Q999">
        <f>VLOOKUP(A999,Sheet2!A:E,5,0)</f>
        <v>663386</v>
      </c>
      <c r="R999">
        <f>VLOOKUP(A999,Sheet2!A:F,6,0)</f>
        <v>0</v>
      </c>
      <c r="S999" t="s">
        <v>1288</v>
      </c>
      <c r="T999" s="33" t="str">
        <f>VLOOKUP(A999,Sheet2!AA:AD,3,0)</f>
        <v>Red</v>
      </c>
      <c r="U999" s="32" t="str">
        <f>VLOOKUP(A999,Sheet2!X:Y,2,0)</f>
        <v>Red</v>
      </c>
      <c r="V999" s="33" t="str">
        <f>VLOOKUP(A999,Sheet2!AA:AD,4,0)</f>
        <v>Red</v>
      </c>
    </row>
    <row r="1000" spans="1:22" x14ac:dyDescent="0.3">
      <c r="A1000" t="s">
        <v>1012</v>
      </c>
      <c r="B1000" t="s">
        <v>1257</v>
      </c>
      <c r="C1000">
        <v>61</v>
      </c>
      <c r="D1000" t="s">
        <v>1260</v>
      </c>
      <c r="E1000">
        <v>2011</v>
      </c>
      <c r="F1000">
        <v>18</v>
      </c>
      <c r="G1000">
        <v>0.62216577100000003</v>
      </c>
      <c r="H1000" t="s">
        <v>1264</v>
      </c>
      <c r="I1000" t="s">
        <v>1271</v>
      </c>
      <c r="J1000" t="s">
        <v>1271</v>
      </c>
      <c r="K1000" t="s">
        <v>1271</v>
      </c>
      <c r="L1000" t="s">
        <v>1271</v>
      </c>
      <c r="M1000" t="s">
        <v>1289</v>
      </c>
      <c r="N1000" t="s">
        <v>1289</v>
      </c>
      <c r="O1000">
        <f>VLOOKUP(A1000,Sheet2!A:B,2,0)</f>
        <v>127169</v>
      </c>
      <c r="P1000">
        <f>VLOOKUP(A1000,Sheet2!A:C,3,0)</f>
        <v>208190</v>
      </c>
      <c r="Q1000">
        <f>VLOOKUP(A1000,Sheet2!A:E,5,0)</f>
        <v>577208</v>
      </c>
      <c r="R1000">
        <f>VLOOKUP(A1000,Sheet2!A:F,6,0)</f>
        <v>577208</v>
      </c>
      <c r="S1000" t="s">
        <v>1303</v>
      </c>
      <c r="T1000" s="33" t="str">
        <f>VLOOKUP(A1000,Sheet2!AA:AD,3,0)</f>
        <v>Red</v>
      </c>
      <c r="U1000" s="32" t="str">
        <f>VLOOKUP(A1000,Sheet2!X:Y,2,0)</f>
        <v>Red</v>
      </c>
      <c r="V1000" s="33" t="str">
        <f>VLOOKUP(A1000,Sheet2!AA:AD,4,0)</f>
        <v>Red</v>
      </c>
    </row>
    <row r="1001" spans="1:22" x14ac:dyDescent="0.3">
      <c r="A1001" t="s">
        <v>1013</v>
      </c>
      <c r="B1001" t="s">
        <v>1256</v>
      </c>
      <c r="C1001">
        <v>61</v>
      </c>
      <c r="D1001" t="s">
        <v>1261</v>
      </c>
      <c r="E1001">
        <v>2013</v>
      </c>
      <c r="F1001">
        <v>39</v>
      </c>
      <c r="G1001">
        <v>0.77908285700000002</v>
      </c>
      <c r="H1001" t="s">
        <v>1265</v>
      </c>
      <c r="I1001" t="s">
        <v>1271</v>
      </c>
      <c r="J1001" t="s">
        <v>1271</v>
      </c>
      <c r="K1001" t="s">
        <v>1271</v>
      </c>
      <c r="L1001" t="s">
        <v>1271</v>
      </c>
      <c r="M1001" t="s">
        <v>1288</v>
      </c>
      <c r="N1001" t="s">
        <v>1289</v>
      </c>
      <c r="O1001">
        <f>VLOOKUP(A1001,Sheet2!A:B,2,0)</f>
        <v>518652</v>
      </c>
      <c r="P1001">
        <f>VLOOKUP(A1001,Sheet2!A:C,3,0)</f>
        <v>547466</v>
      </c>
      <c r="Q1001">
        <f>VLOOKUP(A1001,Sheet2!A:E,5,0)</f>
        <v>726398</v>
      </c>
      <c r="R1001">
        <f>VLOOKUP(A1001,Sheet2!A:F,6,0)</f>
        <v>0</v>
      </c>
      <c r="S1001" t="s">
        <v>1303</v>
      </c>
      <c r="T1001" s="33" t="str">
        <f>VLOOKUP(A1001,Sheet2!AA:AD,3,0)</f>
        <v>Red</v>
      </c>
      <c r="U1001" s="32" t="str">
        <f>VLOOKUP(A1001,Sheet2!X:Y,2,0)</f>
        <v>Red</v>
      </c>
      <c r="V1001" s="33" t="str">
        <f>VLOOKUP(A1001,Sheet2!AA:AD,4,0)</f>
        <v>Red</v>
      </c>
    </row>
    <row r="1002" spans="1:22" x14ac:dyDescent="0.3">
      <c r="A1002" t="s">
        <v>1014</v>
      </c>
      <c r="B1002" t="s">
        <v>1257</v>
      </c>
      <c r="C1002">
        <v>61</v>
      </c>
      <c r="D1002" t="s">
        <v>1260</v>
      </c>
      <c r="E1002">
        <v>2012</v>
      </c>
      <c r="F1002">
        <v>66</v>
      </c>
      <c r="G1002">
        <v>0.658889057</v>
      </c>
      <c r="H1002" t="s">
        <v>1265</v>
      </c>
      <c r="I1002" t="s">
        <v>1271</v>
      </c>
      <c r="J1002" t="s">
        <v>1271</v>
      </c>
      <c r="K1002" t="s">
        <v>1271</v>
      </c>
      <c r="L1002" t="s">
        <v>1271</v>
      </c>
      <c r="M1002" t="s">
        <v>1288</v>
      </c>
      <c r="N1002" t="s">
        <v>1289</v>
      </c>
      <c r="O1002">
        <f>VLOOKUP(A1002,Sheet2!A:B,2,0)</f>
        <v>433839</v>
      </c>
      <c r="P1002">
        <f>VLOOKUP(A1002,Sheet2!A:C,3,0)</f>
        <v>433839</v>
      </c>
      <c r="Q1002">
        <f>VLOOKUP(A1002,Sheet2!A:E,5,0)</f>
        <v>527121</v>
      </c>
      <c r="R1002">
        <f>VLOOKUP(A1002,Sheet2!A:F,6,0)</f>
        <v>0</v>
      </c>
      <c r="S1002" t="s">
        <v>1288</v>
      </c>
      <c r="T1002" s="33" t="str">
        <f>VLOOKUP(A1002,Sheet2!AA:AD,3,0)</f>
        <v>Red</v>
      </c>
      <c r="U1002" s="32" t="str">
        <f>VLOOKUP(A1002,Sheet2!X:Y,2,0)</f>
        <v>Red</v>
      </c>
      <c r="V1002" s="33" t="str">
        <f>VLOOKUP(A1002,Sheet2!AA:AD,4,0)</f>
        <v>Red</v>
      </c>
    </row>
    <row r="1003" spans="1:22" x14ac:dyDescent="0.3">
      <c r="A1003" t="s">
        <v>1015</v>
      </c>
      <c r="B1003" t="s">
        <v>1256</v>
      </c>
      <c r="C1003">
        <v>61</v>
      </c>
      <c r="D1003" t="s">
        <v>1262</v>
      </c>
      <c r="E1003">
        <v>2008</v>
      </c>
      <c r="F1003">
        <v>22</v>
      </c>
      <c r="G1003">
        <v>0.62720387099999997</v>
      </c>
      <c r="H1003" t="s">
        <v>1264</v>
      </c>
      <c r="I1003" t="s">
        <v>1269</v>
      </c>
      <c r="J1003" t="s">
        <v>1274</v>
      </c>
      <c r="K1003" t="s">
        <v>1280</v>
      </c>
      <c r="L1003" t="s">
        <v>1284</v>
      </c>
      <c r="M1003" t="s">
        <v>1288</v>
      </c>
      <c r="N1003" t="s">
        <v>1289</v>
      </c>
      <c r="O1003">
        <f>VLOOKUP(A1003,Sheet2!A:B,2,0)</f>
        <v>287719.06</v>
      </c>
      <c r="P1003">
        <f>VLOOKUP(A1003,Sheet2!A:C,3,0)</f>
        <v>337040</v>
      </c>
      <c r="Q1003">
        <f>VLOOKUP(A1003,Sheet2!A:E,5,0)</f>
        <v>456579</v>
      </c>
      <c r="R1003">
        <f>VLOOKUP(A1003,Sheet2!A:F,6,0)</f>
        <v>0</v>
      </c>
      <c r="S1003" t="s">
        <v>1288</v>
      </c>
      <c r="T1003" s="33" t="str">
        <f>VLOOKUP(A1003,Sheet2!AA:AD,3,0)</f>
        <v>Red</v>
      </c>
      <c r="U1003" s="32" t="str">
        <f>VLOOKUP(A1003,Sheet2!X:Y,2,0)</f>
        <v>Red</v>
      </c>
      <c r="V1003" s="33" t="str">
        <f>VLOOKUP(A1003,Sheet2!AA:AD,4,0)</f>
        <v>Red</v>
      </c>
    </row>
    <row r="1004" spans="1:22" x14ac:dyDescent="0.3">
      <c r="A1004" t="s">
        <v>1016</v>
      </c>
      <c r="B1004" t="s">
        <v>1256</v>
      </c>
      <c r="C1004">
        <v>61</v>
      </c>
      <c r="D1004" t="s">
        <v>1262</v>
      </c>
      <c r="E1004">
        <v>2011</v>
      </c>
      <c r="F1004">
        <v>27</v>
      </c>
      <c r="G1004">
        <v>0.64054916100000003</v>
      </c>
      <c r="H1004" t="s">
        <v>1265</v>
      </c>
      <c r="I1004" t="s">
        <v>1270</v>
      </c>
      <c r="J1004" t="s">
        <v>1274</v>
      </c>
      <c r="K1004" t="s">
        <v>1279</v>
      </c>
      <c r="L1004" t="s">
        <v>1271</v>
      </c>
      <c r="M1004" t="s">
        <v>1288</v>
      </c>
      <c r="N1004" t="s">
        <v>1288</v>
      </c>
      <c r="O1004">
        <f>VLOOKUP(A1004,Sheet2!A:B,2,0)</f>
        <v>403351</v>
      </c>
      <c r="P1004">
        <f>VLOOKUP(A1004,Sheet2!A:C,3,0)</f>
        <v>424580</v>
      </c>
      <c r="Q1004">
        <f>VLOOKUP(A1004,Sheet2!A:E,5,0)</f>
        <v>560797</v>
      </c>
      <c r="R1004">
        <f>VLOOKUP(A1004,Sheet2!A:F,6,0)</f>
        <v>0</v>
      </c>
      <c r="S1004" t="s">
        <v>1288</v>
      </c>
      <c r="T1004" s="33" t="str">
        <f>VLOOKUP(A1004,Sheet2!AA:AD,3,0)</f>
        <v>Red</v>
      </c>
      <c r="U1004" s="32" t="str">
        <f>VLOOKUP(A1004,Sheet2!X:Y,2,0)</f>
        <v>Red</v>
      </c>
      <c r="V1004" s="33" t="str">
        <f>VLOOKUP(A1004,Sheet2!AA:AD,4,0)</f>
        <v>Red</v>
      </c>
    </row>
    <row r="1005" spans="1:22" x14ac:dyDescent="0.3">
      <c r="A1005" t="s">
        <v>1017</v>
      </c>
      <c r="B1005" t="s">
        <v>1257</v>
      </c>
      <c r="C1005">
        <v>61</v>
      </c>
      <c r="D1005" t="s">
        <v>1261</v>
      </c>
      <c r="E1005">
        <v>2013</v>
      </c>
      <c r="F1005">
        <v>19</v>
      </c>
      <c r="G1005">
        <v>0.62246000000000001</v>
      </c>
      <c r="H1005" t="s">
        <v>1264</v>
      </c>
      <c r="I1005" t="s">
        <v>1271</v>
      </c>
      <c r="J1005" t="s">
        <v>1271</v>
      </c>
      <c r="K1005" t="s">
        <v>1271</v>
      </c>
      <c r="L1005" t="s">
        <v>1271</v>
      </c>
      <c r="M1005" t="s">
        <v>1288</v>
      </c>
      <c r="N1005" t="s">
        <v>1289</v>
      </c>
      <c r="O1005">
        <f>VLOOKUP(A1005,Sheet2!A:B,2,0)</f>
        <v>245958</v>
      </c>
      <c r="P1005">
        <f>VLOOKUP(A1005,Sheet2!A:C,3,0)</f>
        <v>270358</v>
      </c>
      <c r="Q1005">
        <f>VLOOKUP(A1005,Sheet2!A:E,5,0)</f>
        <v>609540</v>
      </c>
      <c r="R1005">
        <f>VLOOKUP(A1005,Sheet2!A:F,6,0)</f>
        <v>0</v>
      </c>
      <c r="S1005" t="s">
        <v>1288</v>
      </c>
      <c r="T1005" s="33" t="str">
        <f>VLOOKUP(A1005,Sheet2!AA:AD,3,0)</f>
        <v>Red</v>
      </c>
      <c r="U1005" s="32" t="str">
        <f>VLOOKUP(A1005,Sheet2!X:Y,2,0)</f>
        <v>Red</v>
      </c>
      <c r="V1005" s="33" t="str">
        <f>VLOOKUP(A1005,Sheet2!AA:AD,4,0)</f>
        <v>Red</v>
      </c>
    </row>
    <row r="1006" spans="1:22" x14ac:dyDescent="0.3">
      <c r="A1006" t="s">
        <v>1018</v>
      </c>
      <c r="B1006" t="s">
        <v>1257</v>
      </c>
      <c r="C1006">
        <v>61</v>
      </c>
      <c r="D1006" t="s">
        <v>1260</v>
      </c>
      <c r="E1006">
        <v>2014</v>
      </c>
      <c r="F1006">
        <v>48</v>
      </c>
      <c r="G1006">
        <v>0.82788254299999997</v>
      </c>
      <c r="H1006" t="s">
        <v>1265</v>
      </c>
      <c r="I1006" t="s">
        <v>1272</v>
      </c>
      <c r="J1006" t="s">
        <v>1271</v>
      </c>
      <c r="K1006" t="s">
        <v>1271</v>
      </c>
      <c r="L1006" t="s">
        <v>1271</v>
      </c>
      <c r="M1006" t="s">
        <v>1288</v>
      </c>
      <c r="N1006" t="s">
        <v>1289</v>
      </c>
      <c r="O1006">
        <f>VLOOKUP(A1006,Sheet2!A:B,2,0)</f>
        <v>566263.31999999995</v>
      </c>
      <c r="P1006">
        <f>VLOOKUP(A1006,Sheet2!A:C,3,0)</f>
        <v>589722</v>
      </c>
      <c r="Q1006">
        <f>VLOOKUP(A1006,Sheet2!A:E,5,0)</f>
        <v>791284</v>
      </c>
      <c r="R1006">
        <f>VLOOKUP(A1006,Sheet2!A:F,6,0)</f>
        <v>0</v>
      </c>
      <c r="S1006" t="s">
        <v>1288</v>
      </c>
      <c r="T1006" s="33" t="str">
        <f>VLOOKUP(A1006,Sheet2!AA:AD,3,0)</f>
        <v>Red</v>
      </c>
      <c r="U1006" s="32" t="str">
        <f>VLOOKUP(A1006,Sheet2!X:Y,2,0)</f>
        <v>Red</v>
      </c>
      <c r="V1006" s="33" t="str">
        <f>VLOOKUP(A1006,Sheet2!AA:AD,4,0)</f>
        <v>Red</v>
      </c>
    </row>
    <row r="1007" spans="1:22" x14ac:dyDescent="0.3">
      <c r="A1007" t="s">
        <v>1019</v>
      </c>
      <c r="B1007" t="s">
        <v>1257</v>
      </c>
      <c r="C1007">
        <v>49</v>
      </c>
      <c r="D1007" t="s">
        <v>1261</v>
      </c>
      <c r="E1007">
        <v>2014</v>
      </c>
      <c r="F1007">
        <v>24</v>
      </c>
      <c r="G1007">
        <v>0.78793618499999996</v>
      </c>
      <c r="H1007" t="s">
        <v>1265</v>
      </c>
      <c r="I1007" t="s">
        <v>1272</v>
      </c>
      <c r="J1007" t="s">
        <v>1271</v>
      </c>
      <c r="K1007" t="s">
        <v>1271</v>
      </c>
      <c r="L1007" t="s">
        <v>1271</v>
      </c>
      <c r="M1007" t="s">
        <v>1289</v>
      </c>
      <c r="N1007" t="s">
        <v>1289</v>
      </c>
      <c r="O1007">
        <f>VLOOKUP(A1007,Sheet2!A:B,2,0)</f>
        <v>394641</v>
      </c>
      <c r="P1007">
        <f>VLOOKUP(A1007,Sheet2!A:C,3,0)</f>
        <v>624116</v>
      </c>
      <c r="Q1007">
        <f>VLOOKUP(A1007,Sheet2!A:E,5,0)</f>
        <v>1016539</v>
      </c>
      <c r="R1007">
        <f>VLOOKUP(A1007,Sheet2!A:F,6,0)</f>
        <v>1016539</v>
      </c>
      <c r="S1007" t="s">
        <v>1288</v>
      </c>
      <c r="T1007" s="33" t="str">
        <f>VLOOKUP(A1007,Sheet2!AA:AD,3,0)</f>
        <v>Red</v>
      </c>
      <c r="U1007" s="32" t="str">
        <f>VLOOKUP(A1007,Sheet2!X:Y,2,0)</f>
        <v>Red</v>
      </c>
      <c r="V1007" s="33" t="str">
        <f>VLOOKUP(A1007,Sheet2!AA:AD,4,0)</f>
        <v>Red</v>
      </c>
    </row>
    <row r="1008" spans="1:22" x14ac:dyDescent="0.3">
      <c r="A1008" t="s">
        <v>1020</v>
      </c>
      <c r="B1008" t="s">
        <v>1257</v>
      </c>
      <c r="C1008">
        <v>49</v>
      </c>
      <c r="D1008" t="s">
        <v>1262</v>
      </c>
      <c r="E1008">
        <v>2008</v>
      </c>
      <c r="F1008">
        <v>30</v>
      </c>
      <c r="G1008">
        <v>0.44189032299999997</v>
      </c>
      <c r="H1008" t="s">
        <v>1265</v>
      </c>
      <c r="I1008" t="s">
        <v>1270</v>
      </c>
      <c r="J1008" t="s">
        <v>1276</v>
      </c>
      <c r="K1008" t="s">
        <v>1281</v>
      </c>
      <c r="L1008" t="s">
        <v>1286</v>
      </c>
      <c r="M1008" t="s">
        <v>1288</v>
      </c>
      <c r="N1008" t="s">
        <v>1289</v>
      </c>
      <c r="O1008">
        <f>VLOOKUP(A1008,Sheet2!A:B,2,0)</f>
        <v>268860</v>
      </c>
      <c r="P1008">
        <f>VLOOKUP(A1008,Sheet2!A:C,3,0)</f>
        <v>268860</v>
      </c>
      <c r="Q1008">
        <f>VLOOKUP(A1008,Sheet2!A:E,5,0)</f>
        <v>257116</v>
      </c>
      <c r="R1008">
        <f>VLOOKUP(A1008,Sheet2!A:F,6,0)</f>
        <v>0</v>
      </c>
      <c r="S1008" t="s">
        <v>1288</v>
      </c>
      <c r="T1008" s="33" t="str">
        <f>VLOOKUP(A1008,Sheet2!AA:AD,3,0)</f>
        <v>Red</v>
      </c>
      <c r="U1008" s="32" t="str">
        <f>VLOOKUP(A1008,Sheet2!X:Y,2,0)</f>
        <v>Red</v>
      </c>
      <c r="V1008" s="33" t="str">
        <f>VLOOKUP(A1008,Sheet2!AA:AD,4,0)</f>
        <v>Red</v>
      </c>
    </row>
    <row r="1009" spans="1:22" x14ac:dyDescent="0.3">
      <c r="A1009" t="s">
        <v>1021</v>
      </c>
      <c r="B1009" t="s">
        <v>1257</v>
      </c>
      <c r="C1009">
        <v>61</v>
      </c>
      <c r="D1009" t="s">
        <v>1258</v>
      </c>
      <c r="E1009">
        <v>2014</v>
      </c>
      <c r="F1009">
        <v>23</v>
      </c>
      <c r="G1009">
        <v>0.78304214299999997</v>
      </c>
      <c r="H1009" t="s">
        <v>1265</v>
      </c>
      <c r="I1009" t="s">
        <v>1270</v>
      </c>
      <c r="J1009" t="s">
        <v>1276</v>
      </c>
      <c r="K1009" t="s">
        <v>1280</v>
      </c>
      <c r="L1009" t="s">
        <v>1286</v>
      </c>
      <c r="M1009" t="s">
        <v>1288</v>
      </c>
      <c r="N1009" t="s">
        <v>1289</v>
      </c>
      <c r="O1009">
        <f>VLOOKUP(A1009,Sheet2!A:B,2,0)</f>
        <v>627487.47</v>
      </c>
      <c r="P1009">
        <f>VLOOKUP(A1009,Sheet2!A:C,3,0)</f>
        <v>680253</v>
      </c>
      <c r="Q1009">
        <f>VLOOKUP(A1009,Sheet2!A:E,5,0)</f>
        <v>922547</v>
      </c>
      <c r="R1009">
        <f>VLOOKUP(A1009,Sheet2!A:F,6,0)</f>
        <v>0</v>
      </c>
      <c r="S1009" t="s">
        <v>1303</v>
      </c>
      <c r="T1009" s="33" t="str">
        <f>VLOOKUP(A1009,Sheet2!AA:AD,3,0)</f>
        <v>Red</v>
      </c>
      <c r="U1009" s="32" t="str">
        <f>VLOOKUP(A1009,Sheet2!X:Y,2,0)</f>
        <v>Red</v>
      </c>
      <c r="V1009" s="33" t="str">
        <f>VLOOKUP(A1009,Sheet2!AA:AD,4,0)</f>
        <v>Red</v>
      </c>
    </row>
    <row r="1010" spans="1:22" x14ac:dyDescent="0.3">
      <c r="A1010" t="s">
        <v>1022</v>
      </c>
      <c r="B1010" t="s">
        <v>1257</v>
      </c>
      <c r="C1010">
        <v>61</v>
      </c>
      <c r="D1010" t="s">
        <v>1259</v>
      </c>
      <c r="E1010">
        <v>2016</v>
      </c>
      <c r="F1010">
        <v>40</v>
      </c>
      <c r="G1010">
        <v>0.73180533599999997</v>
      </c>
      <c r="H1010" t="s">
        <v>1264</v>
      </c>
      <c r="I1010" t="s">
        <v>1272</v>
      </c>
      <c r="J1010" t="s">
        <v>1276</v>
      </c>
      <c r="K1010" t="s">
        <v>1282</v>
      </c>
      <c r="L1010" t="s">
        <v>1286</v>
      </c>
      <c r="M1010" t="s">
        <v>1289</v>
      </c>
      <c r="N1010" t="s">
        <v>1289</v>
      </c>
      <c r="O1010">
        <f>VLOOKUP(A1010,Sheet2!A:B,2,0)</f>
        <v>220768</v>
      </c>
      <c r="P1010">
        <f>VLOOKUP(A1010,Sheet2!A:C,3,0)</f>
        <v>343816</v>
      </c>
      <c r="Q1010">
        <f>VLOOKUP(A1010,Sheet2!A:E,5,0)</f>
        <v>946159</v>
      </c>
      <c r="R1010">
        <f>VLOOKUP(A1010,Sheet2!A:F,6,0)</f>
        <v>946159</v>
      </c>
      <c r="S1010" t="s">
        <v>1304</v>
      </c>
      <c r="T1010" s="33" t="str">
        <f>VLOOKUP(A1010,Sheet2!AA:AD,3,0)</f>
        <v>Red</v>
      </c>
      <c r="U1010" s="32" t="str">
        <f>VLOOKUP(A1010,Sheet2!X:Y,2,0)</f>
        <v>Red</v>
      </c>
      <c r="V1010" s="33" t="str">
        <f>VLOOKUP(A1010,Sheet2!AA:AD,4,0)</f>
        <v>Red</v>
      </c>
    </row>
    <row r="1011" spans="1:22" x14ac:dyDescent="0.3">
      <c r="A1011" t="s">
        <v>1023</v>
      </c>
      <c r="B1011" t="s">
        <v>1257</v>
      </c>
      <c r="C1011">
        <v>49</v>
      </c>
      <c r="D1011" t="s">
        <v>1261</v>
      </c>
      <c r="E1011">
        <v>2011</v>
      </c>
      <c r="F1011">
        <v>32</v>
      </c>
      <c r="G1011">
        <v>0.62313909700000003</v>
      </c>
      <c r="H1011" t="s">
        <v>1264</v>
      </c>
      <c r="I1011" t="s">
        <v>1269</v>
      </c>
      <c r="J1011" t="s">
        <v>1275</v>
      </c>
      <c r="K1011" t="s">
        <v>1282</v>
      </c>
      <c r="L1011" t="s">
        <v>1286</v>
      </c>
      <c r="M1011" t="s">
        <v>1288</v>
      </c>
      <c r="N1011" t="s">
        <v>1289</v>
      </c>
      <c r="O1011">
        <f>VLOOKUP(A1011,Sheet2!A:B,2,0)</f>
        <v>224950</v>
      </c>
      <c r="P1011">
        <f>VLOOKUP(A1011,Sheet2!A:C,3,0)</f>
        <v>273075</v>
      </c>
      <c r="Q1011">
        <f>VLOOKUP(A1011,Sheet2!A:E,5,0)</f>
        <v>583188</v>
      </c>
      <c r="R1011">
        <f>VLOOKUP(A1011,Sheet2!A:F,6,0)</f>
        <v>0</v>
      </c>
      <c r="S1011" t="s">
        <v>1288</v>
      </c>
      <c r="T1011" s="33" t="str">
        <f>VLOOKUP(A1011,Sheet2!AA:AD,3,0)</f>
        <v>Red</v>
      </c>
      <c r="U1011" s="32" t="str">
        <f>VLOOKUP(A1011,Sheet2!X:Y,2,0)</f>
        <v>Red</v>
      </c>
      <c r="V1011" s="33" t="str">
        <f>VLOOKUP(A1011,Sheet2!AA:AD,4,0)</f>
        <v>Red</v>
      </c>
    </row>
    <row r="1012" spans="1:22" x14ac:dyDescent="0.3">
      <c r="A1012" t="s">
        <v>1024</v>
      </c>
      <c r="B1012" t="s">
        <v>1256</v>
      </c>
      <c r="C1012">
        <v>49</v>
      </c>
      <c r="D1012" t="s">
        <v>1262</v>
      </c>
      <c r="E1012">
        <v>2005</v>
      </c>
      <c r="F1012">
        <v>32</v>
      </c>
      <c r="G1012">
        <v>0.82608149500000005</v>
      </c>
      <c r="H1012" t="s">
        <v>1264</v>
      </c>
      <c r="I1012" t="s">
        <v>1271</v>
      </c>
      <c r="J1012" t="s">
        <v>1271</v>
      </c>
      <c r="K1012" t="s">
        <v>1271</v>
      </c>
      <c r="L1012" t="s">
        <v>1271</v>
      </c>
      <c r="M1012" t="s">
        <v>1288</v>
      </c>
      <c r="N1012" t="s">
        <v>1289</v>
      </c>
      <c r="O1012">
        <f>VLOOKUP(A1012,Sheet2!A:B,2,0)</f>
        <v>349315</v>
      </c>
      <c r="P1012">
        <f>VLOOKUP(A1012,Sheet2!A:C,3,0)</f>
        <v>391041</v>
      </c>
      <c r="Q1012">
        <f>VLOOKUP(A1012,Sheet2!A:E,5,0)</f>
        <v>409007</v>
      </c>
      <c r="R1012">
        <f>VLOOKUP(A1012,Sheet2!A:F,6,0)</f>
        <v>0</v>
      </c>
      <c r="S1012" t="s">
        <v>1288</v>
      </c>
      <c r="T1012" s="33" t="str">
        <f>VLOOKUP(A1012,Sheet2!AA:AD,3,0)</f>
        <v>Red</v>
      </c>
      <c r="U1012" s="32" t="str">
        <f>VLOOKUP(A1012,Sheet2!X:Y,2,0)</f>
        <v>Red</v>
      </c>
      <c r="V1012" s="33" t="str">
        <f>VLOOKUP(A1012,Sheet2!AA:AD,4,0)</f>
        <v>Red</v>
      </c>
    </row>
    <row r="1013" spans="1:22" x14ac:dyDescent="0.3">
      <c r="A1013" t="s">
        <v>1025</v>
      </c>
      <c r="B1013" t="s">
        <v>1257</v>
      </c>
      <c r="C1013">
        <v>61</v>
      </c>
      <c r="D1013" t="s">
        <v>1258</v>
      </c>
      <c r="E1013">
        <v>2007</v>
      </c>
      <c r="F1013">
        <v>39</v>
      </c>
      <c r="G1013">
        <v>0.76574117600000002</v>
      </c>
      <c r="H1013" t="s">
        <v>1265</v>
      </c>
      <c r="I1013" t="s">
        <v>1270</v>
      </c>
      <c r="J1013" t="s">
        <v>1271</v>
      </c>
      <c r="K1013" t="s">
        <v>1271</v>
      </c>
      <c r="L1013" t="s">
        <v>1271</v>
      </c>
      <c r="M1013" t="s">
        <v>1288</v>
      </c>
      <c r="N1013" t="s">
        <v>1289</v>
      </c>
      <c r="O1013">
        <f>VLOOKUP(A1013,Sheet2!A:B,2,0)</f>
        <v>406160</v>
      </c>
      <c r="P1013">
        <f>VLOOKUP(A1013,Sheet2!A:C,3,0)</f>
        <v>406160</v>
      </c>
      <c r="Q1013">
        <f>VLOOKUP(A1013,Sheet2!A:E,5,0)</f>
        <v>479676</v>
      </c>
      <c r="R1013">
        <f>VLOOKUP(A1013,Sheet2!A:F,6,0)</f>
        <v>0</v>
      </c>
      <c r="S1013" t="s">
        <v>1288</v>
      </c>
      <c r="T1013" s="33" t="str">
        <f>VLOOKUP(A1013,Sheet2!AA:AD,3,0)</f>
        <v>Red</v>
      </c>
      <c r="U1013" s="32" t="str">
        <f>VLOOKUP(A1013,Sheet2!X:Y,2,0)</f>
        <v>Red</v>
      </c>
      <c r="V1013" s="33" t="str">
        <f>VLOOKUP(A1013,Sheet2!AA:AD,4,0)</f>
        <v>Red</v>
      </c>
    </row>
    <row r="1014" spans="1:22" x14ac:dyDescent="0.3">
      <c r="A1014" t="s">
        <v>1026</v>
      </c>
      <c r="B1014" t="s">
        <v>1257</v>
      </c>
      <c r="C1014">
        <v>61</v>
      </c>
      <c r="D1014" t="s">
        <v>1262</v>
      </c>
      <c r="E1014">
        <v>2013</v>
      </c>
      <c r="F1014">
        <v>52</v>
      </c>
      <c r="G1014">
        <v>0.758892381</v>
      </c>
      <c r="H1014" t="s">
        <v>1265</v>
      </c>
      <c r="I1014" t="s">
        <v>1270</v>
      </c>
      <c r="J1014" t="s">
        <v>1274</v>
      </c>
      <c r="K1014" t="s">
        <v>1279</v>
      </c>
      <c r="L1014" t="s">
        <v>1271</v>
      </c>
      <c r="M1014" t="s">
        <v>1289</v>
      </c>
      <c r="N1014" t="s">
        <v>1289</v>
      </c>
      <c r="O1014">
        <f>VLOOKUP(A1014,Sheet2!A:B,2,0)</f>
        <v>422851.48</v>
      </c>
      <c r="P1014">
        <f>VLOOKUP(A1014,Sheet2!A:C,3,0)</f>
        <v>525559</v>
      </c>
      <c r="Q1014">
        <f>VLOOKUP(A1014,Sheet2!A:E,5,0)</f>
        <v>751948</v>
      </c>
      <c r="R1014">
        <f>VLOOKUP(A1014,Sheet2!A:F,6,0)</f>
        <v>751948</v>
      </c>
      <c r="S1014" t="s">
        <v>1288</v>
      </c>
      <c r="T1014" s="33" t="str">
        <f>VLOOKUP(A1014,Sheet2!AA:AD,3,0)</f>
        <v>Red</v>
      </c>
      <c r="U1014" s="32" t="str">
        <f>VLOOKUP(A1014,Sheet2!X:Y,2,0)</f>
        <v>Red</v>
      </c>
      <c r="V1014" s="33" t="str">
        <f>VLOOKUP(A1014,Sheet2!AA:AD,4,0)</f>
        <v>Red</v>
      </c>
    </row>
    <row r="1015" spans="1:22" x14ac:dyDescent="0.3">
      <c r="A1015" t="s">
        <v>1027</v>
      </c>
      <c r="B1015" t="s">
        <v>1257</v>
      </c>
      <c r="C1015">
        <v>49</v>
      </c>
      <c r="D1015" t="s">
        <v>1258</v>
      </c>
      <c r="E1015">
        <v>2014</v>
      </c>
      <c r="F1015">
        <v>59</v>
      </c>
      <c r="G1015">
        <v>0.62042358399999997</v>
      </c>
      <c r="H1015" t="s">
        <v>1265</v>
      </c>
      <c r="I1015" t="s">
        <v>1273</v>
      </c>
      <c r="J1015" t="s">
        <v>1275</v>
      </c>
      <c r="K1015" t="s">
        <v>1282</v>
      </c>
      <c r="L1015" t="s">
        <v>1285</v>
      </c>
      <c r="M1015" t="s">
        <v>1288</v>
      </c>
      <c r="N1015" t="s">
        <v>1289</v>
      </c>
      <c r="O1015">
        <f>VLOOKUP(A1015,Sheet2!A:B,2,0)</f>
        <v>408412</v>
      </c>
      <c r="P1015">
        <f>VLOOKUP(A1015,Sheet2!A:C,3,0)</f>
        <v>460971</v>
      </c>
      <c r="Q1015">
        <f>VLOOKUP(A1015,Sheet2!A:E,5,0)</f>
        <v>496450</v>
      </c>
      <c r="R1015">
        <f>VLOOKUP(A1015,Sheet2!A:F,6,0)</f>
        <v>0</v>
      </c>
      <c r="S1015" t="s">
        <v>1289</v>
      </c>
      <c r="T1015" s="33" t="str">
        <f>VLOOKUP(A1015,Sheet2!AA:AD,3,0)</f>
        <v>Red</v>
      </c>
      <c r="U1015" s="32" t="str">
        <f>VLOOKUP(A1015,Sheet2!X:Y,2,0)</f>
        <v>Red</v>
      </c>
      <c r="V1015" s="33" t="str">
        <f>VLOOKUP(A1015,Sheet2!AA:AD,4,0)</f>
        <v>Red</v>
      </c>
    </row>
    <row r="1016" spans="1:22" x14ac:dyDescent="0.3">
      <c r="A1016" t="s">
        <v>1028</v>
      </c>
      <c r="B1016" t="s">
        <v>1257</v>
      </c>
      <c r="C1016">
        <v>61</v>
      </c>
      <c r="D1016" t="s">
        <v>1258</v>
      </c>
      <c r="E1016">
        <v>2008</v>
      </c>
      <c r="F1016">
        <v>20</v>
      </c>
      <c r="G1016">
        <v>0.62245941999999999</v>
      </c>
      <c r="H1016" t="s">
        <v>1264</v>
      </c>
      <c r="I1016" t="s">
        <v>1271</v>
      </c>
      <c r="J1016" t="s">
        <v>1271</v>
      </c>
      <c r="K1016" t="s">
        <v>1271</v>
      </c>
      <c r="L1016" t="s">
        <v>1271</v>
      </c>
      <c r="M1016" t="s">
        <v>1288</v>
      </c>
      <c r="N1016" t="s">
        <v>1289</v>
      </c>
      <c r="O1016">
        <f>VLOOKUP(A1016,Sheet2!A:B,2,0)</f>
        <v>165992.88</v>
      </c>
      <c r="P1016">
        <f>VLOOKUP(A1016,Sheet2!A:C,3,0)</f>
        <v>181742</v>
      </c>
      <c r="Q1016">
        <f>VLOOKUP(A1016,Sheet2!A:E,5,0)</f>
        <v>417075</v>
      </c>
      <c r="R1016">
        <f>VLOOKUP(A1016,Sheet2!A:F,6,0)</f>
        <v>0</v>
      </c>
      <c r="S1016" t="s">
        <v>1303</v>
      </c>
      <c r="T1016" s="33" t="str">
        <f>VLOOKUP(A1016,Sheet2!AA:AD,3,0)</f>
        <v>Red</v>
      </c>
      <c r="U1016" s="32" t="str">
        <f>VLOOKUP(A1016,Sheet2!X:Y,2,0)</f>
        <v>Red</v>
      </c>
      <c r="V1016" s="33" t="str">
        <f>VLOOKUP(A1016,Sheet2!AA:AD,4,0)</f>
        <v>Red</v>
      </c>
    </row>
    <row r="1017" spans="1:22" x14ac:dyDescent="0.3">
      <c r="A1017" t="s">
        <v>1029</v>
      </c>
      <c r="B1017" t="s">
        <v>1257</v>
      </c>
      <c r="C1017">
        <v>36</v>
      </c>
      <c r="D1017" t="s">
        <v>1260</v>
      </c>
      <c r="E1017">
        <v>2008</v>
      </c>
      <c r="F1017">
        <v>32</v>
      </c>
      <c r="G1017">
        <v>0.55251612900000002</v>
      </c>
      <c r="H1017" t="s">
        <v>1265</v>
      </c>
      <c r="I1017" t="s">
        <v>1273</v>
      </c>
      <c r="J1017" t="s">
        <v>1275</v>
      </c>
      <c r="K1017" t="s">
        <v>1283</v>
      </c>
      <c r="L1017" t="s">
        <v>1284</v>
      </c>
      <c r="M1017" t="s">
        <v>1289</v>
      </c>
      <c r="N1017" t="s">
        <v>1289</v>
      </c>
      <c r="O1017">
        <f>VLOOKUP(A1017,Sheet2!A:B,2,0)</f>
        <v>119633</v>
      </c>
      <c r="P1017">
        <f>VLOOKUP(A1017,Sheet2!A:C,3,0)</f>
        <v>235596</v>
      </c>
      <c r="Q1017">
        <f>VLOOKUP(A1017,Sheet2!A:E,5,0)</f>
        <v>384311</v>
      </c>
      <c r="R1017">
        <f>VLOOKUP(A1017,Sheet2!A:F,6,0)</f>
        <v>384311</v>
      </c>
      <c r="S1017" t="s">
        <v>1303</v>
      </c>
      <c r="T1017" s="33" t="str">
        <f>VLOOKUP(A1017,Sheet2!AA:AD,3,0)</f>
        <v>Red</v>
      </c>
      <c r="U1017" s="32" t="str">
        <f>VLOOKUP(A1017,Sheet2!X:Y,2,0)</f>
        <v>Red</v>
      </c>
      <c r="V1017" s="33" t="str">
        <f>VLOOKUP(A1017,Sheet2!AA:AD,4,0)</f>
        <v>Red</v>
      </c>
    </row>
    <row r="1018" spans="1:22" x14ac:dyDescent="0.3">
      <c r="A1018" t="s">
        <v>1030</v>
      </c>
      <c r="B1018" t="s">
        <v>1257</v>
      </c>
      <c r="C1018">
        <v>49</v>
      </c>
      <c r="D1018" t="s">
        <v>1261</v>
      </c>
      <c r="E1018">
        <v>2008</v>
      </c>
      <c r="F1018">
        <v>19</v>
      </c>
      <c r="G1018">
        <v>0.62448258099999998</v>
      </c>
      <c r="H1018" t="s">
        <v>1264</v>
      </c>
      <c r="I1018" t="s">
        <v>1271</v>
      </c>
      <c r="J1018" t="s">
        <v>1271</v>
      </c>
      <c r="K1018" t="s">
        <v>1271</v>
      </c>
      <c r="L1018" t="s">
        <v>1271</v>
      </c>
      <c r="M1018" t="s">
        <v>1288</v>
      </c>
      <c r="N1018" t="s">
        <v>1289</v>
      </c>
      <c r="O1018">
        <f>VLOOKUP(A1018,Sheet2!A:B,2,0)</f>
        <v>198827</v>
      </c>
      <c r="P1018">
        <f>VLOOKUP(A1018,Sheet2!A:C,3,0)</f>
        <v>243312</v>
      </c>
      <c r="Q1018">
        <f>VLOOKUP(A1018,Sheet2!A:E,5,0)</f>
        <v>451058</v>
      </c>
      <c r="R1018">
        <f>VLOOKUP(A1018,Sheet2!A:F,6,0)</f>
        <v>0</v>
      </c>
      <c r="S1018" t="s">
        <v>1288</v>
      </c>
      <c r="T1018" s="33" t="str">
        <f>VLOOKUP(A1018,Sheet2!AA:AD,3,0)</f>
        <v>Red</v>
      </c>
      <c r="U1018" s="32" t="str">
        <f>VLOOKUP(A1018,Sheet2!X:Y,2,0)</f>
        <v>Red</v>
      </c>
      <c r="V1018" s="33" t="str">
        <f>VLOOKUP(A1018,Sheet2!AA:AD,4,0)</f>
        <v>Red</v>
      </c>
    </row>
    <row r="1019" spans="1:22" x14ac:dyDescent="0.3">
      <c r="A1019" t="s">
        <v>1031</v>
      </c>
      <c r="B1019" t="s">
        <v>1257</v>
      </c>
      <c r="C1019">
        <v>49</v>
      </c>
      <c r="D1019" t="s">
        <v>1261</v>
      </c>
      <c r="E1019">
        <v>2008</v>
      </c>
      <c r="F1019">
        <v>20</v>
      </c>
      <c r="G1019">
        <v>0.71845652199999999</v>
      </c>
      <c r="H1019" t="s">
        <v>1264</v>
      </c>
      <c r="I1019" t="s">
        <v>1271</v>
      </c>
      <c r="J1019" t="s">
        <v>1271</v>
      </c>
      <c r="K1019" t="s">
        <v>1271</v>
      </c>
      <c r="L1019" t="s">
        <v>1271</v>
      </c>
      <c r="M1019" t="s">
        <v>1289</v>
      </c>
      <c r="N1019" t="s">
        <v>1289</v>
      </c>
      <c r="O1019">
        <f>VLOOKUP(A1019,Sheet2!A:B,2,0)</f>
        <v>120702</v>
      </c>
      <c r="P1019">
        <f>VLOOKUP(A1019,Sheet2!A:C,3,0)</f>
        <v>203630</v>
      </c>
      <c r="Q1019">
        <f>VLOOKUP(A1019,Sheet2!A:E,5,0)</f>
        <v>526887</v>
      </c>
      <c r="R1019">
        <f>VLOOKUP(A1019,Sheet2!A:F,6,0)</f>
        <v>526887</v>
      </c>
      <c r="S1019" t="s">
        <v>1303</v>
      </c>
      <c r="T1019" s="33" t="str">
        <f>VLOOKUP(A1019,Sheet2!AA:AD,3,0)</f>
        <v>Red</v>
      </c>
      <c r="U1019" s="32" t="str">
        <f>VLOOKUP(A1019,Sheet2!X:Y,2,0)</f>
        <v>Red</v>
      </c>
      <c r="V1019" s="33" t="str">
        <f>VLOOKUP(A1019,Sheet2!AA:AD,4,0)</f>
        <v>Red</v>
      </c>
    </row>
    <row r="1020" spans="1:22" x14ac:dyDescent="0.3">
      <c r="A1020" t="s">
        <v>1032</v>
      </c>
      <c r="B1020" t="s">
        <v>1257</v>
      </c>
      <c r="C1020">
        <v>49</v>
      </c>
      <c r="D1020" t="s">
        <v>1261</v>
      </c>
      <c r="E1020">
        <v>2006</v>
      </c>
      <c r="F1020">
        <v>18</v>
      </c>
      <c r="G1020">
        <v>0.62448292699999997</v>
      </c>
      <c r="H1020" t="s">
        <v>1264</v>
      </c>
      <c r="I1020" t="s">
        <v>1271</v>
      </c>
      <c r="J1020" t="s">
        <v>1271</v>
      </c>
      <c r="K1020" t="s">
        <v>1271</v>
      </c>
      <c r="L1020" t="s">
        <v>1271</v>
      </c>
      <c r="M1020" t="s">
        <v>1288</v>
      </c>
      <c r="N1020" t="s">
        <v>1289</v>
      </c>
      <c r="O1020">
        <f>VLOOKUP(A1020,Sheet2!A:B,2,0)</f>
        <v>146330</v>
      </c>
      <c r="P1020">
        <f>VLOOKUP(A1020,Sheet2!A:C,3,0)</f>
        <v>178794</v>
      </c>
      <c r="Q1020">
        <f>VLOOKUP(A1020,Sheet2!A:E,5,0)</f>
        <v>359693</v>
      </c>
      <c r="R1020">
        <f>VLOOKUP(A1020,Sheet2!A:F,6,0)</f>
        <v>0</v>
      </c>
      <c r="S1020" t="s">
        <v>1288</v>
      </c>
      <c r="T1020" s="33" t="str">
        <f>VLOOKUP(A1020,Sheet2!AA:AD,3,0)</f>
        <v>Red</v>
      </c>
      <c r="U1020" s="32" t="str">
        <f>VLOOKUP(A1020,Sheet2!X:Y,2,0)</f>
        <v>Red</v>
      </c>
      <c r="V1020" s="33" t="str">
        <f>VLOOKUP(A1020,Sheet2!AA:AD,4,0)</f>
        <v>Red</v>
      </c>
    </row>
    <row r="1021" spans="1:22" x14ac:dyDescent="0.3">
      <c r="A1021" t="s">
        <v>1033</v>
      </c>
      <c r="B1021" t="s">
        <v>1257</v>
      </c>
      <c r="C1021">
        <v>49</v>
      </c>
      <c r="D1021" t="s">
        <v>1261</v>
      </c>
      <c r="E1021">
        <v>2006</v>
      </c>
      <c r="F1021">
        <v>23</v>
      </c>
      <c r="G1021">
        <v>0.62448292699999997</v>
      </c>
      <c r="H1021" t="s">
        <v>1264</v>
      </c>
      <c r="I1021" t="s">
        <v>1271</v>
      </c>
      <c r="J1021" t="s">
        <v>1271</v>
      </c>
      <c r="K1021" t="s">
        <v>1271</v>
      </c>
      <c r="L1021" t="s">
        <v>1271</v>
      </c>
      <c r="M1021" t="s">
        <v>1289</v>
      </c>
      <c r="N1021" t="s">
        <v>1289</v>
      </c>
      <c r="O1021">
        <f>VLOOKUP(A1021,Sheet2!A:B,2,0)</f>
        <v>48783</v>
      </c>
      <c r="P1021">
        <f>VLOOKUP(A1021,Sheet2!A:C,3,0)</f>
        <v>178849</v>
      </c>
      <c r="Q1021">
        <f>VLOOKUP(A1021,Sheet2!A:E,5,0)</f>
        <v>0</v>
      </c>
      <c r="R1021">
        <f>VLOOKUP(A1021,Sheet2!A:F,6,0)</f>
        <v>0</v>
      </c>
      <c r="S1021" t="s">
        <v>1303</v>
      </c>
      <c r="T1021" s="33" t="str">
        <f>VLOOKUP(A1021,Sheet2!AA:AD,3,0)</f>
        <v>Red</v>
      </c>
      <c r="U1021" s="32" t="str">
        <f>VLOOKUP(A1021,Sheet2!X:Y,2,0)</f>
        <v>Red</v>
      </c>
      <c r="V1021" s="33" t="str">
        <f>VLOOKUP(A1021,Sheet2!AA:AD,4,0)</f>
        <v>Red</v>
      </c>
    </row>
    <row r="1022" spans="1:22" x14ac:dyDescent="0.3">
      <c r="A1022" t="s">
        <v>1034</v>
      </c>
      <c r="B1022" t="s">
        <v>1256</v>
      </c>
      <c r="C1022">
        <v>49</v>
      </c>
      <c r="D1022" t="s">
        <v>1260</v>
      </c>
      <c r="E1022">
        <v>2006</v>
      </c>
      <c r="F1022">
        <v>42</v>
      </c>
      <c r="G1022">
        <v>0.83117714300000001</v>
      </c>
      <c r="H1022" t="s">
        <v>1265</v>
      </c>
      <c r="I1022" t="s">
        <v>1269</v>
      </c>
      <c r="J1022" t="s">
        <v>1275</v>
      </c>
      <c r="K1022" t="s">
        <v>1281</v>
      </c>
      <c r="L1022" t="s">
        <v>1286</v>
      </c>
      <c r="M1022" t="s">
        <v>1289</v>
      </c>
      <c r="N1022" t="s">
        <v>1289</v>
      </c>
      <c r="O1022">
        <f>VLOOKUP(A1022,Sheet2!A:B,2,0)</f>
        <v>75360</v>
      </c>
      <c r="P1022">
        <f>VLOOKUP(A1022,Sheet2!A:C,3,0)</f>
        <v>430920</v>
      </c>
      <c r="Q1022">
        <f>VLOOKUP(A1022,Sheet2!A:E,5,0)</f>
        <v>0</v>
      </c>
      <c r="R1022">
        <f>VLOOKUP(A1022,Sheet2!A:F,6,0)</f>
        <v>0</v>
      </c>
      <c r="S1022" t="s">
        <v>1288</v>
      </c>
      <c r="T1022" s="33" t="str">
        <f>VLOOKUP(A1022,Sheet2!AA:AD,3,0)</f>
        <v>Red</v>
      </c>
      <c r="U1022" s="32" t="str">
        <f>VLOOKUP(A1022,Sheet2!X:Y,2,0)</f>
        <v>Red</v>
      </c>
      <c r="V1022" s="33" t="str">
        <f>VLOOKUP(A1022,Sheet2!AA:AD,4,0)</f>
        <v>Red</v>
      </c>
    </row>
    <row r="1023" spans="1:22" x14ac:dyDescent="0.3">
      <c r="A1023" t="s">
        <v>1035</v>
      </c>
      <c r="B1023" t="s">
        <v>1257</v>
      </c>
      <c r="C1023">
        <v>49</v>
      </c>
      <c r="D1023" t="s">
        <v>1261</v>
      </c>
      <c r="E1023">
        <v>2008</v>
      </c>
      <c r="F1023">
        <v>20</v>
      </c>
      <c r="G1023">
        <v>0.62448260899999997</v>
      </c>
      <c r="H1023" t="s">
        <v>1264</v>
      </c>
      <c r="I1023" t="s">
        <v>1271</v>
      </c>
      <c r="J1023" t="s">
        <v>1271</v>
      </c>
      <c r="K1023" t="s">
        <v>1271</v>
      </c>
      <c r="L1023" t="s">
        <v>1271</v>
      </c>
      <c r="M1023" t="s">
        <v>1288</v>
      </c>
      <c r="N1023" t="s">
        <v>1289</v>
      </c>
      <c r="O1023">
        <f>VLOOKUP(A1023,Sheet2!A:B,2,0)</f>
        <v>180900</v>
      </c>
      <c r="P1023">
        <f>VLOOKUP(A1023,Sheet2!A:C,3,0)</f>
        <v>180900</v>
      </c>
      <c r="Q1023">
        <f>VLOOKUP(A1023,Sheet2!A:E,5,0)</f>
        <v>390551</v>
      </c>
      <c r="R1023">
        <f>VLOOKUP(A1023,Sheet2!A:F,6,0)</f>
        <v>0</v>
      </c>
      <c r="S1023" t="s">
        <v>1303</v>
      </c>
      <c r="T1023" s="33" t="str">
        <f>VLOOKUP(A1023,Sheet2!AA:AD,3,0)</f>
        <v>Red</v>
      </c>
      <c r="U1023" s="32" t="str">
        <f>VLOOKUP(A1023,Sheet2!X:Y,2,0)</f>
        <v>Red</v>
      </c>
      <c r="V1023" s="33" t="str">
        <f>VLOOKUP(A1023,Sheet2!AA:AD,4,0)</f>
        <v>Red</v>
      </c>
    </row>
    <row r="1024" spans="1:22" x14ac:dyDescent="0.3">
      <c r="A1024" t="s">
        <v>1036</v>
      </c>
      <c r="B1024" t="s">
        <v>1257</v>
      </c>
      <c r="C1024">
        <v>61</v>
      </c>
      <c r="D1024" t="s">
        <v>1258</v>
      </c>
      <c r="E1024">
        <v>2009</v>
      </c>
      <c r="F1024">
        <v>21</v>
      </c>
      <c r="G1024">
        <v>0.62183999999999995</v>
      </c>
      <c r="H1024" t="s">
        <v>1264</v>
      </c>
      <c r="I1024" t="s">
        <v>1271</v>
      </c>
      <c r="J1024" t="s">
        <v>1271</v>
      </c>
      <c r="K1024" t="s">
        <v>1271</v>
      </c>
      <c r="L1024" t="s">
        <v>1271</v>
      </c>
      <c r="M1024" t="s">
        <v>1288</v>
      </c>
      <c r="N1024" t="s">
        <v>1289</v>
      </c>
      <c r="O1024">
        <f>VLOOKUP(A1024,Sheet2!A:B,2,0)</f>
        <v>220240</v>
      </c>
      <c r="P1024">
        <f>VLOOKUP(A1024,Sheet2!A:C,3,0)</f>
        <v>237360</v>
      </c>
      <c r="Q1024">
        <f>VLOOKUP(A1024,Sheet2!A:E,5,0)</f>
        <v>498916</v>
      </c>
      <c r="R1024">
        <f>VLOOKUP(A1024,Sheet2!A:F,6,0)</f>
        <v>0</v>
      </c>
      <c r="S1024" t="s">
        <v>1304</v>
      </c>
      <c r="T1024" s="33" t="str">
        <f>VLOOKUP(A1024,Sheet2!AA:AD,3,0)</f>
        <v>Red</v>
      </c>
      <c r="U1024" s="32" t="str">
        <f>VLOOKUP(A1024,Sheet2!X:Y,2,0)</f>
        <v>Red</v>
      </c>
      <c r="V1024" s="33" t="str">
        <f>VLOOKUP(A1024,Sheet2!AA:AD,4,0)</f>
        <v>Red</v>
      </c>
    </row>
    <row r="1025" spans="1:22" x14ac:dyDescent="0.3">
      <c r="A1025" t="s">
        <v>1037</v>
      </c>
      <c r="B1025" t="s">
        <v>1257</v>
      </c>
      <c r="C1025">
        <v>61</v>
      </c>
      <c r="D1025" t="s">
        <v>1260</v>
      </c>
      <c r="E1025">
        <v>2006</v>
      </c>
      <c r="F1025">
        <v>40</v>
      </c>
      <c r="G1025">
        <v>0.62246000000000001</v>
      </c>
      <c r="H1025" t="s">
        <v>1264</v>
      </c>
      <c r="I1025" t="s">
        <v>1271</v>
      </c>
      <c r="J1025" t="s">
        <v>1271</v>
      </c>
      <c r="K1025" t="s">
        <v>1271</v>
      </c>
      <c r="L1025" t="s">
        <v>1271</v>
      </c>
      <c r="M1025" t="s">
        <v>1288</v>
      </c>
      <c r="N1025" t="s">
        <v>1289</v>
      </c>
      <c r="O1025">
        <f>VLOOKUP(A1025,Sheet2!A:B,2,0)</f>
        <v>158493</v>
      </c>
      <c r="P1025">
        <f>VLOOKUP(A1025,Sheet2!A:C,3,0)</f>
        <v>184217</v>
      </c>
      <c r="Q1025">
        <f>VLOOKUP(A1025,Sheet2!A:E,5,0)</f>
        <v>438337</v>
      </c>
      <c r="R1025">
        <f>VLOOKUP(A1025,Sheet2!A:F,6,0)</f>
        <v>0</v>
      </c>
      <c r="S1025" t="s">
        <v>1288</v>
      </c>
      <c r="T1025" s="33" t="str">
        <f>VLOOKUP(A1025,Sheet2!AA:AD,3,0)</f>
        <v>Red</v>
      </c>
      <c r="U1025" s="32" t="str">
        <f>VLOOKUP(A1025,Sheet2!X:Y,2,0)</f>
        <v>Red</v>
      </c>
      <c r="V1025" s="33" t="str">
        <f>VLOOKUP(A1025,Sheet2!AA:AD,4,0)</f>
        <v>Red</v>
      </c>
    </row>
    <row r="1026" spans="1:22" x14ac:dyDescent="0.3">
      <c r="A1026" t="s">
        <v>1038</v>
      </c>
      <c r="B1026" t="s">
        <v>1257</v>
      </c>
      <c r="C1026">
        <v>61</v>
      </c>
      <c r="D1026" t="s">
        <v>1258</v>
      </c>
      <c r="E1026">
        <v>2008</v>
      </c>
      <c r="F1026">
        <v>22</v>
      </c>
      <c r="G1026">
        <v>0.62245935500000005</v>
      </c>
      <c r="H1026" t="s">
        <v>1264</v>
      </c>
      <c r="I1026" t="s">
        <v>1271</v>
      </c>
      <c r="J1026" t="s">
        <v>1271</v>
      </c>
      <c r="K1026" t="s">
        <v>1271</v>
      </c>
      <c r="L1026" t="s">
        <v>1271</v>
      </c>
      <c r="M1026" t="s">
        <v>1289</v>
      </c>
      <c r="N1026" t="s">
        <v>1289</v>
      </c>
      <c r="O1026">
        <f>VLOOKUP(A1026,Sheet2!A:B,2,0)</f>
        <v>93321.76</v>
      </c>
      <c r="P1026">
        <f>VLOOKUP(A1026,Sheet2!A:C,3,0)</f>
        <v>202741</v>
      </c>
      <c r="Q1026">
        <f>VLOOKUP(A1026,Sheet2!A:E,5,0)</f>
        <v>540885</v>
      </c>
      <c r="R1026">
        <f>VLOOKUP(A1026,Sheet2!A:F,6,0)</f>
        <v>540885</v>
      </c>
      <c r="S1026" t="s">
        <v>1288</v>
      </c>
      <c r="T1026" s="33" t="str">
        <f>VLOOKUP(A1026,Sheet2!AA:AD,3,0)</f>
        <v>Red</v>
      </c>
      <c r="U1026" s="32" t="str">
        <f>VLOOKUP(A1026,Sheet2!X:Y,2,0)</f>
        <v>Red</v>
      </c>
      <c r="V1026" s="33" t="str">
        <f>VLOOKUP(A1026,Sheet2!AA:AD,4,0)</f>
        <v>Red</v>
      </c>
    </row>
    <row r="1027" spans="1:22" x14ac:dyDescent="0.3">
      <c r="A1027" t="s">
        <v>1039</v>
      </c>
      <c r="B1027" t="s">
        <v>1257</v>
      </c>
      <c r="C1027">
        <v>61</v>
      </c>
      <c r="D1027" t="s">
        <v>1261</v>
      </c>
      <c r="E1027">
        <v>2015</v>
      </c>
      <c r="F1027">
        <v>24</v>
      </c>
      <c r="G1027">
        <v>0.82737565199999996</v>
      </c>
      <c r="H1027" t="s">
        <v>1265</v>
      </c>
      <c r="I1027" t="s">
        <v>1268</v>
      </c>
      <c r="J1027" t="s">
        <v>1276</v>
      </c>
      <c r="K1027" t="s">
        <v>1280</v>
      </c>
      <c r="L1027" t="s">
        <v>1286</v>
      </c>
      <c r="M1027" t="s">
        <v>1288</v>
      </c>
      <c r="N1027" t="s">
        <v>1289</v>
      </c>
      <c r="O1027">
        <f>VLOOKUP(A1027,Sheet2!A:B,2,0)</f>
        <v>550188</v>
      </c>
      <c r="P1027">
        <f>VLOOKUP(A1027,Sheet2!A:C,3,0)</f>
        <v>550188</v>
      </c>
      <c r="Q1027">
        <f>VLOOKUP(A1027,Sheet2!A:E,5,0)</f>
        <v>869617</v>
      </c>
      <c r="R1027">
        <f>VLOOKUP(A1027,Sheet2!A:F,6,0)</f>
        <v>0</v>
      </c>
      <c r="S1027" t="s">
        <v>1304</v>
      </c>
      <c r="T1027" s="33" t="str">
        <f>VLOOKUP(A1027,Sheet2!AA:AD,3,0)</f>
        <v>Red</v>
      </c>
      <c r="U1027" s="32" t="str">
        <f>VLOOKUP(A1027,Sheet2!X:Y,2,0)</f>
        <v>Red</v>
      </c>
      <c r="V1027" s="33" t="str">
        <f>VLOOKUP(A1027,Sheet2!AA:AD,4,0)</f>
        <v>Red</v>
      </c>
    </row>
    <row r="1028" spans="1:22" x14ac:dyDescent="0.3">
      <c r="A1028" t="s">
        <v>1040</v>
      </c>
      <c r="B1028" t="s">
        <v>1257</v>
      </c>
      <c r="C1028">
        <v>61</v>
      </c>
      <c r="D1028" t="s">
        <v>1259</v>
      </c>
      <c r="E1028">
        <v>2011</v>
      </c>
      <c r="F1028">
        <v>41</v>
      </c>
      <c r="G1028">
        <v>0.82064317200000003</v>
      </c>
      <c r="H1028" t="s">
        <v>1265</v>
      </c>
      <c r="I1028" t="s">
        <v>1271</v>
      </c>
      <c r="J1028" t="s">
        <v>1271</v>
      </c>
      <c r="K1028" t="s">
        <v>1271</v>
      </c>
      <c r="L1028" t="s">
        <v>1271</v>
      </c>
      <c r="M1028" t="s">
        <v>1289</v>
      </c>
      <c r="N1028" t="s">
        <v>1289</v>
      </c>
      <c r="O1028">
        <f>VLOOKUP(A1028,Sheet2!A:B,2,0)</f>
        <v>109807.79</v>
      </c>
      <c r="P1028">
        <f>VLOOKUP(A1028,Sheet2!A:C,3,0)</f>
        <v>577101</v>
      </c>
      <c r="Q1028">
        <f>VLOOKUP(A1028,Sheet2!A:E,5,0)</f>
        <v>0</v>
      </c>
      <c r="R1028">
        <f>VLOOKUP(A1028,Sheet2!A:F,6,0)</f>
        <v>0</v>
      </c>
      <c r="S1028" t="s">
        <v>1303</v>
      </c>
      <c r="T1028" s="33" t="str">
        <f>VLOOKUP(A1028,Sheet2!AA:AD,3,0)</f>
        <v>Red</v>
      </c>
      <c r="U1028" s="32" t="str">
        <f>VLOOKUP(A1028,Sheet2!X:Y,2,0)</f>
        <v>Red</v>
      </c>
      <c r="V1028" s="33" t="str">
        <f>VLOOKUP(A1028,Sheet2!AA:AD,4,0)</f>
        <v>Red</v>
      </c>
    </row>
    <row r="1029" spans="1:22" x14ac:dyDescent="0.3">
      <c r="A1029" t="s">
        <v>1041</v>
      </c>
      <c r="B1029" t="s">
        <v>1257</v>
      </c>
      <c r="C1029">
        <v>61</v>
      </c>
      <c r="D1029" t="s">
        <v>1259</v>
      </c>
      <c r="E1029">
        <v>2010</v>
      </c>
      <c r="F1029">
        <v>46</v>
      </c>
      <c r="G1029">
        <v>0.78417544800000005</v>
      </c>
      <c r="H1029" t="s">
        <v>1265</v>
      </c>
      <c r="I1029" t="s">
        <v>1271</v>
      </c>
      <c r="J1029" t="s">
        <v>1271</v>
      </c>
      <c r="K1029" t="s">
        <v>1271</v>
      </c>
      <c r="L1029" t="s">
        <v>1271</v>
      </c>
      <c r="M1029" t="s">
        <v>1288</v>
      </c>
      <c r="N1029" t="s">
        <v>1289</v>
      </c>
      <c r="O1029">
        <f>VLOOKUP(A1029,Sheet2!A:B,2,0)</f>
        <v>431900</v>
      </c>
      <c r="P1029">
        <f>VLOOKUP(A1029,Sheet2!A:C,3,0)</f>
        <v>431900</v>
      </c>
      <c r="Q1029">
        <f>VLOOKUP(A1029,Sheet2!A:E,5,0)</f>
        <v>575090</v>
      </c>
      <c r="R1029">
        <f>VLOOKUP(A1029,Sheet2!A:F,6,0)</f>
        <v>0</v>
      </c>
      <c r="S1029" t="s">
        <v>1288</v>
      </c>
      <c r="T1029" s="33" t="str">
        <f>VLOOKUP(A1029,Sheet2!AA:AD,3,0)</f>
        <v>Red</v>
      </c>
      <c r="U1029" s="32" t="str">
        <f>VLOOKUP(A1029,Sheet2!X:Y,2,0)</f>
        <v>Red</v>
      </c>
      <c r="V1029" s="33" t="str">
        <f>VLOOKUP(A1029,Sheet2!AA:AD,4,0)</f>
        <v>Red</v>
      </c>
    </row>
    <row r="1030" spans="1:22" x14ac:dyDescent="0.3">
      <c r="A1030" t="s">
        <v>1042</v>
      </c>
      <c r="B1030" t="s">
        <v>1257</v>
      </c>
      <c r="C1030">
        <v>61</v>
      </c>
      <c r="D1030" t="s">
        <v>1259</v>
      </c>
      <c r="E1030">
        <v>2011</v>
      </c>
      <c r="F1030">
        <v>40</v>
      </c>
      <c r="G1030">
        <v>0.82839225800000005</v>
      </c>
      <c r="H1030" t="s">
        <v>1265</v>
      </c>
      <c r="I1030" t="s">
        <v>1271</v>
      </c>
      <c r="J1030" t="s">
        <v>1271</v>
      </c>
      <c r="K1030" t="s">
        <v>1271</v>
      </c>
      <c r="L1030" t="s">
        <v>1271</v>
      </c>
      <c r="M1030" t="s">
        <v>1289</v>
      </c>
      <c r="N1030" t="s">
        <v>1289</v>
      </c>
      <c r="O1030">
        <f>VLOOKUP(A1030,Sheet2!A:B,2,0)</f>
        <v>454064</v>
      </c>
      <c r="P1030">
        <f>VLOOKUP(A1030,Sheet2!A:C,3,0)</f>
        <v>567580</v>
      </c>
      <c r="Q1030">
        <f>VLOOKUP(A1030,Sheet2!A:E,5,0)</f>
        <v>761041</v>
      </c>
      <c r="R1030">
        <f>VLOOKUP(A1030,Sheet2!A:F,6,0)</f>
        <v>761041</v>
      </c>
      <c r="S1030" t="s">
        <v>1303</v>
      </c>
      <c r="T1030" s="33" t="str">
        <f>VLOOKUP(A1030,Sheet2!AA:AD,3,0)</f>
        <v>Red</v>
      </c>
      <c r="U1030" s="32" t="str">
        <f>VLOOKUP(A1030,Sheet2!X:Y,2,0)</f>
        <v>Red</v>
      </c>
      <c r="V1030" s="33" t="str">
        <f>VLOOKUP(A1030,Sheet2!AA:AD,4,0)</f>
        <v>Red</v>
      </c>
    </row>
    <row r="1031" spans="1:22" x14ac:dyDescent="0.3">
      <c r="A1031" t="s">
        <v>1043</v>
      </c>
      <c r="B1031" t="s">
        <v>1257</v>
      </c>
      <c r="C1031">
        <v>61</v>
      </c>
      <c r="D1031" t="s">
        <v>1260</v>
      </c>
      <c r="E1031">
        <v>2014</v>
      </c>
      <c r="F1031">
        <v>25</v>
      </c>
      <c r="G1031">
        <v>0.62206797700000005</v>
      </c>
      <c r="H1031" t="s">
        <v>1264</v>
      </c>
      <c r="I1031" t="s">
        <v>1270</v>
      </c>
      <c r="J1031" t="s">
        <v>1276</v>
      </c>
      <c r="K1031" t="s">
        <v>1282</v>
      </c>
      <c r="L1031" t="s">
        <v>1287</v>
      </c>
      <c r="M1031" t="s">
        <v>1289</v>
      </c>
      <c r="N1031" t="s">
        <v>1289</v>
      </c>
      <c r="O1031">
        <f>VLOOKUP(A1031,Sheet2!A:B,2,0)</f>
        <v>175873</v>
      </c>
      <c r="P1031">
        <f>VLOOKUP(A1031,Sheet2!A:C,3,0)</f>
        <v>273251</v>
      </c>
      <c r="Q1031">
        <f>VLOOKUP(A1031,Sheet2!A:E,5,0)</f>
        <v>698640</v>
      </c>
      <c r="R1031">
        <f>VLOOKUP(A1031,Sheet2!A:F,6,0)</f>
        <v>698640</v>
      </c>
      <c r="S1031" t="s">
        <v>1288</v>
      </c>
      <c r="T1031" s="33" t="str">
        <f>VLOOKUP(A1031,Sheet2!AA:AD,3,0)</f>
        <v>Red</v>
      </c>
      <c r="U1031" s="32" t="str">
        <f>VLOOKUP(A1031,Sheet2!X:Y,2,0)</f>
        <v>Red</v>
      </c>
      <c r="V1031" s="33" t="str">
        <f>VLOOKUP(A1031,Sheet2!AA:AD,4,0)</f>
        <v>Red</v>
      </c>
    </row>
    <row r="1032" spans="1:22" x14ac:dyDescent="0.3">
      <c r="A1032" t="s">
        <v>1044</v>
      </c>
      <c r="B1032" t="s">
        <v>1257</v>
      </c>
      <c r="C1032">
        <v>61</v>
      </c>
      <c r="D1032" t="s">
        <v>1260</v>
      </c>
      <c r="E1032">
        <v>2007</v>
      </c>
      <c r="F1032">
        <v>43</v>
      </c>
      <c r="G1032">
        <v>0.63926453800000005</v>
      </c>
      <c r="H1032" t="s">
        <v>1265</v>
      </c>
      <c r="I1032" t="s">
        <v>1270</v>
      </c>
      <c r="J1032" t="s">
        <v>1271</v>
      </c>
      <c r="K1032" t="s">
        <v>1271</v>
      </c>
      <c r="L1032" t="s">
        <v>1271</v>
      </c>
      <c r="M1032" t="s">
        <v>1288</v>
      </c>
      <c r="N1032" t="s">
        <v>1289</v>
      </c>
      <c r="O1032">
        <f>VLOOKUP(A1032,Sheet2!A:B,2,0)</f>
        <v>275235</v>
      </c>
      <c r="P1032">
        <f>VLOOKUP(A1032,Sheet2!A:C,3,0)</f>
        <v>292482</v>
      </c>
      <c r="Q1032">
        <f>VLOOKUP(A1032,Sheet2!A:E,5,0)</f>
        <v>406797</v>
      </c>
      <c r="R1032">
        <f>VLOOKUP(A1032,Sheet2!A:F,6,0)</f>
        <v>0</v>
      </c>
      <c r="S1032" t="s">
        <v>1288</v>
      </c>
      <c r="T1032" s="33" t="str">
        <f>VLOOKUP(A1032,Sheet2!AA:AD,3,0)</f>
        <v>Red</v>
      </c>
      <c r="U1032" s="32" t="str">
        <f>VLOOKUP(A1032,Sheet2!X:Y,2,0)</f>
        <v>Red</v>
      </c>
      <c r="V1032" s="33" t="str">
        <f>VLOOKUP(A1032,Sheet2!AA:AD,4,0)</f>
        <v>Red</v>
      </c>
    </row>
    <row r="1033" spans="1:22" x14ac:dyDescent="0.3">
      <c r="A1033" t="s">
        <v>1045</v>
      </c>
      <c r="B1033" t="s">
        <v>1257</v>
      </c>
      <c r="C1033">
        <v>49</v>
      </c>
      <c r="D1033" t="s">
        <v>1261</v>
      </c>
      <c r="E1033">
        <v>2012</v>
      </c>
      <c r="F1033">
        <v>37</v>
      </c>
      <c r="G1033">
        <v>0.69224571400000001</v>
      </c>
      <c r="H1033" t="s">
        <v>1265</v>
      </c>
      <c r="I1033" t="s">
        <v>1270</v>
      </c>
      <c r="J1033" t="s">
        <v>1274</v>
      </c>
      <c r="K1033" t="s">
        <v>1282</v>
      </c>
      <c r="L1033" t="s">
        <v>1284</v>
      </c>
      <c r="M1033" t="s">
        <v>1288</v>
      </c>
      <c r="N1033" t="s">
        <v>1289</v>
      </c>
      <c r="O1033">
        <f>VLOOKUP(A1033,Sheet2!A:B,2,0)</f>
        <v>447987.85</v>
      </c>
      <c r="P1033">
        <f>VLOOKUP(A1033,Sheet2!A:C,3,0)</f>
        <v>482173</v>
      </c>
      <c r="Q1033">
        <f>VLOOKUP(A1033,Sheet2!A:E,5,0)</f>
        <v>712687</v>
      </c>
      <c r="R1033">
        <f>VLOOKUP(A1033,Sheet2!A:F,6,0)</f>
        <v>0</v>
      </c>
      <c r="S1033" t="s">
        <v>1303</v>
      </c>
      <c r="T1033" s="33" t="str">
        <f>VLOOKUP(A1033,Sheet2!AA:AD,3,0)</f>
        <v>Red</v>
      </c>
      <c r="U1033" s="32" t="str">
        <f>VLOOKUP(A1033,Sheet2!X:Y,2,0)</f>
        <v>Red</v>
      </c>
      <c r="V1033" s="33" t="str">
        <f>VLOOKUP(A1033,Sheet2!AA:AD,4,0)</f>
        <v>Red</v>
      </c>
    </row>
    <row r="1034" spans="1:22" x14ac:dyDescent="0.3">
      <c r="A1034" t="s">
        <v>1046</v>
      </c>
      <c r="B1034" t="s">
        <v>1257</v>
      </c>
      <c r="C1034">
        <v>49</v>
      </c>
      <c r="D1034" t="s">
        <v>1261</v>
      </c>
      <c r="E1034">
        <v>2012</v>
      </c>
      <c r="F1034">
        <v>21</v>
      </c>
      <c r="G1034">
        <v>0.83117658500000002</v>
      </c>
      <c r="H1034" t="s">
        <v>1265</v>
      </c>
      <c r="I1034" t="s">
        <v>1271</v>
      </c>
      <c r="J1034" t="s">
        <v>1271</v>
      </c>
      <c r="K1034" t="s">
        <v>1271</v>
      </c>
      <c r="L1034" t="s">
        <v>1271</v>
      </c>
      <c r="M1034" t="s">
        <v>1289</v>
      </c>
      <c r="N1034" t="s">
        <v>1289</v>
      </c>
      <c r="O1034">
        <f>VLOOKUP(A1034,Sheet2!A:B,2,0)</f>
        <v>201347.94</v>
      </c>
      <c r="P1034">
        <f>VLOOKUP(A1034,Sheet2!A:C,3,0)</f>
        <v>660820</v>
      </c>
      <c r="Q1034">
        <f>VLOOKUP(A1034,Sheet2!A:E,5,0)</f>
        <v>0</v>
      </c>
      <c r="R1034">
        <f>VLOOKUP(A1034,Sheet2!A:F,6,0)</f>
        <v>0</v>
      </c>
      <c r="S1034" t="s">
        <v>1288</v>
      </c>
      <c r="T1034" s="33" t="str">
        <f>VLOOKUP(A1034,Sheet2!AA:AD,3,0)</f>
        <v>Red</v>
      </c>
      <c r="U1034" s="32" t="str">
        <f>VLOOKUP(A1034,Sheet2!X:Y,2,0)</f>
        <v>Red</v>
      </c>
      <c r="V1034" s="33" t="str">
        <f>VLOOKUP(A1034,Sheet2!AA:AD,4,0)</f>
        <v>Red</v>
      </c>
    </row>
    <row r="1035" spans="1:22" x14ac:dyDescent="0.3">
      <c r="A1035" t="s">
        <v>1047</v>
      </c>
      <c r="B1035" t="s">
        <v>1257</v>
      </c>
      <c r="C1035">
        <v>61</v>
      </c>
      <c r="D1035" t="s">
        <v>1261</v>
      </c>
      <c r="E1035">
        <v>2009</v>
      </c>
      <c r="F1035">
        <v>25</v>
      </c>
      <c r="G1035">
        <v>0.81552597000000004</v>
      </c>
      <c r="H1035" t="s">
        <v>1265</v>
      </c>
      <c r="I1035" t="s">
        <v>1270</v>
      </c>
      <c r="J1035" t="s">
        <v>1276</v>
      </c>
      <c r="K1035" t="s">
        <v>1279</v>
      </c>
      <c r="L1035" t="s">
        <v>1284</v>
      </c>
      <c r="M1035" t="s">
        <v>1289</v>
      </c>
      <c r="N1035" t="s">
        <v>1289</v>
      </c>
      <c r="O1035">
        <f>VLOOKUP(A1035,Sheet2!A:B,2,0)</f>
        <v>132869</v>
      </c>
      <c r="P1035">
        <f>VLOOKUP(A1035,Sheet2!A:C,3,0)</f>
        <v>477380</v>
      </c>
      <c r="Q1035">
        <f>VLOOKUP(A1035,Sheet2!A:E,5,0)</f>
        <v>0</v>
      </c>
      <c r="R1035">
        <f>VLOOKUP(A1035,Sheet2!A:F,6,0)</f>
        <v>0</v>
      </c>
      <c r="S1035" t="s">
        <v>1288</v>
      </c>
      <c r="T1035" s="33" t="str">
        <f>VLOOKUP(A1035,Sheet2!AA:AD,3,0)</f>
        <v>Red</v>
      </c>
      <c r="U1035" s="32" t="str">
        <f>VLOOKUP(A1035,Sheet2!X:Y,2,0)</f>
        <v>Red</v>
      </c>
      <c r="V1035" s="33" t="str">
        <f>VLOOKUP(A1035,Sheet2!AA:AD,4,0)</f>
        <v>Red</v>
      </c>
    </row>
    <row r="1036" spans="1:22" x14ac:dyDescent="0.3">
      <c r="A1036" t="s">
        <v>1048</v>
      </c>
      <c r="B1036" t="s">
        <v>1256</v>
      </c>
      <c r="C1036">
        <v>61</v>
      </c>
      <c r="D1036" t="s">
        <v>1261</v>
      </c>
      <c r="E1036">
        <v>2006</v>
      </c>
      <c r="F1036">
        <v>28</v>
      </c>
      <c r="G1036">
        <v>0.82687428600000001</v>
      </c>
      <c r="H1036" t="s">
        <v>1264</v>
      </c>
      <c r="I1036" t="s">
        <v>1270</v>
      </c>
      <c r="J1036" t="s">
        <v>1275</v>
      </c>
      <c r="K1036" t="s">
        <v>1281</v>
      </c>
      <c r="L1036" t="s">
        <v>1284</v>
      </c>
      <c r="M1036" t="s">
        <v>1289</v>
      </c>
      <c r="N1036" t="s">
        <v>1289</v>
      </c>
      <c r="O1036">
        <f>VLOOKUP(A1036,Sheet2!A:B,2,0)</f>
        <v>39226</v>
      </c>
      <c r="P1036">
        <f>VLOOKUP(A1036,Sheet2!A:C,3,0)</f>
        <v>353034</v>
      </c>
      <c r="Q1036">
        <f>VLOOKUP(A1036,Sheet2!A:E,5,0)</f>
        <v>0</v>
      </c>
      <c r="R1036">
        <f>VLOOKUP(A1036,Sheet2!A:F,6,0)</f>
        <v>0</v>
      </c>
      <c r="S1036" t="s">
        <v>1288</v>
      </c>
      <c r="T1036" s="33" t="str">
        <f>VLOOKUP(A1036,Sheet2!AA:AD,3,0)</f>
        <v>Red</v>
      </c>
      <c r="U1036" s="32" t="str">
        <f>VLOOKUP(A1036,Sheet2!X:Y,2,0)</f>
        <v>Red</v>
      </c>
      <c r="V1036" s="33" t="str">
        <f>VLOOKUP(A1036,Sheet2!AA:AD,4,0)</f>
        <v>Red</v>
      </c>
    </row>
    <row r="1037" spans="1:22" x14ac:dyDescent="0.3">
      <c r="A1037" t="s">
        <v>1049</v>
      </c>
      <c r="B1037" t="s">
        <v>1257</v>
      </c>
      <c r="C1037">
        <v>61</v>
      </c>
      <c r="D1037" t="s">
        <v>1261</v>
      </c>
      <c r="E1037">
        <v>2010</v>
      </c>
      <c r="F1037">
        <v>30</v>
      </c>
      <c r="G1037">
        <v>0.62151232899999997</v>
      </c>
      <c r="H1037" t="s">
        <v>1264</v>
      </c>
      <c r="I1037" t="s">
        <v>1271</v>
      </c>
      <c r="J1037" t="s">
        <v>1271</v>
      </c>
      <c r="K1037" t="s">
        <v>1271</v>
      </c>
      <c r="L1037" t="s">
        <v>1271</v>
      </c>
      <c r="M1037" t="s">
        <v>1289</v>
      </c>
      <c r="N1037" t="s">
        <v>1289</v>
      </c>
      <c r="O1037">
        <f>VLOOKUP(A1037,Sheet2!A:B,2,0)</f>
        <v>19400</v>
      </c>
      <c r="P1037">
        <f>VLOOKUP(A1037,Sheet2!A:C,3,0)</f>
        <v>194000</v>
      </c>
      <c r="Q1037">
        <f>VLOOKUP(A1037,Sheet2!A:E,5,0)</f>
        <v>0</v>
      </c>
      <c r="R1037">
        <f>VLOOKUP(A1037,Sheet2!A:F,6,0)</f>
        <v>0</v>
      </c>
      <c r="S1037" t="s">
        <v>1303</v>
      </c>
      <c r="T1037" s="33" t="str">
        <f>VLOOKUP(A1037,Sheet2!AA:AD,3,0)</f>
        <v>Red</v>
      </c>
      <c r="U1037" s="32" t="str">
        <f>VLOOKUP(A1037,Sheet2!X:Y,2,0)</f>
        <v>Red</v>
      </c>
      <c r="V1037" s="33" t="str">
        <f>VLOOKUP(A1037,Sheet2!AA:AD,4,0)</f>
        <v>Red</v>
      </c>
    </row>
    <row r="1038" spans="1:22" x14ac:dyDescent="0.3">
      <c r="A1038" t="s">
        <v>1050</v>
      </c>
      <c r="B1038" t="s">
        <v>1257</v>
      </c>
      <c r="C1038">
        <v>61</v>
      </c>
      <c r="D1038" t="s">
        <v>1261</v>
      </c>
      <c r="E1038">
        <v>2009</v>
      </c>
      <c r="F1038">
        <v>42</v>
      </c>
      <c r="G1038">
        <v>0.82839283600000002</v>
      </c>
      <c r="H1038" t="s">
        <v>1265</v>
      </c>
      <c r="I1038" t="s">
        <v>1268</v>
      </c>
      <c r="J1038" t="s">
        <v>1274</v>
      </c>
      <c r="K1038" t="s">
        <v>1280</v>
      </c>
      <c r="L1038" t="s">
        <v>1284</v>
      </c>
      <c r="M1038" t="s">
        <v>1289</v>
      </c>
      <c r="N1038" t="s">
        <v>1289</v>
      </c>
      <c r="O1038">
        <f>VLOOKUP(A1038,Sheet2!A:B,2,0)</f>
        <v>99214.89</v>
      </c>
      <c r="P1038">
        <f>VLOOKUP(A1038,Sheet2!A:C,3,0)</f>
        <v>467457</v>
      </c>
      <c r="Q1038">
        <f>VLOOKUP(A1038,Sheet2!A:E,5,0)</f>
        <v>0</v>
      </c>
      <c r="R1038">
        <f>VLOOKUP(A1038,Sheet2!A:F,6,0)</f>
        <v>0</v>
      </c>
      <c r="S1038" t="s">
        <v>1288</v>
      </c>
      <c r="T1038" s="33" t="str">
        <f>VLOOKUP(A1038,Sheet2!AA:AD,3,0)</f>
        <v>Red</v>
      </c>
      <c r="U1038" s="32" t="str">
        <f>VLOOKUP(A1038,Sheet2!X:Y,2,0)</f>
        <v>Red</v>
      </c>
      <c r="V1038" s="33" t="str">
        <f>VLOOKUP(A1038,Sheet2!AA:AD,4,0)</f>
        <v>Red</v>
      </c>
    </row>
    <row r="1039" spans="1:22" x14ac:dyDescent="0.3">
      <c r="A1039" t="s">
        <v>1051</v>
      </c>
      <c r="B1039" t="s">
        <v>1257</v>
      </c>
      <c r="C1039">
        <v>60</v>
      </c>
      <c r="D1039" t="s">
        <v>1260</v>
      </c>
      <c r="E1039">
        <v>2009</v>
      </c>
      <c r="F1039">
        <v>28</v>
      </c>
      <c r="G1039">
        <v>0.72809667700000003</v>
      </c>
      <c r="H1039" t="s">
        <v>1264</v>
      </c>
      <c r="I1039" t="s">
        <v>1271</v>
      </c>
      <c r="J1039" t="s">
        <v>1271</v>
      </c>
      <c r="K1039" t="s">
        <v>1271</v>
      </c>
      <c r="L1039" t="s">
        <v>1271</v>
      </c>
      <c r="M1039" t="s">
        <v>1289</v>
      </c>
      <c r="N1039" t="s">
        <v>1289</v>
      </c>
      <c r="O1039">
        <f>VLOOKUP(A1039,Sheet2!A:B,2,0)</f>
        <v>71701</v>
      </c>
      <c r="P1039">
        <f>VLOOKUP(A1039,Sheet2!A:C,3,0)</f>
        <v>301262</v>
      </c>
      <c r="Q1039">
        <f>VLOOKUP(A1039,Sheet2!A:E,5,0)</f>
        <v>0</v>
      </c>
      <c r="R1039">
        <f>VLOOKUP(A1039,Sheet2!A:F,6,0)</f>
        <v>0</v>
      </c>
      <c r="S1039" t="s">
        <v>1303</v>
      </c>
      <c r="T1039" s="33" t="str">
        <f>VLOOKUP(A1039,Sheet2!AA:AD,3,0)</f>
        <v>Red</v>
      </c>
      <c r="U1039" s="32" t="str">
        <f>VLOOKUP(A1039,Sheet2!X:Y,2,0)</f>
        <v>Red</v>
      </c>
      <c r="V1039" s="33" t="str">
        <f>VLOOKUP(A1039,Sheet2!AA:AD,4,0)</f>
        <v>Red</v>
      </c>
    </row>
    <row r="1040" spans="1:22" x14ac:dyDescent="0.3">
      <c r="A1040" t="s">
        <v>1052</v>
      </c>
      <c r="B1040" t="s">
        <v>1257</v>
      </c>
      <c r="C1040">
        <v>61</v>
      </c>
      <c r="D1040" t="s">
        <v>1262</v>
      </c>
      <c r="E1040">
        <v>2014</v>
      </c>
      <c r="F1040">
        <v>24</v>
      </c>
      <c r="G1040">
        <v>0.82687445100000001</v>
      </c>
      <c r="H1040" t="s">
        <v>1265</v>
      </c>
      <c r="I1040" t="s">
        <v>1270</v>
      </c>
      <c r="J1040" t="s">
        <v>1274</v>
      </c>
      <c r="K1040" t="s">
        <v>1279</v>
      </c>
      <c r="L1040" t="s">
        <v>1271</v>
      </c>
      <c r="M1040" t="s">
        <v>1289</v>
      </c>
      <c r="N1040" t="s">
        <v>1289</v>
      </c>
      <c r="O1040">
        <f>VLOOKUP(A1040,Sheet2!A:B,2,0)</f>
        <v>89564</v>
      </c>
      <c r="P1040">
        <f>VLOOKUP(A1040,Sheet2!A:C,3,0)</f>
        <v>506294</v>
      </c>
      <c r="Q1040">
        <f>VLOOKUP(A1040,Sheet2!A:E,5,0)</f>
        <v>884180</v>
      </c>
      <c r="R1040">
        <f>VLOOKUP(A1040,Sheet2!A:F,6,0)</f>
        <v>884180</v>
      </c>
      <c r="S1040" t="s">
        <v>1305</v>
      </c>
      <c r="T1040" s="33" t="str">
        <f>VLOOKUP(A1040,Sheet2!AA:AD,3,0)</f>
        <v>Red</v>
      </c>
      <c r="U1040" s="32" t="str">
        <f>VLOOKUP(A1040,Sheet2!X:Y,2,0)</f>
        <v>Red</v>
      </c>
      <c r="V1040" s="33" t="str">
        <f>VLOOKUP(A1040,Sheet2!AA:AD,4,0)</f>
        <v>Red</v>
      </c>
    </row>
    <row r="1041" spans="1:22" x14ac:dyDescent="0.3">
      <c r="A1041" t="s">
        <v>1053</v>
      </c>
      <c r="B1041" t="s">
        <v>1257</v>
      </c>
      <c r="C1041">
        <v>49</v>
      </c>
      <c r="D1041" t="s">
        <v>1261</v>
      </c>
      <c r="E1041">
        <v>2012</v>
      </c>
      <c r="F1041">
        <v>24</v>
      </c>
      <c r="G1041">
        <v>0.75934536600000002</v>
      </c>
      <c r="H1041" t="s">
        <v>1265</v>
      </c>
      <c r="I1041" t="s">
        <v>1272</v>
      </c>
      <c r="J1041" t="s">
        <v>1271</v>
      </c>
      <c r="K1041" t="s">
        <v>1271</v>
      </c>
      <c r="L1041" t="s">
        <v>1271</v>
      </c>
      <c r="M1041" t="s">
        <v>1288</v>
      </c>
      <c r="N1041" t="s">
        <v>1289</v>
      </c>
      <c r="O1041">
        <f>VLOOKUP(A1041,Sheet2!A:B,2,0)</f>
        <v>560080</v>
      </c>
      <c r="P1041">
        <f>VLOOKUP(A1041,Sheet2!A:C,3,0)</f>
        <v>587600</v>
      </c>
      <c r="Q1041">
        <f>VLOOKUP(A1041,Sheet2!A:E,5,0)</f>
        <v>642490</v>
      </c>
      <c r="R1041">
        <f>VLOOKUP(A1041,Sheet2!A:F,6,0)</f>
        <v>0</v>
      </c>
      <c r="S1041" t="s">
        <v>1288</v>
      </c>
      <c r="T1041" s="33" t="str">
        <f>VLOOKUP(A1041,Sheet2!AA:AD,3,0)</f>
        <v>Red</v>
      </c>
      <c r="U1041" s="32" t="str">
        <f>VLOOKUP(A1041,Sheet2!X:Y,2,0)</f>
        <v>Red</v>
      </c>
      <c r="V1041" s="33" t="str">
        <f>VLOOKUP(A1041,Sheet2!AA:AD,4,0)</f>
        <v>Red</v>
      </c>
    </row>
    <row r="1042" spans="1:22" x14ac:dyDescent="0.3">
      <c r="A1042" t="s">
        <v>1054</v>
      </c>
      <c r="B1042" t="s">
        <v>1257</v>
      </c>
      <c r="C1042">
        <v>60</v>
      </c>
      <c r="D1042" t="s">
        <v>1262</v>
      </c>
      <c r="E1042">
        <v>2015</v>
      </c>
      <c r="F1042">
        <v>28</v>
      </c>
      <c r="G1042">
        <v>0.74956521700000001</v>
      </c>
      <c r="H1042" t="s">
        <v>1264</v>
      </c>
      <c r="I1042" t="s">
        <v>1269</v>
      </c>
      <c r="J1042" t="s">
        <v>1275</v>
      </c>
      <c r="K1042" t="s">
        <v>1280</v>
      </c>
      <c r="L1042" t="s">
        <v>1286</v>
      </c>
      <c r="M1042" t="s">
        <v>1288</v>
      </c>
      <c r="N1042" t="s">
        <v>1289</v>
      </c>
      <c r="O1042">
        <f>VLOOKUP(A1042,Sheet2!A:B,2,0)</f>
        <v>206189</v>
      </c>
      <c r="P1042">
        <f>VLOOKUP(A1042,Sheet2!A:C,3,0)</f>
        <v>283470</v>
      </c>
      <c r="Q1042">
        <f>VLOOKUP(A1042,Sheet2!A:E,5,0)</f>
        <v>669415</v>
      </c>
      <c r="R1042">
        <f>VLOOKUP(A1042,Sheet2!A:F,6,0)</f>
        <v>0</v>
      </c>
      <c r="S1042" t="s">
        <v>1303</v>
      </c>
      <c r="T1042" s="33" t="str">
        <f>VLOOKUP(A1042,Sheet2!AA:AD,3,0)</f>
        <v>Red</v>
      </c>
      <c r="U1042" s="32" t="str">
        <f>VLOOKUP(A1042,Sheet2!X:Y,2,0)</f>
        <v>Red</v>
      </c>
      <c r="V1042" s="33" t="str">
        <f>VLOOKUP(A1042,Sheet2!AA:AD,4,0)</f>
        <v>Red</v>
      </c>
    </row>
    <row r="1043" spans="1:22" x14ac:dyDescent="0.3">
      <c r="A1043" t="s">
        <v>1055</v>
      </c>
      <c r="B1043" t="s">
        <v>1256</v>
      </c>
      <c r="C1043">
        <v>37</v>
      </c>
      <c r="D1043" t="s">
        <v>1262</v>
      </c>
      <c r="E1043">
        <v>2009</v>
      </c>
      <c r="F1043">
        <v>49</v>
      </c>
      <c r="G1043">
        <v>0.67066978099999996</v>
      </c>
      <c r="H1043" t="s">
        <v>1265</v>
      </c>
      <c r="I1043" t="s">
        <v>1270</v>
      </c>
      <c r="J1043" t="s">
        <v>1274</v>
      </c>
      <c r="K1043" t="s">
        <v>1282</v>
      </c>
      <c r="L1043" t="s">
        <v>1285</v>
      </c>
      <c r="M1043" t="s">
        <v>1288</v>
      </c>
      <c r="N1043" t="s">
        <v>1289</v>
      </c>
      <c r="O1043">
        <f>VLOOKUP(A1043,Sheet2!A:B,2,0)</f>
        <v>457344</v>
      </c>
      <c r="P1043">
        <f>VLOOKUP(A1043,Sheet2!A:C,3,0)</f>
        <v>483721</v>
      </c>
      <c r="Q1043">
        <f>VLOOKUP(A1043,Sheet2!A:E,5,0)</f>
        <v>381824</v>
      </c>
      <c r="R1043">
        <f>VLOOKUP(A1043,Sheet2!A:F,6,0)</f>
        <v>0</v>
      </c>
      <c r="S1043" t="s">
        <v>1288</v>
      </c>
      <c r="T1043" s="33" t="str">
        <f>VLOOKUP(A1043,Sheet2!AA:AD,3,0)</f>
        <v>Red</v>
      </c>
      <c r="U1043" s="32" t="str">
        <f>VLOOKUP(A1043,Sheet2!X:Y,2,0)</f>
        <v>Red</v>
      </c>
      <c r="V1043" s="33" t="str">
        <f>VLOOKUP(A1043,Sheet2!AA:AD,4,0)</f>
        <v>Red</v>
      </c>
    </row>
    <row r="1044" spans="1:22" x14ac:dyDescent="0.3">
      <c r="A1044" t="s">
        <v>1056</v>
      </c>
      <c r="B1044" t="s">
        <v>1256</v>
      </c>
      <c r="C1044">
        <v>61</v>
      </c>
      <c r="D1044" t="s">
        <v>1261</v>
      </c>
      <c r="E1044">
        <v>2011</v>
      </c>
      <c r="F1044">
        <v>35</v>
      </c>
      <c r="G1044">
        <v>0.77259974200000003</v>
      </c>
      <c r="H1044" t="s">
        <v>1265</v>
      </c>
      <c r="I1044" t="s">
        <v>1271</v>
      </c>
      <c r="J1044" t="s">
        <v>1271</v>
      </c>
      <c r="K1044" t="s">
        <v>1271</v>
      </c>
      <c r="L1044" t="s">
        <v>1271</v>
      </c>
      <c r="M1044" t="s">
        <v>1289</v>
      </c>
      <c r="N1044" t="s">
        <v>1289</v>
      </c>
      <c r="O1044">
        <f>VLOOKUP(A1044,Sheet2!A:B,2,0)</f>
        <v>376330.42</v>
      </c>
      <c r="P1044">
        <f>VLOOKUP(A1044,Sheet2!A:C,3,0)</f>
        <v>507129</v>
      </c>
      <c r="Q1044">
        <f>VLOOKUP(A1044,Sheet2!A:E,5,0)</f>
        <v>648300</v>
      </c>
      <c r="R1044">
        <f>VLOOKUP(A1044,Sheet2!A:F,6,0)</f>
        <v>648300</v>
      </c>
      <c r="S1044" t="s">
        <v>1288</v>
      </c>
      <c r="T1044" s="33" t="str">
        <f>VLOOKUP(A1044,Sheet2!AA:AD,3,0)</f>
        <v>Red</v>
      </c>
      <c r="U1044" s="32" t="str">
        <f>VLOOKUP(A1044,Sheet2!X:Y,2,0)</f>
        <v>Red</v>
      </c>
      <c r="V1044" s="33" t="str">
        <f>VLOOKUP(A1044,Sheet2!AA:AD,4,0)</f>
        <v>Red</v>
      </c>
    </row>
    <row r="1045" spans="1:22" x14ac:dyDescent="0.3">
      <c r="A1045" t="s">
        <v>1057</v>
      </c>
      <c r="B1045" t="s">
        <v>1257</v>
      </c>
      <c r="C1045">
        <v>61</v>
      </c>
      <c r="D1045" t="s">
        <v>1260</v>
      </c>
      <c r="E1045">
        <v>2009</v>
      </c>
      <c r="F1045">
        <v>28</v>
      </c>
      <c r="G1045">
        <v>0.67756179100000002</v>
      </c>
      <c r="H1045" t="s">
        <v>1265</v>
      </c>
      <c r="I1045" t="s">
        <v>1270</v>
      </c>
      <c r="J1045" t="s">
        <v>1271</v>
      </c>
      <c r="K1045" t="s">
        <v>1271</v>
      </c>
      <c r="L1045" t="s">
        <v>1271</v>
      </c>
      <c r="M1045" t="s">
        <v>1288</v>
      </c>
      <c r="N1045" t="s">
        <v>1289</v>
      </c>
      <c r="O1045">
        <f>VLOOKUP(A1045,Sheet2!A:B,2,0)</f>
        <v>384804</v>
      </c>
      <c r="P1045">
        <f>VLOOKUP(A1045,Sheet2!A:C,3,0)</f>
        <v>384804</v>
      </c>
      <c r="Q1045">
        <f>VLOOKUP(A1045,Sheet2!A:E,5,0)</f>
        <v>459071</v>
      </c>
      <c r="R1045">
        <f>VLOOKUP(A1045,Sheet2!A:F,6,0)</f>
        <v>0</v>
      </c>
      <c r="S1045" t="s">
        <v>1305</v>
      </c>
      <c r="T1045" s="33" t="str">
        <f>VLOOKUP(A1045,Sheet2!AA:AD,3,0)</f>
        <v>Red</v>
      </c>
      <c r="U1045" s="32" t="str">
        <f>VLOOKUP(A1045,Sheet2!X:Y,2,0)</f>
        <v>Red</v>
      </c>
      <c r="V1045" s="33" t="str">
        <f>VLOOKUP(A1045,Sheet2!AA:AD,4,0)</f>
        <v>Red</v>
      </c>
    </row>
    <row r="1046" spans="1:22" x14ac:dyDescent="0.3">
      <c r="A1046" t="s">
        <v>1058</v>
      </c>
      <c r="B1046" t="s">
        <v>1257</v>
      </c>
      <c r="C1046">
        <v>49</v>
      </c>
      <c r="D1046" t="s">
        <v>1261</v>
      </c>
      <c r="E1046">
        <v>2011</v>
      </c>
      <c r="F1046">
        <v>45</v>
      </c>
      <c r="G1046">
        <v>0.74882993499999995</v>
      </c>
      <c r="H1046" t="s">
        <v>1265</v>
      </c>
      <c r="I1046" t="s">
        <v>1271</v>
      </c>
      <c r="J1046" t="s">
        <v>1271</v>
      </c>
      <c r="K1046" t="s">
        <v>1271</v>
      </c>
      <c r="L1046" t="s">
        <v>1271</v>
      </c>
      <c r="M1046" t="s">
        <v>1288</v>
      </c>
      <c r="N1046" t="s">
        <v>1289</v>
      </c>
      <c r="O1046">
        <f>VLOOKUP(A1046,Sheet2!A:B,2,0)</f>
        <v>473980</v>
      </c>
      <c r="P1046">
        <f>VLOOKUP(A1046,Sheet2!A:C,3,0)</f>
        <v>497679</v>
      </c>
      <c r="Q1046">
        <f>VLOOKUP(A1046,Sheet2!A:E,5,0)</f>
        <v>527458</v>
      </c>
      <c r="R1046">
        <f>VLOOKUP(A1046,Sheet2!A:F,6,0)</f>
        <v>0</v>
      </c>
      <c r="S1046" t="s">
        <v>1303</v>
      </c>
      <c r="T1046" s="33" t="str">
        <f>VLOOKUP(A1046,Sheet2!AA:AD,3,0)</f>
        <v>Red</v>
      </c>
      <c r="U1046" s="32" t="str">
        <f>VLOOKUP(A1046,Sheet2!X:Y,2,0)</f>
        <v>Red</v>
      </c>
      <c r="V1046" s="33" t="str">
        <f>VLOOKUP(A1046,Sheet2!AA:AD,4,0)</f>
        <v>Red</v>
      </c>
    </row>
    <row r="1047" spans="1:22" x14ac:dyDescent="0.3">
      <c r="A1047" t="s">
        <v>1059</v>
      </c>
      <c r="B1047" t="s">
        <v>1256</v>
      </c>
      <c r="C1047">
        <v>43</v>
      </c>
      <c r="D1047" t="s">
        <v>1263</v>
      </c>
      <c r="E1047">
        <v>2008</v>
      </c>
      <c r="F1047">
        <v>50</v>
      </c>
      <c r="G1047">
        <v>0.54284387099999998</v>
      </c>
      <c r="H1047" t="s">
        <v>1265</v>
      </c>
      <c r="I1047" t="s">
        <v>1270</v>
      </c>
      <c r="J1047" t="s">
        <v>1276</v>
      </c>
      <c r="K1047" t="s">
        <v>1282</v>
      </c>
      <c r="L1047" t="s">
        <v>1286</v>
      </c>
      <c r="M1047" t="s">
        <v>1289</v>
      </c>
      <c r="N1047" t="s">
        <v>1289</v>
      </c>
      <c r="O1047">
        <f>VLOOKUP(A1047,Sheet2!A:B,2,0)</f>
        <v>209711</v>
      </c>
      <c r="P1047">
        <f>VLOOKUP(A1047,Sheet2!A:C,3,0)</f>
        <v>257280</v>
      </c>
      <c r="Q1047">
        <f>VLOOKUP(A1047,Sheet2!A:E,5,0)</f>
        <v>423216</v>
      </c>
      <c r="R1047">
        <f>VLOOKUP(A1047,Sheet2!A:F,6,0)</f>
        <v>0</v>
      </c>
      <c r="S1047" t="s">
        <v>1304</v>
      </c>
      <c r="T1047" s="33" t="str">
        <f>VLOOKUP(A1047,Sheet2!AA:AD,3,0)</f>
        <v>Red</v>
      </c>
      <c r="U1047" s="32" t="str">
        <f>VLOOKUP(A1047,Sheet2!X:Y,2,0)</f>
        <v>Red</v>
      </c>
      <c r="V1047" s="33" t="str">
        <f>VLOOKUP(A1047,Sheet2!AA:AD,4,0)</f>
        <v>Red</v>
      </c>
    </row>
    <row r="1048" spans="1:22" x14ac:dyDescent="0.3">
      <c r="A1048" t="s">
        <v>1060</v>
      </c>
      <c r="B1048" t="s">
        <v>1257</v>
      </c>
      <c r="C1048">
        <v>60</v>
      </c>
      <c r="D1048" t="s">
        <v>1261</v>
      </c>
      <c r="E1048">
        <v>2014</v>
      </c>
      <c r="F1048">
        <v>41</v>
      </c>
      <c r="G1048">
        <v>0.66265896000000002</v>
      </c>
      <c r="H1048" t="s">
        <v>1265</v>
      </c>
      <c r="I1048" t="s">
        <v>1271</v>
      </c>
      <c r="J1048" t="s">
        <v>1271</v>
      </c>
      <c r="K1048" t="s">
        <v>1271</v>
      </c>
      <c r="L1048" t="s">
        <v>1271</v>
      </c>
      <c r="M1048" t="s">
        <v>1289</v>
      </c>
      <c r="N1048" t="s">
        <v>1289</v>
      </c>
      <c r="O1048">
        <f>VLOOKUP(A1048,Sheet2!A:B,2,0)</f>
        <v>225273</v>
      </c>
      <c r="P1048">
        <f>VLOOKUP(A1048,Sheet2!A:C,3,0)</f>
        <v>325296</v>
      </c>
      <c r="Q1048">
        <f>VLOOKUP(A1048,Sheet2!A:E,5,0)</f>
        <v>752104</v>
      </c>
      <c r="R1048">
        <f>VLOOKUP(A1048,Sheet2!A:F,6,0)</f>
        <v>752104</v>
      </c>
      <c r="S1048" t="s">
        <v>1303</v>
      </c>
      <c r="T1048" s="33" t="str">
        <f>VLOOKUP(A1048,Sheet2!AA:AD,3,0)</f>
        <v>Red</v>
      </c>
      <c r="U1048" s="32" t="str">
        <f>VLOOKUP(A1048,Sheet2!X:Y,2,0)</f>
        <v>Red</v>
      </c>
      <c r="V1048" s="33" t="str">
        <f>VLOOKUP(A1048,Sheet2!AA:AD,4,0)</f>
        <v>Red</v>
      </c>
    </row>
    <row r="1049" spans="1:22" x14ac:dyDescent="0.3">
      <c r="A1049" t="s">
        <v>1061</v>
      </c>
      <c r="B1049" t="s">
        <v>1257</v>
      </c>
      <c r="C1049">
        <v>55</v>
      </c>
      <c r="D1049" t="s">
        <v>1261</v>
      </c>
      <c r="E1049">
        <v>2010</v>
      </c>
      <c r="F1049">
        <v>43</v>
      </c>
      <c r="G1049">
        <v>0.73949131000000001</v>
      </c>
      <c r="H1049" t="s">
        <v>1265</v>
      </c>
      <c r="I1049" t="s">
        <v>1271</v>
      </c>
      <c r="J1049" t="s">
        <v>1271</v>
      </c>
      <c r="K1049" t="s">
        <v>1271</v>
      </c>
      <c r="L1049" t="s">
        <v>1271</v>
      </c>
      <c r="M1049" t="s">
        <v>1288</v>
      </c>
      <c r="N1049" t="s">
        <v>1289</v>
      </c>
      <c r="O1049">
        <f>VLOOKUP(A1049,Sheet2!A:B,2,0)</f>
        <v>413686</v>
      </c>
      <c r="P1049">
        <f>VLOOKUP(A1049,Sheet2!A:C,3,0)</f>
        <v>442029</v>
      </c>
      <c r="Q1049">
        <f>VLOOKUP(A1049,Sheet2!A:E,5,0)</f>
        <v>533006</v>
      </c>
      <c r="R1049">
        <f>VLOOKUP(A1049,Sheet2!A:F,6,0)</f>
        <v>0</v>
      </c>
      <c r="S1049" t="s">
        <v>1305</v>
      </c>
      <c r="T1049" s="33" t="str">
        <f>VLOOKUP(A1049,Sheet2!AA:AD,3,0)</f>
        <v>Red</v>
      </c>
      <c r="U1049" s="32" t="str">
        <f>VLOOKUP(A1049,Sheet2!X:Y,2,0)</f>
        <v>Red</v>
      </c>
      <c r="V1049" s="33" t="str">
        <f>VLOOKUP(A1049,Sheet2!AA:AD,4,0)</f>
        <v>Red</v>
      </c>
    </row>
    <row r="1050" spans="1:22" x14ac:dyDescent="0.3">
      <c r="A1050" t="s">
        <v>1062</v>
      </c>
      <c r="B1050" t="s">
        <v>1257</v>
      </c>
      <c r="C1050">
        <v>37</v>
      </c>
      <c r="D1050" t="s">
        <v>1260</v>
      </c>
      <c r="E1050">
        <v>2010</v>
      </c>
      <c r="F1050">
        <v>32</v>
      </c>
      <c r="G1050">
        <v>0.65638951700000003</v>
      </c>
      <c r="H1050" t="s">
        <v>1264</v>
      </c>
      <c r="I1050" t="s">
        <v>1270</v>
      </c>
      <c r="J1050" t="s">
        <v>1275</v>
      </c>
      <c r="K1050" t="s">
        <v>1283</v>
      </c>
      <c r="L1050" t="s">
        <v>1286</v>
      </c>
      <c r="M1050" t="s">
        <v>1288</v>
      </c>
      <c r="N1050" t="s">
        <v>1289</v>
      </c>
      <c r="O1050">
        <f>VLOOKUP(A1050,Sheet2!A:B,2,0)</f>
        <v>370728</v>
      </c>
      <c r="P1050">
        <f>VLOOKUP(A1050,Sheet2!A:C,3,0)</f>
        <v>399435</v>
      </c>
      <c r="Q1050">
        <f>VLOOKUP(A1050,Sheet2!A:E,5,0)</f>
        <v>468102</v>
      </c>
      <c r="R1050">
        <f>VLOOKUP(A1050,Sheet2!A:F,6,0)</f>
        <v>0</v>
      </c>
      <c r="S1050" t="s">
        <v>1304</v>
      </c>
      <c r="T1050" s="33" t="str">
        <f>VLOOKUP(A1050,Sheet2!AA:AD,3,0)</f>
        <v>Red</v>
      </c>
      <c r="U1050" s="32" t="str">
        <f>VLOOKUP(A1050,Sheet2!X:Y,2,0)</f>
        <v>Red</v>
      </c>
      <c r="V1050" s="33" t="str">
        <f>VLOOKUP(A1050,Sheet2!AA:AD,4,0)</f>
        <v>Red</v>
      </c>
    </row>
    <row r="1051" spans="1:22" x14ac:dyDescent="0.3">
      <c r="A1051" t="s">
        <v>1063</v>
      </c>
      <c r="B1051" t="s">
        <v>1257</v>
      </c>
      <c r="C1051">
        <v>60</v>
      </c>
      <c r="D1051" t="s">
        <v>1260</v>
      </c>
      <c r="E1051">
        <v>2005</v>
      </c>
      <c r="F1051">
        <v>21</v>
      </c>
      <c r="G1051">
        <v>0.75187855800000003</v>
      </c>
      <c r="H1051" t="s">
        <v>1264</v>
      </c>
      <c r="I1051" t="s">
        <v>1271</v>
      </c>
      <c r="J1051" t="s">
        <v>1271</v>
      </c>
      <c r="K1051" t="s">
        <v>1271</v>
      </c>
      <c r="L1051" t="s">
        <v>1271</v>
      </c>
      <c r="M1051" t="s">
        <v>1289</v>
      </c>
      <c r="N1051" t="s">
        <v>1289</v>
      </c>
      <c r="O1051">
        <f>VLOOKUP(A1051,Sheet2!A:B,2,0)</f>
        <v>105992</v>
      </c>
      <c r="P1051">
        <f>VLOOKUP(A1051,Sheet2!A:C,3,0)</f>
        <v>212352</v>
      </c>
      <c r="Q1051">
        <f>VLOOKUP(A1051,Sheet2!A:E,5,0)</f>
        <v>542962</v>
      </c>
      <c r="R1051">
        <f>VLOOKUP(A1051,Sheet2!A:F,6,0)</f>
        <v>542962</v>
      </c>
      <c r="S1051" t="s">
        <v>1303</v>
      </c>
      <c r="T1051" s="33" t="str">
        <f>VLOOKUP(A1051,Sheet2!AA:AD,3,0)</f>
        <v>Red</v>
      </c>
      <c r="U1051" s="32" t="str">
        <f>VLOOKUP(A1051,Sheet2!X:Y,2,0)</f>
        <v>Red</v>
      </c>
      <c r="V1051" s="33" t="str">
        <f>VLOOKUP(A1051,Sheet2!AA:AD,4,0)</f>
        <v>Red</v>
      </c>
    </row>
    <row r="1052" spans="1:22" x14ac:dyDescent="0.3">
      <c r="A1052" t="s">
        <v>1064</v>
      </c>
      <c r="B1052" t="s">
        <v>1257</v>
      </c>
      <c r="C1052">
        <v>60</v>
      </c>
      <c r="D1052" t="s">
        <v>1260</v>
      </c>
      <c r="E1052">
        <v>2007</v>
      </c>
      <c r="F1052">
        <v>21</v>
      </c>
      <c r="G1052">
        <v>0.65526405499999996</v>
      </c>
      <c r="H1052" t="s">
        <v>1264</v>
      </c>
      <c r="I1052" t="s">
        <v>1271</v>
      </c>
      <c r="J1052" t="s">
        <v>1271</v>
      </c>
      <c r="K1052" t="s">
        <v>1271</v>
      </c>
      <c r="L1052" t="s">
        <v>1271</v>
      </c>
      <c r="M1052" t="s">
        <v>1289</v>
      </c>
      <c r="N1052" t="s">
        <v>1289</v>
      </c>
      <c r="O1052">
        <f>VLOOKUP(A1052,Sheet2!A:B,2,0)</f>
        <v>81608</v>
      </c>
      <c r="P1052">
        <f>VLOOKUP(A1052,Sheet2!A:C,3,0)</f>
        <v>237952</v>
      </c>
      <c r="Q1052">
        <f>VLOOKUP(A1052,Sheet2!A:E,5,0)</f>
        <v>470041</v>
      </c>
      <c r="R1052">
        <f>VLOOKUP(A1052,Sheet2!A:F,6,0)</f>
        <v>0</v>
      </c>
      <c r="S1052" t="s">
        <v>1303</v>
      </c>
      <c r="T1052" s="33" t="str">
        <f>VLOOKUP(A1052,Sheet2!AA:AD,3,0)</f>
        <v>Red</v>
      </c>
      <c r="U1052" s="32" t="str">
        <f>VLOOKUP(A1052,Sheet2!X:Y,2,0)</f>
        <v>Red</v>
      </c>
      <c r="V1052" s="33" t="str">
        <f>VLOOKUP(A1052,Sheet2!AA:AD,4,0)</f>
        <v>Red</v>
      </c>
    </row>
    <row r="1053" spans="1:22" x14ac:dyDescent="0.3">
      <c r="A1053" t="s">
        <v>1065</v>
      </c>
      <c r="B1053" t="s">
        <v>1257</v>
      </c>
      <c r="C1053">
        <v>61</v>
      </c>
      <c r="D1053" t="s">
        <v>1260</v>
      </c>
      <c r="E1053">
        <v>2008</v>
      </c>
      <c r="F1053">
        <v>22</v>
      </c>
      <c r="G1053">
        <v>0.71115032700000003</v>
      </c>
      <c r="H1053" t="s">
        <v>1264</v>
      </c>
      <c r="I1053" t="s">
        <v>1271</v>
      </c>
      <c r="J1053" t="s">
        <v>1271</v>
      </c>
      <c r="K1053" t="s">
        <v>1271</v>
      </c>
      <c r="L1053" t="s">
        <v>1271</v>
      </c>
      <c r="M1053" t="s">
        <v>1288</v>
      </c>
      <c r="N1053" t="s">
        <v>1289</v>
      </c>
      <c r="O1053">
        <f>VLOOKUP(A1053,Sheet2!A:B,2,0)</f>
        <v>264652.65999999997</v>
      </c>
      <c r="P1053">
        <f>VLOOKUP(A1053,Sheet2!A:C,3,0)</f>
        <v>265837</v>
      </c>
      <c r="Q1053">
        <f>VLOOKUP(A1053,Sheet2!A:E,5,0)</f>
        <v>518574</v>
      </c>
      <c r="R1053">
        <f>VLOOKUP(A1053,Sheet2!A:F,6,0)</f>
        <v>0</v>
      </c>
      <c r="S1053" t="s">
        <v>1305</v>
      </c>
      <c r="T1053" s="33" t="str">
        <f>VLOOKUP(A1053,Sheet2!AA:AD,3,0)</f>
        <v>Red</v>
      </c>
      <c r="U1053" s="32" t="str">
        <f>VLOOKUP(A1053,Sheet2!X:Y,2,0)</f>
        <v>Red</v>
      </c>
      <c r="V1053" s="33" t="str">
        <f>VLOOKUP(A1053,Sheet2!AA:AD,4,0)</f>
        <v>Red</v>
      </c>
    </row>
    <row r="1054" spans="1:22" x14ac:dyDescent="0.3">
      <c r="A1054" t="s">
        <v>1066</v>
      </c>
      <c r="B1054" t="s">
        <v>1257</v>
      </c>
      <c r="C1054">
        <v>49</v>
      </c>
      <c r="D1054" t="s">
        <v>1262</v>
      </c>
      <c r="E1054">
        <v>2010</v>
      </c>
      <c r="F1054">
        <v>40</v>
      </c>
      <c r="G1054">
        <v>0.83117744999999998</v>
      </c>
      <c r="H1054" t="s">
        <v>1265</v>
      </c>
      <c r="I1054" t="s">
        <v>1270</v>
      </c>
      <c r="J1054" t="s">
        <v>1271</v>
      </c>
      <c r="K1054" t="s">
        <v>1271</v>
      </c>
      <c r="L1054" t="s">
        <v>1271</v>
      </c>
      <c r="M1054" t="s">
        <v>1288</v>
      </c>
      <c r="N1054" t="s">
        <v>1289</v>
      </c>
      <c r="O1054">
        <f>VLOOKUP(A1054,Sheet2!A:B,2,0)</f>
        <v>571805</v>
      </c>
      <c r="P1054">
        <f>VLOOKUP(A1054,Sheet2!A:C,3,0)</f>
        <v>571805</v>
      </c>
      <c r="Q1054">
        <f>VLOOKUP(A1054,Sheet2!A:E,5,0)</f>
        <v>599177</v>
      </c>
      <c r="R1054">
        <f>VLOOKUP(A1054,Sheet2!A:F,6,0)</f>
        <v>0</v>
      </c>
      <c r="S1054" t="s">
        <v>1288</v>
      </c>
      <c r="T1054" s="33" t="str">
        <f>VLOOKUP(A1054,Sheet2!AA:AD,3,0)</f>
        <v>Red</v>
      </c>
      <c r="U1054" s="32" t="str">
        <f>VLOOKUP(A1054,Sheet2!X:Y,2,0)</f>
        <v>Red</v>
      </c>
      <c r="V1054" s="33" t="str">
        <f>VLOOKUP(A1054,Sheet2!AA:AD,4,0)</f>
        <v>Red</v>
      </c>
    </row>
    <row r="1055" spans="1:22" x14ac:dyDescent="0.3">
      <c r="A1055" t="s">
        <v>1067</v>
      </c>
      <c r="B1055" t="s">
        <v>1257</v>
      </c>
      <c r="C1055">
        <v>61</v>
      </c>
      <c r="D1055" t="s">
        <v>1258</v>
      </c>
      <c r="E1055">
        <v>2011</v>
      </c>
      <c r="F1055">
        <v>44</v>
      </c>
      <c r="G1055">
        <v>0.828906323</v>
      </c>
      <c r="H1055" t="s">
        <v>1265</v>
      </c>
      <c r="I1055" t="s">
        <v>1272</v>
      </c>
      <c r="J1055" t="s">
        <v>1271</v>
      </c>
      <c r="K1055" t="s">
        <v>1271</v>
      </c>
      <c r="L1055" t="s">
        <v>1271</v>
      </c>
      <c r="M1055" t="s">
        <v>1288</v>
      </c>
      <c r="N1055" t="s">
        <v>1289</v>
      </c>
      <c r="O1055">
        <f>VLOOKUP(A1055,Sheet2!A:B,2,0)</f>
        <v>547656</v>
      </c>
      <c r="P1055">
        <f>VLOOKUP(A1055,Sheet2!A:C,3,0)</f>
        <v>547656</v>
      </c>
      <c r="Q1055">
        <f>VLOOKUP(A1055,Sheet2!A:E,5,0)</f>
        <v>689163</v>
      </c>
      <c r="R1055">
        <f>VLOOKUP(A1055,Sheet2!A:F,6,0)</f>
        <v>0</v>
      </c>
      <c r="S1055" t="s">
        <v>1288</v>
      </c>
      <c r="T1055" s="33" t="str">
        <f>VLOOKUP(A1055,Sheet2!AA:AD,3,0)</f>
        <v>Red</v>
      </c>
      <c r="U1055" s="32" t="str">
        <f>VLOOKUP(A1055,Sheet2!X:Y,2,0)</f>
        <v>Red</v>
      </c>
      <c r="V1055" s="33" t="str">
        <f>VLOOKUP(A1055,Sheet2!AA:AD,4,0)</f>
        <v>Red</v>
      </c>
    </row>
    <row r="1056" spans="1:22" x14ac:dyDescent="0.3">
      <c r="A1056" t="s">
        <v>1068</v>
      </c>
      <c r="B1056" t="s">
        <v>1257</v>
      </c>
      <c r="C1056">
        <v>61</v>
      </c>
      <c r="D1056" t="s">
        <v>1261</v>
      </c>
      <c r="E1056">
        <v>2015</v>
      </c>
      <c r="F1056">
        <v>31</v>
      </c>
      <c r="G1056">
        <v>0.80988434799999998</v>
      </c>
      <c r="H1056" t="s">
        <v>1265</v>
      </c>
      <c r="I1056" t="s">
        <v>1270</v>
      </c>
      <c r="J1056" t="s">
        <v>1274</v>
      </c>
      <c r="K1056" t="s">
        <v>1282</v>
      </c>
      <c r="L1056" t="s">
        <v>1285</v>
      </c>
      <c r="M1056" t="s">
        <v>1289</v>
      </c>
      <c r="N1056" t="s">
        <v>1289</v>
      </c>
      <c r="O1056">
        <f>VLOOKUP(A1056,Sheet2!A:B,2,0)</f>
        <v>184774.56</v>
      </c>
      <c r="P1056">
        <f>VLOOKUP(A1056,Sheet2!A:C,3,0)</f>
        <v>668978</v>
      </c>
      <c r="Q1056">
        <f>VLOOKUP(A1056,Sheet2!A:E,5,0)</f>
        <v>0</v>
      </c>
      <c r="R1056">
        <f>VLOOKUP(A1056,Sheet2!A:F,6,0)</f>
        <v>0</v>
      </c>
      <c r="S1056" t="s">
        <v>1288</v>
      </c>
      <c r="T1056" s="33" t="str">
        <f>VLOOKUP(A1056,Sheet2!AA:AD,3,0)</f>
        <v>Red</v>
      </c>
      <c r="U1056" s="32" t="str">
        <f>VLOOKUP(A1056,Sheet2!X:Y,2,0)</f>
        <v>Red</v>
      </c>
      <c r="V1056" s="33" t="str">
        <f>VLOOKUP(A1056,Sheet2!AA:AD,4,0)</f>
        <v>Red</v>
      </c>
    </row>
    <row r="1057" spans="1:22" x14ac:dyDescent="0.3">
      <c r="A1057" t="s">
        <v>1069</v>
      </c>
      <c r="B1057" t="s">
        <v>1256</v>
      </c>
      <c r="C1057">
        <v>61</v>
      </c>
      <c r="D1057" t="s">
        <v>1261</v>
      </c>
      <c r="E1057">
        <v>2006</v>
      </c>
      <c r="F1057">
        <v>48</v>
      </c>
      <c r="G1057">
        <v>0.61228714299999998</v>
      </c>
      <c r="H1057" t="s">
        <v>1265</v>
      </c>
      <c r="I1057" t="s">
        <v>1269</v>
      </c>
      <c r="J1057" t="s">
        <v>1276</v>
      </c>
      <c r="K1057" t="s">
        <v>1280</v>
      </c>
      <c r="L1057" t="s">
        <v>1286</v>
      </c>
      <c r="M1057" t="s">
        <v>1289</v>
      </c>
      <c r="N1057" t="s">
        <v>1289</v>
      </c>
      <c r="O1057">
        <f>VLOOKUP(A1057,Sheet2!A:B,2,0)</f>
        <v>59881</v>
      </c>
      <c r="P1057">
        <f>VLOOKUP(A1057,Sheet2!A:C,3,0)</f>
        <v>226215</v>
      </c>
      <c r="Q1057">
        <f>VLOOKUP(A1057,Sheet2!A:E,5,0)</f>
        <v>0</v>
      </c>
      <c r="R1057">
        <f>VLOOKUP(A1057,Sheet2!A:F,6,0)</f>
        <v>0</v>
      </c>
      <c r="S1057" t="s">
        <v>1304</v>
      </c>
      <c r="T1057" s="33" t="str">
        <f>VLOOKUP(A1057,Sheet2!AA:AD,3,0)</f>
        <v>Red</v>
      </c>
      <c r="U1057" s="32" t="str">
        <f>VLOOKUP(A1057,Sheet2!X:Y,2,0)</f>
        <v>Red</v>
      </c>
      <c r="V1057" s="33" t="str">
        <f>VLOOKUP(A1057,Sheet2!AA:AD,4,0)</f>
        <v>Red</v>
      </c>
    </row>
    <row r="1058" spans="1:22" x14ac:dyDescent="0.3">
      <c r="A1058" t="s">
        <v>1070</v>
      </c>
      <c r="B1058" t="s">
        <v>1256</v>
      </c>
      <c r="C1058">
        <v>61</v>
      </c>
      <c r="D1058" t="s">
        <v>1261</v>
      </c>
      <c r="E1058">
        <v>2014</v>
      </c>
      <c r="F1058">
        <v>32</v>
      </c>
      <c r="G1058">
        <v>0.82687445100000001</v>
      </c>
      <c r="H1058" t="s">
        <v>1265</v>
      </c>
      <c r="I1058" t="s">
        <v>1270</v>
      </c>
      <c r="J1058" t="s">
        <v>1276</v>
      </c>
      <c r="K1058" t="s">
        <v>1282</v>
      </c>
      <c r="L1058" t="s">
        <v>1286</v>
      </c>
      <c r="M1058" t="s">
        <v>1289</v>
      </c>
      <c r="N1058" t="s">
        <v>1289</v>
      </c>
      <c r="O1058">
        <f>VLOOKUP(A1058,Sheet2!A:B,2,0)</f>
        <v>44437</v>
      </c>
      <c r="P1058">
        <f>VLOOKUP(A1058,Sheet2!A:C,3,0)</f>
        <v>588740</v>
      </c>
      <c r="Q1058">
        <f>VLOOKUP(A1058,Sheet2!A:E,5,0)</f>
        <v>0</v>
      </c>
      <c r="R1058">
        <f>VLOOKUP(A1058,Sheet2!A:F,6,0)</f>
        <v>0</v>
      </c>
      <c r="S1058" t="s">
        <v>1288</v>
      </c>
      <c r="T1058" s="33" t="str">
        <f>VLOOKUP(A1058,Sheet2!AA:AD,3,0)</f>
        <v>Red</v>
      </c>
      <c r="U1058" s="32" t="str">
        <f>VLOOKUP(A1058,Sheet2!X:Y,2,0)</f>
        <v>Red</v>
      </c>
      <c r="V1058" s="33" t="str">
        <f>VLOOKUP(A1058,Sheet2!AA:AD,4,0)</f>
        <v>Red</v>
      </c>
    </row>
    <row r="1059" spans="1:22" x14ac:dyDescent="0.3">
      <c r="A1059" t="s">
        <v>1071</v>
      </c>
      <c r="B1059" t="s">
        <v>1257</v>
      </c>
      <c r="C1059">
        <v>37</v>
      </c>
      <c r="D1059" t="s">
        <v>1261</v>
      </c>
      <c r="E1059">
        <v>2015</v>
      </c>
      <c r="F1059">
        <v>25</v>
      </c>
      <c r="G1059">
        <v>0.62393565200000001</v>
      </c>
      <c r="H1059" t="s">
        <v>1264</v>
      </c>
      <c r="I1059" t="s">
        <v>1272</v>
      </c>
      <c r="J1059" t="s">
        <v>1275</v>
      </c>
      <c r="K1059" t="s">
        <v>1283</v>
      </c>
      <c r="L1059" t="s">
        <v>1284</v>
      </c>
      <c r="M1059" t="s">
        <v>1289</v>
      </c>
      <c r="N1059" t="s">
        <v>1288</v>
      </c>
      <c r="O1059">
        <f>VLOOKUP(A1059,Sheet2!A:B,2,0)</f>
        <v>254406</v>
      </c>
      <c r="P1059">
        <f>VLOOKUP(A1059,Sheet2!A:C,3,0)</f>
        <v>418639</v>
      </c>
      <c r="Q1059">
        <f>VLOOKUP(A1059,Sheet2!A:E,5,0)</f>
        <v>691184</v>
      </c>
      <c r="R1059">
        <f>VLOOKUP(A1059,Sheet2!A:F,6,0)</f>
        <v>691184</v>
      </c>
      <c r="S1059" t="s">
        <v>1304</v>
      </c>
      <c r="T1059" s="33" t="str">
        <f>VLOOKUP(A1059,Sheet2!AA:AD,3,0)</f>
        <v>Red</v>
      </c>
      <c r="U1059" s="32" t="str">
        <f>VLOOKUP(A1059,Sheet2!X:Y,2,0)</f>
        <v>Red</v>
      </c>
      <c r="V1059" s="33" t="str">
        <f>VLOOKUP(A1059,Sheet2!AA:AD,4,0)</f>
        <v>Red</v>
      </c>
    </row>
    <row r="1060" spans="1:22" x14ac:dyDescent="0.3">
      <c r="A1060" t="s">
        <v>1072</v>
      </c>
      <c r="B1060" t="s">
        <v>1257</v>
      </c>
      <c r="C1060">
        <v>61</v>
      </c>
      <c r="D1060" t="s">
        <v>1261</v>
      </c>
      <c r="E1060">
        <v>2008</v>
      </c>
      <c r="F1060">
        <v>23</v>
      </c>
      <c r="G1060">
        <v>0.55093333300000003</v>
      </c>
      <c r="H1060" t="s">
        <v>1266</v>
      </c>
      <c r="I1060" t="s">
        <v>1271</v>
      </c>
      <c r="J1060" t="s">
        <v>1271</v>
      </c>
      <c r="K1060" t="s">
        <v>1271</v>
      </c>
      <c r="L1060" t="s">
        <v>1271</v>
      </c>
      <c r="M1060" t="s">
        <v>1289</v>
      </c>
      <c r="N1060" t="s">
        <v>1289</v>
      </c>
      <c r="O1060">
        <f>VLOOKUP(A1060,Sheet2!A:B,2,0)</f>
        <v>101531</v>
      </c>
      <c r="P1060">
        <f>VLOOKUP(A1060,Sheet2!A:C,3,0)</f>
        <v>217434</v>
      </c>
      <c r="Q1060">
        <f>VLOOKUP(A1060,Sheet2!A:E,5,0)</f>
        <v>415447</v>
      </c>
      <c r="R1060">
        <f>VLOOKUP(A1060,Sheet2!A:F,6,0)</f>
        <v>415447</v>
      </c>
      <c r="S1060" t="s">
        <v>1303</v>
      </c>
      <c r="T1060" s="33" t="str">
        <f>VLOOKUP(A1060,Sheet2!AA:AD,3,0)</f>
        <v>Red</v>
      </c>
      <c r="U1060" s="32" t="str">
        <f>VLOOKUP(A1060,Sheet2!X:Y,2,0)</f>
        <v>Red</v>
      </c>
      <c r="V1060" s="33" t="str">
        <f>VLOOKUP(A1060,Sheet2!AA:AD,4,0)</f>
        <v>Red</v>
      </c>
    </row>
    <row r="1061" spans="1:22" x14ac:dyDescent="0.3">
      <c r="A1061" t="s">
        <v>1073</v>
      </c>
      <c r="B1061" t="s">
        <v>1257</v>
      </c>
      <c r="C1061">
        <v>73</v>
      </c>
      <c r="D1061" t="s">
        <v>1258</v>
      </c>
      <c r="E1061">
        <v>2012</v>
      </c>
      <c r="F1061">
        <v>25</v>
      </c>
      <c r="G1061">
        <v>0.80575076899999998</v>
      </c>
      <c r="H1061" t="s">
        <v>1265</v>
      </c>
      <c r="I1061" t="s">
        <v>1270</v>
      </c>
      <c r="J1061" t="s">
        <v>1275</v>
      </c>
      <c r="K1061" t="s">
        <v>1281</v>
      </c>
      <c r="L1061" t="s">
        <v>1284</v>
      </c>
      <c r="M1061" t="s">
        <v>1288</v>
      </c>
      <c r="N1061" t="s">
        <v>1289</v>
      </c>
      <c r="O1061">
        <f>VLOOKUP(A1061,Sheet2!A:B,2,0)</f>
        <v>595350</v>
      </c>
      <c r="P1061">
        <f>VLOOKUP(A1061,Sheet2!A:C,3,0)</f>
        <v>595350</v>
      </c>
      <c r="Q1061">
        <f>VLOOKUP(A1061,Sheet2!A:E,5,0)</f>
        <v>947751</v>
      </c>
      <c r="R1061">
        <f>VLOOKUP(A1061,Sheet2!A:F,6,0)</f>
        <v>0</v>
      </c>
      <c r="S1061" t="s">
        <v>1303</v>
      </c>
      <c r="T1061" s="33" t="str">
        <f>VLOOKUP(A1061,Sheet2!AA:AD,3,0)</f>
        <v>Red</v>
      </c>
      <c r="U1061" s="32" t="str">
        <f>VLOOKUP(A1061,Sheet2!X:Y,2,0)</f>
        <v>Red</v>
      </c>
      <c r="V1061" s="33" t="str">
        <f>VLOOKUP(A1061,Sheet2!AA:AD,4,0)</f>
        <v>Red</v>
      </c>
    </row>
    <row r="1062" spans="1:22" x14ac:dyDescent="0.3">
      <c r="A1062" t="s">
        <v>1074</v>
      </c>
      <c r="B1062" t="s">
        <v>1257</v>
      </c>
      <c r="C1062">
        <v>61</v>
      </c>
      <c r="D1062" t="s">
        <v>1258</v>
      </c>
      <c r="E1062">
        <v>2010</v>
      </c>
      <c r="F1062">
        <v>39</v>
      </c>
      <c r="G1062">
        <v>0.82490813799999996</v>
      </c>
      <c r="H1062" t="s">
        <v>1265</v>
      </c>
      <c r="I1062" t="s">
        <v>1271</v>
      </c>
      <c r="J1062" t="s">
        <v>1271</v>
      </c>
      <c r="K1062" t="s">
        <v>1271</v>
      </c>
      <c r="L1062" t="s">
        <v>1271</v>
      </c>
      <c r="M1062" t="s">
        <v>1289</v>
      </c>
      <c r="N1062" t="s">
        <v>1289</v>
      </c>
      <c r="O1062">
        <f>VLOOKUP(A1062,Sheet2!A:B,2,0)</f>
        <v>189271.67999999999</v>
      </c>
      <c r="P1062">
        <f>VLOOKUP(A1062,Sheet2!A:C,3,0)</f>
        <v>492219</v>
      </c>
      <c r="Q1062">
        <f>VLOOKUP(A1062,Sheet2!A:E,5,0)</f>
        <v>0</v>
      </c>
      <c r="R1062">
        <f>VLOOKUP(A1062,Sheet2!A:F,6,0)</f>
        <v>0</v>
      </c>
      <c r="S1062" t="s">
        <v>1288</v>
      </c>
      <c r="T1062" s="33" t="str">
        <f>VLOOKUP(A1062,Sheet2!AA:AD,3,0)</f>
        <v>Red</v>
      </c>
      <c r="U1062" s="32" t="str">
        <f>VLOOKUP(A1062,Sheet2!X:Y,2,0)</f>
        <v>Red</v>
      </c>
      <c r="V1062" s="33" t="str">
        <f>VLOOKUP(A1062,Sheet2!AA:AD,4,0)</f>
        <v>Red</v>
      </c>
    </row>
    <row r="1063" spans="1:22" x14ac:dyDescent="0.3">
      <c r="A1063" t="s">
        <v>1075</v>
      </c>
      <c r="B1063" t="s">
        <v>1257</v>
      </c>
      <c r="C1063">
        <v>61</v>
      </c>
      <c r="D1063" t="s">
        <v>1262</v>
      </c>
      <c r="E1063">
        <v>2012</v>
      </c>
      <c r="F1063">
        <v>57</v>
      </c>
      <c r="G1063">
        <v>0.82737610100000003</v>
      </c>
      <c r="H1063" t="s">
        <v>1265</v>
      </c>
      <c r="I1063" t="s">
        <v>1270</v>
      </c>
      <c r="J1063" t="s">
        <v>1271</v>
      </c>
      <c r="K1063" t="s">
        <v>1271</v>
      </c>
      <c r="L1063" t="s">
        <v>1271</v>
      </c>
      <c r="M1063" t="s">
        <v>1289</v>
      </c>
      <c r="N1063" t="s">
        <v>1289</v>
      </c>
      <c r="O1063">
        <f>VLOOKUP(A1063,Sheet2!A:B,2,0)</f>
        <v>56071</v>
      </c>
      <c r="P1063">
        <f>VLOOKUP(A1063,Sheet2!A:C,3,0)</f>
        <v>532399</v>
      </c>
      <c r="Q1063">
        <f>VLOOKUP(A1063,Sheet2!A:E,5,0)</f>
        <v>0</v>
      </c>
      <c r="R1063">
        <f>VLOOKUP(A1063,Sheet2!A:F,6,0)</f>
        <v>0</v>
      </c>
      <c r="S1063" t="s">
        <v>1288</v>
      </c>
      <c r="T1063" s="33" t="str">
        <f>VLOOKUP(A1063,Sheet2!AA:AD,3,0)</f>
        <v>Red</v>
      </c>
      <c r="U1063" s="32" t="str">
        <f>VLOOKUP(A1063,Sheet2!X:Y,2,0)</f>
        <v>Red</v>
      </c>
      <c r="V1063" s="33" t="str">
        <f>VLOOKUP(A1063,Sheet2!AA:AD,4,0)</f>
        <v>Red</v>
      </c>
    </row>
    <row r="1064" spans="1:22" x14ac:dyDescent="0.3">
      <c r="A1064" t="s">
        <v>1076</v>
      </c>
      <c r="B1064" t="s">
        <v>1257</v>
      </c>
      <c r="C1064">
        <v>37</v>
      </c>
      <c r="D1064" t="s">
        <v>1258</v>
      </c>
      <c r="E1064">
        <v>2008</v>
      </c>
      <c r="F1064">
        <v>28</v>
      </c>
      <c r="G1064">
        <v>0.62175941999999995</v>
      </c>
      <c r="H1064" t="s">
        <v>1264</v>
      </c>
      <c r="I1064" t="s">
        <v>1270</v>
      </c>
      <c r="J1064" t="s">
        <v>1276</v>
      </c>
      <c r="K1064" t="s">
        <v>1283</v>
      </c>
      <c r="L1064" t="s">
        <v>1286</v>
      </c>
      <c r="M1064" t="s">
        <v>1289</v>
      </c>
      <c r="N1064" t="s">
        <v>1289</v>
      </c>
      <c r="O1064">
        <f>VLOOKUP(A1064,Sheet2!A:B,2,0)</f>
        <v>179551</v>
      </c>
      <c r="P1064">
        <f>VLOOKUP(A1064,Sheet2!A:C,3,0)</f>
        <v>225511</v>
      </c>
      <c r="Q1064">
        <f>VLOOKUP(A1064,Sheet2!A:E,5,0)</f>
        <v>419761</v>
      </c>
      <c r="R1064">
        <f>VLOOKUP(A1064,Sheet2!A:F,6,0)</f>
        <v>0</v>
      </c>
      <c r="S1064" t="s">
        <v>1288</v>
      </c>
      <c r="T1064" s="33" t="str">
        <f>VLOOKUP(A1064,Sheet2!AA:AD,3,0)</f>
        <v>Red</v>
      </c>
      <c r="U1064" s="32" t="str">
        <f>VLOOKUP(A1064,Sheet2!X:Y,2,0)</f>
        <v>Red</v>
      </c>
      <c r="V1064" s="33" t="str">
        <f>VLOOKUP(A1064,Sheet2!AA:AD,4,0)</f>
        <v>Red</v>
      </c>
    </row>
    <row r="1065" spans="1:22" x14ac:dyDescent="0.3">
      <c r="A1065" t="s">
        <v>1077</v>
      </c>
      <c r="B1065" t="s">
        <v>1257</v>
      </c>
      <c r="C1065">
        <v>49</v>
      </c>
      <c r="D1065" t="s">
        <v>1260</v>
      </c>
      <c r="E1065">
        <v>2008</v>
      </c>
      <c r="F1065">
        <v>37</v>
      </c>
      <c r="G1065">
        <v>0.61776774199999995</v>
      </c>
      <c r="H1065" t="s">
        <v>1264</v>
      </c>
      <c r="I1065" t="s">
        <v>1270</v>
      </c>
      <c r="J1065" t="s">
        <v>1275</v>
      </c>
      <c r="K1065" t="s">
        <v>1281</v>
      </c>
      <c r="L1065" t="s">
        <v>1286</v>
      </c>
      <c r="M1065" t="s">
        <v>1289</v>
      </c>
      <c r="N1065" t="s">
        <v>1289</v>
      </c>
      <c r="O1065">
        <f>VLOOKUP(A1065,Sheet2!A:B,2,0)</f>
        <v>59916</v>
      </c>
      <c r="P1065">
        <f>VLOOKUP(A1065,Sheet2!A:C,3,0)</f>
        <v>219076</v>
      </c>
      <c r="Q1065">
        <f>VLOOKUP(A1065,Sheet2!A:E,5,0)</f>
        <v>473103</v>
      </c>
      <c r="R1065">
        <f>VLOOKUP(A1065,Sheet2!A:F,6,0)</f>
        <v>473103</v>
      </c>
      <c r="S1065" t="s">
        <v>1288</v>
      </c>
      <c r="T1065" s="33" t="str">
        <f>VLOOKUP(A1065,Sheet2!AA:AD,3,0)</f>
        <v>Red</v>
      </c>
      <c r="U1065" s="32" t="str">
        <f>VLOOKUP(A1065,Sheet2!X:Y,2,0)</f>
        <v>Red</v>
      </c>
      <c r="V1065" s="33" t="str">
        <f>VLOOKUP(A1065,Sheet2!AA:AD,4,0)</f>
        <v>Red</v>
      </c>
    </row>
    <row r="1066" spans="1:22" x14ac:dyDescent="0.3">
      <c r="A1066" t="s">
        <v>1078</v>
      </c>
      <c r="B1066" t="s">
        <v>1257</v>
      </c>
      <c r="C1066">
        <v>49</v>
      </c>
      <c r="D1066" t="s">
        <v>1260</v>
      </c>
      <c r="E1066">
        <v>2008</v>
      </c>
      <c r="F1066">
        <v>33</v>
      </c>
      <c r="G1066">
        <v>0.79943354799999999</v>
      </c>
      <c r="H1066" t="s">
        <v>1265</v>
      </c>
      <c r="I1066" t="s">
        <v>1271</v>
      </c>
      <c r="J1066" t="s">
        <v>1271</v>
      </c>
      <c r="K1066" t="s">
        <v>1271</v>
      </c>
      <c r="L1066" t="s">
        <v>1271</v>
      </c>
      <c r="M1066" t="s">
        <v>1289</v>
      </c>
      <c r="N1066" t="s">
        <v>1289</v>
      </c>
      <c r="O1066">
        <f>VLOOKUP(A1066,Sheet2!A:B,2,0)</f>
        <v>356349</v>
      </c>
      <c r="P1066">
        <f>VLOOKUP(A1066,Sheet2!A:C,3,0)</f>
        <v>435939</v>
      </c>
      <c r="Q1066">
        <f>VLOOKUP(A1066,Sheet2!A:E,5,0)</f>
        <v>491618</v>
      </c>
      <c r="R1066">
        <f>VLOOKUP(A1066,Sheet2!A:F,6,0)</f>
        <v>491618</v>
      </c>
      <c r="S1066" t="s">
        <v>1305</v>
      </c>
      <c r="T1066" s="33" t="str">
        <f>VLOOKUP(A1066,Sheet2!AA:AD,3,0)</f>
        <v>Red</v>
      </c>
      <c r="U1066" s="32" t="str">
        <f>VLOOKUP(A1066,Sheet2!X:Y,2,0)</f>
        <v>Red</v>
      </c>
      <c r="V1066" s="33" t="str">
        <f>VLOOKUP(A1066,Sheet2!AA:AD,4,0)</f>
        <v>Red</v>
      </c>
    </row>
    <row r="1067" spans="1:22" x14ac:dyDescent="0.3">
      <c r="A1067" t="s">
        <v>1079</v>
      </c>
      <c r="B1067" t="s">
        <v>1256</v>
      </c>
      <c r="C1067">
        <v>61</v>
      </c>
      <c r="D1067" t="s">
        <v>1260</v>
      </c>
      <c r="E1067">
        <v>2014</v>
      </c>
      <c r="F1067">
        <v>27</v>
      </c>
      <c r="G1067">
        <v>0.60476266000000001</v>
      </c>
      <c r="H1067" t="s">
        <v>1264</v>
      </c>
      <c r="I1067" t="s">
        <v>1273</v>
      </c>
      <c r="J1067" t="s">
        <v>1276</v>
      </c>
      <c r="K1067" t="s">
        <v>1281</v>
      </c>
      <c r="L1067" t="s">
        <v>1286</v>
      </c>
      <c r="M1067" t="s">
        <v>1289</v>
      </c>
      <c r="N1067" t="s">
        <v>1289</v>
      </c>
      <c r="O1067">
        <f>VLOOKUP(A1067,Sheet2!A:B,2,0)</f>
        <v>23278.55</v>
      </c>
      <c r="P1067">
        <f>VLOOKUP(A1067,Sheet2!A:C,3,0)</f>
        <v>278796</v>
      </c>
      <c r="Q1067">
        <f>VLOOKUP(A1067,Sheet2!A:E,5,0)</f>
        <v>0</v>
      </c>
      <c r="R1067">
        <f>VLOOKUP(A1067,Sheet2!A:F,6,0)</f>
        <v>0</v>
      </c>
      <c r="S1067" t="s">
        <v>1304</v>
      </c>
      <c r="T1067" s="33" t="str">
        <f>VLOOKUP(A1067,Sheet2!AA:AD,3,0)</f>
        <v>Red</v>
      </c>
      <c r="U1067" s="32" t="str">
        <f>VLOOKUP(A1067,Sheet2!X:Y,2,0)</f>
        <v>Red</v>
      </c>
      <c r="V1067" s="33" t="str">
        <f>VLOOKUP(A1067,Sheet2!AA:AD,4,0)</f>
        <v>Red</v>
      </c>
    </row>
    <row r="1068" spans="1:22" x14ac:dyDescent="0.3">
      <c r="A1068" t="s">
        <v>1080</v>
      </c>
      <c r="B1068" t="s">
        <v>1257</v>
      </c>
      <c r="C1068">
        <v>61</v>
      </c>
      <c r="D1068" t="s">
        <v>1261</v>
      </c>
      <c r="E1068">
        <v>2015</v>
      </c>
      <c r="F1068">
        <v>31</v>
      </c>
      <c r="G1068">
        <v>0.80938956500000003</v>
      </c>
      <c r="H1068" t="s">
        <v>1265</v>
      </c>
      <c r="I1068" t="s">
        <v>1271</v>
      </c>
      <c r="J1068" t="s">
        <v>1271</v>
      </c>
      <c r="K1068" t="s">
        <v>1271</v>
      </c>
      <c r="L1068" t="s">
        <v>1271</v>
      </c>
      <c r="M1068" t="s">
        <v>1289</v>
      </c>
      <c r="N1068" t="s">
        <v>1289</v>
      </c>
      <c r="O1068">
        <f>VLOOKUP(A1068,Sheet2!A:B,2,0)</f>
        <v>507796</v>
      </c>
      <c r="P1068">
        <f>VLOOKUP(A1068,Sheet2!A:C,3,0)</f>
        <v>601768</v>
      </c>
      <c r="Q1068">
        <f>VLOOKUP(A1068,Sheet2!A:E,5,0)</f>
        <v>882394</v>
      </c>
      <c r="R1068">
        <f>VLOOKUP(A1068,Sheet2!A:F,6,0)</f>
        <v>0</v>
      </c>
      <c r="S1068" t="s">
        <v>1303</v>
      </c>
      <c r="T1068" s="33" t="str">
        <f>VLOOKUP(A1068,Sheet2!AA:AD,3,0)</f>
        <v>Red</v>
      </c>
      <c r="U1068" s="32" t="str">
        <f>VLOOKUP(A1068,Sheet2!X:Y,2,0)</f>
        <v>Red</v>
      </c>
      <c r="V1068" s="33" t="str">
        <f>VLOOKUP(A1068,Sheet2!AA:AD,4,0)</f>
        <v>Red</v>
      </c>
    </row>
    <row r="1069" spans="1:22" x14ac:dyDescent="0.3">
      <c r="A1069" t="s">
        <v>1081</v>
      </c>
      <c r="B1069" t="s">
        <v>1257</v>
      </c>
      <c r="C1069">
        <v>61</v>
      </c>
      <c r="D1069" t="s">
        <v>1261</v>
      </c>
      <c r="E1069">
        <v>2013</v>
      </c>
      <c r="F1069">
        <v>49</v>
      </c>
      <c r="G1069">
        <v>0.62206839400000002</v>
      </c>
      <c r="H1069" t="s">
        <v>1264</v>
      </c>
      <c r="I1069" t="s">
        <v>1272</v>
      </c>
      <c r="J1069" t="s">
        <v>1277</v>
      </c>
      <c r="K1069" t="s">
        <v>1279</v>
      </c>
      <c r="L1069" t="s">
        <v>1286</v>
      </c>
      <c r="M1069" t="s">
        <v>1288</v>
      </c>
      <c r="N1069" t="s">
        <v>1288</v>
      </c>
      <c r="O1069">
        <f>VLOOKUP(A1069,Sheet2!A:B,2,0)</f>
        <v>244585</v>
      </c>
      <c r="P1069">
        <f>VLOOKUP(A1069,Sheet2!A:C,3,0)</f>
        <v>244585</v>
      </c>
      <c r="Q1069">
        <f>VLOOKUP(A1069,Sheet2!A:E,5,0)</f>
        <v>558789</v>
      </c>
      <c r="R1069">
        <f>VLOOKUP(A1069,Sheet2!A:F,6,0)</f>
        <v>0</v>
      </c>
      <c r="S1069" t="s">
        <v>1288</v>
      </c>
      <c r="T1069" s="33" t="str">
        <f>VLOOKUP(A1069,Sheet2!AA:AD,3,0)</f>
        <v>Red</v>
      </c>
      <c r="U1069" s="32" t="str">
        <f>VLOOKUP(A1069,Sheet2!X:Y,2,0)</f>
        <v>Red</v>
      </c>
      <c r="V1069" s="33" t="str">
        <f>VLOOKUP(A1069,Sheet2!AA:AD,4,0)</f>
        <v>Red</v>
      </c>
    </row>
    <row r="1070" spans="1:22" x14ac:dyDescent="0.3">
      <c r="A1070" t="s">
        <v>1082</v>
      </c>
      <c r="B1070" t="s">
        <v>1257</v>
      </c>
      <c r="C1070">
        <v>61</v>
      </c>
      <c r="D1070" t="s">
        <v>1262</v>
      </c>
      <c r="E1070">
        <v>2012</v>
      </c>
      <c r="F1070">
        <v>23</v>
      </c>
      <c r="G1070">
        <v>0.70641509400000002</v>
      </c>
      <c r="H1070" t="s">
        <v>1265</v>
      </c>
      <c r="I1070" t="s">
        <v>1270</v>
      </c>
      <c r="J1070" t="s">
        <v>1274</v>
      </c>
      <c r="K1070" t="s">
        <v>1279</v>
      </c>
      <c r="L1070" t="s">
        <v>1271</v>
      </c>
      <c r="M1070" t="s">
        <v>1288</v>
      </c>
      <c r="N1070" t="s">
        <v>1289</v>
      </c>
      <c r="O1070">
        <f>VLOOKUP(A1070,Sheet2!A:B,2,0)</f>
        <v>414568.34</v>
      </c>
      <c r="P1070">
        <f>VLOOKUP(A1070,Sheet2!A:C,3,0)</f>
        <v>433694</v>
      </c>
      <c r="Q1070">
        <f>VLOOKUP(A1070,Sheet2!A:E,5,0)</f>
        <v>586745</v>
      </c>
      <c r="R1070">
        <f>VLOOKUP(A1070,Sheet2!A:F,6,0)</f>
        <v>0</v>
      </c>
      <c r="S1070" t="s">
        <v>1288</v>
      </c>
      <c r="T1070" s="33" t="str">
        <f>VLOOKUP(A1070,Sheet2!AA:AD,3,0)</f>
        <v>Red</v>
      </c>
      <c r="U1070" s="32" t="str">
        <f>VLOOKUP(A1070,Sheet2!X:Y,2,0)</f>
        <v>Red</v>
      </c>
      <c r="V1070" s="33" t="str">
        <f>VLOOKUP(A1070,Sheet2!AA:AD,4,0)</f>
        <v>Red</v>
      </c>
    </row>
    <row r="1071" spans="1:22" x14ac:dyDescent="0.3">
      <c r="A1071" t="s">
        <v>1083</v>
      </c>
      <c r="B1071" t="s">
        <v>1257</v>
      </c>
      <c r="C1071">
        <v>49</v>
      </c>
      <c r="D1071" t="s">
        <v>1262</v>
      </c>
      <c r="E1071">
        <v>2006</v>
      </c>
      <c r="F1071">
        <v>29</v>
      </c>
      <c r="G1071">
        <v>0.74126571399999996</v>
      </c>
      <c r="H1071" t="s">
        <v>1265</v>
      </c>
      <c r="I1071" t="s">
        <v>1270</v>
      </c>
      <c r="J1071" t="s">
        <v>1274</v>
      </c>
      <c r="K1071" t="s">
        <v>1279</v>
      </c>
      <c r="L1071" t="s">
        <v>1271</v>
      </c>
      <c r="M1071" t="s">
        <v>1289</v>
      </c>
      <c r="N1071" t="s">
        <v>1289</v>
      </c>
      <c r="O1071">
        <f>VLOOKUP(A1071,Sheet2!A:B,2,0)</f>
        <v>218724</v>
      </c>
      <c r="P1071">
        <f>VLOOKUP(A1071,Sheet2!A:C,3,0)</f>
        <v>298260</v>
      </c>
      <c r="Q1071">
        <f>VLOOKUP(A1071,Sheet2!A:E,5,0)</f>
        <v>489599</v>
      </c>
      <c r="R1071">
        <f>VLOOKUP(A1071,Sheet2!A:F,6,0)</f>
        <v>489599</v>
      </c>
      <c r="S1071" t="s">
        <v>1305</v>
      </c>
      <c r="T1071" s="33" t="str">
        <f>VLOOKUP(A1071,Sheet2!AA:AD,3,0)</f>
        <v>Red</v>
      </c>
      <c r="U1071" s="32" t="str">
        <f>VLOOKUP(A1071,Sheet2!X:Y,2,0)</f>
        <v>Red</v>
      </c>
      <c r="V1071" s="33" t="str">
        <f>VLOOKUP(A1071,Sheet2!AA:AD,4,0)</f>
        <v>Red</v>
      </c>
    </row>
    <row r="1072" spans="1:22" x14ac:dyDescent="0.3">
      <c r="A1072" t="s">
        <v>1084</v>
      </c>
      <c r="B1072" t="s">
        <v>1257</v>
      </c>
      <c r="C1072">
        <v>61</v>
      </c>
      <c r="D1072" t="s">
        <v>1261</v>
      </c>
      <c r="E1072">
        <v>2015</v>
      </c>
      <c r="F1072">
        <v>33</v>
      </c>
      <c r="G1072">
        <v>0.82737565199999996</v>
      </c>
      <c r="H1072" t="s">
        <v>1265</v>
      </c>
      <c r="I1072" t="s">
        <v>1272</v>
      </c>
      <c r="J1072" t="s">
        <v>1271</v>
      </c>
      <c r="K1072" t="s">
        <v>1271</v>
      </c>
      <c r="L1072" t="s">
        <v>1271</v>
      </c>
      <c r="M1072" t="s">
        <v>1289</v>
      </c>
      <c r="N1072" t="s">
        <v>1289</v>
      </c>
      <c r="O1072">
        <f>VLOOKUP(A1072,Sheet2!A:B,2,0)</f>
        <v>421744</v>
      </c>
      <c r="P1072">
        <f>VLOOKUP(A1072,Sheet2!A:C,3,0)</f>
        <v>648740</v>
      </c>
      <c r="Q1072">
        <f>VLOOKUP(A1072,Sheet2!A:E,5,0)</f>
        <v>989343</v>
      </c>
      <c r="R1072">
        <f>VLOOKUP(A1072,Sheet2!A:F,6,0)</f>
        <v>989343</v>
      </c>
      <c r="S1072" t="s">
        <v>1288</v>
      </c>
      <c r="T1072" s="33" t="str">
        <f>VLOOKUP(A1072,Sheet2!AA:AD,3,0)</f>
        <v>Red</v>
      </c>
      <c r="U1072" s="32" t="str">
        <f>VLOOKUP(A1072,Sheet2!X:Y,2,0)</f>
        <v>Red</v>
      </c>
      <c r="V1072" s="33" t="str">
        <f>VLOOKUP(A1072,Sheet2!AA:AD,4,0)</f>
        <v>Red</v>
      </c>
    </row>
    <row r="1073" spans="1:22" x14ac:dyDescent="0.3">
      <c r="A1073" t="s">
        <v>1085</v>
      </c>
      <c r="B1073" t="s">
        <v>1257</v>
      </c>
      <c r="C1073">
        <v>61</v>
      </c>
      <c r="D1073" t="s">
        <v>1261</v>
      </c>
      <c r="E1073">
        <v>2015</v>
      </c>
      <c r="F1073">
        <v>29</v>
      </c>
      <c r="G1073">
        <v>0.82788173899999995</v>
      </c>
      <c r="H1073" t="s">
        <v>1265</v>
      </c>
      <c r="I1073" t="s">
        <v>1272</v>
      </c>
      <c r="J1073" t="s">
        <v>1271</v>
      </c>
      <c r="K1073" t="s">
        <v>1271</v>
      </c>
      <c r="L1073" t="s">
        <v>1271</v>
      </c>
      <c r="M1073" t="s">
        <v>1288</v>
      </c>
      <c r="N1073" t="s">
        <v>1289</v>
      </c>
      <c r="O1073">
        <f>VLOOKUP(A1073,Sheet2!A:B,2,0)</f>
        <v>658200</v>
      </c>
      <c r="P1073">
        <f>VLOOKUP(A1073,Sheet2!A:C,3,0)</f>
        <v>658200</v>
      </c>
      <c r="Q1073">
        <f>VLOOKUP(A1073,Sheet2!A:E,5,0)</f>
        <v>798596</v>
      </c>
      <c r="R1073">
        <f>VLOOKUP(A1073,Sheet2!A:F,6,0)</f>
        <v>0</v>
      </c>
      <c r="S1073" t="s">
        <v>1288</v>
      </c>
      <c r="T1073" s="33" t="str">
        <f>VLOOKUP(A1073,Sheet2!AA:AD,3,0)</f>
        <v>Red</v>
      </c>
      <c r="U1073" s="32" t="str">
        <f>VLOOKUP(A1073,Sheet2!X:Y,2,0)</f>
        <v>Red</v>
      </c>
      <c r="V1073" s="33" t="str">
        <f>VLOOKUP(A1073,Sheet2!AA:AD,4,0)</f>
        <v>Red</v>
      </c>
    </row>
    <row r="1074" spans="1:22" x14ac:dyDescent="0.3">
      <c r="A1074" t="s">
        <v>1086</v>
      </c>
      <c r="B1074" t="s">
        <v>1257</v>
      </c>
      <c r="C1074">
        <v>37</v>
      </c>
      <c r="D1074" t="s">
        <v>1261</v>
      </c>
      <c r="E1074">
        <v>2005</v>
      </c>
      <c r="F1074">
        <v>22</v>
      </c>
      <c r="G1074">
        <v>0.83528972000000001</v>
      </c>
      <c r="H1074" t="s">
        <v>1265</v>
      </c>
      <c r="I1074" t="s">
        <v>1271</v>
      </c>
      <c r="J1074" t="s">
        <v>1271</v>
      </c>
      <c r="K1074" t="s">
        <v>1271</v>
      </c>
      <c r="L1074" t="s">
        <v>1271</v>
      </c>
      <c r="M1074" t="s">
        <v>1288</v>
      </c>
      <c r="N1074" t="s">
        <v>1289</v>
      </c>
      <c r="O1074">
        <f>VLOOKUP(A1074,Sheet2!A:B,2,0)</f>
        <v>469526.5</v>
      </c>
      <c r="P1074">
        <f>VLOOKUP(A1074,Sheet2!A:C,3,0)</f>
        <v>472891</v>
      </c>
      <c r="Q1074">
        <f>VLOOKUP(A1074,Sheet2!A:E,5,0)</f>
        <v>353735</v>
      </c>
      <c r="R1074">
        <f>VLOOKUP(A1074,Sheet2!A:F,6,0)</f>
        <v>0</v>
      </c>
      <c r="S1074" t="s">
        <v>1303</v>
      </c>
      <c r="T1074" s="33" t="str">
        <f>VLOOKUP(A1074,Sheet2!AA:AD,3,0)</f>
        <v>Red</v>
      </c>
      <c r="U1074" s="32" t="str">
        <f>VLOOKUP(A1074,Sheet2!X:Y,2,0)</f>
        <v>Red</v>
      </c>
      <c r="V1074" s="33" t="str">
        <f>VLOOKUP(A1074,Sheet2!AA:AD,4,0)</f>
        <v>Red</v>
      </c>
    </row>
    <row r="1075" spans="1:22" x14ac:dyDescent="0.3">
      <c r="A1075" t="s">
        <v>1087</v>
      </c>
      <c r="B1075" t="s">
        <v>1257</v>
      </c>
      <c r="C1075">
        <v>61</v>
      </c>
      <c r="D1075" t="s">
        <v>1258</v>
      </c>
      <c r="E1075">
        <v>2010</v>
      </c>
      <c r="F1075">
        <v>22</v>
      </c>
      <c r="G1075">
        <v>0.82737610699999997</v>
      </c>
      <c r="H1075" t="s">
        <v>1265</v>
      </c>
      <c r="I1075" t="s">
        <v>1271</v>
      </c>
      <c r="J1075" t="s">
        <v>1271</v>
      </c>
      <c r="K1075" t="s">
        <v>1271</v>
      </c>
      <c r="L1075" t="s">
        <v>1271</v>
      </c>
      <c r="M1075" t="s">
        <v>1289</v>
      </c>
      <c r="N1075" t="s">
        <v>1289</v>
      </c>
      <c r="O1075">
        <f>VLOOKUP(A1075,Sheet2!A:B,2,0)</f>
        <v>166310</v>
      </c>
      <c r="P1075">
        <f>VLOOKUP(A1075,Sheet2!A:C,3,0)</f>
        <v>526200</v>
      </c>
      <c r="Q1075">
        <f>VLOOKUP(A1075,Sheet2!A:E,5,0)</f>
        <v>745333</v>
      </c>
      <c r="R1075">
        <f>VLOOKUP(A1075,Sheet2!A:F,6,0)</f>
        <v>745333</v>
      </c>
      <c r="S1075" t="s">
        <v>1305</v>
      </c>
      <c r="T1075" s="33" t="str">
        <f>VLOOKUP(A1075,Sheet2!AA:AD,3,0)</f>
        <v>Red</v>
      </c>
      <c r="U1075" s="32" t="str">
        <f>VLOOKUP(A1075,Sheet2!X:Y,2,0)</f>
        <v>Red</v>
      </c>
      <c r="V1075" s="33" t="str">
        <f>VLOOKUP(A1075,Sheet2!AA:AD,4,0)</f>
        <v>Red</v>
      </c>
    </row>
    <row r="1076" spans="1:22" x14ac:dyDescent="0.3">
      <c r="A1076" t="s">
        <v>1088</v>
      </c>
      <c r="B1076" t="s">
        <v>1257</v>
      </c>
      <c r="C1076">
        <v>73</v>
      </c>
      <c r="D1076" t="s">
        <v>1261</v>
      </c>
      <c r="E1076">
        <v>2015</v>
      </c>
      <c r="F1076">
        <v>23</v>
      </c>
      <c r="G1076">
        <v>0.8780192</v>
      </c>
      <c r="H1076" t="s">
        <v>1265</v>
      </c>
      <c r="I1076" t="s">
        <v>1271</v>
      </c>
      <c r="J1076" t="s">
        <v>1271</v>
      </c>
      <c r="K1076" t="s">
        <v>1271</v>
      </c>
      <c r="L1076" t="s">
        <v>1271</v>
      </c>
      <c r="M1076" t="s">
        <v>1289</v>
      </c>
      <c r="N1076" t="s">
        <v>1289</v>
      </c>
      <c r="O1076">
        <f>VLOOKUP(A1076,Sheet2!A:B,2,0)</f>
        <v>186712</v>
      </c>
      <c r="P1076">
        <f>VLOOKUP(A1076,Sheet2!A:C,3,0)</f>
        <v>595476</v>
      </c>
      <c r="Q1076">
        <f>VLOOKUP(A1076,Sheet2!A:E,5,0)</f>
        <v>0</v>
      </c>
      <c r="R1076">
        <f>VLOOKUP(A1076,Sheet2!A:F,6,0)</f>
        <v>0</v>
      </c>
      <c r="S1076" t="s">
        <v>1289</v>
      </c>
      <c r="T1076" s="33" t="str">
        <f>VLOOKUP(A1076,Sheet2!AA:AD,3,0)</f>
        <v>Red</v>
      </c>
      <c r="U1076" s="32" t="str">
        <f>VLOOKUP(A1076,Sheet2!X:Y,2,0)</f>
        <v>Red</v>
      </c>
      <c r="V1076" s="33" t="str">
        <f>VLOOKUP(A1076,Sheet2!AA:AD,4,0)</f>
        <v>Red</v>
      </c>
    </row>
    <row r="1077" spans="1:22" x14ac:dyDescent="0.3">
      <c r="A1077" t="s">
        <v>1089</v>
      </c>
      <c r="B1077" t="s">
        <v>1256</v>
      </c>
      <c r="C1077">
        <v>61</v>
      </c>
      <c r="D1077" t="s">
        <v>1261</v>
      </c>
      <c r="E1077">
        <v>2005</v>
      </c>
      <c r="F1077">
        <v>41</v>
      </c>
      <c r="G1077">
        <v>0.82115887899999995</v>
      </c>
      <c r="H1077" t="s">
        <v>1265</v>
      </c>
      <c r="I1077" t="s">
        <v>1271</v>
      </c>
      <c r="J1077" t="s">
        <v>1271</v>
      </c>
      <c r="K1077" t="s">
        <v>1271</v>
      </c>
      <c r="L1077" t="s">
        <v>1271</v>
      </c>
      <c r="M1077" t="s">
        <v>1289</v>
      </c>
      <c r="N1077" t="s">
        <v>1289</v>
      </c>
      <c r="O1077">
        <f>VLOOKUP(A1077,Sheet2!A:B,2,0)</f>
        <v>59742.22</v>
      </c>
      <c r="P1077">
        <f>VLOOKUP(A1077,Sheet2!A:C,3,0)</f>
        <v>377454</v>
      </c>
      <c r="Q1077">
        <f>VLOOKUP(A1077,Sheet2!A:E,5,0)</f>
        <v>0</v>
      </c>
      <c r="R1077">
        <f>VLOOKUP(A1077,Sheet2!A:F,6,0)</f>
        <v>0</v>
      </c>
      <c r="S1077" t="s">
        <v>1305</v>
      </c>
      <c r="T1077" s="33" t="str">
        <f>VLOOKUP(A1077,Sheet2!AA:AD,3,0)</f>
        <v>Red</v>
      </c>
      <c r="U1077" s="32" t="str">
        <f>VLOOKUP(A1077,Sheet2!X:Y,2,0)</f>
        <v>Red</v>
      </c>
      <c r="V1077" s="33" t="str">
        <f>VLOOKUP(A1077,Sheet2!AA:AD,4,0)</f>
        <v>Red</v>
      </c>
    </row>
    <row r="1078" spans="1:22" x14ac:dyDescent="0.3">
      <c r="A1078" t="s">
        <v>1090</v>
      </c>
      <c r="B1078" t="s">
        <v>1257</v>
      </c>
      <c r="C1078">
        <v>49</v>
      </c>
      <c r="D1078" t="s">
        <v>1261</v>
      </c>
      <c r="E1078">
        <v>2007</v>
      </c>
      <c r="F1078">
        <v>55</v>
      </c>
      <c r="G1078">
        <v>0.83117714300000001</v>
      </c>
      <c r="H1078" t="s">
        <v>1265</v>
      </c>
      <c r="I1078" t="s">
        <v>1270</v>
      </c>
      <c r="J1078" t="s">
        <v>1276</v>
      </c>
      <c r="K1078" t="s">
        <v>1280</v>
      </c>
      <c r="L1078" t="s">
        <v>1286</v>
      </c>
      <c r="M1078" t="s">
        <v>1289</v>
      </c>
      <c r="N1078" t="s">
        <v>1289</v>
      </c>
      <c r="O1078">
        <f>VLOOKUP(A1078,Sheet2!A:B,2,0)</f>
        <v>206580</v>
      </c>
      <c r="P1078">
        <f>VLOOKUP(A1078,Sheet2!A:C,3,0)</f>
        <v>485600</v>
      </c>
      <c r="Q1078">
        <f>VLOOKUP(A1078,Sheet2!A:E,5,0)</f>
        <v>0</v>
      </c>
      <c r="R1078">
        <f>VLOOKUP(A1078,Sheet2!A:F,6,0)</f>
        <v>0</v>
      </c>
      <c r="S1078" t="s">
        <v>1288</v>
      </c>
      <c r="T1078" s="33" t="str">
        <f>VLOOKUP(A1078,Sheet2!AA:AD,3,0)</f>
        <v>Red</v>
      </c>
      <c r="U1078" s="32" t="str">
        <f>VLOOKUP(A1078,Sheet2!X:Y,2,0)</f>
        <v>Red</v>
      </c>
      <c r="V1078" s="33" t="str">
        <f>VLOOKUP(A1078,Sheet2!AA:AD,4,0)</f>
        <v>Red</v>
      </c>
    </row>
    <row r="1079" spans="1:22" x14ac:dyDescent="0.3">
      <c r="A1079" t="s">
        <v>1091</v>
      </c>
      <c r="B1079" t="s">
        <v>1257</v>
      </c>
      <c r="C1079">
        <v>24</v>
      </c>
      <c r="D1079" t="s">
        <v>1263</v>
      </c>
      <c r="E1079">
        <v>2006</v>
      </c>
      <c r="F1079">
        <v>36</v>
      </c>
      <c r="G1079">
        <v>0.51108695699999995</v>
      </c>
      <c r="H1079" t="s">
        <v>1264</v>
      </c>
      <c r="I1079" t="s">
        <v>1273</v>
      </c>
      <c r="J1079" t="s">
        <v>1275</v>
      </c>
      <c r="K1079" t="s">
        <v>1281</v>
      </c>
      <c r="L1079" t="s">
        <v>1284</v>
      </c>
      <c r="M1079" t="s">
        <v>1288</v>
      </c>
      <c r="N1079" t="s">
        <v>1289</v>
      </c>
      <c r="O1079">
        <f>VLOOKUP(A1079,Sheet2!A:B,2,0)</f>
        <v>320860.99</v>
      </c>
      <c r="P1079">
        <f>VLOOKUP(A1079,Sheet2!A:C,3,0)</f>
        <v>326240</v>
      </c>
      <c r="Q1079">
        <f>VLOOKUP(A1079,Sheet2!A:E,5,0)</f>
        <v>158826</v>
      </c>
      <c r="R1079">
        <f>VLOOKUP(A1079,Sheet2!A:F,6,0)</f>
        <v>0</v>
      </c>
      <c r="S1079" t="s">
        <v>1303</v>
      </c>
      <c r="T1079" s="33" t="str">
        <f>VLOOKUP(A1079,Sheet2!AA:AD,3,0)</f>
        <v>Red</v>
      </c>
      <c r="U1079" s="32" t="str">
        <f>VLOOKUP(A1079,Sheet2!X:Y,2,0)</f>
        <v>Red</v>
      </c>
      <c r="V1079" s="33" t="str">
        <f>VLOOKUP(A1079,Sheet2!AA:AD,4,0)</f>
        <v>Red</v>
      </c>
    </row>
    <row r="1080" spans="1:22" x14ac:dyDescent="0.3">
      <c r="A1080" t="s">
        <v>1092</v>
      </c>
      <c r="B1080" t="s">
        <v>1257</v>
      </c>
      <c r="C1080">
        <v>30</v>
      </c>
      <c r="D1080" t="s">
        <v>1263</v>
      </c>
      <c r="E1080">
        <v>2007</v>
      </c>
      <c r="F1080">
        <v>36</v>
      </c>
      <c r="G1080">
        <v>0.53583781900000005</v>
      </c>
      <c r="H1080" t="s">
        <v>1264</v>
      </c>
      <c r="I1080" t="s">
        <v>1273</v>
      </c>
      <c r="J1080" t="s">
        <v>1275</v>
      </c>
      <c r="K1080" t="s">
        <v>1281</v>
      </c>
      <c r="L1080" t="s">
        <v>1284</v>
      </c>
      <c r="M1080" t="s">
        <v>1288</v>
      </c>
      <c r="N1080" t="s">
        <v>1289</v>
      </c>
      <c r="O1080">
        <f>VLOOKUP(A1080,Sheet2!A:B,2,0)</f>
        <v>268349</v>
      </c>
      <c r="P1080">
        <f>VLOOKUP(A1080,Sheet2!A:C,3,0)</f>
        <v>293588</v>
      </c>
      <c r="Q1080">
        <f>VLOOKUP(A1080,Sheet2!A:E,5,0)</f>
        <v>350839</v>
      </c>
      <c r="R1080">
        <f>VLOOKUP(A1080,Sheet2!A:F,6,0)</f>
        <v>0</v>
      </c>
      <c r="S1080" t="s">
        <v>1303</v>
      </c>
      <c r="T1080" s="33" t="str">
        <f>VLOOKUP(A1080,Sheet2!AA:AD,3,0)</f>
        <v>Red</v>
      </c>
      <c r="U1080" s="32" t="str">
        <f>VLOOKUP(A1080,Sheet2!X:Y,2,0)</f>
        <v>Red</v>
      </c>
      <c r="V1080" s="33" t="str">
        <f>VLOOKUP(A1080,Sheet2!AA:AD,4,0)</f>
        <v>Red</v>
      </c>
    </row>
    <row r="1081" spans="1:22" x14ac:dyDescent="0.3">
      <c r="A1081" t="s">
        <v>1093</v>
      </c>
      <c r="B1081" t="s">
        <v>1257</v>
      </c>
      <c r="C1081">
        <v>61</v>
      </c>
      <c r="D1081" t="s">
        <v>1261</v>
      </c>
      <c r="E1081">
        <v>2012</v>
      </c>
      <c r="F1081">
        <v>40</v>
      </c>
      <c r="G1081">
        <v>0.82839245299999997</v>
      </c>
      <c r="H1081" t="s">
        <v>1265</v>
      </c>
      <c r="I1081" t="s">
        <v>1271</v>
      </c>
      <c r="J1081" t="s">
        <v>1271</v>
      </c>
      <c r="K1081" t="s">
        <v>1271</v>
      </c>
      <c r="L1081" t="s">
        <v>1271</v>
      </c>
      <c r="M1081" t="s">
        <v>1289</v>
      </c>
      <c r="N1081" t="s">
        <v>1289</v>
      </c>
      <c r="O1081">
        <f>VLOOKUP(A1081,Sheet2!A:B,2,0)</f>
        <v>138094</v>
      </c>
      <c r="P1081">
        <f>VLOOKUP(A1081,Sheet2!A:C,3,0)</f>
        <v>551893</v>
      </c>
      <c r="Q1081">
        <f>VLOOKUP(A1081,Sheet2!A:E,5,0)</f>
        <v>0</v>
      </c>
      <c r="R1081">
        <f>VLOOKUP(A1081,Sheet2!A:F,6,0)</f>
        <v>0</v>
      </c>
      <c r="S1081" t="s">
        <v>1303</v>
      </c>
      <c r="T1081" s="33" t="str">
        <f>VLOOKUP(A1081,Sheet2!AA:AD,3,0)</f>
        <v>Red</v>
      </c>
      <c r="U1081" s="32" t="str">
        <f>VLOOKUP(A1081,Sheet2!X:Y,2,0)</f>
        <v>Red</v>
      </c>
      <c r="V1081" s="33" t="str">
        <f>VLOOKUP(A1081,Sheet2!AA:AD,4,0)</f>
        <v>Red</v>
      </c>
    </row>
    <row r="1082" spans="1:22" x14ac:dyDescent="0.3">
      <c r="A1082" t="s">
        <v>1094</v>
      </c>
      <c r="B1082" t="s">
        <v>1257</v>
      </c>
      <c r="C1082">
        <v>61</v>
      </c>
      <c r="D1082" t="s">
        <v>1260</v>
      </c>
      <c r="E1082">
        <v>2007</v>
      </c>
      <c r="F1082">
        <v>63</v>
      </c>
      <c r="G1082">
        <v>0.62211092400000001</v>
      </c>
      <c r="H1082" t="s">
        <v>1264</v>
      </c>
      <c r="I1082" t="s">
        <v>1269</v>
      </c>
      <c r="J1082" t="s">
        <v>1275</v>
      </c>
      <c r="K1082" t="s">
        <v>1283</v>
      </c>
      <c r="L1082" t="s">
        <v>1284</v>
      </c>
      <c r="M1082" t="s">
        <v>1288</v>
      </c>
      <c r="N1082" t="s">
        <v>1289</v>
      </c>
      <c r="O1082">
        <f>VLOOKUP(A1082,Sheet2!A:B,2,0)</f>
        <v>194612</v>
      </c>
      <c r="P1082">
        <f>VLOOKUP(A1082,Sheet2!A:C,3,0)</f>
        <v>194612</v>
      </c>
      <c r="Q1082">
        <f>VLOOKUP(A1082,Sheet2!A:E,5,0)</f>
        <v>431515</v>
      </c>
      <c r="R1082">
        <f>VLOOKUP(A1082,Sheet2!A:F,6,0)</f>
        <v>0</v>
      </c>
      <c r="S1082" t="s">
        <v>1304</v>
      </c>
      <c r="T1082" s="33" t="str">
        <f>VLOOKUP(A1082,Sheet2!AA:AD,3,0)</f>
        <v>Red</v>
      </c>
      <c r="U1082" s="32" t="str">
        <f>VLOOKUP(A1082,Sheet2!X:Y,2,0)</f>
        <v>Red</v>
      </c>
      <c r="V1082" s="33" t="str">
        <f>VLOOKUP(A1082,Sheet2!AA:AD,4,0)</f>
        <v>Red</v>
      </c>
    </row>
    <row r="1083" spans="1:22" x14ac:dyDescent="0.3">
      <c r="A1083" t="s">
        <v>1095</v>
      </c>
      <c r="B1083" t="s">
        <v>1257</v>
      </c>
      <c r="C1083">
        <v>36</v>
      </c>
      <c r="D1083" t="s">
        <v>1263</v>
      </c>
      <c r="E1083">
        <v>2013</v>
      </c>
      <c r="F1083">
        <v>36</v>
      </c>
      <c r="G1083">
        <v>0.51176666699999995</v>
      </c>
      <c r="H1083" t="s">
        <v>1264</v>
      </c>
      <c r="I1083" t="s">
        <v>1270</v>
      </c>
      <c r="J1083" t="s">
        <v>1276</v>
      </c>
      <c r="K1083" t="s">
        <v>1283</v>
      </c>
      <c r="L1083" t="s">
        <v>1286</v>
      </c>
      <c r="M1083" t="s">
        <v>1289</v>
      </c>
      <c r="N1083" t="s">
        <v>1288</v>
      </c>
      <c r="O1083">
        <f>VLOOKUP(A1083,Sheet2!A:B,2,0)</f>
        <v>230673.39</v>
      </c>
      <c r="P1083">
        <f>VLOOKUP(A1083,Sheet2!A:C,3,0)</f>
        <v>378400</v>
      </c>
      <c r="Q1083">
        <f>VLOOKUP(A1083,Sheet2!A:E,5,0)</f>
        <v>496715</v>
      </c>
      <c r="R1083">
        <f>VLOOKUP(A1083,Sheet2!A:F,6,0)</f>
        <v>496715</v>
      </c>
      <c r="S1083" t="s">
        <v>1303</v>
      </c>
      <c r="T1083" s="33" t="str">
        <f>VLOOKUP(A1083,Sheet2!AA:AD,3,0)</f>
        <v>Red</v>
      </c>
      <c r="U1083" s="32" t="str">
        <f>VLOOKUP(A1083,Sheet2!X:Y,2,0)</f>
        <v>Red</v>
      </c>
      <c r="V1083" s="33" t="str">
        <f>VLOOKUP(A1083,Sheet2!AA:AD,4,0)</f>
        <v>Red</v>
      </c>
    </row>
    <row r="1084" spans="1:22" x14ac:dyDescent="0.3">
      <c r="A1084" t="s">
        <v>1096</v>
      </c>
      <c r="B1084" t="s">
        <v>1257</v>
      </c>
      <c r="C1084">
        <v>37</v>
      </c>
      <c r="D1084" t="s">
        <v>1262</v>
      </c>
      <c r="E1084">
        <v>2007</v>
      </c>
      <c r="F1084">
        <v>37</v>
      </c>
      <c r="G1084">
        <v>0.66704537799999997</v>
      </c>
      <c r="H1084" t="s">
        <v>1264</v>
      </c>
      <c r="I1084" t="s">
        <v>1270</v>
      </c>
      <c r="J1084" t="s">
        <v>1275</v>
      </c>
      <c r="K1084" t="s">
        <v>1282</v>
      </c>
      <c r="L1084" t="s">
        <v>1284</v>
      </c>
      <c r="M1084" t="s">
        <v>1289</v>
      </c>
      <c r="N1084" t="s">
        <v>1289</v>
      </c>
      <c r="O1084">
        <f>VLOOKUP(A1084,Sheet2!A:B,2,0)</f>
        <v>153993</v>
      </c>
      <c r="P1084">
        <f>VLOOKUP(A1084,Sheet2!A:C,3,0)</f>
        <v>307888</v>
      </c>
      <c r="Q1084">
        <f>VLOOKUP(A1084,Sheet2!A:E,5,0)</f>
        <v>504972</v>
      </c>
      <c r="R1084">
        <f>VLOOKUP(A1084,Sheet2!A:F,6,0)</f>
        <v>504972</v>
      </c>
      <c r="S1084" t="s">
        <v>1303</v>
      </c>
      <c r="T1084" s="33" t="str">
        <f>VLOOKUP(A1084,Sheet2!AA:AD,3,0)</f>
        <v>Red</v>
      </c>
      <c r="U1084" s="32" t="str">
        <f>VLOOKUP(A1084,Sheet2!X:Y,2,0)</f>
        <v>Red</v>
      </c>
      <c r="V1084" s="33" t="str">
        <f>VLOOKUP(A1084,Sheet2!AA:AD,4,0)</f>
        <v>Red</v>
      </c>
    </row>
    <row r="1085" spans="1:22" x14ac:dyDescent="0.3">
      <c r="A1085" t="s">
        <v>1097</v>
      </c>
      <c r="B1085" t="s">
        <v>1257</v>
      </c>
      <c r="C1085">
        <v>49</v>
      </c>
      <c r="D1085" t="s">
        <v>1262</v>
      </c>
      <c r="E1085">
        <v>2005</v>
      </c>
      <c r="F1085">
        <v>45</v>
      </c>
      <c r="G1085">
        <v>0.62403597399999999</v>
      </c>
      <c r="H1085" t="s">
        <v>1264</v>
      </c>
      <c r="I1085" t="s">
        <v>1271</v>
      </c>
      <c r="J1085" t="s">
        <v>1277</v>
      </c>
      <c r="K1085" t="s">
        <v>1282</v>
      </c>
      <c r="L1085" t="s">
        <v>1286</v>
      </c>
      <c r="M1085" t="s">
        <v>1288</v>
      </c>
      <c r="N1085" t="s">
        <v>1289</v>
      </c>
      <c r="O1085">
        <f>VLOOKUP(A1085,Sheet2!A:B,2,0)</f>
        <v>155200</v>
      </c>
      <c r="P1085">
        <f>VLOOKUP(A1085,Sheet2!A:C,3,0)</f>
        <v>155200</v>
      </c>
      <c r="Q1085">
        <f>VLOOKUP(A1085,Sheet2!A:E,5,0)</f>
        <v>344872</v>
      </c>
      <c r="R1085">
        <f>VLOOKUP(A1085,Sheet2!A:F,6,0)</f>
        <v>0</v>
      </c>
      <c r="S1085" t="s">
        <v>1303</v>
      </c>
      <c r="T1085" s="33" t="str">
        <f>VLOOKUP(A1085,Sheet2!AA:AD,3,0)</f>
        <v>Red</v>
      </c>
      <c r="U1085" s="32" t="str">
        <f>VLOOKUP(A1085,Sheet2!X:Y,2,0)</f>
        <v>Red</v>
      </c>
      <c r="V1085" s="33" t="str">
        <f>VLOOKUP(A1085,Sheet2!AA:AD,4,0)</f>
        <v>Red</v>
      </c>
    </row>
    <row r="1086" spans="1:22" x14ac:dyDescent="0.3">
      <c r="A1086" t="s">
        <v>1098</v>
      </c>
      <c r="B1086" t="s">
        <v>1256</v>
      </c>
      <c r="C1086">
        <v>61</v>
      </c>
      <c r="D1086" t="s">
        <v>1260</v>
      </c>
      <c r="E1086">
        <v>2011</v>
      </c>
      <c r="F1086">
        <v>27</v>
      </c>
      <c r="G1086">
        <v>0.76991690300000004</v>
      </c>
      <c r="H1086" t="s">
        <v>1265</v>
      </c>
      <c r="I1086" t="s">
        <v>1273</v>
      </c>
      <c r="J1086" t="s">
        <v>1275</v>
      </c>
      <c r="K1086" t="s">
        <v>1280</v>
      </c>
      <c r="L1086" t="s">
        <v>1284</v>
      </c>
      <c r="M1086" t="s">
        <v>1288</v>
      </c>
      <c r="N1086" t="s">
        <v>1289</v>
      </c>
      <c r="O1086">
        <f>VLOOKUP(A1086,Sheet2!A:B,2,0)</f>
        <v>424992.64</v>
      </c>
      <c r="P1086">
        <f>VLOOKUP(A1086,Sheet2!A:C,3,0)</f>
        <v>477072</v>
      </c>
      <c r="Q1086">
        <f>VLOOKUP(A1086,Sheet2!A:E,5,0)</f>
        <v>780514</v>
      </c>
      <c r="R1086">
        <f>VLOOKUP(A1086,Sheet2!A:F,6,0)</f>
        <v>0</v>
      </c>
      <c r="S1086" t="s">
        <v>1288</v>
      </c>
      <c r="T1086" s="33" t="str">
        <f>VLOOKUP(A1086,Sheet2!AA:AD,3,0)</f>
        <v>Red</v>
      </c>
      <c r="U1086" s="32" t="str">
        <f>VLOOKUP(A1086,Sheet2!X:Y,2,0)</f>
        <v>Red</v>
      </c>
      <c r="V1086" s="33" t="str">
        <f>VLOOKUP(A1086,Sheet2!AA:AD,4,0)</f>
        <v>Red</v>
      </c>
    </row>
    <row r="1087" spans="1:22" x14ac:dyDescent="0.3">
      <c r="A1087" t="s">
        <v>1099</v>
      </c>
      <c r="B1087" t="s">
        <v>1257</v>
      </c>
      <c r="C1087">
        <v>61</v>
      </c>
      <c r="D1087" t="s">
        <v>1261</v>
      </c>
      <c r="E1087">
        <v>2006</v>
      </c>
      <c r="F1087">
        <v>33</v>
      </c>
      <c r="G1087">
        <v>0.82737571399999998</v>
      </c>
      <c r="H1087" t="s">
        <v>1265</v>
      </c>
      <c r="I1087" t="s">
        <v>1270</v>
      </c>
      <c r="J1087" t="s">
        <v>1271</v>
      </c>
      <c r="K1087" t="s">
        <v>1271</v>
      </c>
      <c r="L1087" t="s">
        <v>1271</v>
      </c>
      <c r="M1087" t="s">
        <v>1289</v>
      </c>
      <c r="N1087" t="s">
        <v>1289</v>
      </c>
      <c r="O1087">
        <f>VLOOKUP(A1087,Sheet2!A:B,2,0)</f>
        <v>273660.05</v>
      </c>
      <c r="P1087">
        <f>VLOOKUP(A1087,Sheet2!A:C,3,0)</f>
        <v>380703</v>
      </c>
      <c r="Q1087">
        <f>VLOOKUP(A1087,Sheet2!A:E,5,0)</f>
        <v>0</v>
      </c>
      <c r="R1087">
        <f>VLOOKUP(A1087,Sheet2!A:F,6,0)</f>
        <v>0</v>
      </c>
      <c r="S1087" t="s">
        <v>1288</v>
      </c>
      <c r="T1087" s="33" t="str">
        <f>VLOOKUP(A1087,Sheet2!AA:AD,3,0)</f>
        <v>Red</v>
      </c>
      <c r="U1087" s="32" t="str">
        <f>VLOOKUP(A1087,Sheet2!X:Y,2,0)</f>
        <v>Red</v>
      </c>
      <c r="V1087" s="33" t="str">
        <f>VLOOKUP(A1087,Sheet2!AA:AD,4,0)</f>
        <v>Red</v>
      </c>
    </row>
    <row r="1088" spans="1:22" x14ac:dyDescent="0.3">
      <c r="A1088" t="s">
        <v>1100</v>
      </c>
      <c r="B1088" t="s">
        <v>1257</v>
      </c>
      <c r="C1088">
        <v>37</v>
      </c>
      <c r="D1088" t="s">
        <v>1260</v>
      </c>
      <c r="E1088">
        <v>2015</v>
      </c>
      <c r="F1088">
        <v>42</v>
      </c>
      <c r="G1088">
        <v>0.67039122799999995</v>
      </c>
      <c r="H1088" t="s">
        <v>1264</v>
      </c>
      <c r="I1088" t="s">
        <v>1273</v>
      </c>
      <c r="J1088" t="s">
        <v>1275</v>
      </c>
      <c r="K1088" t="s">
        <v>1283</v>
      </c>
      <c r="L1088" t="s">
        <v>1286</v>
      </c>
      <c r="M1088" t="s">
        <v>1289</v>
      </c>
      <c r="N1088" t="s">
        <v>1289</v>
      </c>
      <c r="O1088">
        <f>VLOOKUP(A1088,Sheet2!A:B,2,0)</f>
        <v>163392</v>
      </c>
      <c r="P1088">
        <f>VLOOKUP(A1088,Sheet2!A:C,3,0)</f>
        <v>410352</v>
      </c>
      <c r="Q1088">
        <f>VLOOKUP(A1088,Sheet2!A:E,5,0)</f>
        <v>707464</v>
      </c>
      <c r="R1088">
        <f>VLOOKUP(A1088,Sheet2!A:F,6,0)</f>
        <v>707464</v>
      </c>
      <c r="S1088" t="s">
        <v>1304</v>
      </c>
      <c r="T1088" s="33" t="str">
        <f>VLOOKUP(A1088,Sheet2!AA:AD,3,0)</f>
        <v>Red</v>
      </c>
      <c r="U1088" s="32" t="str">
        <f>VLOOKUP(A1088,Sheet2!X:Y,2,0)</f>
        <v>Red</v>
      </c>
      <c r="V1088" s="33" t="str">
        <f>VLOOKUP(A1088,Sheet2!AA:AD,4,0)</f>
        <v>Red</v>
      </c>
    </row>
    <row r="1089" spans="1:22" x14ac:dyDescent="0.3">
      <c r="A1089" t="s">
        <v>1101</v>
      </c>
      <c r="B1089" t="s">
        <v>1257</v>
      </c>
      <c r="C1089">
        <v>36</v>
      </c>
      <c r="D1089" t="s">
        <v>1263</v>
      </c>
      <c r="E1089">
        <v>2013</v>
      </c>
      <c r="F1089">
        <v>36</v>
      </c>
      <c r="G1089">
        <v>0.45692307700000001</v>
      </c>
      <c r="H1089" t="s">
        <v>1264</v>
      </c>
      <c r="I1089" t="s">
        <v>1273</v>
      </c>
      <c r="J1089" t="s">
        <v>1275</v>
      </c>
      <c r="K1089" t="s">
        <v>1281</v>
      </c>
      <c r="L1089" t="s">
        <v>1286</v>
      </c>
      <c r="M1089" t="s">
        <v>1288</v>
      </c>
      <c r="N1089" t="s">
        <v>1288</v>
      </c>
      <c r="O1089">
        <f>VLOOKUP(A1089,Sheet2!A:B,2,0)</f>
        <v>312018</v>
      </c>
      <c r="P1089">
        <f>VLOOKUP(A1089,Sheet2!A:C,3,0)</f>
        <v>334305</v>
      </c>
      <c r="Q1089">
        <f>VLOOKUP(A1089,Sheet2!A:E,5,0)</f>
        <v>367746</v>
      </c>
      <c r="R1089">
        <f>VLOOKUP(A1089,Sheet2!A:F,6,0)</f>
        <v>0</v>
      </c>
      <c r="S1089" t="s">
        <v>1303</v>
      </c>
      <c r="T1089" s="33" t="str">
        <f>VLOOKUP(A1089,Sheet2!AA:AD,3,0)</f>
        <v>Red</v>
      </c>
      <c r="U1089" s="32" t="str">
        <f>VLOOKUP(A1089,Sheet2!X:Y,2,0)</f>
        <v>Red</v>
      </c>
      <c r="V1089" s="33" t="str">
        <f>VLOOKUP(A1089,Sheet2!AA:AD,4,0)</f>
        <v>Red</v>
      </c>
    </row>
    <row r="1090" spans="1:22" x14ac:dyDescent="0.3">
      <c r="A1090" t="s">
        <v>1102</v>
      </c>
      <c r="B1090" t="s">
        <v>1257</v>
      </c>
      <c r="C1090">
        <v>61</v>
      </c>
      <c r="D1090" t="s">
        <v>1258</v>
      </c>
      <c r="E1090">
        <v>2008</v>
      </c>
      <c r="F1090">
        <v>28</v>
      </c>
      <c r="G1090">
        <v>0.622068387</v>
      </c>
      <c r="H1090" t="s">
        <v>1264</v>
      </c>
      <c r="I1090" t="s">
        <v>1272</v>
      </c>
      <c r="J1090" t="s">
        <v>1277</v>
      </c>
      <c r="K1090" t="s">
        <v>1279</v>
      </c>
      <c r="L1090" t="s">
        <v>1286</v>
      </c>
      <c r="M1090" t="s">
        <v>1288</v>
      </c>
      <c r="N1090" t="s">
        <v>1289</v>
      </c>
      <c r="O1090">
        <f>VLOOKUP(A1090,Sheet2!A:B,2,0)</f>
        <v>199034</v>
      </c>
      <c r="P1090">
        <f>VLOOKUP(A1090,Sheet2!A:C,3,0)</f>
        <v>199034</v>
      </c>
      <c r="Q1090">
        <f>VLOOKUP(A1090,Sheet2!A:E,5,0)</f>
        <v>448768</v>
      </c>
      <c r="R1090">
        <f>VLOOKUP(A1090,Sheet2!A:F,6,0)</f>
        <v>0</v>
      </c>
      <c r="S1090" t="s">
        <v>1288</v>
      </c>
      <c r="T1090" s="33" t="str">
        <f>VLOOKUP(A1090,Sheet2!AA:AD,3,0)</f>
        <v>Red</v>
      </c>
      <c r="U1090" s="32" t="str">
        <f>VLOOKUP(A1090,Sheet2!X:Y,2,0)</f>
        <v>Red</v>
      </c>
      <c r="V1090" s="33" t="str">
        <f>VLOOKUP(A1090,Sheet2!AA:AD,4,0)</f>
        <v>Red</v>
      </c>
    </row>
    <row r="1091" spans="1:22" x14ac:dyDescent="0.3">
      <c r="A1091" t="s">
        <v>1103</v>
      </c>
      <c r="B1091" t="s">
        <v>1257</v>
      </c>
      <c r="C1091">
        <v>48</v>
      </c>
      <c r="D1091" t="s">
        <v>1263</v>
      </c>
      <c r="E1091">
        <v>2015</v>
      </c>
      <c r="F1091">
        <v>36</v>
      </c>
      <c r="G1091">
        <v>0.52719298199999998</v>
      </c>
      <c r="H1091" t="s">
        <v>1264</v>
      </c>
      <c r="I1091" t="s">
        <v>1270</v>
      </c>
      <c r="J1091" t="s">
        <v>1275</v>
      </c>
      <c r="K1091" t="s">
        <v>1283</v>
      </c>
      <c r="L1091" t="s">
        <v>1286</v>
      </c>
      <c r="M1091" t="s">
        <v>1288</v>
      </c>
      <c r="N1091" t="s">
        <v>1288</v>
      </c>
      <c r="O1091">
        <f>VLOOKUP(A1091,Sheet2!A:B,2,0)</f>
        <v>345185</v>
      </c>
      <c r="P1091">
        <f>VLOOKUP(A1091,Sheet2!A:C,3,0)</f>
        <v>377205</v>
      </c>
      <c r="Q1091">
        <f>VLOOKUP(A1091,Sheet2!A:E,5,0)</f>
        <v>534978</v>
      </c>
      <c r="R1091">
        <f>VLOOKUP(A1091,Sheet2!A:F,6,0)</f>
        <v>0</v>
      </c>
      <c r="S1091" t="s">
        <v>1303</v>
      </c>
      <c r="T1091" s="33" t="str">
        <f>VLOOKUP(A1091,Sheet2!AA:AD,3,0)</f>
        <v>Red</v>
      </c>
      <c r="U1091" s="32" t="str">
        <f>VLOOKUP(A1091,Sheet2!X:Y,2,0)</f>
        <v>Red</v>
      </c>
      <c r="V1091" s="33" t="str">
        <f>VLOOKUP(A1091,Sheet2!AA:AD,4,0)</f>
        <v>Red</v>
      </c>
    </row>
    <row r="1092" spans="1:22" x14ac:dyDescent="0.3">
      <c r="A1092" t="s">
        <v>1104</v>
      </c>
      <c r="B1092" t="s">
        <v>1257</v>
      </c>
      <c r="C1092">
        <v>49</v>
      </c>
      <c r="D1092" t="s">
        <v>1262</v>
      </c>
      <c r="E1092">
        <v>2006</v>
      </c>
      <c r="F1092">
        <v>43</v>
      </c>
      <c r="G1092">
        <v>0.83021714300000005</v>
      </c>
      <c r="H1092" t="s">
        <v>1265</v>
      </c>
      <c r="I1092" t="s">
        <v>1270</v>
      </c>
      <c r="J1092" t="s">
        <v>1271</v>
      </c>
      <c r="K1092" t="s">
        <v>1271</v>
      </c>
      <c r="L1092" t="s">
        <v>1271</v>
      </c>
      <c r="M1092" t="s">
        <v>1288</v>
      </c>
      <c r="N1092" t="s">
        <v>1289</v>
      </c>
      <c r="O1092">
        <f>VLOOKUP(A1092,Sheet2!A:B,2,0)</f>
        <v>442600</v>
      </c>
      <c r="P1092">
        <f>VLOOKUP(A1092,Sheet2!A:C,3,0)</f>
        <v>442600</v>
      </c>
      <c r="Q1092">
        <f>VLOOKUP(A1092,Sheet2!A:E,5,0)</f>
        <v>436312</v>
      </c>
      <c r="R1092">
        <f>VLOOKUP(A1092,Sheet2!A:F,6,0)</f>
        <v>0</v>
      </c>
      <c r="S1092" t="s">
        <v>1288</v>
      </c>
      <c r="T1092" s="33" t="str">
        <f>VLOOKUP(A1092,Sheet2!AA:AD,3,0)</f>
        <v>Red</v>
      </c>
      <c r="U1092" s="32" t="str">
        <f>VLOOKUP(A1092,Sheet2!X:Y,2,0)</f>
        <v>Red</v>
      </c>
      <c r="V1092" s="33" t="str">
        <f>VLOOKUP(A1092,Sheet2!AA:AD,4,0)</f>
        <v>Red</v>
      </c>
    </row>
    <row r="1093" spans="1:22" x14ac:dyDescent="0.3">
      <c r="A1093" t="s">
        <v>1105</v>
      </c>
      <c r="B1093" t="s">
        <v>1257</v>
      </c>
      <c r="C1093">
        <v>61</v>
      </c>
      <c r="D1093" t="s">
        <v>1260</v>
      </c>
      <c r="E1093">
        <v>2011</v>
      </c>
      <c r="F1093">
        <v>20</v>
      </c>
      <c r="G1093">
        <v>0.81215896799999998</v>
      </c>
      <c r="H1093" t="s">
        <v>1265</v>
      </c>
      <c r="I1093" t="s">
        <v>1271</v>
      </c>
      <c r="J1093" t="s">
        <v>1271</v>
      </c>
      <c r="K1093" t="s">
        <v>1271</v>
      </c>
      <c r="L1093" t="s">
        <v>1271</v>
      </c>
      <c r="M1093" t="s">
        <v>1288</v>
      </c>
      <c r="N1093" t="s">
        <v>1289</v>
      </c>
      <c r="O1093">
        <f>VLOOKUP(A1093,Sheet2!A:B,2,0)</f>
        <v>272754</v>
      </c>
      <c r="P1093">
        <f>VLOOKUP(A1093,Sheet2!A:C,3,0)</f>
        <v>343954</v>
      </c>
      <c r="Q1093">
        <f>VLOOKUP(A1093,Sheet2!A:E,5,0)</f>
        <v>772808</v>
      </c>
      <c r="R1093">
        <f>VLOOKUP(A1093,Sheet2!A:F,6,0)</f>
        <v>0</v>
      </c>
      <c r="S1093" t="s">
        <v>1304</v>
      </c>
      <c r="T1093" s="33" t="str">
        <f>VLOOKUP(A1093,Sheet2!AA:AD,3,0)</f>
        <v>Red</v>
      </c>
      <c r="U1093" s="32" t="str">
        <f>VLOOKUP(A1093,Sheet2!X:Y,2,0)</f>
        <v>Red</v>
      </c>
      <c r="V1093" s="33" t="str">
        <f>VLOOKUP(A1093,Sheet2!AA:AD,4,0)</f>
        <v>Red</v>
      </c>
    </row>
    <row r="1094" spans="1:22" x14ac:dyDescent="0.3">
      <c r="A1094" t="s">
        <v>1106</v>
      </c>
      <c r="B1094" t="s">
        <v>1257</v>
      </c>
      <c r="C1094">
        <v>61</v>
      </c>
      <c r="D1094" t="s">
        <v>1260</v>
      </c>
      <c r="E1094">
        <v>2012</v>
      </c>
      <c r="F1094">
        <v>31</v>
      </c>
      <c r="G1094">
        <v>0.57080165100000002</v>
      </c>
      <c r="H1094" t="s">
        <v>1264</v>
      </c>
      <c r="I1094" t="s">
        <v>1272</v>
      </c>
      <c r="J1094" t="s">
        <v>1278</v>
      </c>
      <c r="K1094" t="s">
        <v>1283</v>
      </c>
      <c r="L1094" t="s">
        <v>1287</v>
      </c>
      <c r="M1094" t="s">
        <v>1289</v>
      </c>
      <c r="N1094" t="s">
        <v>1289</v>
      </c>
      <c r="O1094">
        <f>VLOOKUP(A1094,Sheet2!A:B,2,0)</f>
        <v>124746</v>
      </c>
      <c r="P1094">
        <f>VLOOKUP(A1094,Sheet2!A:C,3,0)</f>
        <v>197460</v>
      </c>
      <c r="Q1094">
        <f>VLOOKUP(A1094,Sheet2!A:E,5,0)</f>
        <v>590710</v>
      </c>
      <c r="R1094">
        <f>VLOOKUP(A1094,Sheet2!A:F,6,0)</f>
        <v>590710</v>
      </c>
      <c r="S1094" t="s">
        <v>1288</v>
      </c>
      <c r="T1094" s="33" t="str">
        <f>VLOOKUP(A1094,Sheet2!AA:AD,3,0)</f>
        <v>Red</v>
      </c>
      <c r="U1094" s="32" t="str">
        <f>VLOOKUP(A1094,Sheet2!X:Y,2,0)</f>
        <v>Red</v>
      </c>
      <c r="V1094" s="33" t="str">
        <f>VLOOKUP(A1094,Sheet2!AA:AD,4,0)</f>
        <v>Red</v>
      </c>
    </row>
    <row r="1095" spans="1:22" x14ac:dyDescent="0.3">
      <c r="A1095" t="s">
        <v>1107</v>
      </c>
      <c r="B1095" t="s">
        <v>1256</v>
      </c>
      <c r="C1095">
        <v>61</v>
      </c>
      <c r="D1095" t="s">
        <v>1261</v>
      </c>
      <c r="E1095">
        <v>2008</v>
      </c>
      <c r="F1095">
        <v>35</v>
      </c>
      <c r="G1095">
        <v>0.82788258100000001</v>
      </c>
      <c r="H1095" t="s">
        <v>1265</v>
      </c>
      <c r="I1095" t="s">
        <v>1270</v>
      </c>
      <c r="J1095" t="s">
        <v>1275</v>
      </c>
      <c r="K1095" t="s">
        <v>1280</v>
      </c>
      <c r="L1095" t="s">
        <v>1286</v>
      </c>
      <c r="M1095" t="s">
        <v>1289</v>
      </c>
      <c r="N1095" t="s">
        <v>1289</v>
      </c>
      <c r="O1095">
        <f>VLOOKUP(A1095,Sheet2!A:B,2,0)</f>
        <v>381875</v>
      </c>
      <c r="P1095">
        <f>VLOOKUP(A1095,Sheet2!A:C,3,0)</f>
        <v>447900</v>
      </c>
      <c r="Q1095">
        <f>VLOOKUP(A1095,Sheet2!A:E,5,0)</f>
        <v>587298</v>
      </c>
      <c r="R1095">
        <f>VLOOKUP(A1095,Sheet2!A:F,6,0)</f>
        <v>0</v>
      </c>
      <c r="S1095" t="s">
        <v>1288</v>
      </c>
      <c r="T1095" s="33" t="str">
        <f>VLOOKUP(A1095,Sheet2!AA:AD,3,0)</f>
        <v>Red</v>
      </c>
      <c r="U1095" s="32" t="str">
        <f>VLOOKUP(A1095,Sheet2!X:Y,2,0)</f>
        <v>Red</v>
      </c>
      <c r="V1095" s="33" t="str">
        <f>VLOOKUP(A1095,Sheet2!AA:AD,4,0)</f>
        <v>Red</v>
      </c>
    </row>
    <row r="1096" spans="1:22" x14ac:dyDescent="0.3">
      <c r="A1096" t="s">
        <v>1108</v>
      </c>
      <c r="B1096" t="s">
        <v>1257</v>
      </c>
      <c r="C1096">
        <v>49</v>
      </c>
      <c r="D1096" t="s">
        <v>1261</v>
      </c>
      <c r="E1096">
        <v>2006</v>
      </c>
      <c r="F1096">
        <v>29</v>
      </c>
      <c r="G1096">
        <v>0.74084142900000005</v>
      </c>
      <c r="H1096" t="s">
        <v>1265</v>
      </c>
      <c r="I1096" t="s">
        <v>1271</v>
      </c>
      <c r="J1096" t="s">
        <v>1271</v>
      </c>
      <c r="K1096" t="s">
        <v>1271</v>
      </c>
      <c r="L1096" t="s">
        <v>1271</v>
      </c>
      <c r="M1096" t="s">
        <v>1288</v>
      </c>
      <c r="N1096" t="s">
        <v>1289</v>
      </c>
      <c r="O1096">
        <f>VLOOKUP(A1096,Sheet2!A:B,2,0)</f>
        <v>410592</v>
      </c>
      <c r="P1096">
        <f>VLOOKUP(A1096,Sheet2!A:C,3,0)</f>
        <v>410592</v>
      </c>
      <c r="Q1096">
        <f>VLOOKUP(A1096,Sheet2!A:E,5,0)</f>
        <v>378659</v>
      </c>
      <c r="R1096">
        <f>VLOOKUP(A1096,Sheet2!A:F,6,0)</f>
        <v>0</v>
      </c>
      <c r="S1096" t="s">
        <v>1288</v>
      </c>
      <c r="T1096" s="33" t="str">
        <f>VLOOKUP(A1096,Sheet2!AA:AD,3,0)</f>
        <v>Red</v>
      </c>
      <c r="U1096" s="32" t="str">
        <f>VLOOKUP(A1096,Sheet2!X:Y,2,0)</f>
        <v>Red</v>
      </c>
      <c r="V1096" s="33" t="str">
        <f>VLOOKUP(A1096,Sheet2!AA:AD,4,0)</f>
        <v>Red</v>
      </c>
    </row>
    <row r="1097" spans="1:22" x14ac:dyDescent="0.3">
      <c r="A1097" t="s">
        <v>1109</v>
      </c>
      <c r="B1097" t="s">
        <v>1257</v>
      </c>
      <c r="C1097">
        <v>49</v>
      </c>
      <c r="D1097" t="s">
        <v>1261</v>
      </c>
      <c r="E1097">
        <v>2010</v>
      </c>
      <c r="F1097">
        <v>53</v>
      </c>
      <c r="G1097">
        <v>0.83069572400000002</v>
      </c>
      <c r="H1097" t="s">
        <v>1265</v>
      </c>
      <c r="I1097" t="s">
        <v>1270</v>
      </c>
      <c r="J1097" t="s">
        <v>1275</v>
      </c>
      <c r="K1097" t="s">
        <v>1282</v>
      </c>
      <c r="L1097" t="s">
        <v>1286</v>
      </c>
      <c r="M1097" t="s">
        <v>1288</v>
      </c>
      <c r="N1097" t="s">
        <v>1289</v>
      </c>
      <c r="O1097">
        <f>VLOOKUP(A1097,Sheet2!A:B,2,0)</f>
        <v>547371</v>
      </c>
      <c r="P1097">
        <f>VLOOKUP(A1097,Sheet2!A:C,3,0)</f>
        <v>547371</v>
      </c>
      <c r="Q1097">
        <f>VLOOKUP(A1097,Sheet2!A:E,5,0)</f>
        <v>580154</v>
      </c>
      <c r="R1097">
        <f>VLOOKUP(A1097,Sheet2!A:F,6,0)</f>
        <v>0</v>
      </c>
      <c r="S1097" t="s">
        <v>1305</v>
      </c>
      <c r="T1097" s="33" t="str">
        <f>VLOOKUP(A1097,Sheet2!AA:AD,3,0)</f>
        <v>Red</v>
      </c>
      <c r="U1097" s="32" t="str">
        <f>VLOOKUP(A1097,Sheet2!X:Y,2,0)</f>
        <v>Red</v>
      </c>
      <c r="V1097" s="33" t="str">
        <f>VLOOKUP(A1097,Sheet2!AA:AD,4,0)</f>
        <v>Red</v>
      </c>
    </row>
    <row r="1098" spans="1:22" x14ac:dyDescent="0.3">
      <c r="A1098" t="s">
        <v>1110</v>
      </c>
      <c r="B1098" t="s">
        <v>1257</v>
      </c>
      <c r="C1098">
        <v>49</v>
      </c>
      <c r="D1098" t="s">
        <v>1262</v>
      </c>
      <c r="E1098">
        <v>2011</v>
      </c>
      <c r="F1098">
        <v>34</v>
      </c>
      <c r="G1098">
        <v>0.79272361300000005</v>
      </c>
      <c r="H1098" t="s">
        <v>1265</v>
      </c>
      <c r="I1098" t="s">
        <v>1268</v>
      </c>
      <c r="J1098" t="s">
        <v>1275</v>
      </c>
      <c r="K1098" t="s">
        <v>1280</v>
      </c>
      <c r="L1098" t="s">
        <v>1286</v>
      </c>
      <c r="M1098" t="s">
        <v>1289</v>
      </c>
      <c r="N1098" t="s">
        <v>1289</v>
      </c>
      <c r="O1098">
        <f>VLOOKUP(A1098,Sheet2!A:B,2,0)</f>
        <v>28939</v>
      </c>
      <c r="P1098">
        <f>VLOOKUP(A1098,Sheet2!A:C,3,0)</f>
        <v>549841</v>
      </c>
      <c r="Q1098">
        <f>VLOOKUP(A1098,Sheet2!A:E,5,0)</f>
        <v>0</v>
      </c>
      <c r="R1098">
        <f>VLOOKUP(A1098,Sheet2!A:F,6,0)</f>
        <v>0</v>
      </c>
      <c r="S1098" t="s">
        <v>1288</v>
      </c>
      <c r="T1098" s="33" t="str">
        <f>VLOOKUP(A1098,Sheet2!AA:AD,3,0)</f>
        <v>Red</v>
      </c>
      <c r="U1098" s="32" t="str">
        <f>VLOOKUP(A1098,Sheet2!X:Y,2,0)</f>
        <v>Red</v>
      </c>
      <c r="V1098" s="33" t="str">
        <f>VLOOKUP(A1098,Sheet2!AA:AD,4,0)</f>
        <v>Red</v>
      </c>
    </row>
    <row r="1099" spans="1:22" x14ac:dyDescent="0.3">
      <c r="A1099" t="s">
        <v>1111</v>
      </c>
      <c r="B1099" t="s">
        <v>1257</v>
      </c>
      <c r="C1099">
        <v>49</v>
      </c>
      <c r="D1099" t="s">
        <v>1262</v>
      </c>
      <c r="E1099">
        <v>2008</v>
      </c>
      <c r="F1099">
        <v>39</v>
      </c>
      <c r="G1099">
        <v>0.80413161300000002</v>
      </c>
      <c r="H1099" t="s">
        <v>1264</v>
      </c>
      <c r="I1099" t="s">
        <v>1271</v>
      </c>
      <c r="J1099" t="s">
        <v>1271</v>
      </c>
      <c r="K1099" t="s">
        <v>1271</v>
      </c>
      <c r="L1099" t="s">
        <v>1271</v>
      </c>
      <c r="M1099" t="s">
        <v>1288</v>
      </c>
      <c r="N1099" t="s">
        <v>1289</v>
      </c>
      <c r="O1099">
        <f>VLOOKUP(A1099,Sheet2!A:B,2,0)</f>
        <v>458050.89</v>
      </c>
      <c r="P1099">
        <f>VLOOKUP(A1099,Sheet2!A:C,3,0)</f>
        <v>483740</v>
      </c>
      <c r="Q1099">
        <f>VLOOKUP(A1099,Sheet2!A:E,5,0)</f>
        <v>497769</v>
      </c>
      <c r="R1099">
        <f>VLOOKUP(A1099,Sheet2!A:F,6,0)</f>
        <v>0</v>
      </c>
      <c r="S1099" t="s">
        <v>1288</v>
      </c>
      <c r="T1099" s="33" t="str">
        <f>VLOOKUP(A1099,Sheet2!AA:AD,3,0)</f>
        <v>Red</v>
      </c>
      <c r="U1099" s="32" t="str">
        <f>VLOOKUP(A1099,Sheet2!X:Y,2,0)</f>
        <v>Red</v>
      </c>
      <c r="V1099" s="33" t="str">
        <f>VLOOKUP(A1099,Sheet2!AA:AD,4,0)</f>
        <v>Red</v>
      </c>
    </row>
    <row r="1100" spans="1:22" x14ac:dyDescent="0.3">
      <c r="A1100" t="s">
        <v>1112</v>
      </c>
      <c r="B1100" t="s">
        <v>1257</v>
      </c>
      <c r="C1100">
        <v>49</v>
      </c>
      <c r="D1100" t="s">
        <v>1261</v>
      </c>
      <c r="E1100">
        <v>2005</v>
      </c>
      <c r="F1100">
        <v>27</v>
      </c>
      <c r="G1100">
        <v>0.83021756999999996</v>
      </c>
      <c r="H1100" t="s">
        <v>1265</v>
      </c>
      <c r="I1100" t="s">
        <v>1271</v>
      </c>
      <c r="J1100" t="s">
        <v>1271</v>
      </c>
      <c r="K1100" t="s">
        <v>1271</v>
      </c>
      <c r="L1100" t="s">
        <v>1271</v>
      </c>
      <c r="M1100" t="s">
        <v>1289</v>
      </c>
      <c r="N1100" t="s">
        <v>1289</v>
      </c>
      <c r="O1100">
        <f>VLOOKUP(A1100,Sheet2!A:B,2,0)</f>
        <v>106455.69</v>
      </c>
      <c r="P1100">
        <f>VLOOKUP(A1100,Sheet2!A:C,3,0)</f>
        <v>425180</v>
      </c>
      <c r="Q1100">
        <f>VLOOKUP(A1100,Sheet2!A:E,5,0)</f>
        <v>539741</v>
      </c>
      <c r="R1100">
        <f>VLOOKUP(A1100,Sheet2!A:F,6,0)</f>
        <v>539741</v>
      </c>
      <c r="S1100" t="s">
        <v>1288</v>
      </c>
      <c r="T1100" s="33" t="str">
        <f>VLOOKUP(A1100,Sheet2!AA:AD,3,0)</f>
        <v>Red</v>
      </c>
      <c r="U1100" s="32" t="str">
        <f>VLOOKUP(A1100,Sheet2!X:Y,2,0)</f>
        <v>Red</v>
      </c>
      <c r="V1100" s="33" t="str">
        <f>VLOOKUP(A1100,Sheet2!AA:AD,4,0)</f>
        <v>Red</v>
      </c>
    </row>
    <row r="1101" spans="1:22" x14ac:dyDescent="0.3">
      <c r="A1101" t="s">
        <v>1113</v>
      </c>
      <c r="B1101" t="s">
        <v>1257</v>
      </c>
      <c r="C1101">
        <v>49</v>
      </c>
      <c r="D1101" t="s">
        <v>1261</v>
      </c>
      <c r="E1101">
        <v>2008</v>
      </c>
      <c r="F1101">
        <v>36</v>
      </c>
      <c r="G1101">
        <v>0.73020774200000005</v>
      </c>
      <c r="H1101" t="s">
        <v>1265</v>
      </c>
      <c r="I1101" t="s">
        <v>1271</v>
      </c>
      <c r="J1101" t="s">
        <v>1271</v>
      </c>
      <c r="K1101" t="s">
        <v>1271</v>
      </c>
      <c r="L1101" t="s">
        <v>1271</v>
      </c>
      <c r="M1101" t="s">
        <v>1289</v>
      </c>
      <c r="N1101" t="s">
        <v>1289</v>
      </c>
      <c r="O1101">
        <f>VLOOKUP(A1101,Sheet2!A:B,2,0)</f>
        <v>395446.46</v>
      </c>
      <c r="P1101">
        <f>VLOOKUP(A1101,Sheet2!A:C,3,0)</f>
        <v>416081</v>
      </c>
      <c r="Q1101">
        <f>VLOOKUP(A1101,Sheet2!A:E,5,0)</f>
        <v>532405</v>
      </c>
      <c r="R1101">
        <f>VLOOKUP(A1101,Sheet2!A:F,6,0)</f>
        <v>0</v>
      </c>
      <c r="S1101" t="s">
        <v>1288</v>
      </c>
      <c r="T1101" s="33" t="str">
        <f>VLOOKUP(A1101,Sheet2!AA:AD,3,0)</f>
        <v>Red</v>
      </c>
      <c r="U1101" s="32" t="str">
        <f>VLOOKUP(A1101,Sheet2!X:Y,2,0)</f>
        <v>Red</v>
      </c>
      <c r="V1101" s="33" t="str">
        <f>VLOOKUP(A1101,Sheet2!AA:AD,4,0)</f>
        <v>Red</v>
      </c>
    </row>
    <row r="1102" spans="1:22" x14ac:dyDescent="0.3">
      <c r="A1102" t="s">
        <v>1114</v>
      </c>
      <c r="B1102" t="s">
        <v>1257</v>
      </c>
      <c r="C1102">
        <v>61</v>
      </c>
      <c r="D1102" t="s">
        <v>1261</v>
      </c>
      <c r="E1102">
        <v>2013</v>
      </c>
      <c r="F1102">
        <v>30</v>
      </c>
      <c r="G1102">
        <v>0.74421428599999995</v>
      </c>
      <c r="H1102" t="s">
        <v>1265</v>
      </c>
      <c r="I1102" t="s">
        <v>1270</v>
      </c>
      <c r="J1102" t="s">
        <v>1276</v>
      </c>
      <c r="K1102" t="s">
        <v>1280</v>
      </c>
      <c r="L1102" t="s">
        <v>1286</v>
      </c>
      <c r="M1102" t="s">
        <v>1288</v>
      </c>
      <c r="N1102" t="s">
        <v>1289</v>
      </c>
      <c r="O1102">
        <f>VLOOKUP(A1102,Sheet2!A:B,2,0)</f>
        <v>462550.25</v>
      </c>
      <c r="P1102">
        <f>VLOOKUP(A1102,Sheet2!A:C,3,0)</f>
        <v>469182</v>
      </c>
      <c r="Q1102">
        <f>VLOOKUP(A1102,Sheet2!A:E,5,0)</f>
        <v>617068</v>
      </c>
      <c r="R1102">
        <f>VLOOKUP(A1102,Sheet2!A:F,6,0)</f>
        <v>0</v>
      </c>
      <c r="S1102" t="s">
        <v>1305</v>
      </c>
      <c r="T1102" s="33" t="str">
        <f>VLOOKUP(A1102,Sheet2!AA:AD,3,0)</f>
        <v>Red</v>
      </c>
      <c r="U1102" s="32" t="str">
        <f>VLOOKUP(A1102,Sheet2!X:Y,2,0)</f>
        <v>Red</v>
      </c>
      <c r="V1102" s="33" t="str">
        <f>VLOOKUP(A1102,Sheet2!AA:AD,4,0)</f>
        <v>Red</v>
      </c>
    </row>
    <row r="1103" spans="1:22" x14ac:dyDescent="0.3">
      <c r="A1103" t="s">
        <v>1115</v>
      </c>
      <c r="B1103" t="s">
        <v>1257</v>
      </c>
      <c r="C1103">
        <v>49</v>
      </c>
      <c r="D1103" t="s">
        <v>1261</v>
      </c>
      <c r="E1103">
        <v>2012</v>
      </c>
      <c r="F1103">
        <v>55</v>
      </c>
      <c r="G1103">
        <v>0.69949756100000005</v>
      </c>
      <c r="H1103" t="s">
        <v>1265</v>
      </c>
      <c r="I1103" t="s">
        <v>1272</v>
      </c>
      <c r="J1103" t="s">
        <v>1275</v>
      </c>
      <c r="K1103" t="s">
        <v>1282</v>
      </c>
      <c r="L1103" t="s">
        <v>1284</v>
      </c>
      <c r="M1103" t="s">
        <v>1289</v>
      </c>
      <c r="N1103" t="s">
        <v>1289</v>
      </c>
      <c r="O1103">
        <f>VLOOKUP(A1103,Sheet2!A:B,2,0)</f>
        <v>156998</v>
      </c>
      <c r="P1103">
        <f>VLOOKUP(A1103,Sheet2!A:C,3,0)</f>
        <v>398972</v>
      </c>
      <c r="Q1103">
        <f>VLOOKUP(A1103,Sheet2!A:E,5,0)</f>
        <v>0</v>
      </c>
      <c r="R1103">
        <f>VLOOKUP(A1103,Sheet2!A:F,6,0)</f>
        <v>0</v>
      </c>
      <c r="S1103" t="s">
        <v>1304</v>
      </c>
      <c r="T1103" s="33" t="str">
        <f>VLOOKUP(A1103,Sheet2!AA:AD,3,0)</f>
        <v>Red</v>
      </c>
      <c r="U1103" s="32" t="str">
        <f>VLOOKUP(A1103,Sheet2!X:Y,2,0)</f>
        <v>Red</v>
      </c>
      <c r="V1103" s="33" t="str">
        <f>VLOOKUP(A1103,Sheet2!AA:AD,4,0)</f>
        <v>Red</v>
      </c>
    </row>
    <row r="1104" spans="1:22" x14ac:dyDescent="0.3">
      <c r="A1104" t="s">
        <v>1116</v>
      </c>
      <c r="B1104" t="s">
        <v>1257</v>
      </c>
      <c r="C1104">
        <v>61</v>
      </c>
      <c r="D1104" t="s">
        <v>1261</v>
      </c>
      <c r="E1104">
        <v>2012</v>
      </c>
      <c r="F1104">
        <v>24</v>
      </c>
      <c r="G1104">
        <v>0.82301427100000002</v>
      </c>
      <c r="H1104" t="s">
        <v>1265</v>
      </c>
      <c r="I1104" t="s">
        <v>1271</v>
      </c>
      <c r="J1104" t="s">
        <v>1271</v>
      </c>
      <c r="K1104" t="s">
        <v>1271</v>
      </c>
      <c r="L1104" t="s">
        <v>1271</v>
      </c>
      <c r="M1104" t="s">
        <v>1289</v>
      </c>
      <c r="N1104" t="s">
        <v>1289</v>
      </c>
      <c r="O1104">
        <f>VLOOKUP(A1104,Sheet2!A:B,2,0)</f>
        <v>250541.75</v>
      </c>
      <c r="P1104">
        <f>VLOOKUP(A1104,Sheet2!A:C,3,0)</f>
        <v>593880</v>
      </c>
      <c r="Q1104">
        <f>VLOOKUP(A1104,Sheet2!A:E,5,0)</f>
        <v>953546</v>
      </c>
      <c r="R1104">
        <f>VLOOKUP(A1104,Sheet2!A:F,6,0)</f>
        <v>953546</v>
      </c>
      <c r="S1104" t="s">
        <v>1303</v>
      </c>
      <c r="T1104" s="33" t="str">
        <f>VLOOKUP(A1104,Sheet2!AA:AD,3,0)</f>
        <v>Red</v>
      </c>
      <c r="U1104" s="32" t="str">
        <f>VLOOKUP(A1104,Sheet2!X:Y,2,0)</f>
        <v>Red</v>
      </c>
      <c r="V1104" s="33" t="str">
        <f>VLOOKUP(A1104,Sheet2!AA:AD,4,0)</f>
        <v>Red</v>
      </c>
    </row>
    <row r="1105" spans="1:22" x14ac:dyDescent="0.3">
      <c r="A1105" t="s">
        <v>1117</v>
      </c>
      <c r="B1105" t="s">
        <v>1257</v>
      </c>
      <c r="C1105">
        <v>61</v>
      </c>
      <c r="D1105" t="s">
        <v>1262</v>
      </c>
      <c r="E1105">
        <v>2013</v>
      </c>
      <c r="F1105">
        <v>21</v>
      </c>
      <c r="G1105">
        <v>0.62246010399999996</v>
      </c>
      <c r="H1105" t="s">
        <v>1264</v>
      </c>
      <c r="I1105" t="s">
        <v>1271</v>
      </c>
      <c r="J1105" t="s">
        <v>1271</v>
      </c>
      <c r="K1105" t="s">
        <v>1271</v>
      </c>
      <c r="L1105" t="s">
        <v>1271</v>
      </c>
      <c r="M1105" t="s">
        <v>1288</v>
      </c>
      <c r="N1105" t="s">
        <v>1288</v>
      </c>
      <c r="O1105">
        <f>VLOOKUP(A1105,Sheet2!A:B,2,0)</f>
        <v>181232</v>
      </c>
      <c r="P1105">
        <f>VLOOKUP(A1105,Sheet2!A:C,3,0)</f>
        <v>226540</v>
      </c>
      <c r="Q1105">
        <f>VLOOKUP(A1105,Sheet2!A:E,5,0)</f>
        <v>587462</v>
      </c>
      <c r="R1105">
        <f>VLOOKUP(A1105,Sheet2!A:F,6,0)</f>
        <v>0</v>
      </c>
      <c r="S1105" t="s">
        <v>1303</v>
      </c>
      <c r="T1105" s="33" t="str">
        <f>VLOOKUP(A1105,Sheet2!AA:AD,3,0)</f>
        <v>Red</v>
      </c>
      <c r="U1105" s="32" t="str">
        <f>VLOOKUP(A1105,Sheet2!X:Y,2,0)</f>
        <v>Red</v>
      </c>
      <c r="V1105" s="33" t="str">
        <f>VLOOKUP(A1105,Sheet2!AA:AD,4,0)</f>
        <v>Red</v>
      </c>
    </row>
    <row r="1106" spans="1:22" x14ac:dyDescent="0.3">
      <c r="A1106" t="s">
        <v>1118</v>
      </c>
      <c r="B1106" t="s">
        <v>1257</v>
      </c>
      <c r="C1106">
        <v>61</v>
      </c>
      <c r="D1106" t="s">
        <v>1258</v>
      </c>
      <c r="E1106">
        <v>2012</v>
      </c>
      <c r="F1106">
        <v>25</v>
      </c>
      <c r="G1106">
        <v>0.62859211800000003</v>
      </c>
      <c r="H1106" t="s">
        <v>1264</v>
      </c>
      <c r="I1106" t="s">
        <v>1272</v>
      </c>
      <c r="J1106" t="s">
        <v>1277</v>
      </c>
      <c r="K1106" t="s">
        <v>1280</v>
      </c>
      <c r="L1106" t="s">
        <v>1286</v>
      </c>
      <c r="M1106" t="s">
        <v>1288</v>
      </c>
      <c r="N1106" t="s">
        <v>1289</v>
      </c>
      <c r="O1106">
        <f>VLOOKUP(A1106,Sheet2!A:B,2,0)</f>
        <v>258314</v>
      </c>
      <c r="P1106">
        <f>VLOOKUP(A1106,Sheet2!A:C,3,0)</f>
        <v>287448</v>
      </c>
      <c r="Q1106">
        <f>VLOOKUP(A1106,Sheet2!A:E,5,0)</f>
        <v>620160</v>
      </c>
      <c r="R1106">
        <f>VLOOKUP(A1106,Sheet2!A:F,6,0)</f>
        <v>0</v>
      </c>
      <c r="S1106" t="s">
        <v>1288</v>
      </c>
      <c r="T1106" s="33" t="str">
        <f>VLOOKUP(A1106,Sheet2!AA:AD,3,0)</f>
        <v>Red</v>
      </c>
      <c r="U1106" s="32" t="str">
        <f>VLOOKUP(A1106,Sheet2!X:Y,2,0)</f>
        <v>Red</v>
      </c>
      <c r="V1106" s="33" t="str">
        <f>VLOOKUP(A1106,Sheet2!AA:AD,4,0)</f>
        <v>Red</v>
      </c>
    </row>
    <row r="1107" spans="1:22" x14ac:dyDescent="0.3">
      <c r="A1107" t="s">
        <v>1119</v>
      </c>
      <c r="B1107" t="s">
        <v>1257</v>
      </c>
      <c r="C1107">
        <v>49</v>
      </c>
      <c r="D1107" t="s">
        <v>1260</v>
      </c>
      <c r="E1107">
        <v>2013</v>
      </c>
      <c r="F1107">
        <v>50</v>
      </c>
      <c r="G1107">
        <v>0.71171142899999995</v>
      </c>
      <c r="H1107" t="s">
        <v>1265</v>
      </c>
      <c r="I1107" t="s">
        <v>1270</v>
      </c>
      <c r="J1107" t="s">
        <v>1275</v>
      </c>
      <c r="K1107" t="s">
        <v>1283</v>
      </c>
      <c r="L1107" t="s">
        <v>1286</v>
      </c>
      <c r="M1107" t="s">
        <v>1288</v>
      </c>
      <c r="N1107" t="s">
        <v>1289</v>
      </c>
      <c r="O1107">
        <f>VLOOKUP(A1107,Sheet2!A:B,2,0)</f>
        <v>388843</v>
      </c>
      <c r="P1107">
        <f>VLOOKUP(A1107,Sheet2!A:C,3,0)</f>
        <v>388843</v>
      </c>
      <c r="Q1107">
        <f>VLOOKUP(A1107,Sheet2!A:E,5,0)</f>
        <v>679468</v>
      </c>
      <c r="R1107">
        <f>VLOOKUP(A1107,Sheet2!A:F,6,0)</f>
        <v>0</v>
      </c>
      <c r="S1107" t="s">
        <v>1304</v>
      </c>
      <c r="T1107" s="33" t="str">
        <f>VLOOKUP(A1107,Sheet2!AA:AD,3,0)</f>
        <v>Red</v>
      </c>
      <c r="U1107" s="32" t="str">
        <f>VLOOKUP(A1107,Sheet2!X:Y,2,0)</f>
        <v>Red</v>
      </c>
      <c r="V1107" s="33" t="str">
        <f>VLOOKUP(A1107,Sheet2!AA:AD,4,0)</f>
        <v>Red</v>
      </c>
    </row>
    <row r="1108" spans="1:22" x14ac:dyDescent="0.3">
      <c r="A1108" t="s">
        <v>1120</v>
      </c>
      <c r="B1108" t="s">
        <v>1257</v>
      </c>
      <c r="C1108">
        <v>61</v>
      </c>
      <c r="D1108" t="s">
        <v>1258</v>
      </c>
      <c r="E1108">
        <v>2014</v>
      </c>
      <c r="F1108">
        <v>21</v>
      </c>
      <c r="G1108">
        <v>0.71565965300000001</v>
      </c>
      <c r="H1108" t="s">
        <v>1266</v>
      </c>
      <c r="I1108" t="s">
        <v>1271</v>
      </c>
      <c r="J1108" t="s">
        <v>1271</v>
      </c>
      <c r="K1108" t="s">
        <v>1271</v>
      </c>
      <c r="L1108" t="s">
        <v>1271</v>
      </c>
      <c r="M1108" t="s">
        <v>1288</v>
      </c>
      <c r="N1108" t="s">
        <v>1289</v>
      </c>
      <c r="O1108">
        <f>VLOOKUP(A1108,Sheet2!A:B,2,0)</f>
        <v>405561.01</v>
      </c>
      <c r="P1108">
        <f>VLOOKUP(A1108,Sheet2!A:C,3,0)</f>
        <v>429200</v>
      </c>
      <c r="Q1108">
        <f>VLOOKUP(A1108,Sheet2!A:E,5,0)</f>
        <v>698808</v>
      </c>
      <c r="R1108">
        <f>VLOOKUP(A1108,Sheet2!A:F,6,0)</f>
        <v>0</v>
      </c>
      <c r="S1108" t="s">
        <v>1304</v>
      </c>
      <c r="T1108" s="33" t="str">
        <f>VLOOKUP(A1108,Sheet2!AA:AD,3,0)</f>
        <v>Red</v>
      </c>
      <c r="U1108" s="32" t="str">
        <f>VLOOKUP(A1108,Sheet2!X:Y,2,0)</f>
        <v>Red</v>
      </c>
      <c r="V1108" s="33" t="str">
        <f>VLOOKUP(A1108,Sheet2!AA:AD,4,0)</f>
        <v>Red</v>
      </c>
    </row>
    <row r="1109" spans="1:22" x14ac:dyDescent="0.3">
      <c r="A1109" t="s">
        <v>1121</v>
      </c>
      <c r="B1109" t="s">
        <v>1257</v>
      </c>
      <c r="C1109">
        <v>60</v>
      </c>
      <c r="D1109" t="s">
        <v>1260</v>
      </c>
      <c r="E1109">
        <v>2014</v>
      </c>
      <c r="F1109">
        <v>35</v>
      </c>
      <c r="G1109">
        <v>0.69223089400000004</v>
      </c>
      <c r="H1109" t="s">
        <v>1264</v>
      </c>
      <c r="I1109" t="s">
        <v>1272</v>
      </c>
      <c r="J1109" t="s">
        <v>1275</v>
      </c>
      <c r="K1109" t="s">
        <v>1281</v>
      </c>
      <c r="L1109" t="s">
        <v>1286</v>
      </c>
      <c r="M1109" t="s">
        <v>1289</v>
      </c>
      <c r="N1109" t="s">
        <v>1289</v>
      </c>
      <c r="O1109">
        <f>VLOOKUP(A1109,Sheet2!A:B,2,0)</f>
        <v>1501</v>
      </c>
      <c r="P1109">
        <f>VLOOKUP(A1109,Sheet2!A:C,3,0)</f>
        <v>359205</v>
      </c>
      <c r="Q1109">
        <f>VLOOKUP(A1109,Sheet2!A:E,5,0)</f>
        <v>0</v>
      </c>
      <c r="R1109">
        <f>VLOOKUP(A1109,Sheet2!A:F,6,0)</f>
        <v>0</v>
      </c>
      <c r="S1109" t="s">
        <v>1303</v>
      </c>
      <c r="T1109" s="33" t="str">
        <f>VLOOKUP(A1109,Sheet2!AA:AD,3,0)</f>
        <v>Red</v>
      </c>
      <c r="U1109" s="32" t="str">
        <f>VLOOKUP(A1109,Sheet2!X:Y,2,0)</f>
        <v>Red</v>
      </c>
      <c r="V1109" s="33" t="str">
        <f>VLOOKUP(A1109,Sheet2!AA:AD,4,0)</f>
        <v>Red</v>
      </c>
    </row>
    <row r="1110" spans="1:22" x14ac:dyDescent="0.3">
      <c r="A1110" t="s">
        <v>1122</v>
      </c>
      <c r="B1110" t="s">
        <v>1257</v>
      </c>
      <c r="C1110">
        <v>61</v>
      </c>
      <c r="D1110" t="s">
        <v>1261</v>
      </c>
      <c r="E1110">
        <v>2010</v>
      </c>
      <c r="F1110">
        <v>48</v>
      </c>
      <c r="G1110">
        <v>0.74269682800000003</v>
      </c>
      <c r="H1110" t="s">
        <v>1265</v>
      </c>
      <c r="I1110" t="s">
        <v>1271</v>
      </c>
      <c r="J1110" t="s">
        <v>1271</v>
      </c>
      <c r="K1110" t="s">
        <v>1271</v>
      </c>
      <c r="L1110" t="s">
        <v>1271</v>
      </c>
      <c r="M1110" t="s">
        <v>1288</v>
      </c>
      <c r="N1110" t="s">
        <v>1289</v>
      </c>
      <c r="O1110">
        <f>VLOOKUP(A1110,Sheet2!A:B,2,0)</f>
        <v>405320</v>
      </c>
      <c r="P1110">
        <f>VLOOKUP(A1110,Sheet2!A:C,3,0)</f>
        <v>454005</v>
      </c>
      <c r="Q1110">
        <f>VLOOKUP(A1110,Sheet2!A:E,5,0)</f>
        <v>621755</v>
      </c>
      <c r="R1110">
        <f>VLOOKUP(A1110,Sheet2!A:F,6,0)</f>
        <v>0</v>
      </c>
      <c r="S1110" t="s">
        <v>1305</v>
      </c>
      <c r="T1110" s="33" t="str">
        <f>VLOOKUP(A1110,Sheet2!AA:AD,3,0)</f>
        <v>Red</v>
      </c>
      <c r="U1110" s="32" t="str">
        <f>VLOOKUP(A1110,Sheet2!X:Y,2,0)</f>
        <v>Red</v>
      </c>
      <c r="V1110" s="33" t="str">
        <f>VLOOKUP(A1110,Sheet2!AA:AD,4,0)</f>
        <v>Red</v>
      </c>
    </row>
    <row r="1111" spans="1:22" x14ac:dyDescent="0.3">
      <c r="A1111" t="s">
        <v>1123</v>
      </c>
      <c r="B1111" t="s">
        <v>1257</v>
      </c>
      <c r="C1111">
        <v>48</v>
      </c>
      <c r="D1111" t="s">
        <v>1258</v>
      </c>
      <c r="E1111">
        <v>2013</v>
      </c>
      <c r="F1111">
        <v>71</v>
      </c>
      <c r="G1111">
        <v>0.63875000000000004</v>
      </c>
      <c r="H1111" t="s">
        <v>1264</v>
      </c>
      <c r="I1111" t="s">
        <v>1273</v>
      </c>
      <c r="J1111" t="s">
        <v>1275</v>
      </c>
      <c r="K1111" t="s">
        <v>1283</v>
      </c>
      <c r="L1111" t="s">
        <v>1286</v>
      </c>
      <c r="M1111" t="s">
        <v>1289</v>
      </c>
      <c r="N1111" t="s">
        <v>1289</v>
      </c>
      <c r="O1111">
        <f>VLOOKUP(A1111,Sheet2!A:B,2,0)</f>
        <v>383801</v>
      </c>
      <c r="P1111">
        <f>VLOOKUP(A1111,Sheet2!A:C,3,0)</f>
        <v>383241</v>
      </c>
      <c r="Q1111">
        <f>VLOOKUP(A1111,Sheet2!A:E,5,0)</f>
        <v>679732</v>
      </c>
      <c r="R1111">
        <f>VLOOKUP(A1111,Sheet2!A:F,6,0)</f>
        <v>0</v>
      </c>
      <c r="S1111" t="s">
        <v>1303</v>
      </c>
      <c r="T1111" s="33" t="str">
        <f>VLOOKUP(A1111,Sheet2!AA:AD,3,0)</f>
        <v>Red</v>
      </c>
      <c r="U1111" s="32" t="str">
        <f>VLOOKUP(A1111,Sheet2!X:Y,2,0)</f>
        <v>Red</v>
      </c>
      <c r="V1111" s="33" t="str">
        <f>VLOOKUP(A1111,Sheet2!AA:AD,4,0)</f>
        <v>Red</v>
      </c>
    </row>
    <row r="1112" spans="1:22" x14ac:dyDescent="0.3">
      <c r="A1112" t="s">
        <v>1124</v>
      </c>
      <c r="B1112" t="s">
        <v>1257</v>
      </c>
      <c r="C1112">
        <v>49</v>
      </c>
      <c r="D1112" t="s">
        <v>1261</v>
      </c>
      <c r="E1112">
        <v>2008</v>
      </c>
      <c r="F1112">
        <v>21</v>
      </c>
      <c r="G1112">
        <v>0.80361290299999999</v>
      </c>
      <c r="H1112" t="s">
        <v>1265</v>
      </c>
      <c r="I1112" t="s">
        <v>1271</v>
      </c>
      <c r="J1112" t="s">
        <v>1271</v>
      </c>
      <c r="K1112" t="s">
        <v>1271</v>
      </c>
      <c r="L1112" t="s">
        <v>1271</v>
      </c>
      <c r="M1112" t="s">
        <v>1289</v>
      </c>
      <c r="N1112" t="s">
        <v>1289</v>
      </c>
      <c r="O1112">
        <f>VLOOKUP(A1112,Sheet2!A:B,2,0)</f>
        <v>24591</v>
      </c>
      <c r="P1112">
        <f>VLOOKUP(A1112,Sheet2!A:C,3,0)</f>
        <v>295092</v>
      </c>
      <c r="Q1112">
        <f>VLOOKUP(A1112,Sheet2!A:E,5,0)</f>
        <v>0</v>
      </c>
      <c r="R1112">
        <f>VLOOKUP(A1112,Sheet2!A:F,6,0)</f>
        <v>0</v>
      </c>
      <c r="S1112" t="s">
        <v>1303</v>
      </c>
      <c r="T1112" s="33" t="str">
        <f>VLOOKUP(A1112,Sheet2!AA:AD,3,0)</f>
        <v>Red</v>
      </c>
      <c r="U1112" s="32" t="str">
        <f>VLOOKUP(A1112,Sheet2!X:Y,2,0)</f>
        <v>Red</v>
      </c>
      <c r="V1112" s="33" t="str">
        <f>VLOOKUP(A1112,Sheet2!AA:AD,4,0)</f>
        <v>Red</v>
      </c>
    </row>
    <row r="1113" spans="1:22" x14ac:dyDescent="0.3">
      <c r="A1113" t="s">
        <v>1125</v>
      </c>
      <c r="B1113" t="s">
        <v>1257</v>
      </c>
      <c r="C1113">
        <v>61</v>
      </c>
      <c r="D1113" t="s">
        <v>1260</v>
      </c>
      <c r="E1113">
        <v>2012</v>
      </c>
      <c r="F1113">
        <v>50</v>
      </c>
      <c r="G1113">
        <v>0.69589031400000001</v>
      </c>
      <c r="H1113" t="s">
        <v>1266</v>
      </c>
      <c r="I1113" t="s">
        <v>1271</v>
      </c>
      <c r="J1113" t="s">
        <v>1271</v>
      </c>
      <c r="K1113" t="s">
        <v>1271</v>
      </c>
      <c r="L1113" t="s">
        <v>1271</v>
      </c>
      <c r="M1113" t="s">
        <v>1288</v>
      </c>
      <c r="N1113" t="s">
        <v>1289</v>
      </c>
      <c r="O1113">
        <f>VLOOKUP(A1113,Sheet2!A:B,2,0)</f>
        <v>321347</v>
      </c>
      <c r="P1113">
        <f>VLOOKUP(A1113,Sheet2!A:C,3,0)</f>
        <v>354315</v>
      </c>
      <c r="Q1113">
        <f>VLOOKUP(A1113,Sheet2!A:E,5,0)</f>
        <v>624653</v>
      </c>
      <c r="R1113">
        <f>VLOOKUP(A1113,Sheet2!A:F,6,0)</f>
        <v>0</v>
      </c>
      <c r="S1113" t="s">
        <v>1304</v>
      </c>
      <c r="T1113" s="33" t="str">
        <f>VLOOKUP(A1113,Sheet2!AA:AD,3,0)</f>
        <v>Red</v>
      </c>
      <c r="U1113" s="32" t="str">
        <f>VLOOKUP(A1113,Sheet2!X:Y,2,0)</f>
        <v>Red</v>
      </c>
      <c r="V1113" s="33" t="str">
        <f>VLOOKUP(A1113,Sheet2!AA:AD,4,0)</f>
        <v>Red</v>
      </c>
    </row>
    <row r="1114" spans="1:22" x14ac:dyDescent="0.3">
      <c r="A1114" t="s">
        <v>1126</v>
      </c>
      <c r="B1114" t="s">
        <v>1257</v>
      </c>
      <c r="C1114">
        <v>49</v>
      </c>
      <c r="D1114" t="s">
        <v>1262</v>
      </c>
      <c r="E1114">
        <v>2005</v>
      </c>
      <c r="F1114">
        <v>19</v>
      </c>
      <c r="G1114">
        <v>0.62216822400000005</v>
      </c>
      <c r="H1114" t="s">
        <v>1264</v>
      </c>
      <c r="I1114" t="s">
        <v>1271</v>
      </c>
      <c r="J1114" t="s">
        <v>1271</v>
      </c>
      <c r="K1114" t="s">
        <v>1271</v>
      </c>
      <c r="L1114" t="s">
        <v>1271</v>
      </c>
      <c r="M1114" t="s">
        <v>1288</v>
      </c>
      <c r="N1114" t="s">
        <v>1289</v>
      </c>
      <c r="O1114">
        <f>VLOOKUP(A1114,Sheet2!A:B,2,0)</f>
        <v>189508</v>
      </c>
      <c r="P1114">
        <f>VLOOKUP(A1114,Sheet2!A:C,3,0)</f>
        <v>189508</v>
      </c>
      <c r="Q1114">
        <f>VLOOKUP(A1114,Sheet2!A:E,5,0)</f>
        <v>371282</v>
      </c>
      <c r="R1114">
        <f>VLOOKUP(A1114,Sheet2!A:F,6,0)</f>
        <v>0</v>
      </c>
      <c r="S1114" t="s">
        <v>1288</v>
      </c>
      <c r="T1114" s="33" t="str">
        <f>VLOOKUP(A1114,Sheet2!AA:AD,3,0)</f>
        <v>Red</v>
      </c>
      <c r="U1114" s="32" t="str">
        <f>VLOOKUP(A1114,Sheet2!X:Y,2,0)</f>
        <v>Red</v>
      </c>
      <c r="V1114" s="33" t="str">
        <f>VLOOKUP(A1114,Sheet2!AA:AD,4,0)</f>
        <v>Red</v>
      </c>
    </row>
    <row r="1115" spans="1:22" x14ac:dyDescent="0.3">
      <c r="A1115" t="s">
        <v>1127</v>
      </c>
      <c r="B1115" t="s">
        <v>1257</v>
      </c>
      <c r="C1115">
        <v>73</v>
      </c>
      <c r="D1115" t="s">
        <v>1258</v>
      </c>
      <c r="E1115">
        <v>2009</v>
      </c>
      <c r="F1115">
        <v>20</v>
      </c>
      <c r="G1115">
        <v>0.82670328400000004</v>
      </c>
      <c r="H1115" t="s">
        <v>1265</v>
      </c>
      <c r="I1115" t="s">
        <v>1271</v>
      </c>
      <c r="J1115" t="s">
        <v>1271</v>
      </c>
      <c r="K1115" t="s">
        <v>1271</v>
      </c>
      <c r="L1115" t="s">
        <v>1271</v>
      </c>
      <c r="M1115" t="s">
        <v>1289</v>
      </c>
      <c r="N1115" t="s">
        <v>1289</v>
      </c>
      <c r="O1115">
        <f>VLOOKUP(A1115,Sheet2!A:B,2,0)</f>
        <v>23113</v>
      </c>
      <c r="P1115">
        <f>VLOOKUP(A1115,Sheet2!A:C,3,0)</f>
        <v>416034</v>
      </c>
      <c r="Q1115">
        <f>VLOOKUP(A1115,Sheet2!A:E,5,0)</f>
        <v>0</v>
      </c>
      <c r="R1115">
        <f>VLOOKUP(A1115,Sheet2!A:F,6,0)</f>
        <v>0</v>
      </c>
      <c r="S1115" t="s">
        <v>1303</v>
      </c>
      <c r="T1115" s="33" t="str">
        <f>VLOOKUP(A1115,Sheet2!AA:AD,3,0)</f>
        <v>Red</v>
      </c>
      <c r="U1115" s="32" t="str">
        <f>VLOOKUP(A1115,Sheet2!X:Y,2,0)</f>
        <v>Red</v>
      </c>
      <c r="V1115" s="33" t="str">
        <f>VLOOKUP(A1115,Sheet2!AA:AD,4,0)</f>
        <v>Red</v>
      </c>
    </row>
    <row r="1116" spans="1:22" x14ac:dyDescent="0.3">
      <c r="A1116" t="s">
        <v>1128</v>
      </c>
      <c r="B1116" t="s">
        <v>1256</v>
      </c>
      <c r="C1116">
        <v>61</v>
      </c>
      <c r="D1116" t="s">
        <v>1260</v>
      </c>
      <c r="E1116">
        <v>2010</v>
      </c>
      <c r="F1116">
        <v>22</v>
      </c>
      <c r="G1116">
        <v>0.827391141</v>
      </c>
      <c r="H1116" t="s">
        <v>1266</v>
      </c>
      <c r="I1116" t="s">
        <v>1271</v>
      </c>
      <c r="J1116" t="s">
        <v>1271</v>
      </c>
      <c r="K1116" t="s">
        <v>1271</v>
      </c>
      <c r="L1116" t="s">
        <v>1271</v>
      </c>
      <c r="M1116" t="s">
        <v>1289</v>
      </c>
      <c r="N1116" t="s">
        <v>1289</v>
      </c>
      <c r="O1116">
        <f>VLOOKUP(A1116,Sheet2!A:B,2,0)</f>
        <v>265622.39</v>
      </c>
      <c r="P1116">
        <f>VLOOKUP(A1116,Sheet2!A:C,3,0)</f>
        <v>368312</v>
      </c>
      <c r="Q1116">
        <f>VLOOKUP(A1116,Sheet2!A:E,5,0)</f>
        <v>789145</v>
      </c>
      <c r="R1116">
        <f>VLOOKUP(A1116,Sheet2!A:F,6,0)</f>
        <v>789145</v>
      </c>
      <c r="S1116" t="s">
        <v>1304</v>
      </c>
      <c r="T1116" s="33" t="str">
        <f>VLOOKUP(A1116,Sheet2!AA:AD,3,0)</f>
        <v>Red</v>
      </c>
      <c r="U1116" s="32" t="str">
        <f>VLOOKUP(A1116,Sheet2!X:Y,2,0)</f>
        <v>Red</v>
      </c>
      <c r="V1116" s="33" t="str">
        <f>VLOOKUP(A1116,Sheet2!AA:AD,4,0)</f>
        <v>Red</v>
      </c>
    </row>
    <row r="1117" spans="1:22" x14ac:dyDescent="0.3">
      <c r="A1117" t="s">
        <v>1129</v>
      </c>
      <c r="B1117" t="s">
        <v>1256</v>
      </c>
      <c r="C1117">
        <v>49</v>
      </c>
      <c r="D1117" t="s">
        <v>1261</v>
      </c>
      <c r="E1117">
        <v>2006</v>
      </c>
      <c r="F1117">
        <v>36</v>
      </c>
      <c r="G1117">
        <v>0.69639142899999995</v>
      </c>
      <c r="H1117" t="s">
        <v>1265</v>
      </c>
      <c r="I1117" t="s">
        <v>1268</v>
      </c>
      <c r="J1117" t="s">
        <v>1276</v>
      </c>
      <c r="K1117" t="s">
        <v>1283</v>
      </c>
      <c r="L1117" t="s">
        <v>1286</v>
      </c>
      <c r="M1117" t="s">
        <v>1289</v>
      </c>
      <c r="N1117" t="s">
        <v>1289</v>
      </c>
      <c r="O1117">
        <f>VLOOKUP(A1117,Sheet2!A:B,2,0)</f>
        <v>297399.59000000003</v>
      </c>
      <c r="P1117">
        <f>VLOOKUP(A1117,Sheet2!A:C,3,0)</f>
        <v>376299</v>
      </c>
      <c r="Q1117">
        <f>VLOOKUP(A1117,Sheet2!A:E,5,0)</f>
        <v>431922</v>
      </c>
      <c r="R1117">
        <f>VLOOKUP(A1117,Sheet2!A:F,6,0)</f>
        <v>431922</v>
      </c>
      <c r="S1117" t="s">
        <v>1288</v>
      </c>
      <c r="T1117" s="33" t="str">
        <f>VLOOKUP(A1117,Sheet2!AA:AD,3,0)</f>
        <v>Red</v>
      </c>
      <c r="U1117" s="32" t="str">
        <f>VLOOKUP(A1117,Sheet2!X:Y,2,0)</f>
        <v>Red</v>
      </c>
      <c r="V1117" s="33" t="str">
        <f>VLOOKUP(A1117,Sheet2!AA:AD,4,0)</f>
        <v>Red</v>
      </c>
    </row>
    <row r="1118" spans="1:22" x14ac:dyDescent="0.3">
      <c r="A1118" t="s">
        <v>1130</v>
      </c>
      <c r="B1118" t="s">
        <v>1257</v>
      </c>
      <c r="C1118">
        <v>36</v>
      </c>
      <c r="D1118" t="s">
        <v>1263</v>
      </c>
      <c r="E1118">
        <v>2013</v>
      </c>
      <c r="F1118">
        <v>36</v>
      </c>
      <c r="G1118">
        <v>0.22038461500000001</v>
      </c>
      <c r="H1118" t="s">
        <v>1264</v>
      </c>
      <c r="I1118" t="s">
        <v>1273</v>
      </c>
      <c r="J1118" t="s">
        <v>1275</v>
      </c>
      <c r="K1118" t="s">
        <v>1283</v>
      </c>
      <c r="L1118" t="s">
        <v>1286</v>
      </c>
      <c r="M1118" t="s">
        <v>1289</v>
      </c>
      <c r="N1118" t="s">
        <v>1288</v>
      </c>
      <c r="O1118">
        <f>VLOOKUP(A1118,Sheet2!A:B,2,0)</f>
        <v>132184</v>
      </c>
      <c r="P1118">
        <f>VLOOKUP(A1118,Sheet2!A:C,3,0)</f>
        <v>171195</v>
      </c>
      <c r="Q1118">
        <f>VLOOKUP(A1118,Sheet2!A:E,5,0)</f>
        <v>208266</v>
      </c>
      <c r="R1118">
        <f>VLOOKUP(A1118,Sheet2!A:F,6,0)</f>
        <v>208266</v>
      </c>
      <c r="S1118" t="s">
        <v>1303</v>
      </c>
      <c r="T1118" s="33" t="str">
        <f>VLOOKUP(A1118,Sheet2!AA:AD,3,0)</f>
        <v>Red</v>
      </c>
      <c r="U1118" s="32" t="str">
        <f>VLOOKUP(A1118,Sheet2!X:Y,2,0)</f>
        <v>Red</v>
      </c>
      <c r="V1118" s="33" t="str">
        <f>VLOOKUP(A1118,Sheet2!AA:AD,4,0)</f>
        <v>Red</v>
      </c>
    </row>
    <row r="1119" spans="1:22" x14ac:dyDescent="0.3">
      <c r="A1119" t="s">
        <v>1131</v>
      </c>
      <c r="B1119" t="s">
        <v>1257</v>
      </c>
      <c r="C1119">
        <v>48</v>
      </c>
      <c r="D1119" t="s">
        <v>1263</v>
      </c>
      <c r="E1119">
        <v>2014</v>
      </c>
      <c r="F1119">
        <v>36</v>
      </c>
      <c r="G1119">
        <v>0.74259043199999997</v>
      </c>
      <c r="H1119" t="s">
        <v>1264</v>
      </c>
      <c r="I1119" t="s">
        <v>1269</v>
      </c>
      <c r="J1119" t="s">
        <v>1274</v>
      </c>
      <c r="K1119" t="s">
        <v>1280</v>
      </c>
      <c r="L1119" t="s">
        <v>1286</v>
      </c>
      <c r="M1119" t="s">
        <v>1289</v>
      </c>
      <c r="N1119" t="s">
        <v>1289</v>
      </c>
      <c r="O1119">
        <f>VLOOKUP(A1119,Sheet2!A:B,2,0)</f>
        <v>336000</v>
      </c>
      <c r="P1119">
        <f>VLOOKUP(A1119,Sheet2!A:C,3,0)</f>
        <v>418530</v>
      </c>
      <c r="Q1119">
        <f>VLOOKUP(A1119,Sheet2!A:E,5,0)</f>
        <v>750212</v>
      </c>
      <c r="R1119">
        <f>VLOOKUP(A1119,Sheet2!A:F,6,0)</f>
        <v>0</v>
      </c>
      <c r="S1119" t="s">
        <v>1303</v>
      </c>
      <c r="T1119" s="33" t="str">
        <f>VLOOKUP(A1119,Sheet2!AA:AD,3,0)</f>
        <v>Red</v>
      </c>
      <c r="U1119" s="32" t="str">
        <f>VLOOKUP(A1119,Sheet2!X:Y,2,0)</f>
        <v>Red</v>
      </c>
      <c r="V1119" s="33" t="str">
        <f>VLOOKUP(A1119,Sheet2!AA:AD,4,0)</f>
        <v>Red</v>
      </c>
    </row>
    <row r="1120" spans="1:22" x14ac:dyDescent="0.3">
      <c r="A1120" t="s">
        <v>1132</v>
      </c>
      <c r="B1120" t="s">
        <v>1257</v>
      </c>
      <c r="C1120">
        <v>61</v>
      </c>
      <c r="D1120" t="s">
        <v>1260</v>
      </c>
      <c r="E1120">
        <v>2009</v>
      </c>
      <c r="F1120">
        <v>29</v>
      </c>
      <c r="G1120">
        <v>0.80689222199999999</v>
      </c>
      <c r="H1120" t="s">
        <v>1265</v>
      </c>
      <c r="I1120" t="s">
        <v>1271</v>
      </c>
      <c r="J1120" t="s">
        <v>1271</v>
      </c>
      <c r="K1120" t="s">
        <v>1271</v>
      </c>
      <c r="L1120" t="s">
        <v>1271</v>
      </c>
      <c r="M1120" t="s">
        <v>1289</v>
      </c>
      <c r="N1120" t="s">
        <v>1289</v>
      </c>
      <c r="O1120">
        <f>VLOOKUP(A1120,Sheet2!A:B,2,0)</f>
        <v>49754</v>
      </c>
      <c r="P1120">
        <f>VLOOKUP(A1120,Sheet2!A:C,3,0)</f>
        <v>348278</v>
      </c>
      <c r="Q1120">
        <f>VLOOKUP(A1120,Sheet2!A:E,5,0)</f>
        <v>666161</v>
      </c>
      <c r="R1120">
        <f>VLOOKUP(A1120,Sheet2!A:F,6,0)</f>
        <v>666161</v>
      </c>
      <c r="S1120" t="s">
        <v>1303</v>
      </c>
      <c r="T1120" s="33" t="str">
        <f>VLOOKUP(A1120,Sheet2!AA:AD,3,0)</f>
        <v>Red</v>
      </c>
      <c r="U1120" s="32" t="str">
        <f>VLOOKUP(A1120,Sheet2!X:Y,2,0)</f>
        <v>Red</v>
      </c>
      <c r="V1120" s="33" t="str">
        <f>VLOOKUP(A1120,Sheet2!AA:AD,4,0)</f>
        <v>Red</v>
      </c>
    </row>
    <row r="1121" spans="1:22" x14ac:dyDescent="0.3">
      <c r="A1121" t="s">
        <v>1133</v>
      </c>
      <c r="B1121" t="s">
        <v>1257</v>
      </c>
      <c r="C1121">
        <v>61</v>
      </c>
      <c r="D1121" t="s">
        <v>1260</v>
      </c>
      <c r="E1121">
        <v>2007</v>
      </c>
      <c r="F1121">
        <v>34</v>
      </c>
      <c r="G1121">
        <v>0.69527395000000003</v>
      </c>
      <c r="H1121" t="s">
        <v>1265</v>
      </c>
      <c r="I1121" t="s">
        <v>1271</v>
      </c>
      <c r="J1121" t="s">
        <v>1271</v>
      </c>
      <c r="K1121" t="s">
        <v>1271</v>
      </c>
      <c r="L1121" t="s">
        <v>1271</v>
      </c>
      <c r="M1121" t="s">
        <v>1289</v>
      </c>
      <c r="N1121" t="s">
        <v>1289</v>
      </c>
      <c r="O1121">
        <f>VLOOKUP(A1121,Sheet2!A:B,2,0)</f>
        <v>357648</v>
      </c>
      <c r="P1121">
        <f>VLOOKUP(A1121,Sheet2!A:C,3,0)</f>
        <v>359560</v>
      </c>
      <c r="Q1121">
        <f>VLOOKUP(A1121,Sheet2!A:E,5,0)</f>
        <v>485884</v>
      </c>
      <c r="R1121">
        <f>VLOOKUP(A1121,Sheet2!A:F,6,0)</f>
        <v>0</v>
      </c>
      <c r="S1121" t="s">
        <v>1288</v>
      </c>
      <c r="T1121" s="33" t="str">
        <f>VLOOKUP(A1121,Sheet2!AA:AD,3,0)</f>
        <v>Red</v>
      </c>
      <c r="U1121" s="32" t="str">
        <f>VLOOKUP(A1121,Sheet2!X:Y,2,0)</f>
        <v>Red</v>
      </c>
      <c r="V1121" s="33" t="str">
        <f>VLOOKUP(A1121,Sheet2!AA:AD,4,0)</f>
        <v>Red</v>
      </c>
    </row>
    <row r="1122" spans="1:22" x14ac:dyDescent="0.3">
      <c r="A1122" t="s">
        <v>1134</v>
      </c>
      <c r="B1122" t="s">
        <v>1257</v>
      </c>
      <c r="C1122">
        <v>36</v>
      </c>
      <c r="D1122" t="s">
        <v>1263</v>
      </c>
      <c r="E1122">
        <v>2008</v>
      </c>
      <c r="F1122">
        <v>36</v>
      </c>
      <c r="G1122">
        <v>0.32901960800000002</v>
      </c>
      <c r="H1122" t="s">
        <v>1264</v>
      </c>
      <c r="I1122" t="s">
        <v>1273</v>
      </c>
      <c r="J1122" t="s">
        <v>1275</v>
      </c>
      <c r="K1122" t="s">
        <v>1281</v>
      </c>
      <c r="L1122" t="s">
        <v>1286</v>
      </c>
      <c r="M1122" t="s">
        <v>1288</v>
      </c>
      <c r="N1122" t="s">
        <v>1288</v>
      </c>
      <c r="O1122">
        <f>VLOOKUP(A1122,Sheet2!A:B,2,0)</f>
        <v>163343</v>
      </c>
      <c r="P1122">
        <f>VLOOKUP(A1122,Sheet2!A:C,3,0)</f>
        <v>168195</v>
      </c>
      <c r="Q1122">
        <f>VLOOKUP(A1122,Sheet2!A:E,5,0)</f>
        <v>194332</v>
      </c>
      <c r="R1122">
        <f>VLOOKUP(A1122,Sheet2!A:F,6,0)</f>
        <v>0</v>
      </c>
      <c r="S1122" t="s">
        <v>1303</v>
      </c>
      <c r="T1122" s="33" t="str">
        <f>VLOOKUP(A1122,Sheet2!AA:AD,3,0)</f>
        <v>Red</v>
      </c>
      <c r="U1122" s="32" t="str">
        <f>VLOOKUP(A1122,Sheet2!X:Y,2,0)</f>
        <v>Red</v>
      </c>
      <c r="V1122" s="33" t="str">
        <f>VLOOKUP(A1122,Sheet2!AA:AD,4,0)</f>
        <v>Red</v>
      </c>
    </row>
    <row r="1123" spans="1:22" x14ac:dyDescent="0.3">
      <c r="A1123" t="s">
        <v>1135</v>
      </c>
      <c r="B1123" t="s">
        <v>1257</v>
      </c>
      <c r="C1123">
        <v>73</v>
      </c>
      <c r="D1123" t="s">
        <v>1261</v>
      </c>
      <c r="E1123">
        <v>2011</v>
      </c>
      <c r="F1123">
        <v>38</v>
      </c>
      <c r="G1123">
        <v>0.87206555600000002</v>
      </c>
      <c r="H1123" t="s">
        <v>1265</v>
      </c>
      <c r="I1123" t="s">
        <v>1271</v>
      </c>
      <c r="J1123" t="s">
        <v>1271</v>
      </c>
      <c r="K1123" t="s">
        <v>1271</v>
      </c>
      <c r="L1123" t="s">
        <v>1271</v>
      </c>
      <c r="M1123" t="s">
        <v>1289</v>
      </c>
      <c r="N1123" t="s">
        <v>1289</v>
      </c>
      <c r="O1123">
        <f>VLOOKUP(A1123,Sheet2!A:B,2,0)</f>
        <v>25601</v>
      </c>
      <c r="P1123">
        <f>VLOOKUP(A1123,Sheet2!A:C,3,0)</f>
        <v>460818</v>
      </c>
      <c r="Q1123">
        <f>VLOOKUP(A1123,Sheet2!A:E,5,0)</f>
        <v>793229</v>
      </c>
      <c r="R1123">
        <f>VLOOKUP(A1123,Sheet2!A:F,6,0)</f>
        <v>793229</v>
      </c>
      <c r="S1123" t="s">
        <v>1303</v>
      </c>
      <c r="T1123" s="33" t="str">
        <f>VLOOKUP(A1123,Sheet2!AA:AD,3,0)</f>
        <v>Red</v>
      </c>
      <c r="U1123" s="32" t="str">
        <f>VLOOKUP(A1123,Sheet2!X:Y,2,0)</f>
        <v>Red</v>
      </c>
      <c r="V1123" s="33" t="str">
        <f>VLOOKUP(A1123,Sheet2!AA:AD,4,0)</f>
        <v>Red</v>
      </c>
    </row>
    <row r="1124" spans="1:22" x14ac:dyDescent="0.3">
      <c r="A1124" t="s">
        <v>1136</v>
      </c>
      <c r="B1124" t="s">
        <v>1257</v>
      </c>
      <c r="C1124">
        <v>61</v>
      </c>
      <c r="D1124" t="s">
        <v>1261</v>
      </c>
      <c r="E1124">
        <v>2010</v>
      </c>
      <c r="F1124">
        <v>26</v>
      </c>
      <c r="G1124">
        <v>0.82788187899999999</v>
      </c>
      <c r="H1124" t="s">
        <v>1265</v>
      </c>
      <c r="I1124" t="s">
        <v>1271</v>
      </c>
      <c r="J1124" t="s">
        <v>1271</v>
      </c>
      <c r="K1124" t="s">
        <v>1271</v>
      </c>
      <c r="L1124" t="s">
        <v>1271</v>
      </c>
      <c r="M1124" t="s">
        <v>1289</v>
      </c>
      <c r="N1124" t="s">
        <v>1289</v>
      </c>
      <c r="O1124">
        <f>VLOOKUP(A1124,Sheet2!A:B,2,0)</f>
        <v>420704.57</v>
      </c>
      <c r="P1124">
        <f>VLOOKUP(A1124,Sheet2!A:C,3,0)</f>
        <v>508573</v>
      </c>
      <c r="Q1124">
        <f>VLOOKUP(A1124,Sheet2!A:E,5,0)</f>
        <v>743022</v>
      </c>
      <c r="R1124">
        <f>VLOOKUP(A1124,Sheet2!A:F,6,0)</f>
        <v>743022</v>
      </c>
      <c r="S1124" t="s">
        <v>1304</v>
      </c>
      <c r="T1124" s="33" t="str">
        <f>VLOOKUP(A1124,Sheet2!AA:AD,3,0)</f>
        <v>Red</v>
      </c>
      <c r="U1124" s="32" t="str">
        <f>VLOOKUP(A1124,Sheet2!X:Y,2,0)</f>
        <v>Red</v>
      </c>
      <c r="V1124" s="33" t="str">
        <f>VLOOKUP(A1124,Sheet2!AA:AD,4,0)</f>
        <v>Red</v>
      </c>
    </row>
    <row r="1125" spans="1:22" x14ac:dyDescent="0.3">
      <c r="A1125" t="s">
        <v>1137</v>
      </c>
      <c r="B1125" t="s">
        <v>1257</v>
      </c>
      <c r="C1125">
        <v>61</v>
      </c>
      <c r="D1125" t="s">
        <v>1260</v>
      </c>
      <c r="E1125">
        <v>2005</v>
      </c>
      <c r="F1125">
        <v>30</v>
      </c>
      <c r="G1125">
        <v>0.82490915899999995</v>
      </c>
      <c r="H1125" t="s">
        <v>1265</v>
      </c>
      <c r="I1125" t="s">
        <v>1271</v>
      </c>
      <c r="J1125" t="s">
        <v>1271</v>
      </c>
      <c r="K1125" t="s">
        <v>1271</v>
      </c>
      <c r="L1125" t="s">
        <v>1271</v>
      </c>
      <c r="M1125" t="s">
        <v>1289</v>
      </c>
      <c r="N1125" t="s">
        <v>1289</v>
      </c>
      <c r="O1125">
        <f>VLOOKUP(A1125,Sheet2!A:B,2,0)</f>
        <v>177624</v>
      </c>
      <c r="P1125">
        <f>VLOOKUP(A1125,Sheet2!A:C,3,0)</f>
        <v>332956</v>
      </c>
      <c r="Q1125">
        <f>VLOOKUP(A1125,Sheet2!A:E,5,0)</f>
        <v>509884</v>
      </c>
      <c r="R1125">
        <f>VLOOKUP(A1125,Sheet2!A:F,6,0)</f>
        <v>509884</v>
      </c>
      <c r="S1125" t="s">
        <v>1303</v>
      </c>
      <c r="T1125" s="33" t="str">
        <f>VLOOKUP(A1125,Sheet2!AA:AD,3,0)</f>
        <v>Red</v>
      </c>
      <c r="U1125" s="32" t="str">
        <f>VLOOKUP(A1125,Sheet2!X:Y,2,0)</f>
        <v>Red</v>
      </c>
      <c r="V1125" s="33" t="str">
        <f>VLOOKUP(A1125,Sheet2!AA:AD,4,0)</f>
        <v>Red</v>
      </c>
    </row>
    <row r="1126" spans="1:22" x14ac:dyDescent="0.3">
      <c r="A1126" t="s">
        <v>1138</v>
      </c>
      <c r="B1126" t="s">
        <v>1257</v>
      </c>
      <c r="C1126">
        <v>49</v>
      </c>
      <c r="D1126" t="s">
        <v>1260</v>
      </c>
      <c r="E1126">
        <v>2010</v>
      </c>
      <c r="F1126">
        <v>30</v>
      </c>
      <c r="G1126">
        <v>0.62448219199999999</v>
      </c>
      <c r="H1126" t="s">
        <v>1264</v>
      </c>
      <c r="I1126" t="s">
        <v>1270</v>
      </c>
      <c r="J1126" t="s">
        <v>1278</v>
      </c>
      <c r="K1126" t="s">
        <v>1281</v>
      </c>
      <c r="L1126" t="s">
        <v>1287</v>
      </c>
      <c r="M1126" t="s">
        <v>1289</v>
      </c>
      <c r="N1126" t="s">
        <v>1289</v>
      </c>
      <c r="O1126">
        <f>VLOOKUP(A1126,Sheet2!A:B,2,0)</f>
        <v>21355</v>
      </c>
      <c r="P1126">
        <f>VLOOKUP(A1126,Sheet2!A:C,3,0)</f>
        <v>234905</v>
      </c>
      <c r="Q1126">
        <f>VLOOKUP(A1126,Sheet2!A:E,5,0)</f>
        <v>0</v>
      </c>
      <c r="R1126">
        <f>VLOOKUP(A1126,Sheet2!A:F,6,0)</f>
        <v>0</v>
      </c>
      <c r="S1126" t="s">
        <v>1288</v>
      </c>
      <c r="T1126" s="33" t="str">
        <f>VLOOKUP(A1126,Sheet2!AA:AD,3,0)</f>
        <v>Red</v>
      </c>
      <c r="U1126" s="32" t="str">
        <f>VLOOKUP(A1126,Sheet2!X:Y,2,0)</f>
        <v>Red</v>
      </c>
      <c r="V1126" s="33" t="str">
        <f>VLOOKUP(A1126,Sheet2!AA:AD,4,0)</f>
        <v>Red</v>
      </c>
    </row>
    <row r="1127" spans="1:22" x14ac:dyDescent="0.3">
      <c r="A1127" t="s">
        <v>1139</v>
      </c>
      <c r="B1127" t="s">
        <v>1257</v>
      </c>
      <c r="C1127">
        <v>61</v>
      </c>
      <c r="D1127" t="s">
        <v>1260</v>
      </c>
      <c r="E1127">
        <v>2009</v>
      </c>
      <c r="F1127">
        <v>24</v>
      </c>
      <c r="G1127">
        <v>0.53068059700000003</v>
      </c>
      <c r="H1127" t="s">
        <v>1265</v>
      </c>
      <c r="I1127" t="s">
        <v>1273</v>
      </c>
      <c r="J1127" t="s">
        <v>1274</v>
      </c>
      <c r="K1127" t="s">
        <v>1283</v>
      </c>
      <c r="L1127" t="s">
        <v>1284</v>
      </c>
      <c r="M1127" t="s">
        <v>1289</v>
      </c>
      <c r="N1127" t="s">
        <v>1289</v>
      </c>
      <c r="O1127">
        <f>VLOOKUP(A1127,Sheet2!A:B,2,0)</f>
        <v>213523</v>
      </c>
      <c r="P1127">
        <f>VLOOKUP(A1127,Sheet2!A:C,3,0)</f>
        <v>290149</v>
      </c>
      <c r="Q1127">
        <f>VLOOKUP(A1127,Sheet2!A:E,5,0)</f>
        <v>435920</v>
      </c>
      <c r="R1127">
        <f>VLOOKUP(A1127,Sheet2!A:F,6,0)</f>
        <v>435920</v>
      </c>
      <c r="S1127" t="s">
        <v>1304</v>
      </c>
      <c r="T1127" s="33" t="str">
        <f>VLOOKUP(A1127,Sheet2!AA:AD,3,0)</f>
        <v>Red</v>
      </c>
      <c r="U1127" s="32" t="str">
        <f>VLOOKUP(A1127,Sheet2!X:Y,2,0)</f>
        <v>Red</v>
      </c>
      <c r="V1127" s="33" t="str">
        <f>VLOOKUP(A1127,Sheet2!AA:AD,4,0)</f>
        <v>Red</v>
      </c>
    </row>
    <row r="1128" spans="1:22" x14ac:dyDescent="0.3">
      <c r="A1128" t="s">
        <v>1140</v>
      </c>
      <c r="B1128" t="s">
        <v>1257</v>
      </c>
      <c r="C1128">
        <v>61</v>
      </c>
      <c r="D1128" t="s">
        <v>1262</v>
      </c>
      <c r="E1128">
        <v>2007</v>
      </c>
      <c r="F1128">
        <v>55</v>
      </c>
      <c r="G1128">
        <v>0.828392605</v>
      </c>
      <c r="H1128" t="s">
        <v>1264</v>
      </c>
      <c r="I1128" t="s">
        <v>1271</v>
      </c>
      <c r="J1128" t="s">
        <v>1271</v>
      </c>
      <c r="K1128" t="s">
        <v>1271</v>
      </c>
      <c r="L1128" t="s">
        <v>1271</v>
      </c>
      <c r="M1128" t="s">
        <v>1289</v>
      </c>
      <c r="N1128" t="s">
        <v>1289</v>
      </c>
      <c r="O1128">
        <f>VLOOKUP(A1128,Sheet2!A:B,2,0)</f>
        <v>21991</v>
      </c>
      <c r="P1128">
        <f>VLOOKUP(A1128,Sheet2!A:C,3,0)</f>
        <v>395838</v>
      </c>
      <c r="Q1128">
        <f>VLOOKUP(A1128,Sheet2!A:E,5,0)</f>
        <v>0</v>
      </c>
      <c r="R1128">
        <f>VLOOKUP(A1128,Sheet2!A:F,6,0)</f>
        <v>0</v>
      </c>
      <c r="S1128" t="s">
        <v>1303</v>
      </c>
      <c r="T1128" s="33" t="str">
        <f>VLOOKUP(A1128,Sheet2!AA:AD,3,0)</f>
        <v>Red</v>
      </c>
      <c r="U1128" s="32" t="str">
        <f>VLOOKUP(A1128,Sheet2!X:Y,2,0)</f>
        <v>Red</v>
      </c>
      <c r="V1128" s="33" t="str">
        <f>VLOOKUP(A1128,Sheet2!AA:AD,4,0)</f>
        <v>Red</v>
      </c>
    </row>
    <row r="1129" spans="1:22" x14ac:dyDescent="0.3">
      <c r="A1129" t="s">
        <v>1141</v>
      </c>
      <c r="B1129" t="s">
        <v>1256</v>
      </c>
      <c r="C1129">
        <v>61</v>
      </c>
      <c r="D1129" t="s">
        <v>1263</v>
      </c>
      <c r="E1129">
        <v>2018</v>
      </c>
      <c r="F1129">
        <v>30</v>
      </c>
      <c r="G1129">
        <v>0.80616123100000003</v>
      </c>
      <c r="H1129" t="s">
        <v>1265</v>
      </c>
      <c r="I1129" t="s">
        <v>1270</v>
      </c>
      <c r="J1129" t="s">
        <v>1271</v>
      </c>
      <c r="K1129" t="s">
        <v>1271</v>
      </c>
      <c r="L1129" t="s">
        <v>1271</v>
      </c>
      <c r="M1129" t="s">
        <v>1288</v>
      </c>
      <c r="N1129" t="s">
        <v>1289</v>
      </c>
      <c r="O1129">
        <f>VLOOKUP(A1129,Sheet2!A:B,2,0)</f>
        <v>587201</v>
      </c>
      <c r="P1129">
        <f>VLOOKUP(A1129,Sheet2!A:C,3,0)</f>
        <v>632529</v>
      </c>
      <c r="Q1129">
        <f>VLOOKUP(A1129,Sheet2!A:E,5,0)</f>
        <v>888390</v>
      </c>
      <c r="R1129">
        <f>VLOOKUP(A1129,Sheet2!A:F,6,0)</f>
        <v>0</v>
      </c>
      <c r="S1129" t="s">
        <v>1288</v>
      </c>
      <c r="T1129" s="33" t="str">
        <f>VLOOKUP(A1129,Sheet2!AA:AD,3,0)</f>
        <v>Red</v>
      </c>
      <c r="U1129" s="32" t="str">
        <f>VLOOKUP(A1129,Sheet2!X:Y,2,0)</f>
        <v>Red</v>
      </c>
      <c r="V1129" s="33" t="str">
        <f>VLOOKUP(A1129,Sheet2!AA:AD,4,0)</f>
        <v>Red</v>
      </c>
    </row>
    <row r="1130" spans="1:22" x14ac:dyDescent="0.3">
      <c r="A1130" t="s">
        <v>1142</v>
      </c>
      <c r="B1130" t="s">
        <v>1257</v>
      </c>
      <c r="C1130">
        <v>61</v>
      </c>
      <c r="D1130" t="s">
        <v>1262</v>
      </c>
      <c r="E1130">
        <v>2011</v>
      </c>
      <c r="F1130">
        <v>27</v>
      </c>
      <c r="G1130">
        <v>0.80729375299999995</v>
      </c>
      <c r="H1130" t="s">
        <v>1265</v>
      </c>
      <c r="I1130" t="s">
        <v>1270</v>
      </c>
      <c r="J1130" t="s">
        <v>1271</v>
      </c>
      <c r="K1130" t="s">
        <v>1271</v>
      </c>
      <c r="L1130" t="s">
        <v>1271</v>
      </c>
      <c r="M1130" t="s">
        <v>1289</v>
      </c>
      <c r="N1130" t="s">
        <v>1289</v>
      </c>
      <c r="O1130">
        <f>VLOOKUP(A1130,Sheet2!A:B,2,0)</f>
        <v>396100</v>
      </c>
      <c r="P1130">
        <f>VLOOKUP(A1130,Sheet2!A:C,3,0)</f>
        <v>454800</v>
      </c>
      <c r="Q1130">
        <f>VLOOKUP(A1130,Sheet2!A:E,5,0)</f>
        <v>662436</v>
      </c>
      <c r="R1130">
        <f>VLOOKUP(A1130,Sheet2!A:F,6,0)</f>
        <v>0</v>
      </c>
      <c r="S1130" t="s">
        <v>1288</v>
      </c>
      <c r="T1130" s="33" t="str">
        <f>VLOOKUP(A1130,Sheet2!AA:AD,3,0)</f>
        <v>Red</v>
      </c>
      <c r="U1130" s="32" t="str">
        <f>VLOOKUP(A1130,Sheet2!X:Y,2,0)</f>
        <v>Red</v>
      </c>
      <c r="V1130" s="33" t="str">
        <f>VLOOKUP(A1130,Sheet2!AA:AD,4,0)</f>
        <v>Red</v>
      </c>
    </row>
    <row r="1131" spans="1:22" x14ac:dyDescent="0.3">
      <c r="A1131" t="s">
        <v>1143</v>
      </c>
      <c r="B1131" t="s">
        <v>1257</v>
      </c>
      <c r="C1131">
        <v>61</v>
      </c>
      <c r="D1131" t="s">
        <v>1262</v>
      </c>
      <c r="E1131">
        <v>2006</v>
      </c>
      <c r="F1131">
        <v>25</v>
      </c>
      <c r="G1131">
        <v>0.76689142899999996</v>
      </c>
      <c r="H1131" t="s">
        <v>1265</v>
      </c>
      <c r="I1131" t="s">
        <v>1270</v>
      </c>
      <c r="J1131" t="s">
        <v>1274</v>
      </c>
      <c r="K1131" t="s">
        <v>1279</v>
      </c>
      <c r="L1131" t="s">
        <v>1271</v>
      </c>
      <c r="M1131" t="s">
        <v>1289</v>
      </c>
      <c r="N1131" t="s">
        <v>1289</v>
      </c>
      <c r="O1131">
        <f>VLOOKUP(A1131,Sheet2!A:B,2,0)</f>
        <v>272732</v>
      </c>
      <c r="P1131">
        <f>VLOOKUP(A1131,Sheet2!A:C,3,0)</f>
        <v>371196</v>
      </c>
      <c r="Q1131">
        <f>VLOOKUP(A1131,Sheet2!A:E,5,0)</f>
        <v>517164</v>
      </c>
      <c r="R1131">
        <f>VLOOKUP(A1131,Sheet2!A:F,6,0)</f>
        <v>517164</v>
      </c>
      <c r="S1131" t="s">
        <v>1288</v>
      </c>
      <c r="T1131" s="33" t="str">
        <f>VLOOKUP(A1131,Sheet2!AA:AD,3,0)</f>
        <v>Red</v>
      </c>
      <c r="U1131" s="32" t="str">
        <f>VLOOKUP(A1131,Sheet2!X:Y,2,0)</f>
        <v>Red</v>
      </c>
      <c r="V1131" s="33" t="str">
        <f>VLOOKUP(A1131,Sheet2!AA:AD,4,0)</f>
        <v>Red</v>
      </c>
    </row>
    <row r="1132" spans="1:22" x14ac:dyDescent="0.3">
      <c r="A1132" t="s">
        <v>1144</v>
      </c>
      <c r="B1132" t="s">
        <v>1256</v>
      </c>
      <c r="C1132">
        <v>61</v>
      </c>
      <c r="D1132" t="s">
        <v>1262</v>
      </c>
      <c r="E1132">
        <v>2011</v>
      </c>
      <c r="F1132">
        <v>38</v>
      </c>
      <c r="G1132">
        <v>0.79924128999999999</v>
      </c>
      <c r="H1132" t="s">
        <v>1265</v>
      </c>
      <c r="I1132" t="s">
        <v>1271</v>
      </c>
      <c r="J1132" t="s">
        <v>1271</v>
      </c>
      <c r="K1132" t="s">
        <v>1271</v>
      </c>
      <c r="L1132" t="s">
        <v>1271</v>
      </c>
      <c r="M1132" t="s">
        <v>1289</v>
      </c>
      <c r="N1132" t="s">
        <v>1289</v>
      </c>
      <c r="O1132">
        <f>VLOOKUP(A1132,Sheet2!A:B,2,0)</f>
        <v>159780</v>
      </c>
      <c r="P1132">
        <f>VLOOKUP(A1132,Sheet2!A:C,3,0)</f>
        <v>520380</v>
      </c>
      <c r="Q1132">
        <f>VLOOKUP(A1132,Sheet2!A:E,5,0)</f>
        <v>741764</v>
      </c>
      <c r="R1132">
        <f>VLOOKUP(A1132,Sheet2!A:F,6,0)</f>
        <v>741764</v>
      </c>
      <c r="S1132" t="s">
        <v>1288</v>
      </c>
      <c r="T1132" s="33" t="str">
        <f>VLOOKUP(A1132,Sheet2!AA:AD,3,0)</f>
        <v>Red</v>
      </c>
      <c r="U1132" s="32" t="str">
        <f>VLOOKUP(A1132,Sheet2!X:Y,2,0)</f>
        <v>Red</v>
      </c>
      <c r="V1132" s="33" t="str">
        <f>VLOOKUP(A1132,Sheet2!AA:AD,4,0)</f>
        <v>Red</v>
      </c>
    </row>
    <row r="1133" spans="1:22" x14ac:dyDescent="0.3">
      <c r="A1133" t="s">
        <v>1145</v>
      </c>
      <c r="B1133" t="s">
        <v>1257</v>
      </c>
      <c r="C1133">
        <v>30</v>
      </c>
      <c r="D1133" t="s">
        <v>1263</v>
      </c>
      <c r="E1133">
        <v>2006</v>
      </c>
      <c r="F1133">
        <v>36</v>
      </c>
      <c r="G1133">
        <v>0.69492753600000001</v>
      </c>
      <c r="H1133" t="s">
        <v>1264</v>
      </c>
      <c r="I1133" t="s">
        <v>1271</v>
      </c>
      <c r="J1133" t="s">
        <v>1271</v>
      </c>
      <c r="K1133" t="s">
        <v>1271</v>
      </c>
      <c r="L1133" t="s">
        <v>1271</v>
      </c>
      <c r="M1133" t="s">
        <v>1289</v>
      </c>
      <c r="N1133" t="s">
        <v>1288</v>
      </c>
      <c r="O1133">
        <f>VLOOKUP(A1133,Sheet2!A:B,2,0)</f>
        <v>283890</v>
      </c>
      <c r="P1133">
        <f>VLOOKUP(A1133,Sheet2!A:C,3,0)</f>
        <v>334446</v>
      </c>
      <c r="Q1133">
        <f>VLOOKUP(A1133,Sheet2!A:E,5,0)</f>
        <v>343482</v>
      </c>
      <c r="R1133">
        <f>VLOOKUP(A1133,Sheet2!A:F,6,0)</f>
        <v>0</v>
      </c>
      <c r="S1133" t="s">
        <v>1303</v>
      </c>
      <c r="T1133" s="33" t="str">
        <f>VLOOKUP(A1133,Sheet2!AA:AD,3,0)</f>
        <v>Red</v>
      </c>
      <c r="U1133" s="32" t="str">
        <f>VLOOKUP(A1133,Sheet2!X:Y,2,0)</f>
        <v>Red</v>
      </c>
      <c r="V1133" s="33" t="str">
        <f>VLOOKUP(A1133,Sheet2!AA:AD,4,0)</f>
        <v>Red</v>
      </c>
    </row>
    <row r="1134" spans="1:22" x14ac:dyDescent="0.3">
      <c r="A1134" t="s">
        <v>1146</v>
      </c>
      <c r="B1134" t="s">
        <v>1257</v>
      </c>
      <c r="C1134">
        <v>61</v>
      </c>
      <c r="D1134" t="s">
        <v>1261</v>
      </c>
      <c r="E1134">
        <v>2011</v>
      </c>
      <c r="F1134">
        <v>24</v>
      </c>
      <c r="G1134">
        <v>0.77981109699999995</v>
      </c>
      <c r="H1134" t="s">
        <v>1265</v>
      </c>
      <c r="I1134" t="s">
        <v>1271</v>
      </c>
      <c r="J1134" t="s">
        <v>1271</v>
      </c>
      <c r="K1134" t="s">
        <v>1271</v>
      </c>
      <c r="L1134" t="s">
        <v>1271</v>
      </c>
      <c r="M1134" t="s">
        <v>1288</v>
      </c>
      <c r="N1134" t="s">
        <v>1289</v>
      </c>
      <c r="O1134">
        <f>VLOOKUP(A1134,Sheet2!A:B,2,0)</f>
        <v>499529</v>
      </c>
      <c r="P1134">
        <f>VLOOKUP(A1134,Sheet2!A:C,3,0)</f>
        <v>499529</v>
      </c>
      <c r="Q1134">
        <f>VLOOKUP(A1134,Sheet2!A:E,5,0)</f>
        <v>641733</v>
      </c>
      <c r="R1134">
        <f>VLOOKUP(A1134,Sheet2!A:F,6,0)</f>
        <v>0</v>
      </c>
      <c r="S1134" t="s">
        <v>1288</v>
      </c>
      <c r="T1134" s="33" t="str">
        <f>VLOOKUP(A1134,Sheet2!AA:AD,3,0)</f>
        <v>Red</v>
      </c>
      <c r="U1134" s="32" t="str">
        <f>VLOOKUP(A1134,Sheet2!X:Y,2,0)</f>
        <v>Red</v>
      </c>
      <c r="V1134" s="33" t="str">
        <f>VLOOKUP(A1134,Sheet2!AA:AD,4,0)</f>
        <v>Red</v>
      </c>
    </row>
    <row r="1135" spans="1:22" x14ac:dyDescent="0.3">
      <c r="A1135" t="s">
        <v>1147</v>
      </c>
      <c r="B1135" t="s">
        <v>1257</v>
      </c>
      <c r="C1135">
        <v>61</v>
      </c>
      <c r="D1135" t="s">
        <v>1259</v>
      </c>
      <c r="E1135">
        <v>2006</v>
      </c>
      <c r="F1135">
        <v>56</v>
      </c>
      <c r="G1135">
        <v>0.82788142899999995</v>
      </c>
      <c r="H1135" t="s">
        <v>1265</v>
      </c>
      <c r="I1135" t="s">
        <v>1272</v>
      </c>
      <c r="J1135" t="s">
        <v>1274</v>
      </c>
      <c r="K1135" t="s">
        <v>1281</v>
      </c>
      <c r="L1135" t="s">
        <v>1285</v>
      </c>
      <c r="M1135" t="s">
        <v>1289</v>
      </c>
      <c r="N1135" t="s">
        <v>1289</v>
      </c>
      <c r="O1135">
        <f>VLOOKUP(A1135,Sheet2!A:B,2,0)</f>
        <v>85335</v>
      </c>
      <c r="P1135">
        <f>VLOOKUP(A1135,Sheet2!A:C,3,0)</f>
        <v>386365</v>
      </c>
      <c r="Q1135">
        <f>VLOOKUP(A1135,Sheet2!A:E,5,0)</f>
        <v>0</v>
      </c>
      <c r="R1135">
        <f>VLOOKUP(A1135,Sheet2!A:F,6,0)</f>
        <v>0</v>
      </c>
      <c r="S1135" t="s">
        <v>1288</v>
      </c>
      <c r="T1135" s="33" t="str">
        <f>VLOOKUP(A1135,Sheet2!AA:AD,3,0)</f>
        <v>Red</v>
      </c>
      <c r="U1135" s="32" t="str">
        <f>VLOOKUP(A1135,Sheet2!X:Y,2,0)</f>
        <v>Red</v>
      </c>
      <c r="V1135" s="33" t="str">
        <f>VLOOKUP(A1135,Sheet2!AA:AD,4,0)</f>
        <v>Red</v>
      </c>
    </row>
    <row r="1136" spans="1:22" x14ac:dyDescent="0.3">
      <c r="A1136" t="s">
        <v>1148</v>
      </c>
      <c r="B1136" t="s">
        <v>1256</v>
      </c>
      <c r="C1136">
        <v>61</v>
      </c>
      <c r="D1136" t="s">
        <v>1259</v>
      </c>
      <c r="E1136">
        <v>2008</v>
      </c>
      <c r="F1136">
        <v>27</v>
      </c>
      <c r="G1136">
        <v>0.80020128999999995</v>
      </c>
      <c r="H1136" t="s">
        <v>1265</v>
      </c>
      <c r="I1136" t="s">
        <v>1269</v>
      </c>
      <c r="J1136" t="s">
        <v>1277</v>
      </c>
      <c r="K1136" t="s">
        <v>1282</v>
      </c>
      <c r="L1136" t="s">
        <v>1287</v>
      </c>
      <c r="M1136" t="s">
        <v>1289</v>
      </c>
      <c r="N1136" t="s">
        <v>1289</v>
      </c>
      <c r="O1136">
        <f>VLOOKUP(A1136,Sheet2!A:B,2,0)</f>
        <v>152568</v>
      </c>
      <c r="P1136">
        <f>VLOOKUP(A1136,Sheet2!A:C,3,0)</f>
        <v>441978</v>
      </c>
      <c r="Q1136">
        <f>VLOOKUP(A1136,Sheet2!A:E,5,0)</f>
        <v>0</v>
      </c>
      <c r="R1136">
        <f>VLOOKUP(A1136,Sheet2!A:F,6,0)</f>
        <v>0</v>
      </c>
      <c r="S1136" t="s">
        <v>1288</v>
      </c>
      <c r="T1136" s="33" t="str">
        <f>VLOOKUP(A1136,Sheet2!AA:AD,3,0)</f>
        <v>Red</v>
      </c>
      <c r="U1136" s="32" t="str">
        <f>VLOOKUP(A1136,Sheet2!X:Y,2,0)</f>
        <v>Red</v>
      </c>
      <c r="V1136" s="33" t="str">
        <f>VLOOKUP(A1136,Sheet2!AA:AD,4,0)</f>
        <v>Red</v>
      </c>
    </row>
    <row r="1137" spans="1:22" x14ac:dyDescent="0.3">
      <c r="A1137" t="s">
        <v>1149</v>
      </c>
      <c r="B1137" t="s">
        <v>1257</v>
      </c>
      <c r="C1137">
        <v>48</v>
      </c>
      <c r="D1137" t="s">
        <v>1263</v>
      </c>
      <c r="E1137">
        <v>2013</v>
      </c>
      <c r="F1137">
        <v>36</v>
      </c>
      <c r="G1137">
        <v>0.55394230799999999</v>
      </c>
      <c r="H1137" t="s">
        <v>1264</v>
      </c>
      <c r="I1137" t="s">
        <v>1272</v>
      </c>
      <c r="J1137" t="s">
        <v>1275</v>
      </c>
      <c r="K1137" t="s">
        <v>1281</v>
      </c>
      <c r="L1137" t="s">
        <v>1286</v>
      </c>
      <c r="M1137" t="s">
        <v>1289</v>
      </c>
      <c r="N1137" t="s">
        <v>1289</v>
      </c>
      <c r="O1137">
        <f>VLOOKUP(A1137,Sheet2!A:B,2,0)</f>
        <v>206418</v>
      </c>
      <c r="P1137">
        <f>VLOOKUP(A1137,Sheet2!A:C,3,0)</f>
        <v>286656</v>
      </c>
      <c r="Q1137">
        <f>VLOOKUP(A1137,Sheet2!A:E,5,0)</f>
        <v>564450</v>
      </c>
      <c r="R1137">
        <f>VLOOKUP(A1137,Sheet2!A:F,6,0)</f>
        <v>564450</v>
      </c>
      <c r="S1137" t="s">
        <v>1303</v>
      </c>
      <c r="T1137" s="33" t="str">
        <f>VLOOKUP(A1137,Sheet2!AA:AD,3,0)</f>
        <v>Red</v>
      </c>
      <c r="U1137" s="32" t="str">
        <f>VLOOKUP(A1137,Sheet2!X:Y,2,0)</f>
        <v>Red</v>
      </c>
      <c r="V1137" s="33" t="str">
        <f>VLOOKUP(A1137,Sheet2!AA:AD,4,0)</f>
        <v>Red</v>
      </c>
    </row>
    <row r="1138" spans="1:22" x14ac:dyDescent="0.3">
      <c r="A1138" t="s">
        <v>1150</v>
      </c>
      <c r="B1138" t="s">
        <v>1257</v>
      </c>
      <c r="C1138">
        <v>61</v>
      </c>
      <c r="D1138" t="s">
        <v>1262</v>
      </c>
      <c r="E1138">
        <v>2015</v>
      </c>
      <c r="F1138">
        <v>47</v>
      </c>
      <c r="G1138">
        <v>0.67449130400000001</v>
      </c>
      <c r="H1138" t="s">
        <v>1265</v>
      </c>
      <c r="I1138" t="s">
        <v>1272</v>
      </c>
      <c r="J1138" t="s">
        <v>1271</v>
      </c>
      <c r="K1138" t="s">
        <v>1271</v>
      </c>
      <c r="L1138" t="s">
        <v>1271</v>
      </c>
      <c r="M1138" t="s">
        <v>1288</v>
      </c>
      <c r="N1138" t="s">
        <v>1289</v>
      </c>
      <c r="O1138">
        <f>VLOOKUP(A1138,Sheet2!A:B,2,0)</f>
        <v>529660</v>
      </c>
      <c r="P1138">
        <f>VLOOKUP(A1138,Sheet2!A:C,3,0)</f>
        <v>529660</v>
      </c>
      <c r="Q1138">
        <f>VLOOKUP(A1138,Sheet2!A:E,5,0)</f>
        <v>647924</v>
      </c>
      <c r="R1138">
        <f>VLOOKUP(A1138,Sheet2!A:F,6,0)</f>
        <v>0</v>
      </c>
      <c r="S1138" t="s">
        <v>1288</v>
      </c>
      <c r="T1138" s="33" t="str">
        <f>VLOOKUP(A1138,Sheet2!AA:AD,3,0)</f>
        <v>Red</v>
      </c>
      <c r="U1138" s="32" t="str">
        <f>VLOOKUP(A1138,Sheet2!X:Y,2,0)</f>
        <v>Red</v>
      </c>
      <c r="V1138" s="33" t="str">
        <f>VLOOKUP(A1138,Sheet2!AA:AD,4,0)</f>
        <v>Red</v>
      </c>
    </row>
    <row r="1139" spans="1:22" x14ac:dyDescent="0.3">
      <c r="A1139" t="s">
        <v>1151</v>
      </c>
      <c r="B1139" t="s">
        <v>1256</v>
      </c>
      <c r="C1139">
        <v>49</v>
      </c>
      <c r="D1139" t="s">
        <v>1263</v>
      </c>
      <c r="E1139">
        <v>2008</v>
      </c>
      <c r="F1139">
        <v>44</v>
      </c>
      <c r="G1139">
        <v>0.63264575199999995</v>
      </c>
      <c r="H1139" t="s">
        <v>1264</v>
      </c>
      <c r="I1139" t="s">
        <v>1268</v>
      </c>
      <c r="J1139" t="s">
        <v>1275</v>
      </c>
      <c r="K1139" t="s">
        <v>1280</v>
      </c>
      <c r="L1139" t="s">
        <v>1287</v>
      </c>
      <c r="M1139" t="s">
        <v>1289</v>
      </c>
      <c r="N1139" t="s">
        <v>1288</v>
      </c>
      <c r="O1139">
        <f>VLOOKUP(A1139,Sheet2!A:B,2,0)</f>
        <v>175768</v>
      </c>
      <c r="P1139">
        <f>VLOOKUP(A1139,Sheet2!A:C,3,0)</f>
        <v>303121</v>
      </c>
      <c r="Q1139">
        <f>VLOOKUP(A1139,Sheet2!A:E,5,0)</f>
        <v>485850</v>
      </c>
      <c r="R1139">
        <f>VLOOKUP(A1139,Sheet2!A:F,6,0)</f>
        <v>485850</v>
      </c>
      <c r="S1139" t="s">
        <v>1304</v>
      </c>
      <c r="T1139" s="33" t="str">
        <f>VLOOKUP(A1139,Sheet2!AA:AD,3,0)</f>
        <v>Red</v>
      </c>
      <c r="U1139" s="32" t="str">
        <f>VLOOKUP(A1139,Sheet2!X:Y,2,0)</f>
        <v>Red</v>
      </c>
      <c r="V1139" s="33" t="str">
        <f>VLOOKUP(A1139,Sheet2!AA:AD,4,0)</f>
        <v>Red</v>
      </c>
    </row>
    <row r="1140" spans="1:22" x14ac:dyDescent="0.3">
      <c r="A1140" t="s">
        <v>1152</v>
      </c>
      <c r="B1140" t="s">
        <v>1257</v>
      </c>
      <c r="C1140">
        <v>36</v>
      </c>
      <c r="D1140" t="s">
        <v>1263</v>
      </c>
      <c r="E1140">
        <v>2013</v>
      </c>
      <c r="F1140">
        <v>36</v>
      </c>
      <c r="G1140">
        <v>0.67432692299999997</v>
      </c>
      <c r="H1140" t="s">
        <v>1264</v>
      </c>
      <c r="I1140" t="s">
        <v>1271</v>
      </c>
      <c r="J1140" t="s">
        <v>1271</v>
      </c>
      <c r="K1140" t="s">
        <v>1271</v>
      </c>
      <c r="L1140" t="s">
        <v>1271</v>
      </c>
      <c r="M1140" t="s">
        <v>1289</v>
      </c>
      <c r="N1140" t="s">
        <v>1288</v>
      </c>
      <c r="O1140">
        <f>VLOOKUP(A1140,Sheet2!A:B,2,0)</f>
        <v>303792.33</v>
      </c>
      <c r="P1140">
        <f>VLOOKUP(A1140,Sheet2!A:C,3,0)</f>
        <v>444560.5</v>
      </c>
      <c r="Q1140">
        <f>VLOOKUP(A1140,Sheet2!A:E,5,0)</f>
        <v>608449</v>
      </c>
      <c r="R1140">
        <f>VLOOKUP(A1140,Sheet2!A:F,6,0)</f>
        <v>0</v>
      </c>
      <c r="S1140" t="s">
        <v>1303</v>
      </c>
      <c r="T1140" s="33" t="str">
        <f>VLOOKUP(A1140,Sheet2!AA:AD,3,0)</f>
        <v>Red</v>
      </c>
      <c r="U1140" s="32" t="str">
        <f>VLOOKUP(A1140,Sheet2!X:Y,2,0)</f>
        <v>Red</v>
      </c>
      <c r="V1140" s="33" t="str">
        <f>VLOOKUP(A1140,Sheet2!AA:AD,4,0)</f>
        <v>Red</v>
      </c>
    </row>
    <row r="1141" spans="1:22" x14ac:dyDescent="0.3">
      <c r="A1141" t="s">
        <v>1153</v>
      </c>
      <c r="B1141" t="s">
        <v>1256</v>
      </c>
      <c r="C1141">
        <v>61</v>
      </c>
      <c r="D1141" t="s">
        <v>1262</v>
      </c>
      <c r="E1141">
        <v>2011</v>
      </c>
      <c r="F1141">
        <v>19</v>
      </c>
      <c r="G1141">
        <v>0.82737651599999995</v>
      </c>
      <c r="H1141" t="s">
        <v>1265</v>
      </c>
      <c r="I1141" t="s">
        <v>1271</v>
      </c>
      <c r="J1141" t="s">
        <v>1271</v>
      </c>
      <c r="K1141" t="s">
        <v>1271</v>
      </c>
      <c r="L1141" t="s">
        <v>1271</v>
      </c>
      <c r="M1141" t="s">
        <v>1289</v>
      </c>
      <c r="N1141" t="s">
        <v>1289</v>
      </c>
      <c r="O1141">
        <f>VLOOKUP(A1141,Sheet2!A:B,2,0)</f>
        <v>360921.95</v>
      </c>
      <c r="P1141">
        <f>VLOOKUP(A1141,Sheet2!A:C,3,0)</f>
        <v>569631</v>
      </c>
      <c r="Q1141">
        <f>VLOOKUP(A1141,Sheet2!A:E,5,0)</f>
        <v>0</v>
      </c>
      <c r="R1141">
        <f>VLOOKUP(A1141,Sheet2!A:F,6,0)</f>
        <v>0</v>
      </c>
      <c r="S1141" t="s">
        <v>1288</v>
      </c>
      <c r="T1141" s="33" t="str">
        <f>VLOOKUP(A1141,Sheet2!AA:AD,3,0)</f>
        <v>Red</v>
      </c>
      <c r="U1141" s="32" t="str">
        <f>VLOOKUP(A1141,Sheet2!X:Y,2,0)</f>
        <v>Red</v>
      </c>
      <c r="V1141" s="33" t="str">
        <f>VLOOKUP(A1141,Sheet2!AA:AD,4,0)</f>
        <v>Red</v>
      </c>
    </row>
    <row r="1142" spans="1:22" x14ac:dyDescent="0.3">
      <c r="A1142" t="s">
        <v>1154</v>
      </c>
      <c r="B1142" t="s">
        <v>1257</v>
      </c>
      <c r="C1142">
        <v>49</v>
      </c>
      <c r="D1142" t="s">
        <v>1262</v>
      </c>
      <c r="E1142">
        <v>2011</v>
      </c>
      <c r="F1142">
        <v>37</v>
      </c>
      <c r="G1142">
        <v>0.82533574200000004</v>
      </c>
      <c r="H1142" t="s">
        <v>1265</v>
      </c>
      <c r="I1142" t="s">
        <v>1271</v>
      </c>
      <c r="J1142" t="s">
        <v>1271</v>
      </c>
      <c r="K1142" t="s">
        <v>1271</v>
      </c>
      <c r="L1142" t="s">
        <v>1271</v>
      </c>
      <c r="M1142" t="s">
        <v>1289</v>
      </c>
      <c r="N1142" t="s">
        <v>1289</v>
      </c>
      <c r="O1142">
        <f>VLOOKUP(A1142,Sheet2!A:B,2,0)</f>
        <v>337760</v>
      </c>
      <c r="P1142">
        <f>VLOOKUP(A1142,Sheet2!A:C,3,0)</f>
        <v>580298</v>
      </c>
      <c r="Q1142">
        <f>VLOOKUP(A1142,Sheet2!A:E,5,0)</f>
        <v>704307</v>
      </c>
      <c r="R1142">
        <f>VLOOKUP(A1142,Sheet2!A:F,6,0)</f>
        <v>704307</v>
      </c>
      <c r="S1142" t="s">
        <v>1288</v>
      </c>
      <c r="T1142" s="33" t="str">
        <f>VLOOKUP(A1142,Sheet2!AA:AD,3,0)</f>
        <v>Red</v>
      </c>
      <c r="U1142" s="32" t="str">
        <f>VLOOKUP(A1142,Sheet2!X:Y,2,0)</f>
        <v>Red</v>
      </c>
      <c r="V1142" s="33" t="str">
        <f>VLOOKUP(A1142,Sheet2!AA:AD,4,0)</f>
        <v>Red</v>
      </c>
    </row>
    <row r="1143" spans="1:22" x14ac:dyDescent="0.3">
      <c r="A1143" t="s">
        <v>1155</v>
      </c>
      <c r="B1143" t="s">
        <v>1257</v>
      </c>
      <c r="C1143">
        <v>49</v>
      </c>
      <c r="D1143" t="s">
        <v>1263</v>
      </c>
      <c r="E1143">
        <v>2011</v>
      </c>
      <c r="F1143">
        <v>54</v>
      </c>
      <c r="G1143">
        <v>0.69631174200000001</v>
      </c>
      <c r="H1143" t="s">
        <v>1265</v>
      </c>
      <c r="I1143" t="s">
        <v>1270</v>
      </c>
      <c r="J1143" t="s">
        <v>1274</v>
      </c>
      <c r="K1143" t="s">
        <v>1279</v>
      </c>
      <c r="L1143" t="s">
        <v>1271</v>
      </c>
      <c r="M1143" t="s">
        <v>1289</v>
      </c>
      <c r="N1143" t="s">
        <v>1288</v>
      </c>
      <c r="O1143">
        <f>VLOOKUP(A1143,Sheet2!A:B,2,0)</f>
        <v>293864</v>
      </c>
      <c r="P1143">
        <f>VLOOKUP(A1143,Sheet2!A:C,3,0)</f>
        <v>511280</v>
      </c>
      <c r="Q1143">
        <f>VLOOKUP(A1143,Sheet2!A:E,5,0)</f>
        <v>590360</v>
      </c>
      <c r="R1143">
        <f>VLOOKUP(A1143,Sheet2!A:F,6,0)</f>
        <v>590360</v>
      </c>
      <c r="S1143" t="s">
        <v>1288</v>
      </c>
      <c r="T1143" s="33" t="str">
        <f>VLOOKUP(A1143,Sheet2!AA:AD,3,0)</f>
        <v>Red</v>
      </c>
      <c r="U1143" s="32" t="str">
        <f>VLOOKUP(A1143,Sheet2!X:Y,2,0)</f>
        <v>Red</v>
      </c>
      <c r="V1143" s="33" t="str">
        <f>VLOOKUP(A1143,Sheet2!AA:AD,4,0)</f>
        <v>Red</v>
      </c>
    </row>
    <row r="1144" spans="1:22" x14ac:dyDescent="0.3">
      <c r="A1144" t="s">
        <v>1156</v>
      </c>
      <c r="B1144" t="s">
        <v>1257</v>
      </c>
      <c r="C1144">
        <v>61</v>
      </c>
      <c r="D1144" t="s">
        <v>1261</v>
      </c>
      <c r="E1144">
        <v>2011</v>
      </c>
      <c r="F1144">
        <v>36</v>
      </c>
      <c r="G1144">
        <v>0.77399741899999996</v>
      </c>
      <c r="H1144" t="s">
        <v>1265</v>
      </c>
      <c r="I1144" t="s">
        <v>1270</v>
      </c>
      <c r="J1144" t="s">
        <v>1275</v>
      </c>
      <c r="K1144" t="s">
        <v>1282</v>
      </c>
      <c r="L1144" t="s">
        <v>1284</v>
      </c>
      <c r="M1144" t="s">
        <v>1288</v>
      </c>
      <c r="N1144" t="s">
        <v>1289</v>
      </c>
      <c r="O1144">
        <f>VLOOKUP(A1144,Sheet2!A:B,2,0)</f>
        <v>453930</v>
      </c>
      <c r="P1144">
        <f>VLOOKUP(A1144,Sheet2!A:C,3,0)</f>
        <v>508904</v>
      </c>
      <c r="Q1144">
        <f>VLOOKUP(A1144,Sheet2!A:E,5,0)</f>
        <v>755421</v>
      </c>
      <c r="R1144">
        <f>VLOOKUP(A1144,Sheet2!A:F,6,0)</f>
        <v>0</v>
      </c>
      <c r="S1144" t="s">
        <v>1288</v>
      </c>
      <c r="T1144" s="33" t="str">
        <f>VLOOKUP(A1144,Sheet2!AA:AD,3,0)</f>
        <v>Red</v>
      </c>
      <c r="U1144" s="32" t="str">
        <f>VLOOKUP(A1144,Sheet2!X:Y,2,0)</f>
        <v>Red</v>
      </c>
      <c r="V1144" s="33" t="str">
        <f>VLOOKUP(A1144,Sheet2!AA:AD,4,0)</f>
        <v>Red</v>
      </c>
    </row>
    <row r="1145" spans="1:22" x14ac:dyDescent="0.3">
      <c r="A1145" t="s">
        <v>1157</v>
      </c>
      <c r="B1145" t="s">
        <v>1257</v>
      </c>
      <c r="C1145">
        <v>61</v>
      </c>
      <c r="D1145" t="s">
        <v>1262</v>
      </c>
      <c r="E1145">
        <v>2009</v>
      </c>
      <c r="F1145">
        <v>41</v>
      </c>
      <c r="G1145">
        <v>0.82737552199999997</v>
      </c>
      <c r="H1145" t="s">
        <v>1264</v>
      </c>
      <c r="I1145" t="s">
        <v>1271</v>
      </c>
      <c r="J1145" t="s">
        <v>1271</v>
      </c>
      <c r="K1145" t="s">
        <v>1271</v>
      </c>
      <c r="L1145" t="s">
        <v>1271</v>
      </c>
      <c r="M1145" t="s">
        <v>1288</v>
      </c>
      <c r="N1145" t="s">
        <v>1289</v>
      </c>
      <c r="O1145">
        <f>VLOOKUP(A1145,Sheet2!A:B,2,0)</f>
        <v>382313</v>
      </c>
      <c r="P1145">
        <f>VLOOKUP(A1145,Sheet2!A:C,3,0)</f>
        <v>452219</v>
      </c>
      <c r="Q1145">
        <f>VLOOKUP(A1145,Sheet2!A:E,5,0)</f>
        <v>657425</v>
      </c>
      <c r="R1145">
        <f>VLOOKUP(A1145,Sheet2!A:F,6,0)</f>
        <v>0</v>
      </c>
      <c r="S1145" t="s">
        <v>1288</v>
      </c>
      <c r="T1145" s="33" t="str">
        <f>VLOOKUP(A1145,Sheet2!AA:AD,3,0)</f>
        <v>Red</v>
      </c>
      <c r="U1145" s="32" t="str">
        <f>VLOOKUP(A1145,Sheet2!X:Y,2,0)</f>
        <v>Red</v>
      </c>
      <c r="V1145" s="33" t="str">
        <f>VLOOKUP(A1145,Sheet2!AA:AD,4,0)</f>
        <v>Red</v>
      </c>
    </row>
    <row r="1146" spans="1:22" x14ac:dyDescent="0.3">
      <c r="A1146" t="s">
        <v>1158</v>
      </c>
      <c r="B1146" t="s">
        <v>1257</v>
      </c>
      <c r="C1146">
        <v>61</v>
      </c>
      <c r="D1146" t="s">
        <v>1262</v>
      </c>
      <c r="E1146">
        <v>2014</v>
      </c>
      <c r="F1146">
        <v>39</v>
      </c>
      <c r="G1146">
        <v>0.64223630099999995</v>
      </c>
      <c r="H1146" t="s">
        <v>1265</v>
      </c>
      <c r="I1146" t="s">
        <v>1272</v>
      </c>
      <c r="J1146" t="s">
        <v>1271</v>
      </c>
      <c r="K1146" t="s">
        <v>1271</v>
      </c>
      <c r="L1146" t="s">
        <v>1271</v>
      </c>
      <c r="M1146" t="s">
        <v>1288</v>
      </c>
      <c r="N1146" t="s">
        <v>1289</v>
      </c>
      <c r="O1146">
        <f>VLOOKUP(A1146,Sheet2!A:B,2,0)</f>
        <v>383558.40000000002</v>
      </c>
      <c r="P1146">
        <f>VLOOKUP(A1146,Sheet2!A:C,3,0)</f>
        <v>422982</v>
      </c>
      <c r="Q1146">
        <f>VLOOKUP(A1146,Sheet2!A:E,5,0)</f>
        <v>587948</v>
      </c>
      <c r="R1146">
        <f>VLOOKUP(A1146,Sheet2!A:F,6,0)</f>
        <v>0</v>
      </c>
      <c r="S1146" t="s">
        <v>1288</v>
      </c>
      <c r="T1146" s="33" t="str">
        <f>VLOOKUP(A1146,Sheet2!AA:AD,3,0)</f>
        <v>Red</v>
      </c>
      <c r="U1146" s="32" t="str">
        <f>VLOOKUP(A1146,Sheet2!X:Y,2,0)</f>
        <v>Red</v>
      </c>
      <c r="V1146" s="33" t="str">
        <f>VLOOKUP(A1146,Sheet2!AA:AD,4,0)</f>
        <v>Red</v>
      </c>
    </row>
    <row r="1147" spans="1:22" x14ac:dyDescent="0.3">
      <c r="A1147" t="s">
        <v>1159</v>
      </c>
      <c r="B1147" t="s">
        <v>1257</v>
      </c>
      <c r="C1147">
        <v>36</v>
      </c>
      <c r="D1147" t="s">
        <v>1262</v>
      </c>
      <c r="E1147">
        <v>2010</v>
      </c>
      <c r="F1147">
        <v>55</v>
      </c>
      <c r="G1147">
        <v>0.68918120800000005</v>
      </c>
      <c r="H1147" t="s">
        <v>1265</v>
      </c>
      <c r="I1147" t="s">
        <v>1270</v>
      </c>
      <c r="J1147" t="s">
        <v>1275</v>
      </c>
      <c r="K1147" t="s">
        <v>1281</v>
      </c>
      <c r="L1147" t="s">
        <v>1286</v>
      </c>
      <c r="M1147" t="s">
        <v>1288</v>
      </c>
      <c r="N1147" t="s">
        <v>1289</v>
      </c>
      <c r="O1147">
        <f>VLOOKUP(A1147,Sheet2!A:B,2,0)</f>
        <v>419535.85</v>
      </c>
      <c r="P1147">
        <f>VLOOKUP(A1147,Sheet2!A:C,3,0)</f>
        <v>431116</v>
      </c>
      <c r="Q1147">
        <f>VLOOKUP(A1147,Sheet2!A:E,5,0)</f>
        <v>507792</v>
      </c>
      <c r="R1147">
        <f>VLOOKUP(A1147,Sheet2!A:F,6,0)</f>
        <v>0</v>
      </c>
      <c r="S1147" t="s">
        <v>1303</v>
      </c>
      <c r="T1147" s="33" t="str">
        <f>VLOOKUP(A1147,Sheet2!AA:AD,3,0)</f>
        <v>Red</v>
      </c>
      <c r="U1147" s="32" t="str">
        <f>VLOOKUP(A1147,Sheet2!X:Y,2,0)</f>
        <v>Red</v>
      </c>
      <c r="V1147" s="33" t="str">
        <f>VLOOKUP(A1147,Sheet2!AA:AD,4,0)</f>
        <v>Red</v>
      </c>
    </row>
    <row r="1148" spans="1:22" x14ac:dyDescent="0.3">
      <c r="A1148" t="s">
        <v>1160</v>
      </c>
      <c r="B1148" t="s">
        <v>1256</v>
      </c>
      <c r="C1148">
        <v>49</v>
      </c>
      <c r="D1148" t="s">
        <v>1263</v>
      </c>
      <c r="E1148">
        <v>2013</v>
      </c>
      <c r="F1148">
        <v>50</v>
      </c>
      <c r="G1148">
        <v>0.67214857100000003</v>
      </c>
      <c r="H1148" t="s">
        <v>1265</v>
      </c>
      <c r="I1148" t="s">
        <v>1271</v>
      </c>
      <c r="J1148" t="s">
        <v>1271</v>
      </c>
      <c r="K1148" t="s">
        <v>1271</v>
      </c>
      <c r="L1148" t="s">
        <v>1271</v>
      </c>
      <c r="M1148" t="s">
        <v>1288</v>
      </c>
      <c r="N1148" t="s">
        <v>1288</v>
      </c>
      <c r="O1148">
        <f>VLOOKUP(A1148,Sheet2!A:B,2,0)</f>
        <v>474831</v>
      </c>
      <c r="P1148">
        <f>VLOOKUP(A1148,Sheet2!A:C,3,0)</f>
        <v>474831</v>
      </c>
      <c r="Q1148">
        <f>VLOOKUP(A1148,Sheet2!A:E,5,0)</f>
        <v>487169</v>
      </c>
      <c r="R1148">
        <f>VLOOKUP(A1148,Sheet2!A:F,6,0)</f>
        <v>0</v>
      </c>
      <c r="S1148" t="s">
        <v>1303</v>
      </c>
      <c r="T1148" s="33" t="str">
        <f>VLOOKUP(A1148,Sheet2!AA:AD,3,0)</f>
        <v>Red</v>
      </c>
      <c r="U1148" s="32" t="str">
        <f>VLOOKUP(A1148,Sheet2!X:Y,2,0)</f>
        <v>Red</v>
      </c>
      <c r="V1148" s="33" t="str">
        <f>VLOOKUP(A1148,Sheet2!AA:AD,4,0)</f>
        <v>Red</v>
      </c>
    </row>
    <row r="1149" spans="1:22" x14ac:dyDescent="0.3">
      <c r="A1149" t="s">
        <v>1161</v>
      </c>
      <c r="B1149" t="s">
        <v>1257</v>
      </c>
      <c r="C1149">
        <v>61</v>
      </c>
      <c r="D1149" t="s">
        <v>1262</v>
      </c>
      <c r="E1149">
        <v>2014</v>
      </c>
      <c r="F1149">
        <v>32</v>
      </c>
      <c r="G1149">
        <v>0.62249156100000003</v>
      </c>
      <c r="H1149" t="s">
        <v>1265</v>
      </c>
      <c r="I1149" t="s">
        <v>1272</v>
      </c>
      <c r="J1149" t="s">
        <v>1271</v>
      </c>
      <c r="K1149" t="s">
        <v>1271</v>
      </c>
      <c r="L1149" t="s">
        <v>1271</v>
      </c>
      <c r="M1149" t="s">
        <v>1289</v>
      </c>
      <c r="N1149" t="s">
        <v>1289</v>
      </c>
      <c r="O1149">
        <f>VLOOKUP(A1149,Sheet2!A:B,2,0)</f>
        <v>262765</v>
      </c>
      <c r="P1149">
        <f>VLOOKUP(A1149,Sheet2!A:C,3,0)</f>
        <v>477300</v>
      </c>
      <c r="Q1149">
        <f>VLOOKUP(A1149,Sheet2!A:E,5,0)</f>
        <v>624707</v>
      </c>
      <c r="R1149">
        <f>VLOOKUP(A1149,Sheet2!A:F,6,0)</f>
        <v>624707</v>
      </c>
      <c r="S1149" t="s">
        <v>1288</v>
      </c>
      <c r="T1149" s="33" t="str">
        <f>VLOOKUP(A1149,Sheet2!AA:AD,3,0)</f>
        <v>Red</v>
      </c>
      <c r="U1149" s="32" t="str">
        <f>VLOOKUP(A1149,Sheet2!X:Y,2,0)</f>
        <v>Red</v>
      </c>
      <c r="V1149" s="33" t="str">
        <f>VLOOKUP(A1149,Sheet2!AA:AD,4,0)</f>
        <v>Red</v>
      </c>
    </row>
    <row r="1150" spans="1:22" x14ac:dyDescent="0.3">
      <c r="A1150" t="s">
        <v>1162</v>
      </c>
      <c r="B1150" t="s">
        <v>1256</v>
      </c>
      <c r="C1150">
        <v>37</v>
      </c>
      <c r="D1150" t="s">
        <v>1263</v>
      </c>
      <c r="E1150">
        <v>2006</v>
      </c>
      <c r="F1150">
        <v>30</v>
      </c>
      <c r="G1150">
        <v>0.83528857099999998</v>
      </c>
      <c r="H1150" t="s">
        <v>1265</v>
      </c>
      <c r="I1150" t="s">
        <v>1268</v>
      </c>
      <c r="J1150" t="s">
        <v>1274</v>
      </c>
      <c r="K1150" t="s">
        <v>1282</v>
      </c>
      <c r="L1150" t="s">
        <v>1285</v>
      </c>
      <c r="M1150" t="s">
        <v>1288</v>
      </c>
      <c r="N1150" t="s">
        <v>1289</v>
      </c>
      <c r="O1150">
        <f>VLOOKUP(A1150,Sheet2!A:B,2,0)</f>
        <v>430229.47</v>
      </c>
      <c r="P1150">
        <f>VLOOKUP(A1150,Sheet2!A:C,3,0)</f>
        <v>489991</v>
      </c>
      <c r="Q1150">
        <f>VLOOKUP(A1150,Sheet2!A:E,5,0)</f>
        <v>401440</v>
      </c>
      <c r="R1150">
        <f>VLOOKUP(A1150,Sheet2!A:F,6,0)</f>
        <v>0</v>
      </c>
      <c r="S1150" t="s">
        <v>1288</v>
      </c>
      <c r="T1150" s="33" t="str">
        <f>VLOOKUP(A1150,Sheet2!AA:AD,3,0)</f>
        <v>Red</v>
      </c>
      <c r="U1150" s="32" t="str">
        <f>VLOOKUP(A1150,Sheet2!X:Y,2,0)</f>
        <v>Red</v>
      </c>
      <c r="V1150" s="33" t="str">
        <f>VLOOKUP(A1150,Sheet2!AA:AD,4,0)</f>
        <v>Red</v>
      </c>
    </row>
    <row r="1151" spans="1:22" x14ac:dyDescent="0.3">
      <c r="A1151" t="s">
        <v>1163</v>
      </c>
      <c r="B1151" t="s">
        <v>1257</v>
      </c>
      <c r="C1151">
        <v>49</v>
      </c>
      <c r="D1151" t="s">
        <v>1261</v>
      </c>
      <c r="E1151">
        <v>2011</v>
      </c>
      <c r="F1151">
        <v>49</v>
      </c>
      <c r="G1151">
        <v>0.62313909700000003</v>
      </c>
      <c r="H1151" t="s">
        <v>1264</v>
      </c>
      <c r="I1151" t="s">
        <v>1273</v>
      </c>
      <c r="J1151" t="s">
        <v>1275</v>
      </c>
      <c r="K1151" t="s">
        <v>1281</v>
      </c>
      <c r="L1151" t="s">
        <v>1286</v>
      </c>
      <c r="M1151" t="s">
        <v>1288</v>
      </c>
      <c r="N1151" t="s">
        <v>1289</v>
      </c>
      <c r="O1151">
        <f>VLOOKUP(A1151,Sheet2!A:B,2,0)</f>
        <v>229418</v>
      </c>
      <c r="P1151">
        <f>VLOOKUP(A1151,Sheet2!A:C,3,0)</f>
        <v>273933</v>
      </c>
      <c r="Q1151">
        <f>VLOOKUP(A1151,Sheet2!A:E,5,0)</f>
        <v>584500</v>
      </c>
      <c r="R1151">
        <f>VLOOKUP(A1151,Sheet2!A:F,6,0)</f>
        <v>0</v>
      </c>
      <c r="S1151" t="s">
        <v>1304</v>
      </c>
      <c r="T1151" s="33" t="str">
        <f>VLOOKUP(A1151,Sheet2!AA:AD,3,0)</f>
        <v>Red</v>
      </c>
      <c r="U1151" s="32" t="str">
        <f>VLOOKUP(A1151,Sheet2!X:Y,2,0)</f>
        <v>Red</v>
      </c>
      <c r="V1151" s="33" t="str">
        <f>VLOOKUP(A1151,Sheet2!AA:AD,4,0)</f>
        <v>Red</v>
      </c>
    </row>
    <row r="1152" spans="1:22" x14ac:dyDescent="0.3">
      <c r="A1152" t="s">
        <v>1164</v>
      </c>
      <c r="B1152" t="s">
        <v>1257</v>
      </c>
      <c r="C1152">
        <v>61</v>
      </c>
      <c r="D1152" t="s">
        <v>1261</v>
      </c>
      <c r="E1152">
        <v>2007</v>
      </c>
      <c r="F1152">
        <v>31</v>
      </c>
      <c r="G1152">
        <v>0.69160873899999997</v>
      </c>
      <c r="H1152" t="s">
        <v>1265</v>
      </c>
      <c r="I1152" t="s">
        <v>1271</v>
      </c>
      <c r="J1152" t="s">
        <v>1271</v>
      </c>
      <c r="K1152" t="s">
        <v>1271</v>
      </c>
      <c r="L1152" t="s">
        <v>1271</v>
      </c>
      <c r="M1152" t="s">
        <v>1288</v>
      </c>
      <c r="N1152" t="s">
        <v>1289</v>
      </c>
      <c r="O1152">
        <f>VLOOKUP(A1152,Sheet2!A:B,2,0)</f>
        <v>313199.89</v>
      </c>
      <c r="P1152">
        <f>VLOOKUP(A1152,Sheet2!A:C,3,0)</f>
        <v>322770</v>
      </c>
      <c r="Q1152">
        <f>VLOOKUP(A1152,Sheet2!A:E,5,0)</f>
        <v>411563</v>
      </c>
      <c r="R1152">
        <f>VLOOKUP(A1152,Sheet2!A:F,6,0)</f>
        <v>0</v>
      </c>
      <c r="S1152" t="s">
        <v>1305</v>
      </c>
      <c r="T1152" s="33" t="str">
        <f>VLOOKUP(A1152,Sheet2!AA:AD,3,0)</f>
        <v>Red</v>
      </c>
      <c r="U1152" s="32" t="str">
        <f>VLOOKUP(A1152,Sheet2!X:Y,2,0)</f>
        <v>Red</v>
      </c>
      <c r="V1152" s="33" t="str">
        <f>VLOOKUP(A1152,Sheet2!AA:AD,4,0)</f>
        <v>Red</v>
      </c>
    </row>
    <row r="1153" spans="1:22" x14ac:dyDescent="0.3">
      <c r="A1153" t="s">
        <v>1165</v>
      </c>
      <c r="B1153" t="s">
        <v>1257</v>
      </c>
      <c r="C1153">
        <v>61</v>
      </c>
      <c r="D1153" t="s">
        <v>1262</v>
      </c>
      <c r="E1153">
        <v>2009</v>
      </c>
      <c r="F1153">
        <v>22</v>
      </c>
      <c r="G1153">
        <v>0.82737552199999997</v>
      </c>
      <c r="H1153" t="s">
        <v>1265</v>
      </c>
      <c r="I1153" t="s">
        <v>1268</v>
      </c>
      <c r="J1153" t="s">
        <v>1275</v>
      </c>
      <c r="K1153" t="s">
        <v>1280</v>
      </c>
      <c r="L1153" t="s">
        <v>1284</v>
      </c>
      <c r="M1153" t="s">
        <v>1288</v>
      </c>
      <c r="N1153" t="s">
        <v>1289</v>
      </c>
      <c r="O1153">
        <f>VLOOKUP(A1153,Sheet2!A:B,2,0)</f>
        <v>477900</v>
      </c>
      <c r="P1153">
        <f>VLOOKUP(A1153,Sheet2!A:C,3,0)</f>
        <v>477900</v>
      </c>
      <c r="Q1153">
        <f>VLOOKUP(A1153,Sheet2!A:E,5,0)</f>
        <v>578810</v>
      </c>
      <c r="R1153">
        <f>VLOOKUP(A1153,Sheet2!A:F,6,0)</f>
        <v>0</v>
      </c>
      <c r="S1153" t="s">
        <v>1303</v>
      </c>
      <c r="T1153" s="33" t="str">
        <f>VLOOKUP(A1153,Sheet2!AA:AD,3,0)</f>
        <v>Red</v>
      </c>
      <c r="U1153" s="32" t="str">
        <f>VLOOKUP(A1153,Sheet2!X:Y,2,0)</f>
        <v>Red</v>
      </c>
      <c r="V1153" s="33" t="str">
        <f>VLOOKUP(A1153,Sheet2!AA:AD,4,0)</f>
        <v>Red</v>
      </c>
    </row>
    <row r="1154" spans="1:22" x14ac:dyDescent="0.3">
      <c r="A1154" t="s">
        <v>1166</v>
      </c>
      <c r="B1154" t="s">
        <v>1257</v>
      </c>
      <c r="C1154">
        <v>61</v>
      </c>
      <c r="D1154" t="s">
        <v>1260</v>
      </c>
      <c r="E1154">
        <v>2011</v>
      </c>
      <c r="F1154">
        <v>41</v>
      </c>
      <c r="G1154">
        <v>0.82588283900000004</v>
      </c>
      <c r="H1154" t="s">
        <v>1265</v>
      </c>
      <c r="I1154" t="s">
        <v>1268</v>
      </c>
      <c r="J1154" t="s">
        <v>1275</v>
      </c>
      <c r="K1154" t="s">
        <v>1283</v>
      </c>
      <c r="L1154" t="s">
        <v>1286</v>
      </c>
      <c r="M1154" t="s">
        <v>1288</v>
      </c>
      <c r="N1154" t="s">
        <v>1289</v>
      </c>
      <c r="O1154">
        <f>VLOOKUP(A1154,Sheet2!A:B,2,0)</f>
        <v>493316</v>
      </c>
      <c r="P1154">
        <f>VLOOKUP(A1154,Sheet2!A:C,3,0)</f>
        <v>545244</v>
      </c>
      <c r="Q1154">
        <f>VLOOKUP(A1154,Sheet2!A:E,5,0)</f>
        <v>676331</v>
      </c>
      <c r="R1154">
        <f>VLOOKUP(A1154,Sheet2!A:F,6,0)</f>
        <v>0</v>
      </c>
      <c r="S1154" t="s">
        <v>1288</v>
      </c>
      <c r="T1154" s="33" t="str">
        <f>VLOOKUP(A1154,Sheet2!AA:AD,3,0)</f>
        <v>Red</v>
      </c>
      <c r="U1154" s="32" t="str">
        <f>VLOOKUP(A1154,Sheet2!X:Y,2,0)</f>
        <v>Red</v>
      </c>
      <c r="V1154" s="33" t="str">
        <f>VLOOKUP(A1154,Sheet2!AA:AD,4,0)</f>
        <v>Red</v>
      </c>
    </row>
    <row r="1155" spans="1:22" x14ac:dyDescent="0.3">
      <c r="A1155" t="s">
        <v>1167</v>
      </c>
      <c r="B1155" t="s">
        <v>1257</v>
      </c>
      <c r="C1155">
        <v>48</v>
      </c>
      <c r="D1155" t="s">
        <v>1260</v>
      </c>
      <c r="E1155">
        <v>2013</v>
      </c>
      <c r="F1155">
        <v>24</v>
      </c>
      <c r="G1155">
        <v>0.77485714299999997</v>
      </c>
      <c r="H1155" t="s">
        <v>1265</v>
      </c>
      <c r="I1155" t="s">
        <v>1272</v>
      </c>
      <c r="J1155" t="s">
        <v>1275</v>
      </c>
      <c r="K1155" t="s">
        <v>1281</v>
      </c>
      <c r="L1155" t="s">
        <v>1286</v>
      </c>
      <c r="M1155" t="s">
        <v>1289</v>
      </c>
      <c r="N1155" t="s">
        <v>1289</v>
      </c>
      <c r="O1155">
        <f>VLOOKUP(A1155,Sheet2!A:B,2,0)</f>
        <v>272331</v>
      </c>
      <c r="P1155">
        <f>VLOOKUP(A1155,Sheet2!A:C,3,0)</f>
        <v>391980</v>
      </c>
      <c r="Q1155">
        <f>VLOOKUP(A1155,Sheet2!A:E,5,0)</f>
        <v>801735</v>
      </c>
      <c r="R1155">
        <f>VLOOKUP(A1155,Sheet2!A:F,6,0)</f>
        <v>801735</v>
      </c>
      <c r="S1155" t="s">
        <v>1303</v>
      </c>
      <c r="T1155" s="33" t="str">
        <f>VLOOKUP(A1155,Sheet2!AA:AD,3,0)</f>
        <v>Red</v>
      </c>
      <c r="U1155" s="32" t="str">
        <f>VLOOKUP(A1155,Sheet2!X:Y,2,0)</f>
        <v>Red</v>
      </c>
      <c r="V1155" s="33" t="str">
        <f>VLOOKUP(A1155,Sheet2!AA:AD,4,0)</f>
        <v>Red</v>
      </c>
    </row>
    <row r="1156" spans="1:22" x14ac:dyDescent="0.3">
      <c r="A1156" t="s">
        <v>1168</v>
      </c>
      <c r="B1156" t="s">
        <v>1257</v>
      </c>
      <c r="C1156">
        <v>48</v>
      </c>
      <c r="D1156" t="s">
        <v>1263</v>
      </c>
      <c r="E1156">
        <v>2013</v>
      </c>
      <c r="F1156">
        <v>36</v>
      </c>
      <c r="G1156">
        <v>0.43</v>
      </c>
      <c r="H1156" t="s">
        <v>1264</v>
      </c>
      <c r="I1156" t="s">
        <v>1272</v>
      </c>
      <c r="J1156" t="s">
        <v>1276</v>
      </c>
      <c r="K1156" t="s">
        <v>1283</v>
      </c>
      <c r="L1156" t="s">
        <v>1286</v>
      </c>
      <c r="M1156" t="s">
        <v>1289</v>
      </c>
      <c r="N1156" t="s">
        <v>1288</v>
      </c>
      <c r="O1156">
        <f>VLOOKUP(A1156,Sheet2!A:B,2,0)</f>
        <v>190000</v>
      </c>
      <c r="P1156">
        <f>VLOOKUP(A1156,Sheet2!A:C,3,0)</f>
        <v>252630</v>
      </c>
      <c r="Q1156">
        <f>VLOOKUP(A1156,Sheet2!A:E,5,0)</f>
        <v>414456</v>
      </c>
      <c r="R1156">
        <f>VLOOKUP(A1156,Sheet2!A:F,6,0)</f>
        <v>414456</v>
      </c>
      <c r="S1156" t="s">
        <v>1303</v>
      </c>
      <c r="T1156" s="33" t="str">
        <f>VLOOKUP(A1156,Sheet2!AA:AD,3,0)</f>
        <v>Red</v>
      </c>
      <c r="U1156" s="32" t="str">
        <f>VLOOKUP(A1156,Sheet2!X:Y,2,0)</f>
        <v>Red</v>
      </c>
      <c r="V1156" s="33" t="str">
        <f>VLOOKUP(A1156,Sheet2!AA:AD,4,0)</f>
        <v>Red</v>
      </c>
    </row>
    <row r="1157" spans="1:22" x14ac:dyDescent="0.3">
      <c r="A1157" t="s">
        <v>1169</v>
      </c>
      <c r="B1157" t="s">
        <v>1256</v>
      </c>
      <c r="C1157">
        <v>61</v>
      </c>
      <c r="D1157" t="s">
        <v>1262</v>
      </c>
      <c r="E1157">
        <v>2005</v>
      </c>
      <c r="F1157">
        <v>30</v>
      </c>
      <c r="G1157">
        <v>0.60387439300000001</v>
      </c>
      <c r="H1157" t="s">
        <v>1265</v>
      </c>
      <c r="I1157" t="s">
        <v>1271</v>
      </c>
      <c r="J1157" t="s">
        <v>1271</v>
      </c>
      <c r="K1157" t="s">
        <v>1271</v>
      </c>
      <c r="L1157" t="s">
        <v>1271</v>
      </c>
      <c r="M1157" t="s">
        <v>1288</v>
      </c>
      <c r="N1157" t="s">
        <v>1289</v>
      </c>
      <c r="O1157">
        <f>VLOOKUP(A1157,Sheet2!A:B,2,0)</f>
        <v>274398</v>
      </c>
      <c r="P1157">
        <f>VLOOKUP(A1157,Sheet2!A:C,3,0)</f>
        <v>274398</v>
      </c>
      <c r="Q1157">
        <f>VLOOKUP(A1157,Sheet2!A:E,5,0)</f>
        <v>344376</v>
      </c>
      <c r="R1157">
        <f>VLOOKUP(A1157,Sheet2!A:F,6,0)</f>
        <v>0</v>
      </c>
      <c r="S1157" t="s">
        <v>1288</v>
      </c>
      <c r="T1157" s="33" t="str">
        <f>VLOOKUP(A1157,Sheet2!AA:AD,3,0)</f>
        <v>Red</v>
      </c>
      <c r="U1157" s="32" t="str">
        <f>VLOOKUP(A1157,Sheet2!X:Y,2,0)</f>
        <v>Red</v>
      </c>
      <c r="V1157" s="33" t="str">
        <f>VLOOKUP(A1157,Sheet2!AA:AD,4,0)</f>
        <v>Red</v>
      </c>
    </row>
    <row r="1158" spans="1:22" x14ac:dyDescent="0.3">
      <c r="A1158" t="s">
        <v>1170</v>
      </c>
      <c r="B1158" t="s">
        <v>1257</v>
      </c>
      <c r="C1158">
        <v>36</v>
      </c>
      <c r="D1158" t="s">
        <v>1263</v>
      </c>
      <c r="E1158">
        <v>2011</v>
      </c>
      <c r="F1158">
        <v>36</v>
      </c>
      <c r="G1158">
        <v>0.61528031299999997</v>
      </c>
      <c r="H1158" t="s">
        <v>1264</v>
      </c>
      <c r="I1158" t="s">
        <v>1271</v>
      </c>
      <c r="J1158" t="s">
        <v>1271</v>
      </c>
      <c r="K1158" t="s">
        <v>1271</v>
      </c>
      <c r="L1158" t="s">
        <v>1271</v>
      </c>
      <c r="M1158" t="s">
        <v>1288</v>
      </c>
      <c r="N1158" t="s">
        <v>1288</v>
      </c>
      <c r="O1158">
        <f>VLOOKUP(A1158,Sheet2!A:B,2,0)</f>
        <v>389085</v>
      </c>
      <c r="P1158">
        <f>VLOOKUP(A1158,Sheet2!A:C,3,0)</f>
        <v>389085</v>
      </c>
      <c r="Q1158">
        <f>VLOOKUP(A1158,Sheet2!A:E,5,0)</f>
        <v>423480</v>
      </c>
      <c r="R1158">
        <f>VLOOKUP(A1158,Sheet2!A:F,6,0)</f>
        <v>0</v>
      </c>
      <c r="S1158" t="s">
        <v>1303</v>
      </c>
      <c r="T1158" s="33" t="str">
        <f>VLOOKUP(A1158,Sheet2!AA:AD,3,0)</f>
        <v>Red</v>
      </c>
      <c r="U1158" s="32" t="str">
        <f>VLOOKUP(A1158,Sheet2!X:Y,2,0)</f>
        <v>Red</v>
      </c>
      <c r="V1158" s="33" t="str">
        <f>VLOOKUP(A1158,Sheet2!AA:AD,4,0)</f>
        <v>Red</v>
      </c>
    </row>
    <row r="1159" spans="1:22" x14ac:dyDescent="0.3">
      <c r="A1159" t="s">
        <v>1171</v>
      </c>
      <c r="B1159" t="s">
        <v>1257</v>
      </c>
      <c r="C1159">
        <v>61</v>
      </c>
      <c r="D1159" t="s">
        <v>1261</v>
      </c>
      <c r="E1159">
        <v>2008</v>
      </c>
      <c r="F1159">
        <v>19</v>
      </c>
      <c r="G1159">
        <v>0.82788258100000001</v>
      </c>
      <c r="H1159" t="s">
        <v>1265</v>
      </c>
      <c r="I1159" t="s">
        <v>1271</v>
      </c>
      <c r="J1159" t="s">
        <v>1271</v>
      </c>
      <c r="K1159" t="s">
        <v>1271</v>
      </c>
      <c r="L1159" t="s">
        <v>1271</v>
      </c>
      <c r="M1159" t="s">
        <v>1289</v>
      </c>
      <c r="N1159" t="s">
        <v>1289</v>
      </c>
      <c r="O1159">
        <f>VLOOKUP(A1159,Sheet2!A:B,2,0)</f>
        <v>57416</v>
      </c>
      <c r="P1159">
        <f>VLOOKUP(A1159,Sheet2!A:C,3,0)</f>
        <v>403488</v>
      </c>
      <c r="Q1159">
        <f>VLOOKUP(A1159,Sheet2!A:E,5,0)</f>
        <v>0</v>
      </c>
      <c r="R1159">
        <f>VLOOKUP(A1159,Sheet2!A:F,6,0)</f>
        <v>0</v>
      </c>
      <c r="S1159" t="s">
        <v>1288</v>
      </c>
      <c r="T1159" s="33" t="str">
        <f>VLOOKUP(A1159,Sheet2!AA:AD,3,0)</f>
        <v>Red</v>
      </c>
      <c r="U1159" s="32" t="str">
        <f>VLOOKUP(A1159,Sheet2!X:Y,2,0)</f>
        <v>Red</v>
      </c>
      <c r="V1159" s="33" t="str">
        <f>VLOOKUP(A1159,Sheet2!AA:AD,4,0)</f>
        <v>Red</v>
      </c>
    </row>
    <row r="1160" spans="1:22" x14ac:dyDescent="0.3">
      <c r="A1160" t="s">
        <v>1172</v>
      </c>
      <c r="B1160" t="s">
        <v>1257</v>
      </c>
      <c r="C1160">
        <v>61</v>
      </c>
      <c r="D1160" t="s">
        <v>1262</v>
      </c>
      <c r="E1160">
        <v>2007</v>
      </c>
      <c r="F1160">
        <v>22</v>
      </c>
      <c r="G1160">
        <v>0.76480134499999997</v>
      </c>
      <c r="H1160" t="s">
        <v>1264</v>
      </c>
      <c r="I1160" t="s">
        <v>1271</v>
      </c>
      <c r="J1160" t="s">
        <v>1271</v>
      </c>
      <c r="K1160" t="s">
        <v>1271</v>
      </c>
      <c r="L1160" t="s">
        <v>1271</v>
      </c>
      <c r="M1160" t="s">
        <v>1289</v>
      </c>
      <c r="N1160" t="s">
        <v>1289</v>
      </c>
      <c r="O1160">
        <f>VLOOKUP(A1160,Sheet2!A:B,2,0)</f>
        <v>320887</v>
      </c>
      <c r="P1160">
        <f>VLOOKUP(A1160,Sheet2!A:C,3,0)</f>
        <v>393740</v>
      </c>
      <c r="Q1160">
        <f>VLOOKUP(A1160,Sheet2!A:E,5,0)</f>
        <v>546811</v>
      </c>
      <c r="R1160">
        <f>VLOOKUP(A1160,Sheet2!A:F,6,0)</f>
        <v>546811</v>
      </c>
      <c r="S1160" t="s">
        <v>1288</v>
      </c>
      <c r="T1160" s="33" t="str">
        <f>VLOOKUP(A1160,Sheet2!AA:AD,3,0)</f>
        <v>Red</v>
      </c>
      <c r="U1160" s="32" t="str">
        <f>VLOOKUP(A1160,Sheet2!X:Y,2,0)</f>
        <v>Red</v>
      </c>
      <c r="V1160" s="33" t="str">
        <f>VLOOKUP(A1160,Sheet2!AA:AD,4,0)</f>
        <v>Red</v>
      </c>
    </row>
    <row r="1161" spans="1:22" x14ac:dyDescent="0.3">
      <c r="A1161" t="s">
        <v>1173</v>
      </c>
      <c r="B1161" t="s">
        <v>1257</v>
      </c>
      <c r="C1161">
        <v>42</v>
      </c>
      <c r="D1161" t="s">
        <v>1263</v>
      </c>
      <c r="E1161">
        <v>2011</v>
      </c>
      <c r="F1161">
        <v>36</v>
      </c>
      <c r="G1161">
        <v>0.6463103</v>
      </c>
      <c r="H1161" t="s">
        <v>1264</v>
      </c>
      <c r="I1161" t="s">
        <v>1271</v>
      </c>
      <c r="J1161" t="s">
        <v>1271</v>
      </c>
      <c r="K1161" t="s">
        <v>1271</v>
      </c>
      <c r="L1161" t="s">
        <v>1271</v>
      </c>
      <c r="M1161" t="s">
        <v>1288</v>
      </c>
      <c r="N1161" t="s">
        <v>1288</v>
      </c>
      <c r="O1161">
        <f>VLOOKUP(A1161,Sheet2!A:B,2,0)</f>
        <v>342421</v>
      </c>
      <c r="P1161">
        <f>VLOOKUP(A1161,Sheet2!A:C,3,0)</f>
        <v>381255</v>
      </c>
      <c r="Q1161">
        <f>VLOOKUP(A1161,Sheet2!A:E,5,0)</f>
        <v>508425</v>
      </c>
      <c r="R1161">
        <f>VLOOKUP(A1161,Sheet2!A:F,6,0)</f>
        <v>0</v>
      </c>
      <c r="S1161" t="s">
        <v>1303</v>
      </c>
      <c r="T1161" s="33" t="str">
        <f>VLOOKUP(A1161,Sheet2!AA:AD,3,0)</f>
        <v>Red</v>
      </c>
      <c r="U1161" s="32" t="str">
        <f>VLOOKUP(A1161,Sheet2!X:Y,2,0)</f>
        <v>Red</v>
      </c>
      <c r="V1161" s="33" t="str">
        <f>VLOOKUP(A1161,Sheet2!AA:AD,4,0)</f>
        <v>Red</v>
      </c>
    </row>
    <row r="1162" spans="1:22" x14ac:dyDescent="0.3">
      <c r="A1162" t="s">
        <v>1174</v>
      </c>
      <c r="B1162" t="s">
        <v>1257</v>
      </c>
      <c r="C1162">
        <v>61</v>
      </c>
      <c r="D1162" t="s">
        <v>1261</v>
      </c>
      <c r="E1162">
        <v>2008</v>
      </c>
      <c r="F1162">
        <v>20</v>
      </c>
      <c r="G1162">
        <v>0.82839225800000005</v>
      </c>
      <c r="H1162" t="s">
        <v>1265</v>
      </c>
      <c r="I1162" t="s">
        <v>1271</v>
      </c>
      <c r="J1162" t="s">
        <v>1271</v>
      </c>
      <c r="K1162" t="s">
        <v>1271</v>
      </c>
      <c r="L1162" t="s">
        <v>1271</v>
      </c>
      <c r="M1162" t="s">
        <v>1289</v>
      </c>
      <c r="N1162" t="s">
        <v>1289</v>
      </c>
      <c r="O1162">
        <f>VLOOKUP(A1162,Sheet2!A:B,2,0)</f>
        <v>180934.18</v>
      </c>
      <c r="P1162">
        <f>VLOOKUP(A1162,Sheet2!A:C,3,0)</f>
        <v>457560</v>
      </c>
      <c r="Q1162">
        <f>VLOOKUP(A1162,Sheet2!A:E,5,0)</f>
        <v>0</v>
      </c>
      <c r="R1162">
        <f>VLOOKUP(A1162,Sheet2!A:F,6,0)</f>
        <v>0</v>
      </c>
      <c r="S1162" t="s">
        <v>1305</v>
      </c>
      <c r="T1162" s="33" t="str">
        <f>VLOOKUP(A1162,Sheet2!AA:AD,3,0)</f>
        <v>Red</v>
      </c>
      <c r="U1162" s="32" t="str">
        <f>VLOOKUP(A1162,Sheet2!X:Y,2,0)</f>
        <v>Red</v>
      </c>
      <c r="V1162" s="33" t="str">
        <f>VLOOKUP(A1162,Sheet2!AA:AD,4,0)</f>
        <v>Red</v>
      </c>
    </row>
    <row r="1163" spans="1:22" x14ac:dyDescent="0.3">
      <c r="A1163" t="s">
        <v>1175</v>
      </c>
      <c r="B1163" t="s">
        <v>1257</v>
      </c>
      <c r="C1163">
        <v>54</v>
      </c>
      <c r="D1163" t="s">
        <v>1263</v>
      </c>
      <c r="E1163">
        <v>2013</v>
      </c>
      <c r="F1163">
        <v>36</v>
      </c>
      <c r="G1163">
        <v>0.74819047599999999</v>
      </c>
      <c r="H1163" t="s">
        <v>1264</v>
      </c>
      <c r="I1163" t="s">
        <v>1271</v>
      </c>
      <c r="J1163" t="s">
        <v>1271</v>
      </c>
      <c r="K1163" t="s">
        <v>1271</v>
      </c>
      <c r="L1163" t="s">
        <v>1271</v>
      </c>
      <c r="M1163" t="s">
        <v>1289</v>
      </c>
      <c r="N1163" t="s">
        <v>1289</v>
      </c>
      <c r="O1163">
        <f>VLOOKUP(A1163,Sheet2!A:B,2,0)</f>
        <v>253916</v>
      </c>
      <c r="P1163">
        <f>VLOOKUP(A1163,Sheet2!A:C,3,0)</f>
        <v>445392</v>
      </c>
      <c r="Q1163">
        <f>VLOOKUP(A1163,Sheet2!A:E,5,0)</f>
        <v>828208</v>
      </c>
      <c r="R1163">
        <f>VLOOKUP(A1163,Sheet2!A:F,6,0)</f>
        <v>828208</v>
      </c>
      <c r="S1163" t="s">
        <v>1303</v>
      </c>
      <c r="T1163" s="33" t="str">
        <f>VLOOKUP(A1163,Sheet2!AA:AD,3,0)</f>
        <v>Red</v>
      </c>
      <c r="U1163" s="32" t="str">
        <f>VLOOKUP(A1163,Sheet2!X:Y,2,0)</f>
        <v>Red</v>
      </c>
      <c r="V1163" s="33" t="str">
        <f>VLOOKUP(A1163,Sheet2!AA:AD,4,0)</f>
        <v>Red</v>
      </c>
    </row>
    <row r="1164" spans="1:22" x14ac:dyDescent="0.3">
      <c r="A1164" t="s">
        <v>1176</v>
      </c>
      <c r="B1164" t="s">
        <v>1257</v>
      </c>
      <c r="C1164">
        <v>48</v>
      </c>
      <c r="D1164" t="s">
        <v>1263</v>
      </c>
      <c r="E1164">
        <v>2013</v>
      </c>
      <c r="F1164">
        <v>36</v>
      </c>
      <c r="G1164">
        <v>0.60913461499999999</v>
      </c>
      <c r="H1164" t="s">
        <v>1264</v>
      </c>
      <c r="I1164" t="s">
        <v>1271</v>
      </c>
      <c r="J1164" t="s">
        <v>1271</v>
      </c>
      <c r="K1164" t="s">
        <v>1271</v>
      </c>
      <c r="L1164" t="s">
        <v>1271</v>
      </c>
      <c r="M1164" t="s">
        <v>1289</v>
      </c>
      <c r="N1164" t="s">
        <v>1288</v>
      </c>
      <c r="O1164">
        <f>VLOOKUP(A1164,Sheet2!A:B,2,0)</f>
        <v>13534.9</v>
      </c>
      <c r="P1164">
        <f>VLOOKUP(A1164,Sheet2!A:C,3,0)</f>
        <v>344019</v>
      </c>
      <c r="Q1164">
        <f>VLOOKUP(A1164,Sheet2!A:E,5,0)</f>
        <v>0</v>
      </c>
      <c r="R1164">
        <f>VLOOKUP(A1164,Sheet2!A:F,6,0)</f>
        <v>0</v>
      </c>
      <c r="S1164" t="s">
        <v>1303</v>
      </c>
      <c r="T1164" s="33" t="str">
        <f>VLOOKUP(A1164,Sheet2!AA:AD,3,0)</f>
        <v>Red</v>
      </c>
      <c r="U1164" s="32" t="str">
        <f>VLOOKUP(A1164,Sheet2!X:Y,2,0)</f>
        <v>Red</v>
      </c>
      <c r="V1164" s="33" t="str">
        <f>VLOOKUP(A1164,Sheet2!AA:AD,4,0)</f>
        <v>Red</v>
      </c>
    </row>
    <row r="1165" spans="1:22" x14ac:dyDescent="0.3">
      <c r="A1165" t="s">
        <v>1177</v>
      </c>
      <c r="B1165" t="s">
        <v>1256</v>
      </c>
      <c r="C1165">
        <v>61</v>
      </c>
      <c r="D1165" t="s">
        <v>1262</v>
      </c>
      <c r="E1165">
        <v>2009</v>
      </c>
      <c r="F1165">
        <v>20</v>
      </c>
      <c r="G1165">
        <v>0.61820298500000004</v>
      </c>
      <c r="H1165" t="s">
        <v>1265</v>
      </c>
      <c r="I1165" t="s">
        <v>1271</v>
      </c>
      <c r="J1165" t="s">
        <v>1271</v>
      </c>
      <c r="K1165" t="s">
        <v>1271</v>
      </c>
      <c r="L1165" t="s">
        <v>1271</v>
      </c>
      <c r="M1165" t="s">
        <v>1289</v>
      </c>
      <c r="N1165" t="s">
        <v>1289</v>
      </c>
      <c r="O1165">
        <f>VLOOKUP(A1165,Sheet2!A:B,2,0)</f>
        <v>237163.06</v>
      </c>
      <c r="P1165">
        <f>VLOOKUP(A1165,Sheet2!A:C,3,0)</f>
        <v>350189</v>
      </c>
      <c r="Q1165">
        <f>VLOOKUP(A1165,Sheet2!A:E,5,0)</f>
        <v>536104</v>
      </c>
      <c r="R1165">
        <f>VLOOKUP(A1165,Sheet2!A:F,6,0)</f>
        <v>536104</v>
      </c>
      <c r="S1165" t="s">
        <v>1288</v>
      </c>
      <c r="T1165" s="33" t="str">
        <f>VLOOKUP(A1165,Sheet2!AA:AD,3,0)</f>
        <v>Red</v>
      </c>
      <c r="U1165" s="32" t="str">
        <f>VLOOKUP(A1165,Sheet2!X:Y,2,0)</f>
        <v>Red</v>
      </c>
      <c r="V1165" s="33" t="str">
        <f>VLOOKUP(A1165,Sheet2!AA:AD,4,0)</f>
        <v>Red</v>
      </c>
    </row>
    <row r="1166" spans="1:22" x14ac:dyDescent="0.3">
      <c r="A1166" t="s">
        <v>1178</v>
      </c>
      <c r="B1166" t="s">
        <v>1256</v>
      </c>
      <c r="C1166">
        <v>61</v>
      </c>
      <c r="D1166" t="s">
        <v>1263</v>
      </c>
      <c r="E1166">
        <v>2011</v>
      </c>
      <c r="F1166">
        <v>50</v>
      </c>
      <c r="G1166">
        <v>0.79583483899999996</v>
      </c>
      <c r="H1166" t="s">
        <v>1265</v>
      </c>
      <c r="I1166" t="s">
        <v>1269</v>
      </c>
      <c r="J1166" t="s">
        <v>1275</v>
      </c>
      <c r="K1166" t="s">
        <v>1280</v>
      </c>
      <c r="L1166" t="s">
        <v>1284</v>
      </c>
      <c r="M1166" t="s">
        <v>1288</v>
      </c>
      <c r="N1166" t="s">
        <v>1289</v>
      </c>
      <c r="O1166">
        <f>VLOOKUP(A1166,Sheet2!A:B,2,0)</f>
        <v>460365</v>
      </c>
      <c r="P1166">
        <f>VLOOKUP(A1166,Sheet2!A:C,3,0)</f>
        <v>507129</v>
      </c>
      <c r="Q1166">
        <f>VLOOKUP(A1166,Sheet2!A:E,5,0)</f>
        <v>674993</v>
      </c>
      <c r="R1166">
        <f>VLOOKUP(A1166,Sheet2!A:F,6,0)</f>
        <v>0</v>
      </c>
      <c r="S1166" t="s">
        <v>1288</v>
      </c>
      <c r="T1166" s="33" t="str">
        <f>VLOOKUP(A1166,Sheet2!AA:AD,3,0)</f>
        <v>Red</v>
      </c>
      <c r="U1166" s="32" t="str">
        <f>VLOOKUP(A1166,Sheet2!X:Y,2,0)</f>
        <v>Red</v>
      </c>
      <c r="V1166" s="33" t="str">
        <f>VLOOKUP(A1166,Sheet2!AA:AD,4,0)</f>
        <v>Red</v>
      </c>
    </row>
    <row r="1167" spans="1:22" x14ac:dyDescent="0.3">
      <c r="A1167" t="s">
        <v>1179</v>
      </c>
      <c r="B1167" t="s">
        <v>1256</v>
      </c>
      <c r="C1167">
        <v>49</v>
      </c>
      <c r="D1167" t="s">
        <v>1263</v>
      </c>
      <c r="E1167">
        <v>2012</v>
      </c>
      <c r="F1167">
        <v>28</v>
      </c>
      <c r="G1167">
        <v>0.83069561000000003</v>
      </c>
      <c r="H1167" t="s">
        <v>1265</v>
      </c>
      <c r="I1167" t="s">
        <v>1271</v>
      </c>
      <c r="J1167" t="s">
        <v>1271</v>
      </c>
      <c r="K1167" t="s">
        <v>1271</v>
      </c>
      <c r="L1167" t="s">
        <v>1271</v>
      </c>
      <c r="M1167" t="s">
        <v>1288</v>
      </c>
      <c r="N1167" t="s">
        <v>1289</v>
      </c>
      <c r="O1167">
        <f>VLOOKUP(A1167,Sheet2!A:B,2,0)</f>
        <v>648420</v>
      </c>
      <c r="P1167">
        <f>VLOOKUP(A1167,Sheet2!A:C,3,0)</f>
        <v>648420</v>
      </c>
      <c r="Q1167">
        <f>VLOOKUP(A1167,Sheet2!A:E,5,0)</f>
        <v>642346</v>
      </c>
      <c r="R1167">
        <f>VLOOKUP(A1167,Sheet2!A:F,6,0)</f>
        <v>0</v>
      </c>
      <c r="S1167" t="s">
        <v>1305</v>
      </c>
      <c r="T1167" s="33" t="str">
        <f>VLOOKUP(A1167,Sheet2!AA:AD,3,0)</f>
        <v>Red</v>
      </c>
      <c r="U1167" s="32" t="str">
        <f>VLOOKUP(A1167,Sheet2!X:Y,2,0)</f>
        <v>Red</v>
      </c>
      <c r="V1167" s="33" t="str">
        <f>VLOOKUP(A1167,Sheet2!AA:AD,4,0)</f>
        <v>Red</v>
      </c>
    </row>
    <row r="1168" spans="1:22" x14ac:dyDescent="0.3">
      <c r="A1168" t="s">
        <v>1180</v>
      </c>
      <c r="B1168" t="s">
        <v>1257</v>
      </c>
      <c r="C1168">
        <v>60</v>
      </c>
      <c r="D1168" t="s">
        <v>1263</v>
      </c>
      <c r="E1168">
        <v>2018</v>
      </c>
      <c r="F1168">
        <v>36</v>
      </c>
      <c r="G1168">
        <v>0.56794208899999998</v>
      </c>
      <c r="H1168" t="s">
        <v>1264</v>
      </c>
      <c r="I1168" t="s">
        <v>1273</v>
      </c>
      <c r="J1168" t="s">
        <v>1275</v>
      </c>
      <c r="K1168" t="s">
        <v>1281</v>
      </c>
      <c r="L1168" t="s">
        <v>1286</v>
      </c>
      <c r="M1168" t="s">
        <v>1288</v>
      </c>
      <c r="N1168" t="s">
        <v>1289</v>
      </c>
      <c r="O1168">
        <f>VLOOKUP(A1168,Sheet2!A:B,2,0)</f>
        <v>222907</v>
      </c>
      <c r="P1168">
        <f>VLOOKUP(A1168,Sheet2!A:C,3,0)</f>
        <v>286155</v>
      </c>
      <c r="Q1168">
        <f>VLOOKUP(A1168,Sheet2!A:E,5,0)</f>
        <v>762762</v>
      </c>
      <c r="R1168">
        <f>VLOOKUP(A1168,Sheet2!A:F,6,0)</f>
        <v>0</v>
      </c>
      <c r="S1168" t="s">
        <v>1303</v>
      </c>
      <c r="T1168" s="33" t="str">
        <f>VLOOKUP(A1168,Sheet2!AA:AD,3,0)</f>
        <v>Red</v>
      </c>
      <c r="U1168" s="32" t="str">
        <f>VLOOKUP(A1168,Sheet2!X:Y,2,0)</f>
        <v>Red</v>
      </c>
      <c r="V1168" s="33" t="str">
        <f>VLOOKUP(A1168,Sheet2!AA:AD,4,0)</f>
        <v>Red</v>
      </c>
    </row>
    <row r="1169" spans="1:22" x14ac:dyDescent="0.3">
      <c r="A1169" t="s">
        <v>1181</v>
      </c>
      <c r="B1169" t="s">
        <v>1257</v>
      </c>
      <c r="C1169">
        <v>37</v>
      </c>
      <c r="D1169" t="s">
        <v>1263</v>
      </c>
      <c r="E1169">
        <v>2015</v>
      </c>
      <c r="F1169">
        <v>36</v>
      </c>
      <c r="G1169">
        <v>0.61701130400000004</v>
      </c>
      <c r="H1169" t="s">
        <v>1264</v>
      </c>
      <c r="I1169" t="s">
        <v>1270</v>
      </c>
      <c r="J1169" t="s">
        <v>1276</v>
      </c>
      <c r="K1169" t="s">
        <v>1281</v>
      </c>
      <c r="L1169" t="s">
        <v>1286</v>
      </c>
      <c r="M1169" t="s">
        <v>1289</v>
      </c>
      <c r="N1169" t="s">
        <v>1288</v>
      </c>
      <c r="O1169">
        <f>VLOOKUP(A1169,Sheet2!A:B,2,0)</f>
        <v>403039.00099999999</v>
      </c>
      <c r="P1169">
        <f>VLOOKUP(A1169,Sheet2!A:C,3,0)</f>
        <v>485614</v>
      </c>
      <c r="Q1169">
        <f>VLOOKUP(A1169,Sheet2!A:E,5,0)</f>
        <v>711023</v>
      </c>
      <c r="R1169">
        <f>VLOOKUP(A1169,Sheet2!A:F,6,0)</f>
        <v>0</v>
      </c>
      <c r="S1169" t="s">
        <v>1304</v>
      </c>
      <c r="T1169" s="33" t="str">
        <f>VLOOKUP(A1169,Sheet2!AA:AD,3,0)</f>
        <v>Red</v>
      </c>
      <c r="U1169" s="32" t="str">
        <f>VLOOKUP(A1169,Sheet2!X:Y,2,0)</f>
        <v>Red</v>
      </c>
      <c r="V1169" s="33" t="str">
        <f>VLOOKUP(A1169,Sheet2!AA:AD,4,0)</f>
        <v>Red</v>
      </c>
    </row>
    <row r="1170" spans="1:22" x14ac:dyDescent="0.3">
      <c r="A1170" t="s">
        <v>1182</v>
      </c>
      <c r="B1170" t="s">
        <v>1257</v>
      </c>
      <c r="C1170">
        <v>61</v>
      </c>
      <c r="D1170" t="s">
        <v>1262</v>
      </c>
      <c r="E1170">
        <v>2010</v>
      </c>
      <c r="F1170">
        <v>43</v>
      </c>
      <c r="G1170">
        <v>0.72124137899999996</v>
      </c>
      <c r="H1170" t="s">
        <v>1265</v>
      </c>
      <c r="I1170" t="s">
        <v>1271</v>
      </c>
      <c r="J1170" t="s">
        <v>1271</v>
      </c>
      <c r="K1170" t="s">
        <v>1271</v>
      </c>
      <c r="L1170" t="s">
        <v>1271</v>
      </c>
      <c r="M1170" t="s">
        <v>1289</v>
      </c>
      <c r="N1170" t="s">
        <v>1289</v>
      </c>
      <c r="O1170">
        <f>VLOOKUP(A1170,Sheet2!A:B,2,0)</f>
        <v>91918</v>
      </c>
      <c r="P1170">
        <f>VLOOKUP(A1170,Sheet2!A:C,3,0)</f>
        <v>356896</v>
      </c>
      <c r="Q1170">
        <f>VLOOKUP(A1170,Sheet2!A:E,5,0)</f>
        <v>0</v>
      </c>
      <c r="R1170">
        <f>VLOOKUP(A1170,Sheet2!A:F,6,0)</f>
        <v>0</v>
      </c>
      <c r="S1170" t="s">
        <v>1304</v>
      </c>
      <c r="T1170" s="33" t="str">
        <f>VLOOKUP(A1170,Sheet2!AA:AD,3,0)</f>
        <v>Red</v>
      </c>
      <c r="U1170" s="32" t="str">
        <f>VLOOKUP(A1170,Sheet2!X:Y,2,0)</f>
        <v>Red</v>
      </c>
      <c r="V1170" s="33" t="str">
        <f>VLOOKUP(A1170,Sheet2!AA:AD,4,0)</f>
        <v>Red</v>
      </c>
    </row>
    <row r="1171" spans="1:22" x14ac:dyDescent="0.3">
      <c r="A1171" t="s">
        <v>1183</v>
      </c>
      <c r="B1171" t="s">
        <v>1257</v>
      </c>
      <c r="C1171">
        <v>61</v>
      </c>
      <c r="D1171" t="s">
        <v>1261</v>
      </c>
      <c r="E1171">
        <v>2009</v>
      </c>
      <c r="F1171">
        <v>46</v>
      </c>
      <c r="G1171">
        <v>0.73765611900000005</v>
      </c>
      <c r="H1171" t="s">
        <v>1265</v>
      </c>
      <c r="I1171" t="s">
        <v>1270</v>
      </c>
      <c r="J1171" t="s">
        <v>1274</v>
      </c>
      <c r="K1171" t="s">
        <v>1281</v>
      </c>
      <c r="L1171" t="s">
        <v>1271</v>
      </c>
      <c r="M1171" t="s">
        <v>1289</v>
      </c>
      <c r="N1171" t="s">
        <v>1289</v>
      </c>
      <c r="O1171">
        <f>VLOOKUP(A1171,Sheet2!A:B,2,0)</f>
        <v>190635.55</v>
      </c>
      <c r="P1171">
        <f>VLOOKUP(A1171,Sheet2!A:C,3,0)</f>
        <v>373200</v>
      </c>
      <c r="Q1171">
        <f>VLOOKUP(A1171,Sheet2!A:E,5,0)</f>
        <v>567103</v>
      </c>
      <c r="R1171">
        <f>VLOOKUP(A1171,Sheet2!A:F,6,0)</f>
        <v>567103</v>
      </c>
      <c r="S1171" t="s">
        <v>1288</v>
      </c>
      <c r="T1171" s="33" t="str">
        <f>VLOOKUP(A1171,Sheet2!AA:AD,3,0)</f>
        <v>Red</v>
      </c>
      <c r="U1171" s="32" t="str">
        <f>VLOOKUP(A1171,Sheet2!X:Y,2,0)</f>
        <v>Red</v>
      </c>
      <c r="V1171" s="33" t="str">
        <f>VLOOKUP(A1171,Sheet2!AA:AD,4,0)</f>
        <v>Red</v>
      </c>
    </row>
    <row r="1172" spans="1:22" x14ac:dyDescent="0.3">
      <c r="A1172" t="s">
        <v>1184</v>
      </c>
      <c r="B1172" t="s">
        <v>1257</v>
      </c>
      <c r="C1172">
        <v>61</v>
      </c>
      <c r="D1172" t="s">
        <v>1262</v>
      </c>
      <c r="E1172">
        <v>2011</v>
      </c>
      <c r="F1172">
        <v>43</v>
      </c>
      <c r="G1172">
        <v>0.81770425800000002</v>
      </c>
      <c r="H1172" t="s">
        <v>1265</v>
      </c>
      <c r="I1172" t="s">
        <v>1271</v>
      </c>
      <c r="J1172" t="s">
        <v>1271</v>
      </c>
      <c r="K1172" t="s">
        <v>1271</v>
      </c>
      <c r="L1172" t="s">
        <v>1271</v>
      </c>
      <c r="M1172" t="s">
        <v>1289</v>
      </c>
      <c r="N1172" t="s">
        <v>1289</v>
      </c>
      <c r="O1172">
        <f>VLOOKUP(A1172,Sheet2!A:B,2,0)</f>
        <v>76285</v>
      </c>
      <c r="P1172">
        <f>VLOOKUP(A1172,Sheet2!A:C,3,0)</f>
        <v>439565</v>
      </c>
      <c r="Q1172">
        <f>VLOOKUP(A1172,Sheet2!A:E,5,0)</f>
        <v>0</v>
      </c>
      <c r="R1172">
        <f>VLOOKUP(A1172,Sheet2!A:F,6,0)</f>
        <v>0</v>
      </c>
      <c r="S1172" t="s">
        <v>1305</v>
      </c>
      <c r="T1172" s="33" t="str">
        <f>VLOOKUP(A1172,Sheet2!AA:AD,3,0)</f>
        <v>Red</v>
      </c>
      <c r="U1172" s="32" t="str">
        <f>VLOOKUP(A1172,Sheet2!X:Y,2,0)</f>
        <v>Red</v>
      </c>
      <c r="V1172" s="33" t="str">
        <f>VLOOKUP(A1172,Sheet2!AA:AD,4,0)</f>
        <v>Red</v>
      </c>
    </row>
    <row r="1173" spans="1:22" x14ac:dyDescent="0.3">
      <c r="A1173" t="s">
        <v>1185</v>
      </c>
      <c r="B1173" t="s">
        <v>1257</v>
      </c>
      <c r="C1173">
        <v>61</v>
      </c>
      <c r="D1173" t="s">
        <v>1263</v>
      </c>
      <c r="E1173">
        <v>2013</v>
      </c>
      <c r="F1173">
        <v>35</v>
      </c>
      <c r="G1173">
        <v>0.71355428600000004</v>
      </c>
      <c r="H1173" t="s">
        <v>1265</v>
      </c>
      <c r="I1173" t="s">
        <v>1268</v>
      </c>
      <c r="J1173" t="s">
        <v>1275</v>
      </c>
      <c r="K1173" t="s">
        <v>1279</v>
      </c>
      <c r="L1173" t="s">
        <v>1286</v>
      </c>
      <c r="M1173" t="s">
        <v>1288</v>
      </c>
      <c r="N1173" t="s">
        <v>1288</v>
      </c>
      <c r="O1173">
        <f>VLOOKUP(A1173,Sheet2!A:B,2,0)</f>
        <v>303736</v>
      </c>
      <c r="P1173">
        <f>VLOOKUP(A1173,Sheet2!A:C,3,0)</f>
        <v>372652</v>
      </c>
      <c r="Q1173">
        <f>VLOOKUP(A1173,Sheet2!A:E,5,0)</f>
        <v>720067</v>
      </c>
      <c r="R1173">
        <f>VLOOKUP(A1173,Sheet2!A:F,6,0)</f>
        <v>0</v>
      </c>
      <c r="S1173" t="s">
        <v>1304</v>
      </c>
      <c r="T1173" s="33" t="str">
        <f>VLOOKUP(A1173,Sheet2!AA:AD,3,0)</f>
        <v>Red</v>
      </c>
      <c r="U1173" s="32" t="str">
        <f>VLOOKUP(A1173,Sheet2!X:Y,2,0)</f>
        <v>Red</v>
      </c>
      <c r="V1173" s="33" t="str">
        <f>VLOOKUP(A1173,Sheet2!AA:AD,4,0)</f>
        <v>Red</v>
      </c>
    </row>
    <row r="1174" spans="1:22" x14ac:dyDescent="0.3">
      <c r="A1174" t="s">
        <v>1186</v>
      </c>
      <c r="B1174" t="s">
        <v>1257</v>
      </c>
      <c r="C1174">
        <v>49</v>
      </c>
      <c r="D1174" t="s">
        <v>1262</v>
      </c>
      <c r="E1174">
        <v>2009</v>
      </c>
      <c r="F1174">
        <v>20</v>
      </c>
      <c r="G1174">
        <v>0.83117731299999997</v>
      </c>
      <c r="H1174" t="s">
        <v>1265</v>
      </c>
      <c r="I1174" t="s">
        <v>1271</v>
      </c>
      <c r="J1174" t="s">
        <v>1271</v>
      </c>
      <c r="K1174" t="s">
        <v>1271</v>
      </c>
      <c r="L1174" t="s">
        <v>1271</v>
      </c>
      <c r="M1174" t="s">
        <v>1289</v>
      </c>
      <c r="N1174" t="s">
        <v>1289</v>
      </c>
      <c r="O1174">
        <f>VLOOKUP(A1174,Sheet2!A:B,2,0)</f>
        <v>411755.82</v>
      </c>
      <c r="P1174">
        <f>VLOOKUP(A1174,Sheet2!A:C,3,0)</f>
        <v>570402</v>
      </c>
      <c r="Q1174">
        <f>VLOOKUP(A1174,Sheet2!A:E,5,0)</f>
        <v>647614</v>
      </c>
      <c r="R1174">
        <f>VLOOKUP(A1174,Sheet2!A:F,6,0)</f>
        <v>647614</v>
      </c>
      <c r="S1174" t="s">
        <v>1288</v>
      </c>
      <c r="T1174" s="33" t="str">
        <f>VLOOKUP(A1174,Sheet2!AA:AD,3,0)</f>
        <v>Red</v>
      </c>
      <c r="U1174" s="32" t="str">
        <f>VLOOKUP(A1174,Sheet2!X:Y,2,0)</f>
        <v>Red</v>
      </c>
      <c r="V1174" s="33" t="str">
        <f>VLOOKUP(A1174,Sheet2!AA:AD,4,0)</f>
        <v>Red</v>
      </c>
    </row>
    <row r="1175" spans="1:22" x14ac:dyDescent="0.3">
      <c r="A1175" t="s">
        <v>1187</v>
      </c>
      <c r="B1175" t="s">
        <v>1257</v>
      </c>
      <c r="C1175">
        <v>36</v>
      </c>
      <c r="D1175" t="s">
        <v>1263</v>
      </c>
      <c r="E1175">
        <v>2010</v>
      </c>
      <c r="F1175">
        <v>36</v>
      </c>
      <c r="G1175">
        <v>0.62831241299999996</v>
      </c>
      <c r="H1175" t="s">
        <v>1264</v>
      </c>
      <c r="I1175" t="s">
        <v>1270</v>
      </c>
      <c r="J1175" t="s">
        <v>1275</v>
      </c>
      <c r="K1175" t="s">
        <v>1282</v>
      </c>
      <c r="L1175" t="s">
        <v>1284</v>
      </c>
      <c r="M1175" t="s">
        <v>1289</v>
      </c>
      <c r="N1175" t="s">
        <v>1288</v>
      </c>
      <c r="O1175">
        <f>VLOOKUP(A1175,Sheet2!A:B,2,0)</f>
        <v>150800</v>
      </c>
      <c r="P1175">
        <f>VLOOKUP(A1175,Sheet2!A:C,3,0)</f>
        <v>396432</v>
      </c>
      <c r="Q1175">
        <f>VLOOKUP(A1175,Sheet2!A:E,5,0)</f>
        <v>0</v>
      </c>
      <c r="R1175">
        <f>VLOOKUP(A1175,Sheet2!A:F,6,0)</f>
        <v>0</v>
      </c>
      <c r="S1175" t="s">
        <v>1303</v>
      </c>
      <c r="T1175" s="33" t="str">
        <f>VLOOKUP(A1175,Sheet2!AA:AD,3,0)</f>
        <v>Red</v>
      </c>
      <c r="U1175" s="32" t="str">
        <f>VLOOKUP(A1175,Sheet2!X:Y,2,0)</f>
        <v>Red</v>
      </c>
      <c r="V1175" s="33" t="str">
        <f>VLOOKUP(A1175,Sheet2!AA:AD,4,0)</f>
        <v>Red</v>
      </c>
    </row>
    <row r="1176" spans="1:22" x14ac:dyDescent="0.3">
      <c r="A1176" t="s">
        <v>1188</v>
      </c>
      <c r="B1176" t="s">
        <v>1256</v>
      </c>
      <c r="C1176">
        <v>61</v>
      </c>
      <c r="D1176" t="s">
        <v>1260</v>
      </c>
      <c r="E1176">
        <v>2011</v>
      </c>
      <c r="F1176">
        <v>39</v>
      </c>
      <c r="G1176">
        <v>0.72271290700000002</v>
      </c>
      <c r="H1176" t="s">
        <v>1265</v>
      </c>
      <c r="I1176" t="s">
        <v>1273</v>
      </c>
      <c r="J1176" t="s">
        <v>1276</v>
      </c>
      <c r="K1176" t="s">
        <v>1282</v>
      </c>
      <c r="L1176" t="s">
        <v>1286</v>
      </c>
      <c r="M1176" t="s">
        <v>1289</v>
      </c>
      <c r="N1176" t="s">
        <v>1289</v>
      </c>
      <c r="O1176">
        <f>VLOOKUP(A1176,Sheet2!A:B,2,0)</f>
        <v>172259</v>
      </c>
      <c r="P1176">
        <f>VLOOKUP(A1176,Sheet2!A:C,3,0)</f>
        <v>322439</v>
      </c>
      <c r="Q1176">
        <f>VLOOKUP(A1176,Sheet2!A:E,5,0)</f>
        <v>758416</v>
      </c>
      <c r="R1176">
        <f>VLOOKUP(A1176,Sheet2!A:F,6,0)</f>
        <v>758416</v>
      </c>
      <c r="S1176" t="s">
        <v>1304</v>
      </c>
      <c r="T1176" s="33" t="str">
        <f>VLOOKUP(A1176,Sheet2!AA:AD,3,0)</f>
        <v>Red</v>
      </c>
      <c r="U1176" s="32" t="str">
        <f>VLOOKUP(A1176,Sheet2!X:Y,2,0)</f>
        <v>Red</v>
      </c>
      <c r="V1176" s="33" t="str">
        <f>VLOOKUP(A1176,Sheet2!AA:AD,4,0)</f>
        <v>Red</v>
      </c>
    </row>
    <row r="1177" spans="1:22" x14ac:dyDescent="0.3">
      <c r="A1177" t="s">
        <v>1189</v>
      </c>
      <c r="B1177" t="s">
        <v>1257</v>
      </c>
      <c r="C1177">
        <v>36</v>
      </c>
      <c r="D1177" t="s">
        <v>1262</v>
      </c>
      <c r="E1177">
        <v>2010</v>
      </c>
      <c r="F1177">
        <v>41</v>
      </c>
      <c r="G1177">
        <v>0.60128312399999995</v>
      </c>
      <c r="H1177" t="s">
        <v>1264</v>
      </c>
      <c r="I1177" t="s">
        <v>1273</v>
      </c>
      <c r="J1177" t="s">
        <v>1276</v>
      </c>
      <c r="K1177" t="s">
        <v>1281</v>
      </c>
      <c r="L1177" t="s">
        <v>1286</v>
      </c>
      <c r="M1177" t="s">
        <v>1289</v>
      </c>
      <c r="N1177" t="s">
        <v>1289</v>
      </c>
      <c r="O1177">
        <f>VLOOKUP(A1177,Sheet2!A:B,2,0)</f>
        <v>151419</v>
      </c>
      <c r="P1177">
        <f>VLOOKUP(A1177,Sheet2!A:C,3,0)</f>
        <v>290323</v>
      </c>
      <c r="Q1177">
        <f>VLOOKUP(A1177,Sheet2!A:E,5,0)</f>
        <v>586263</v>
      </c>
      <c r="R1177">
        <f>VLOOKUP(A1177,Sheet2!A:F,6,0)</f>
        <v>586263</v>
      </c>
      <c r="S1177" t="s">
        <v>1303</v>
      </c>
      <c r="T1177" s="33" t="str">
        <f>VLOOKUP(A1177,Sheet2!AA:AD,3,0)</f>
        <v>Red</v>
      </c>
      <c r="U1177" s="32" t="str">
        <f>VLOOKUP(A1177,Sheet2!X:Y,2,0)</f>
        <v>Red</v>
      </c>
      <c r="V1177" s="33" t="str">
        <f>VLOOKUP(A1177,Sheet2!AA:AD,4,0)</f>
        <v>Red</v>
      </c>
    </row>
    <row r="1178" spans="1:22" x14ac:dyDescent="0.3">
      <c r="A1178" t="s">
        <v>1190</v>
      </c>
      <c r="B1178" t="s">
        <v>1256</v>
      </c>
      <c r="C1178">
        <v>61</v>
      </c>
      <c r="D1178" t="s">
        <v>1263</v>
      </c>
      <c r="E1178">
        <v>2014</v>
      </c>
      <c r="F1178">
        <v>34</v>
      </c>
      <c r="G1178">
        <v>0.67037502900000001</v>
      </c>
      <c r="H1178" t="s">
        <v>1265</v>
      </c>
      <c r="I1178" t="s">
        <v>1269</v>
      </c>
      <c r="J1178" t="s">
        <v>1274</v>
      </c>
      <c r="K1178" t="s">
        <v>1282</v>
      </c>
      <c r="L1178" t="s">
        <v>1284</v>
      </c>
      <c r="M1178" t="s">
        <v>1288</v>
      </c>
      <c r="N1178" t="s">
        <v>1289</v>
      </c>
      <c r="O1178">
        <f>VLOOKUP(A1178,Sheet2!A:B,2,0)</f>
        <v>506341.53</v>
      </c>
      <c r="P1178">
        <f>VLOOKUP(A1178,Sheet2!A:C,3,0)</f>
        <v>511560</v>
      </c>
      <c r="Q1178">
        <f>VLOOKUP(A1178,Sheet2!A:E,5,0)</f>
        <v>616133</v>
      </c>
      <c r="R1178">
        <f>VLOOKUP(A1178,Sheet2!A:F,6,0)</f>
        <v>0</v>
      </c>
      <c r="S1178" t="s">
        <v>1288</v>
      </c>
      <c r="T1178" s="33" t="str">
        <f>VLOOKUP(A1178,Sheet2!AA:AD,3,0)</f>
        <v>Red</v>
      </c>
      <c r="U1178" s="32" t="str">
        <f>VLOOKUP(A1178,Sheet2!X:Y,2,0)</f>
        <v>Red</v>
      </c>
      <c r="V1178" s="33" t="str">
        <f>VLOOKUP(A1178,Sheet2!AA:AD,4,0)</f>
        <v>Red</v>
      </c>
    </row>
    <row r="1179" spans="1:22" x14ac:dyDescent="0.3">
      <c r="A1179" t="s">
        <v>1191</v>
      </c>
      <c r="B1179" t="s">
        <v>1257</v>
      </c>
      <c r="C1179">
        <v>37</v>
      </c>
      <c r="D1179" t="s">
        <v>1263</v>
      </c>
      <c r="E1179">
        <v>2013</v>
      </c>
      <c r="F1179">
        <v>47</v>
      </c>
      <c r="G1179">
        <v>0.69282190499999996</v>
      </c>
      <c r="H1179" t="s">
        <v>1265</v>
      </c>
      <c r="I1179" t="s">
        <v>1271</v>
      </c>
      <c r="J1179" t="s">
        <v>1271</v>
      </c>
      <c r="K1179" t="s">
        <v>1271</v>
      </c>
      <c r="L1179" t="s">
        <v>1271</v>
      </c>
      <c r="M1179" t="s">
        <v>1288</v>
      </c>
      <c r="N1179" t="s">
        <v>1288</v>
      </c>
      <c r="O1179">
        <f>VLOOKUP(A1179,Sheet2!A:B,2,0)</f>
        <v>578520</v>
      </c>
      <c r="P1179">
        <f>VLOOKUP(A1179,Sheet2!A:C,3,0)</f>
        <v>607446</v>
      </c>
      <c r="Q1179">
        <f>VLOOKUP(A1179,Sheet2!A:E,5,0)</f>
        <v>425388</v>
      </c>
      <c r="R1179">
        <f>VLOOKUP(A1179,Sheet2!A:F,6,0)</f>
        <v>0</v>
      </c>
      <c r="S1179" t="s">
        <v>1288</v>
      </c>
      <c r="T1179" s="33" t="str">
        <f>VLOOKUP(A1179,Sheet2!AA:AD,3,0)</f>
        <v>Red</v>
      </c>
      <c r="U1179" s="32" t="str">
        <f>VLOOKUP(A1179,Sheet2!X:Y,2,0)</f>
        <v>Red</v>
      </c>
      <c r="V1179" s="33" t="str">
        <f>VLOOKUP(A1179,Sheet2!AA:AD,4,0)</f>
        <v>Red</v>
      </c>
    </row>
    <row r="1180" spans="1:22" x14ac:dyDescent="0.3">
      <c r="A1180" t="s">
        <v>1192</v>
      </c>
      <c r="B1180" t="s">
        <v>1257</v>
      </c>
      <c r="C1180">
        <v>61</v>
      </c>
      <c r="D1180" t="s">
        <v>1262</v>
      </c>
      <c r="E1180">
        <v>2011</v>
      </c>
      <c r="F1180">
        <v>36</v>
      </c>
      <c r="G1180">
        <v>0.82737651599999995</v>
      </c>
      <c r="H1180" t="s">
        <v>1265</v>
      </c>
      <c r="I1180" t="s">
        <v>1271</v>
      </c>
      <c r="J1180" t="s">
        <v>1271</v>
      </c>
      <c r="K1180" t="s">
        <v>1271</v>
      </c>
      <c r="L1180" t="s">
        <v>1271</v>
      </c>
      <c r="M1180" t="s">
        <v>1289</v>
      </c>
      <c r="N1180" t="s">
        <v>1289</v>
      </c>
      <c r="O1180">
        <f>VLOOKUP(A1180,Sheet2!A:B,2,0)</f>
        <v>158150.6</v>
      </c>
      <c r="P1180">
        <f>VLOOKUP(A1180,Sheet2!A:C,3,0)</f>
        <v>547740</v>
      </c>
      <c r="Q1180">
        <f>VLOOKUP(A1180,Sheet2!A:E,5,0)</f>
        <v>0</v>
      </c>
      <c r="R1180">
        <f>VLOOKUP(A1180,Sheet2!A:F,6,0)</f>
        <v>0</v>
      </c>
      <c r="S1180" t="s">
        <v>1288</v>
      </c>
      <c r="T1180" s="33" t="str">
        <f>VLOOKUP(A1180,Sheet2!AA:AD,3,0)</f>
        <v>Red</v>
      </c>
      <c r="U1180" s="32" t="str">
        <f>VLOOKUP(A1180,Sheet2!X:Y,2,0)</f>
        <v>Red</v>
      </c>
      <c r="V1180" s="33" t="str">
        <f>VLOOKUP(A1180,Sheet2!AA:AD,4,0)</f>
        <v>Red</v>
      </c>
    </row>
    <row r="1181" spans="1:22" x14ac:dyDescent="0.3">
      <c r="A1181" t="s">
        <v>1193</v>
      </c>
      <c r="B1181" t="s">
        <v>1257</v>
      </c>
      <c r="C1181">
        <v>61</v>
      </c>
      <c r="D1181" t="s">
        <v>1260</v>
      </c>
      <c r="E1181">
        <v>2009</v>
      </c>
      <c r="F1181">
        <v>23</v>
      </c>
      <c r="G1181">
        <v>0.62684713000000003</v>
      </c>
      <c r="H1181" t="s">
        <v>1264</v>
      </c>
      <c r="I1181" t="s">
        <v>1272</v>
      </c>
      <c r="J1181" t="s">
        <v>1277</v>
      </c>
      <c r="K1181" t="s">
        <v>1280</v>
      </c>
      <c r="L1181" t="s">
        <v>1286</v>
      </c>
      <c r="M1181" t="s">
        <v>1288</v>
      </c>
      <c r="N1181" t="s">
        <v>1289</v>
      </c>
      <c r="O1181">
        <f>VLOOKUP(A1181,Sheet2!A:B,2,0)</f>
        <v>217010.89</v>
      </c>
      <c r="P1181">
        <f>VLOOKUP(A1181,Sheet2!A:C,3,0)</f>
        <v>236484</v>
      </c>
      <c r="Q1181">
        <f>VLOOKUP(A1181,Sheet2!A:E,5,0)</f>
        <v>479657</v>
      </c>
      <c r="R1181">
        <f>VLOOKUP(A1181,Sheet2!A:F,6,0)</f>
        <v>0</v>
      </c>
      <c r="S1181" t="s">
        <v>1288</v>
      </c>
      <c r="T1181" s="33" t="str">
        <f>VLOOKUP(A1181,Sheet2!AA:AD,3,0)</f>
        <v>Red</v>
      </c>
      <c r="U1181" s="32" t="str">
        <f>VLOOKUP(A1181,Sheet2!X:Y,2,0)</f>
        <v>Red</v>
      </c>
      <c r="V1181" s="33" t="str">
        <f>VLOOKUP(A1181,Sheet2!AA:AD,4,0)</f>
        <v>Red</v>
      </c>
    </row>
    <row r="1182" spans="1:22" x14ac:dyDescent="0.3">
      <c r="A1182" t="s">
        <v>1194</v>
      </c>
      <c r="B1182" t="s">
        <v>1257</v>
      </c>
      <c r="C1182">
        <v>61</v>
      </c>
      <c r="D1182" t="s">
        <v>1262</v>
      </c>
      <c r="E1182">
        <v>2011</v>
      </c>
      <c r="F1182">
        <v>42</v>
      </c>
      <c r="G1182">
        <v>0.82839225800000005</v>
      </c>
      <c r="H1182" t="s">
        <v>1266</v>
      </c>
      <c r="I1182" t="s">
        <v>1270</v>
      </c>
      <c r="J1182" t="s">
        <v>1271</v>
      </c>
      <c r="K1182" t="s">
        <v>1271</v>
      </c>
      <c r="L1182" t="s">
        <v>1271</v>
      </c>
      <c r="M1182" t="s">
        <v>1288</v>
      </c>
      <c r="N1182" t="s">
        <v>1289</v>
      </c>
      <c r="O1182">
        <f>VLOOKUP(A1182,Sheet2!A:B,2,0)</f>
        <v>539187.36</v>
      </c>
      <c r="P1182">
        <f>VLOOKUP(A1182,Sheet2!A:C,3,0)</f>
        <v>579640</v>
      </c>
      <c r="Q1182">
        <f>VLOOKUP(A1182,Sheet2!A:E,5,0)</f>
        <v>796185</v>
      </c>
      <c r="R1182">
        <f>VLOOKUP(A1182,Sheet2!A:F,6,0)</f>
        <v>0</v>
      </c>
      <c r="S1182" t="s">
        <v>1288</v>
      </c>
      <c r="T1182" s="33" t="str">
        <f>VLOOKUP(A1182,Sheet2!AA:AD,3,0)</f>
        <v>Red</v>
      </c>
      <c r="U1182" s="32" t="str">
        <f>VLOOKUP(A1182,Sheet2!X:Y,2,0)</f>
        <v>Red</v>
      </c>
      <c r="V1182" s="33" t="str">
        <f>VLOOKUP(A1182,Sheet2!AA:AD,4,0)</f>
        <v>Red</v>
      </c>
    </row>
    <row r="1183" spans="1:22" x14ac:dyDescent="0.3">
      <c r="A1183" t="s">
        <v>1195</v>
      </c>
      <c r="B1183" t="s">
        <v>1257</v>
      </c>
      <c r="C1183">
        <v>36</v>
      </c>
      <c r="D1183" t="s">
        <v>1263</v>
      </c>
      <c r="E1183">
        <v>2007</v>
      </c>
      <c r="F1183">
        <v>36</v>
      </c>
      <c r="G1183">
        <v>0.61292947200000003</v>
      </c>
      <c r="H1183" t="s">
        <v>1264</v>
      </c>
      <c r="I1183" t="s">
        <v>1271</v>
      </c>
      <c r="J1183" t="s">
        <v>1271</v>
      </c>
      <c r="K1183" t="s">
        <v>1271</v>
      </c>
      <c r="L1183" t="s">
        <v>1271</v>
      </c>
      <c r="M1183" t="s">
        <v>1289</v>
      </c>
      <c r="N1183" t="s">
        <v>1288</v>
      </c>
      <c r="O1183">
        <f>VLOOKUP(A1183,Sheet2!A:B,2,0)</f>
        <v>256784</v>
      </c>
      <c r="P1183">
        <f>VLOOKUP(A1183,Sheet2!A:C,3,0)</f>
        <v>303568</v>
      </c>
      <c r="Q1183">
        <f>VLOOKUP(A1183,Sheet2!A:E,5,0)</f>
        <v>345251</v>
      </c>
      <c r="R1183">
        <f>VLOOKUP(A1183,Sheet2!A:F,6,0)</f>
        <v>0</v>
      </c>
      <c r="S1183" t="s">
        <v>1303</v>
      </c>
      <c r="T1183" s="33" t="str">
        <f>VLOOKUP(A1183,Sheet2!AA:AD,3,0)</f>
        <v>Red</v>
      </c>
      <c r="U1183" s="32" t="str">
        <f>VLOOKUP(A1183,Sheet2!X:Y,2,0)</f>
        <v>Red</v>
      </c>
      <c r="V1183" s="33" t="str">
        <f>VLOOKUP(A1183,Sheet2!AA:AD,4,0)</f>
        <v>Red</v>
      </c>
    </row>
    <row r="1184" spans="1:22" x14ac:dyDescent="0.3">
      <c r="A1184" t="s">
        <v>1196</v>
      </c>
      <c r="B1184" t="s">
        <v>1257</v>
      </c>
      <c r="C1184">
        <v>60</v>
      </c>
      <c r="D1184" t="s">
        <v>1263</v>
      </c>
      <c r="E1184">
        <v>2014</v>
      </c>
      <c r="F1184">
        <v>36</v>
      </c>
      <c r="G1184">
        <v>0.76103638100000004</v>
      </c>
      <c r="H1184" t="s">
        <v>1264</v>
      </c>
      <c r="I1184" t="s">
        <v>1271</v>
      </c>
      <c r="J1184" t="s">
        <v>1271</v>
      </c>
      <c r="K1184" t="s">
        <v>1271</v>
      </c>
      <c r="L1184" t="s">
        <v>1271</v>
      </c>
      <c r="M1184" t="s">
        <v>1289</v>
      </c>
      <c r="N1184" t="s">
        <v>1289</v>
      </c>
      <c r="O1184">
        <f>VLOOKUP(A1184,Sheet2!A:B,2,0)</f>
        <v>27500</v>
      </c>
      <c r="P1184">
        <f>VLOOKUP(A1184,Sheet2!A:C,3,0)</f>
        <v>415440</v>
      </c>
      <c r="Q1184">
        <f>VLOOKUP(A1184,Sheet2!A:E,5,0)</f>
        <v>0</v>
      </c>
      <c r="R1184">
        <f>VLOOKUP(A1184,Sheet2!A:F,6,0)</f>
        <v>0</v>
      </c>
      <c r="S1184" t="s">
        <v>1303</v>
      </c>
      <c r="T1184" s="33" t="str">
        <f>VLOOKUP(A1184,Sheet2!AA:AD,3,0)</f>
        <v>Red</v>
      </c>
      <c r="U1184" s="32" t="str">
        <f>VLOOKUP(A1184,Sheet2!X:Y,2,0)</f>
        <v>Red</v>
      </c>
      <c r="V1184" s="33" t="str">
        <f>VLOOKUP(A1184,Sheet2!AA:AD,4,0)</f>
        <v>Red</v>
      </c>
    </row>
    <row r="1185" spans="1:22" x14ac:dyDescent="0.3">
      <c r="A1185" t="s">
        <v>1197</v>
      </c>
      <c r="B1185" t="s">
        <v>1257</v>
      </c>
      <c r="C1185">
        <v>61</v>
      </c>
      <c r="D1185" t="s">
        <v>1262</v>
      </c>
      <c r="E1185">
        <v>2010</v>
      </c>
      <c r="F1185">
        <v>26</v>
      </c>
      <c r="G1185">
        <v>0.81727248299999999</v>
      </c>
      <c r="H1185" t="s">
        <v>1265</v>
      </c>
      <c r="I1185" t="s">
        <v>1272</v>
      </c>
      <c r="J1185" t="s">
        <v>1271</v>
      </c>
      <c r="K1185" t="s">
        <v>1271</v>
      </c>
      <c r="L1185" t="s">
        <v>1271</v>
      </c>
      <c r="M1185" t="s">
        <v>1288</v>
      </c>
      <c r="N1185" t="s">
        <v>1289</v>
      </c>
      <c r="O1185">
        <f>VLOOKUP(A1185,Sheet2!A:B,2,0)</f>
        <v>437603.64</v>
      </c>
      <c r="P1185">
        <f>VLOOKUP(A1185,Sheet2!A:C,3,0)</f>
        <v>518254</v>
      </c>
      <c r="Q1185">
        <f>VLOOKUP(A1185,Sheet2!A:E,5,0)</f>
        <v>856732</v>
      </c>
      <c r="R1185">
        <f>VLOOKUP(A1185,Sheet2!A:F,6,0)</f>
        <v>0</v>
      </c>
      <c r="S1185" t="s">
        <v>1288</v>
      </c>
      <c r="T1185" s="33" t="str">
        <f>VLOOKUP(A1185,Sheet2!AA:AD,3,0)</f>
        <v>Red</v>
      </c>
      <c r="U1185" s="32" t="str">
        <f>VLOOKUP(A1185,Sheet2!X:Y,2,0)</f>
        <v>Red</v>
      </c>
      <c r="V1185" s="33" t="str">
        <f>VLOOKUP(A1185,Sheet2!AA:AD,4,0)</f>
        <v>Red</v>
      </c>
    </row>
    <row r="1186" spans="1:22" x14ac:dyDescent="0.3">
      <c r="A1186" t="s">
        <v>1198</v>
      </c>
      <c r="B1186" t="s">
        <v>1257</v>
      </c>
      <c r="C1186">
        <v>61</v>
      </c>
      <c r="D1186" t="s">
        <v>1262</v>
      </c>
      <c r="E1186">
        <v>2007</v>
      </c>
      <c r="F1186">
        <v>25</v>
      </c>
      <c r="G1186">
        <v>0.82788168100000004</v>
      </c>
      <c r="H1186" t="s">
        <v>1265</v>
      </c>
      <c r="I1186" t="s">
        <v>1272</v>
      </c>
      <c r="J1186" t="s">
        <v>1274</v>
      </c>
      <c r="K1186" t="s">
        <v>1279</v>
      </c>
      <c r="L1186" t="s">
        <v>1271</v>
      </c>
      <c r="M1186" t="s">
        <v>1289</v>
      </c>
      <c r="N1186" t="s">
        <v>1289</v>
      </c>
      <c r="O1186">
        <f>VLOOKUP(A1186,Sheet2!A:B,2,0)</f>
        <v>43222</v>
      </c>
      <c r="P1186">
        <f>VLOOKUP(A1186,Sheet2!A:C,3,0)</f>
        <v>410609</v>
      </c>
      <c r="Q1186">
        <f>VLOOKUP(A1186,Sheet2!A:E,5,0)</f>
        <v>0</v>
      </c>
      <c r="R1186">
        <f>VLOOKUP(A1186,Sheet2!A:F,6,0)</f>
        <v>0</v>
      </c>
      <c r="S1186" t="s">
        <v>1288</v>
      </c>
      <c r="T1186" s="33" t="str">
        <f>VLOOKUP(A1186,Sheet2!AA:AD,3,0)</f>
        <v>Red</v>
      </c>
      <c r="U1186" s="32" t="str">
        <f>VLOOKUP(A1186,Sheet2!X:Y,2,0)</f>
        <v>Red</v>
      </c>
      <c r="V1186" s="33" t="str">
        <f>VLOOKUP(A1186,Sheet2!AA:AD,4,0)</f>
        <v>Red</v>
      </c>
    </row>
    <row r="1187" spans="1:22" x14ac:dyDescent="0.3">
      <c r="A1187" t="s">
        <v>1199</v>
      </c>
      <c r="B1187" t="s">
        <v>1257</v>
      </c>
      <c r="C1187">
        <v>60</v>
      </c>
      <c r="D1187" t="s">
        <v>1263</v>
      </c>
      <c r="E1187">
        <v>2014</v>
      </c>
      <c r="F1187">
        <v>31</v>
      </c>
      <c r="G1187">
        <v>0.77311551899999997</v>
      </c>
      <c r="H1187" t="s">
        <v>1264</v>
      </c>
      <c r="I1187" t="s">
        <v>1271</v>
      </c>
      <c r="J1187" t="s">
        <v>1271</v>
      </c>
      <c r="K1187" t="s">
        <v>1271</v>
      </c>
      <c r="L1187" t="s">
        <v>1271</v>
      </c>
      <c r="M1187" t="s">
        <v>1289</v>
      </c>
      <c r="N1187" t="s">
        <v>1289</v>
      </c>
      <c r="O1187">
        <f>VLOOKUP(A1187,Sheet2!A:B,2,0)</f>
        <v>41197.519999999997</v>
      </c>
      <c r="P1187">
        <f>VLOOKUP(A1187,Sheet2!A:C,3,0)</f>
        <v>347962.5</v>
      </c>
      <c r="Q1187">
        <f>VLOOKUP(A1187,Sheet2!A:E,5,0)</f>
        <v>828971</v>
      </c>
      <c r="R1187">
        <f>VLOOKUP(A1187,Sheet2!A:F,6,0)</f>
        <v>828971</v>
      </c>
      <c r="S1187" t="s">
        <v>1303</v>
      </c>
      <c r="T1187" s="33" t="str">
        <f>VLOOKUP(A1187,Sheet2!AA:AD,3,0)</f>
        <v>Red</v>
      </c>
      <c r="U1187" s="32" t="str">
        <f>VLOOKUP(A1187,Sheet2!X:Y,2,0)</f>
        <v>Red</v>
      </c>
      <c r="V1187" s="33" t="str">
        <f>VLOOKUP(A1187,Sheet2!AA:AD,4,0)</f>
        <v>Red</v>
      </c>
    </row>
    <row r="1188" spans="1:22" x14ac:dyDescent="0.3">
      <c r="A1188" t="s">
        <v>1200</v>
      </c>
      <c r="B1188" t="s">
        <v>1257</v>
      </c>
      <c r="C1188">
        <v>60</v>
      </c>
      <c r="D1188" t="s">
        <v>1263</v>
      </c>
      <c r="E1188">
        <v>2015</v>
      </c>
      <c r="F1188">
        <v>36</v>
      </c>
      <c r="G1188">
        <v>0.65149122800000003</v>
      </c>
      <c r="H1188" t="s">
        <v>1264</v>
      </c>
      <c r="I1188" t="s">
        <v>1271</v>
      </c>
      <c r="J1188" t="s">
        <v>1271</v>
      </c>
      <c r="K1188" t="s">
        <v>1271</v>
      </c>
      <c r="L1188" t="s">
        <v>1271</v>
      </c>
      <c r="M1188" t="s">
        <v>1288</v>
      </c>
      <c r="N1188" t="s">
        <v>1288</v>
      </c>
      <c r="O1188">
        <f>VLOOKUP(A1188,Sheet2!A:B,2,0)</f>
        <v>302870.42</v>
      </c>
      <c r="P1188">
        <f>VLOOKUP(A1188,Sheet2!A:C,3,0)</f>
        <v>377280</v>
      </c>
      <c r="Q1188">
        <f>VLOOKUP(A1188,Sheet2!A:E,5,0)</f>
        <v>707631</v>
      </c>
      <c r="R1188">
        <f>VLOOKUP(A1188,Sheet2!A:F,6,0)</f>
        <v>0</v>
      </c>
      <c r="S1188" t="s">
        <v>1303</v>
      </c>
      <c r="T1188" s="33" t="str">
        <f>VLOOKUP(A1188,Sheet2!AA:AD,3,0)</f>
        <v>Red</v>
      </c>
      <c r="U1188" s="32" t="str">
        <f>VLOOKUP(A1188,Sheet2!X:Y,2,0)</f>
        <v>Red</v>
      </c>
      <c r="V1188" s="33" t="str">
        <f>VLOOKUP(A1188,Sheet2!AA:AD,4,0)</f>
        <v>Red</v>
      </c>
    </row>
    <row r="1189" spans="1:22" x14ac:dyDescent="0.3">
      <c r="A1189" t="s">
        <v>1201</v>
      </c>
      <c r="B1189" t="s">
        <v>1257</v>
      </c>
      <c r="C1189">
        <v>60</v>
      </c>
      <c r="D1189" t="s">
        <v>1263</v>
      </c>
      <c r="E1189">
        <v>2014</v>
      </c>
      <c r="F1189">
        <v>36</v>
      </c>
      <c r="G1189">
        <v>0.73801633600000005</v>
      </c>
      <c r="H1189" t="s">
        <v>1264</v>
      </c>
      <c r="I1189" t="s">
        <v>1271</v>
      </c>
      <c r="J1189" t="s">
        <v>1271</v>
      </c>
      <c r="K1189" t="s">
        <v>1271</v>
      </c>
      <c r="L1189" t="s">
        <v>1271</v>
      </c>
      <c r="M1189" t="s">
        <v>1288</v>
      </c>
      <c r="N1189" t="s">
        <v>1289</v>
      </c>
      <c r="O1189">
        <f>VLOOKUP(A1189,Sheet2!A:B,2,0)</f>
        <v>294330</v>
      </c>
      <c r="P1189">
        <f>VLOOKUP(A1189,Sheet2!A:C,3,0)</f>
        <v>352440</v>
      </c>
      <c r="Q1189">
        <f>VLOOKUP(A1189,Sheet2!A:E,5,0)</f>
        <v>788862</v>
      </c>
      <c r="R1189">
        <f>VLOOKUP(A1189,Sheet2!A:F,6,0)</f>
        <v>0</v>
      </c>
      <c r="S1189" t="s">
        <v>1303</v>
      </c>
      <c r="T1189" s="33" t="str">
        <f>VLOOKUP(A1189,Sheet2!AA:AD,3,0)</f>
        <v>Red</v>
      </c>
      <c r="U1189" s="32" t="str">
        <f>VLOOKUP(A1189,Sheet2!X:Y,2,0)</f>
        <v>Red</v>
      </c>
      <c r="V1189" s="33" t="str">
        <f>VLOOKUP(A1189,Sheet2!AA:AD,4,0)</f>
        <v>Red</v>
      </c>
    </row>
    <row r="1190" spans="1:22" x14ac:dyDescent="0.3">
      <c r="A1190" t="s">
        <v>1202</v>
      </c>
      <c r="B1190" t="s">
        <v>1257</v>
      </c>
      <c r="C1190">
        <v>60</v>
      </c>
      <c r="D1190" t="s">
        <v>1263</v>
      </c>
      <c r="E1190">
        <v>2014</v>
      </c>
      <c r="F1190">
        <v>36</v>
      </c>
      <c r="G1190">
        <v>0.701276079</v>
      </c>
      <c r="H1190" t="s">
        <v>1264</v>
      </c>
      <c r="I1190" t="s">
        <v>1271</v>
      </c>
      <c r="J1190" t="s">
        <v>1271</v>
      </c>
      <c r="K1190" t="s">
        <v>1271</v>
      </c>
      <c r="L1190" t="s">
        <v>1271</v>
      </c>
      <c r="M1190" t="s">
        <v>1288</v>
      </c>
      <c r="N1190" t="s">
        <v>1288</v>
      </c>
      <c r="O1190">
        <f>VLOOKUP(A1190,Sheet2!A:B,2,0)</f>
        <v>362916.12</v>
      </c>
      <c r="P1190">
        <f>VLOOKUP(A1190,Sheet2!A:C,3,0)</f>
        <v>388830</v>
      </c>
      <c r="Q1190">
        <f>VLOOKUP(A1190,Sheet2!A:E,5,0)</f>
        <v>666433</v>
      </c>
      <c r="R1190">
        <f>VLOOKUP(A1190,Sheet2!A:F,6,0)</f>
        <v>0</v>
      </c>
      <c r="S1190" t="s">
        <v>1303</v>
      </c>
      <c r="T1190" s="33" t="str">
        <f>VLOOKUP(A1190,Sheet2!AA:AD,3,0)</f>
        <v>Red</v>
      </c>
      <c r="U1190" s="32" t="str">
        <f>VLOOKUP(A1190,Sheet2!X:Y,2,0)</f>
        <v>Red</v>
      </c>
      <c r="V1190" s="33" t="str">
        <f>VLOOKUP(A1190,Sheet2!AA:AD,4,0)</f>
        <v>Red</v>
      </c>
    </row>
    <row r="1191" spans="1:22" x14ac:dyDescent="0.3">
      <c r="A1191" t="s">
        <v>1203</v>
      </c>
      <c r="B1191" t="s">
        <v>1257</v>
      </c>
      <c r="C1191">
        <v>54</v>
      </c>
      <c r="D1191" t="s">
        <v>1263</v>
      </c>
      <c r="E1191">
        <v>2010</v>
      </c>
      <c r="F1191">
        <v>36</v>
      </c>
      <c r="G1191">
        <v>0.61835425399999999</v>
      </c>
      <c r="H1191" t="s">
        <v>1264</v>
      </c>
      <c r="I1191" t="s">
        <v>1271</v>
      </c>
      <c r="J1191" t="s">
        <v>1271</v>
      </c>
      <c r="K1191" t="s">
        <v>1271</v>
      </c>
      <c r="L1191" t="s">
        <v>1271</v>
      </c>
      <c r="M1191" t="s">
        <v>1289</v>
      </c>
      <c r="N1191" t="s">
        <v>1288</v>
      </c>
      <c r="O1191">
        <f>VLOOKUP(A1191,Sheet2!A:B,2,0)</f>
        <v>121220</v>
      </c>
      <c r="P1191">
        <f>VLOOKUP(A1191,Sheet2!A:C,3,0)</f>
        <v>295545</v>
      </c>
      <c r="Q1191">
        <f>VLOOKUP(A1191,Sheet2!A:E,5,0)</f>
        <v>524915</v>
      </c>
      <c r="R1191">
        <f>VLOOKUP(A1191,Sheet2!A:F,6,0)</f>
        <v>524915</v>
      </c>
      <c r="S1191" t="s">
        <v>1303</v>
      </c>
      <c r="T1191" s="33" t="str">
        <f>VLOOKUP(A1191,Sheet2!AA:AD,3,0)</f>
        <v>Red</v>
      </c>
      <c r="U1191" s="32" t="str">
        <f>VLOOKUP(A1191,Sheet2!X:Y,2,0)</f>
        <v>Red</v>
      </c>
      <c r="V1191" s="33" t="str">
        <f>VLOOKUP(A1191,Sheet2!AA:AD,4,0)</f>
        <v>Red</v>
      </c>
    </row>
    <row r="1192" spans="1:22" x14ac:dyDescent="0.3">
      <c r="A1192" t="s">
        <v>1204</v>
      </c>
      <c r="B1192" t="s">
        <v>1257</v>
      </c>
      <c r="C1192">
        <v>61</v>
      </c>
      <c r="D1192" t="s">
        <v>1262</v>
      </c>
      <c r="E1192">
        <v>2010</v>
      </c>
      <c r="F1192">
        <v>21</v>
      </c>
      <c r="G1192">
        <v>0.82687448299999999</v>
      </c>
      <c r="H1192" t="s">
        <v>1265</v>
      </c>
      <c r="I1192" t="s">
        <v>1271</v>
      </c>
      <c r="J1192" t="s">
        <v>1271</v>
      </c>
      <c r="K1192" t="s">
        <v>1271</v>
      </c>
      <c r="L1192" t="s">
        <v>1271</v>
      </c>
      <c r="M1192" t="s">
        <v>1288</v>
      </c>
      <c r="N1192" t="s">
        <v>1289</v>
      </c>
      <c r="O1192">
        <f>VLOOKUP(A1192,Sheet2!A:B,2,0)</f>
        <v>529641</v>
      </c>
      <c r="P1192">
        <f>VLOOKUP(A1192,Sheet2!A:C,3,0)</f>
        <v>529641</v>
      </c>
      <c r="Q1192">
        <f>VLOOKUP(A1192,Sheet2!A:E,5,0)</f>
        <v>614834</v>
      </c>
      <c r="R1192">
        <f>VLOOKUP(A1192,Sheet2!A:F,6,0)</f>
        <v>0</v>
      </c>
      <c r="S1192" t="s">
        <v>1288</v>
      </c>
      <c r="T1192" s="33" t="str">
        <f>VLOOKUP(A1192,Sheet2!AA:AD,3,0)</f>
        <v>Red</v>
      </c>
      <c r="U1192" s="32" t="str">
        <f>VLOOKUP(A1192,Sheet2!X:Y,2,0)</f>
        <v>Red</v>
      </c>
      <c r="V1192" s="33" t="str">
        <f>VLOOKUP(A1192,Sheet2!AA:AD,4,0)</f>
        <v>Red</v>
      </c>
    </row>
    <row r="1193" spans="1:22" x14ac:dyDescent="0.3">
      <c r="A1193" t="s">
        <v>1205</v>
      </c>
      <c r="B1193" t="s">
        <v>1257</v>
      </c>
      <c r="C1193">
        <v>48</v>
      </c>
      <c r="D1193" t="s">
        <v>1263</v>
      </c>
      <c r="E1193">
        <v>2016</v>
      </c>
      <c r="F1193">
        <v>36</v>
      </c>
      <c r="G1193">
        <v>0.79754098399999995</v>
      </c>
      <c r="H1193" t="s">
        <v>1264</v>
      </c>
      <c r="I1193" t="s">
        <v>1270</v>
      </c>
      <c r="J1193" t="s">
        <v>1276</v>
      </c>
      <c r="K1193" t="s">
        <v>1281</v>
      </c>
      <c r="L1193" t="s">
        <v>1286</v>
      </c>
      <c r="M1193" t="s">
        <v>1289</v>
      </c>
      <c r="N1193" t="s">
        <v>1289</v>
      </c>
      <c r="O1193">
        <f>VLOOKUP(A1193,Sheet2!A:B,2,0)</f>
        <v>150000</v>
      </c>
      <c r="P1193">
        <f>VLOOKUP(A1193,Sheet2!A:C,3,0)</f>
        <v>546180</v>
      </c>
      <c r="Q1193">
        <f>VLOOKUP(A1193,Sheet2!A:E,5,0)</f>
        <v>0</v>
      </c>
      <c r="R1193">
        <f>VLOOKUP(A1193,Sheet2!A:F,6,0)</f>
        <v>0</v>
      </c>
      <c r="S1193" t="s">
        <v>1303</v>
      </c>
      <c r="T1193" s="33" t="str">
        <f>VLOOKUP(A1193,Sheet2!AA:AD,3,0)</f>
        <v>Red</v>
      </c>
      <c r="U1193" s="32" t="str">
        <f>VLOOKUP(A1193,Sheet2!X:Y,2,0)</f>
        <v>Red</v>
      </c>
      <c r="V1193" s="33" t="str">
        <f>VLOOKUP(A1193,Sheet2!AA:AD,4,0)</f>
        <v>Red</v>
      </c>
    </row>
    <row r="1194" spans="1:22" x14ac:dyDescent="0.3">
      <c r="A1194" t="s">
        <v>1206</v>
      </c>
      <c r="B1194" t="s">
        <v>1257</v>
      </c>
      <c r="C1194">
        <v>48</v>
      </c>
      <c r="D1194" t="s">
        <v>1263</v>
      </c>
      <c r="E1194">
        <v>2012</v>
      </c>
      <c r="F1194">
        <v>36</v>
      </c>
      <c r="G1194">
        <v>0.66043645299999998</v>
      </c>
      <c r="H1194" t="s">
        <v>1264</v>
      </c>
      <c r="I1194" t="s">
        <v>1269</v>
      </c>
      <c r="J1194" t="s">
        <v>1276</v>
      </c>
      <c r="K1194" t="s">
        <v>1282</v>
      </c>
      <c r="L1194" t="s">
        <v>1286</v>
      </c>
      <c r="M1194" t="s">
        <v>1288</v>
      </c>
      <c r="N1194" t="s">
        <v>1289</v>
      </c>
      <c r="O1194">
        <f>VLOOKUP(A1194,Sheet2!A:B,2,0)</f>
        <v>312138</v>
      </c>
      <c r="P1194">
        <f>VLOOKUP(A1194,Sheet2!A:C,3,0)</f>
        <v>377070</v>
      </c>
      <c r="Q1194">
        <f>VLOOKUP(A1194,Sheet2!A:E,5,0)</f>
        <v>592419</v>
      </c>
      <c r="R1194">
        <f>VLOOKUP(A1194,Sheet2!A:F,6,0)</f>
        <v>0</v>
      </c>
      <c r="S1194" t="s">
        <v>1303</v>
      </c>
      <c r="T1194" s="33" t="str">
        <f>VLOOKUP(A1194,Sheet2!AA:AD,3,0)</f>
        <v>Red</v>
      </c>
      <c r="U1194" s="32" t="str">
        <f>VLOOKUP(A1194,Sheet2!X:Y,2,0)</f>
        <v>Red</v>
      </c>
      <c r="V1194" s="33" t="str">
        <f>VLOOKUP(A1194,Sheet2!AA:AD,4,0)</f>
        <v>Red</v>
      </c>
    </row>
    <row r="1195" spans="1:22" x14ac:dyDescent="0.3">
      <c r="A1195" t="s">
        <v>1207</v>
      </c>
      <c r="B1195" t="s">
        <v>1257</v>
      </c>
      <c r="C1195">
        <v>49</v>
      </c>
      <c r="D1195" t="s">
        <v>1261</v>
      </c>
      <c r="E1195">
        <v>2008</v>
      </c>
      <c r="F1195">
        <v>28</v>
      </c>
      <c r="G1195">
        <v>0.72840128999999998</v>
      </c>
      <c r="H1195" t="s">
        <v>1265</v>
      </c>
      <c r="I1195" t="s">
        <v>1273</v>
      </c>
      <c r="J1195" t="s">
        <v>1275</v>
      </c>
      <c r="K1195" t="s">
        <v>1280</v>
      </c>
      <c r="L1195" t="s">
        <v>1286</v>
      </c>
      <c r="M1195" t="s">
        <v>1289</v>
      </c>
      <c r="N1195" t="s">
        <v>1289</v>
      </c>
      <c r="O1195">
        <f>VLOOKUP(A1195,Sheet2!A:B,2,0)</f>
        <v>179223</v>
      </c>
      <c r="P1195">
        <f>VLOOKUP(A1195,Sheet2!A:C,3,0)</f>
        <v>311122</v>
      </c>
      <c r="Q1195">
        <f>VLOOKUP(A1195,Sheet2!A:E,5,0)</f>
        <v>590584</v>
      </c>
      <c r="R1195">
        <f>VLOOKUP(A1195,Sheet2!A:F,6,0)</f>
        <v>590584</v>
      </c>
      <c r="S1195" t="s">
        <v>1304</v>
      </c>
      <c r="T1195" s="33" t="str">
        <f>VLOOKUP(A1195,Sheet2!AA:AD,3,0)</f>
        <v>Red</v>
      </c>
      <c r="U1195" s="32" t="str">
        <f>VLOOKUP(A1195,Sheet2!X:Y,2,0)</f>
        <v>Red</v>
      </c>
      <c r="V1195" s="33" t="str">
        <f>VLOOKUP(A1195,Sheet2!AA:AD,4,0)</f>
        <v>Red</v>
      </c>
    </row>
    <row r="1196" spans="1:22" x14ac:dyDescent="0.3">
      <c r="A1196" t="s">
        <v>1208</v>
      </c>
      <c r="B1196" t="s">
        <v>1257</v>
      </c>
      <c r="C1196">
        <v>61</v>
      </c>
      <c r="D1196" t="s">
        <v>1262</v>
      </c>
      <c r="E1196">
        <v>2011</v>
      </c>
      <c r="F1196">
        <v>23</v>
      </c>
      <c r="G1196">
        <v>0.69309006500000003</v>
      </c>
      <c r="H1196" t="s">
        <v>1265</v>
      </c>
      <c r="I1196" t="s">
        <v>1272</v>
      </c>
      <c r="J1196" t="s">
        <v>1271</v>
      </c>
      <c r="K1196" t="s">
        <v>1271</v>
      </c>
      <c r="L1196" t="s">
        <v>1271</v>
      </c>
      <c r="M1196" t="s">
        <v>1288</v>
      </c>
      <c r="N1196" t="s">
        <v>1289</v>
      </c>
      <c r="O1196">
        <f>VLOOKUP(A1196,Sheet2!A:B,2,0)</f>
        <v>391163.54</v>
      </c>
      <c r="P1196">
        <f>VLOOKUP(A1196,Sheet2!A:C,3,0)</f>
        <v>400626</v>
      </c>
      <c r="Q1196">
        <f>VLOOKUP(A1196,Sheet2!A:E,5,0)</f>
        <v>596072</v>
      </c>
      <c r="R1196">
        <f>VLOOKUP(A1196,Sheet2!A:F,6,0)</f>
        <v>0</v>
      </c>
      <c r="S1196" t="s">
        <v>1288</v>
      </c>
      <c r="T1196" s="33" t="str">
        <f>VLOOKUP(A1196,Sheet2!AA:AD,3,0)</f>
        <v>Red</v>
      </c>
      <c r="U1196" s="32" t="str">
        <f>VLOOKUP(A1196,Sheet2!X:Y,2,0)</f>
        <v>Red</v>
      </c>
      <c r="V1196" s="33" t="str">
        <f>VLOOKUP(A1196,Sheet2!AA:AD,4,0)</f>
        <v>Red</v>
      </c>
    </row>
    <row r="1197" spans="1:22" x14ac:dyDescent="0.3">
      <c r="A1197" t="s">
        <v>1209</v>
      </c>
      <c r="B1197" t="s">
        <v>1256</v>
      </c>
      <c r="C1197">
        <v>49</v>
      </c>
      <c r="D1197" t="s">
        <v>1263</v>
      </c>
      <c r="E1197">
        <v>2010</v>
      </c>
      <c r="F1197">
        <v>23</v>
      </c>
      <c r="G1197">
        <v>0.64278120800000005</v>
      </c>
      <c r="H1197" t="s">
        <v>1265</v>
      </c>
      <c r="I1197" t="s">
        <v>1271</v>
      </c>
      <c r="J1197" t="s">
        <v>1271</v>
      </c>
      <c r="K1197" t="s">
        <v>1271</v>
      </c>
      <c r="L1197" t="s">
        <v>1271</v>
      </c>
      <c r="M1197" t="s">
        <v>1289</v>
      </c>
      <c r="N1197" t="s">
        <v>1289</v>
      </c>
      <c r="O1197">
        <f>VLOOKUP(A1197,Sheet2!A:B,2,0)</f>
        <v>328396.67</v>
      </c>
      <c r="P1197">
        <f>VLOOKUP(A1197,Sheet2!A:C,3,0)</f>
        <v>410760</v>
      </c>
      <c r="Q1197">
        <f>VLOOKUP(A1197,Sheet2!A:E,5,0)</f>
        <v>503482</v>
      </c>
      <c r="R1197">
        <f>VLOOKUP(A1197,Sheet2!A:F,6,0)</f>
        <v>503482</v>
      </c>
      <c r="S1197" t="s">
        <v>1288</v>
      </c>
      <c r="T1197" s="33" t="str">
        <f>VLOOKUP(A1197,Sheet2!AA:AD,3,0)</f>
        <v>Red</v>
      </c>
      <c r="U1197" s="32" t="str">
        <f>VLOOKUP(A1197,Sheet2!X:Y,2,0)</f>
        <v>Red</v>
      </c>
      <c r="V1197" s="33" t="str">
        <f>VLOOKUP(A1197,Sheet2!AA:AD,4,0)</f>
        <v>Red</v>
      </c>
    </row>
    <row r="1198" spans="1:22" x14ac:dyDescent="0.3">
      <c r="A1198" t="s">
        <v>1210</v>
      </c>
      <c r="B1198" t="s">
        <v>1256</v>
      </c>
      <c r="C1198">
        <v>61</v>
      </c>
      <c r="D1198" t="s">
        <v>1263</v>
      </c>
      <c r="E1198">
        <v>2013</v>
      </c>
      <c r="F1198">
        <v>43</v>
      </c>
      <c r="G1198">
        <v>8.2762857140000001</v>
      </c>
      <c r="H1198" t="s">
        <v>1265</v>
      </c>
      <c r="I1198" t="s">
        <v>1271</v>
      </c>
      <c r="J1198" t="s">
        <v>1271</v>
      </c>
      <c r="K1198" t="s">
        <v>1271</v>
      </c>
      <c r="L1198" t="s">
        <v>1271</v>
      </c>
      <c r="M1198" t="s">
        <v>1289</v>
      </c>
      <c r="N1198" t="s">
        <v>1289</v>
      </c>
      <c r="O1198">
        <f>VLOOKUP(A1198,Sheet2!A:B,2,0)</f>
        <v>377348</v>
      </c>
      <c r="P1198">
        <f>VLOOKUP(A1198,Sheet2!A:C,3,0)</f>
        <v>561602</v>
      </c>
      <c r="Q1198">
        <f>VLOOKUP(A1198,Sheet2!A:E,5,0)</f>
        <v>891465</v>
      </c>
      <c r="R1198">
        <f>VLOOKUP(A1198,Sheet2!A:F,6,0)</f>
        <v>891465</v>
      </c>
      <c r="S1198" t="s">
        <v>1288</v>
      </c>
      <c r="T1198" s="33" t="str">
        <f>VLOOKUP(A1198,Sheet2!AA:AD,3,0)</f>
        <v>Red</v>
      </c>
      <c r="U1198" s="32" t="str">
        <f>VLOOKUP(A1198,Sheet2!X:Y,2,0)</f>
        <v>Red</v>
      </c>
      <c r="V1198" s="33" t="str">
        <f>VLOOKUP(A1198,Sheet2!AA:AD,4,0)</f>
        <v>Red</v>
      </c>
    </row>
    <row r="1199" spans="1:22" x14ac:dyDescent="0.3">
      <c r="A1199" t="s">
        <v>1211</v>
      </c>
      <c r="B1199" t="s">
        <v>1256</v>
      </c>
      <c r="C1199">
        <v>61</v>
      </c>
      <c r="D1199" t="s">
        <v>1262</v>
      </c>
      <c r="E1199">
        <v>2011</v>
      </c>
      <c r="F1199">
        <v>20</v>
      </c>
      <c r="G1199">
        <v>0.64054916100000003</v>
      </c>
      <c r="H1199" t="s">
        <v>1266</v>
      </c>
      <c r="I1199" t="s">
        <v>1271</v>
      </c>
      <c r="J1199" t="s">
        <v>1271</v>
      </c>
      <c r="K1199" t="s">
        <v>1271</v>
      </c>
      <c r="L1199" t="s">
        <v>1271</v>
      </c>
      <c r="M1199" t="s">
        <v>1289</v>
      </c>
      <c r="N1199" t="s">
        <v>1289</v>
      </c>
      <c r="O1199">
        <f>VLOOKUP(A1199,Sheet2!A:B,2,0)</f>
        <v>322136</v>
      </c>
      <c r="P1199">
        <f>VLOOKUP(A1199,Sheet2!A:C,3,0)</f>
        <v>438336</v>
      </c>
      <c r="Q1199">
        <f>VLOOKUP(A1199,Sheet2!A:E,5,0)</f>
        <v>622228</v>
      </c>
      <c r="R1199">
        <f>VLOOKUP(A1199,Sheet2!A:F,6,0)</f>
        <v>622228</v>
      </c>
      <c r="S1199" t="s">
        <v>1304</v>
      </c>
      <c r="T1199" s="33" t="str">
        <f>VLOOKUP(A1199,Sheet2!AA:AD,3,0)</f>
        <v>Red</v>
      </c>
      <c r="U1199" s="32" t="str">
        <f>VLOOKUP(A1199,Sheet2!X:Y,2,0)</f>
        <v>Red</v>
      </c>
      <c r="V1199" s="33" t="str">
        <f>VLOOKUP(A1199,Sheet2!AA:AD,4,0)</f>
        <v>Red</v>
      </c>
    </row>
    <row r="1200" spans="1:22" x14ac:dyDescent="0.3">
      <c r="A1200" t="s">
        <v>1212</v>
      </c>
      <c r="B1200" t="s">
        <v>1257</v>
      </c>
      <c r="C1200">
        <v>61</v>
      </c>
      <c r="D1200" t="s">
        <v>1262</v>
      </c>
      <c r="E1200">
        <v>2014</v>
      </c>
      <c r="F1200">
        <v>31</v>
      </c>
      <c r="G1200">
        <v>0.60895589299999997</v>
      </c>
      <c r="H1200" t="s">
        <v>1266</v>
      </c>
      <c r="I1200" t="s">
        <v>1271</v>
      </c>
      <c r="J1200" t="s">
        <v>1271</v>
      </c>
      <c r="K1200" t="s">
        <v>1271</v>
      </c>
      <c r="L1200" t="s">
        <v>1271</v>
      </c>
      <c r="M1200" t="s">
        <v>1289</v>
      </c>
      <c r="N1200" t="s">
        <v>1289</v>
      </c>
      <c r="O1200">
        <f>VLOOKUP(A1200,Sheet2!A:B,2,0)</f>
        <v>334875</v>
      </c>
      <c r="P1200">
        <f>VLOOKUP(A1200,Sheet2!A:C,3,0)</f>
        <v>357200</v>
      </c>
      <c r="Q1200">
        <f>VLOOKUP(A1200,Sheet2!A:E,5,0)</f>
        <v>596935</v>
      </c>
      <c r="R1200">
        <f>VLOOKUP(A1200,Sheet2!A:F,6,0)</f>
        <v>0</v>
      </c>
      <c r="S1200" t="s">
        <v>1304</v>
      </c>
      <c r="T1200" s="33" t="str">
        <f>VLOOKUP(A1200,Sheet2!AA:AD,3,0)</f>
        <v>Red</v>
      </c>
      <c r="U1200" s="32" t="str">
        <f>VLOOKUP(A1200,Sheet2!X:Y,2,0)</f>
        <v>Red</v>
      </c>
      <c r="V1200" s="33" t="str">
        <f>VLOOKUP(A1200,Sheet2!AA:AD,4,0)</f>
        <v>Red</v>
      </c>
    </row>
    <row r="1201" spans="1:22" x14ac:dyDescent="0.3">
      <c r="A1201" t="s">
        <v>1213</v>
      </c>
      <c r="B1201" t="s">
        <v>1257</v>
      </c>
      <c r="C1201">
        <v>60</v>
      </c>
      <c r="D1201" t="s">
        <v>1263</v>
      </c>
      <c r="E1201">
        <v>2010</v>
      </c>
      <c r="F1201">
        <v>36</v>
      </c>
      <c r="G1201">
        <v>0.60993288599999995</v>
      </c>
      <c r="H1201" t="s">
        <v>1264</v>
      </c>
      <c r="I1201" t="s">
        <v>1270</v>
      </c>
      <c r="J1201" t="s">
        <v>1275</v>
      </c>
      <c r="K1201" t="s">
        <v>1280</v>
      </c>
      <c r="L1201" t="s">
        <v>1284</v>
      </c>
      <c r="M1201" t="s">
        <v>1288</v>
      </c>
      <c r="N1201" t="s">
        <v>1288</v>
      </c>
      <c r="O1201">
        <f>VLOOKUP(A1201,Sheet2!A:B,2,0)</f>
        <v>247953</v>
      </c>
      <c r="P1201">
        <f>VLOOKUP(A1201,Sheet2!A:C,3,0)</f>
        <v>289185</v>
      </c>
      <c r="Q1201">
        <f>VLOOKUP(A1201,Sheet2!A:E,5,0)</f>
        <v>524237</v>
      </c>
      <c r="R1201">
        <f>VLOOKUP(A1201,Sheet2!A:F,6,0)</f>
        <v>0</v>
      </c>
      <c r="S1201" t="s">
        <v>1303</v>
      </c>
      <c r="T1201" s="33" t="str">
        <f>VLOOKUP(A1201,Sheet2!AA:AD,3,0)</f>
        <v>Red</v>
      </c>
      <c r="U1201" s="32" t="str">
        <f>VLOOKUP(A1201,Sheet2!X:Y,2,0)</f>
        <v>Red</v>
      </c>
      <c r="V1201" s="33" t="str">
        <f>VLOOKUP(A1201,Sheet2!AA:AD,4,0)</f>
        <v>Red</v>
      </c>
    </row>
    <row r="1202" spans="1:22" x14ac:dyDescent="0.3">
      <c r="A1202" t="s">
        <v>1214</v>
      </c>
      <c r="B1202" t="s">
        <v>1257</v>
      </c>
      <c r="C1202">
        <v>60</v>
      </c>
      <c r="D1202" t="s">
        <v>1263</v>
      </c>
      <c r="E1202">
        <v>2013</v>
      </c>
      <c r="F1202">
        <v>36</v>
      </c>
      <c r="G1202">
        <v>0.71503381600000004</v>
      </c>
      <c r="H1202" t="s">
        <v>1264</v>
      </c>
      <c r="I1202" t="s">
        <v>1271</v>
      </c>
      <c r="J1202" t="s">
        <v>1271</v>
      </c>
      <c r="K1202" t="s">
        <v>1271</v>
      </c>
      <c r="L1202" t="s">
        <v>1271</v>
      </c>
      <c r="M1202" t="s">
        <v>1289</v>
      </c>
      <c r="N1202" t="s">
        <v>1289</v>
      </c>
      <c r="O1202">
        <f>VLOOKUP(A1202,Sheet2!A:B,2,0)</f>
        <v>35225.08</v>
      </c>
      <c r="P1202">
        <f>VLOOKUP(A1202,Sheet2!A:C,3,0)</f>
        <v>300305</v>
      </c>
      <c r="Q1202">
        <f>VLOOKUP(A1202,Sheet2!A:E,5,0)</f>
        <v>0</v>
      </c>
      <c r="R1202">
        <f>VLOOKUP(A1202,Sheet2!A:F,6,0)</f>
        <v>0</v>
      </c>
      <c r="S1202" t="s">
        <v>1303</v>
      </c>
      <c r="T1202" s="33" t="str">
        <f>VLOOKUP(A1202,Sheet2!AA:AD,3,0)</f>
        <v>Red</v>
      </c>
      <c r="U1202" s="32" t="str">
        <f>VLOOKUP(A1202,Sheet2!X:Y,2,0)</f>
        <v>Red</v>
      </c>
      <c r="V1202" s="33" t="str">
        <f>VLOOKUP(A1202,Sheet2!AA:AD,4,0)</f>
        <v>Red</v>
      </c>
    </row>
    <row r="1203" spans="1:22" x14ac:dyDescent="0.3">
      <c r="A1203" t="s">
        <v>1215</v>
      </c>
      <c r="B1203" t="s">
        <v>1257</v>
      </c>
      <c r="C1203">
        <v>61</v>
      </c>
      <c r="D1203" t="s">
        <v>1262</v>
      </c>
      <c r="E1203">
        <v>2008</v>
      </c>
      <c r="F1203">
        <v>34</v>
      </c>
      <c r="G1203">
        <v>0.80166967700000002</v>
      </c>
      <c r="H1203" t="s">
        <v>1265</v>
      </c>
      <c r="I1203" t="s">
        <v>1271</v>
      </c>
      <c r="J1203" t="s">
        <v>1271</v>
      </c>
      <c r="K1203" t="s">
        <v>1271</v>
      </c>
      <c r="L1203" t="s">
        <v>1271</v>
      </c>
      <c r="M1203" t="s">
        <v>1289</v>
      </c>
      <c r="N1203" t="s">
        <v>1289</v>
      </c>
      <c r="O1203">
        <f>VLOOKUP(A1203,Sheet2!A:B,2,0)</f>
        <v>152234.04</v>
      </c>
      <c r="P1203">
        <f>VLOOKUP(A1203,Sheet2!A:C,3,0)</f>
        <v>478640</v>
      </c>
      <c r="Q1203">
        <f>VLOOKUP(A1203,Sheet2!A:E,5,0)</f>
        <v>0</v>
      </c>
      <c r="R1203">
        <f>VLOOKUP(A1203,Sheet2!A:F,6,0)</f>
        <v>0</v>
      </c>
      <c r="S1203" t="s">
        <v>1288</v>
      </c>
      <c r="T1203" s="33" t="str">
        <f>VLOOKUP(A1203,Sheet2!AA:AD,3,0)</f>
        <v>Red</v>
      </c>
      <c r="U1203" s="32" t="str">
        <f>VLOOKUP(A1203,Sheet2!X:Y,2,0)</f>
        <v>Red</v>
      </c>
      <c r="V1203" s="33" t="str">
        <f>VLOOKUP(A1203,Sheet2!AA:AD,4,0)</f>
        <v>Red</v>
      </c>
    </row>
    <row r="1204" spans="1:22" x14ac:dyDescent="0.3">
      <c r="A1204" t="s">
        <v>1216</v>
      </c>
      <c r="B1204" t="s">
        <v>1257</v>
      </c>
      <c r="C1204">
        <v>61</v>
      </c>
      <c r="D1204" t="s">
        <v>1263</v>
      </c>
      <c r="E1204">
        <v>2010</v>
      </c>
      <c r="F1204">
        <v>50</v>
      </c>
      <c r="G1204">
        <v>3.3143005410000002</v>
      </c>
      <c r="H1204" t="s">
        <v>1265</v>
      </c>
      <c r="I1204" t="s">
        <v>1270</v>
      </c>
      <c r="J1204" t="s">
        <v>1271</v>
      </c>
      <c r="K1204" t="s">
        <v>1271</v>
      </c>
      <c r="L1204" t="s">
        <v>1271</v>
      </c>
      <c r="M1204" t="s">
        <v>1289</v>
      </c>
      <c r="N1204" t="s">
        <v>1289</v>
      </c>
      <c r="O1204">
        <f>VLOOKUP(A1204,Sheet2!A:B,2,0)</f>
        <v>260452.16</v>
      </c>
      <c r="P1204">
        <f>VLOOKUP(A1204,Sheet2!A:C,3,0)</f>
        <v>469455</v>
      </c>
      <c r="Q1204">
        <f>VLOOKUP(A1204,Sheet2!A:E,5,0)</f>
        <v>687314</v>
      </c>
      <c r="R1204">
        <f>VLOOKUP(A1204,Sheet2!A:F,6,0)</f>
        <v>687314</v>
      </c>
      <c r="S1204" t="s">
        <v>1303</v>
      </c>
      <c r="T1204" s="33" t="str">
        <f>VLOOKUP(A1204,Sheet2!AA:AD,3,0)</f>
        <v>Red</v>
      </c>
      <c r="U1204" s="32" t="str">
        <f>VLOOKUP(A1204,Sheet2!X:Y,2,0)</f>
        <v>Red</v>
      </c>
      <c r="V1204" s="33" t="str">
        <f>VLOOKUP(A1204,Sheet2!AA:AD,4,0)</f>
        <v>Red</v>
      </c>
    </row>
    <row r="1205" spans="1:22" x14ac:dyDescent="0.3">
      <c r="A1205" t="s">
        <v>1217</v>
      </c>
      <c r="B1205" t="s">
        <v>1257</v>
      </c>
      <c r="C1205">
        <v>61</v>
      </c>
      <c r="D1205" t="s">
        <v>1260</v>
      </c>
      <c r="E1205">
        <v>2011</v>
      </c>
      <c r="F1205">
        <v>31</v>
      </c>
      <c r="G1205">
        <v>0.82301419399999998</v>
      </c>
      <c r="H1205" t="s">
        <v>1265</v>
      </c>
      <c r="I1205" t="s">
        <v>1272</v>
      </c>
      <c r="J1205" t="s">
        <v>1276</v>
      </c>
      <c r="K1205" t="s">
        <v>1281</v>
      </c>
      <c r="L1205" t="s">
        <v>1286</v>
      </c>
      <c r="M1205" t="s">
        <v>1289</v>
      </c>
      <c r="N1205" t="s">
        <v>1289</v>
      </c>
      <c r="O1205">
        <f>VLOOKUP(A1205,Sheet2!A:B,2,0)</f>
        <v>334236.88</v>
      </c>
      <c r="P1205">
        <f>VLOOKUP(A1205,Sheet2!A:C,3,0)</f>
        <v>487641</v>
      </c>
      <c r="Q1205">
        <f>VLOOKUP(A1205,Sheet2!A:E,5,0)</f>
        <v>758988</v>
      </c>
      <c r="R1205">
        <f>VLOOKUP(A1205,Sheet2!A:F,6,0)</f>
        <v>758988</v>
      </c>
      <c r="S1205" t="s">
        <v>1288</v>
      </c>
      <c r="T1205" s="33" t="str">
        <f>VLOOKUP(A1205,Sheet2!AA:AD,3,0)</f>
        <v>Red</v>
      </c>
      <c r="U1205" s="32" t="str">
        <f>VLOOKUP(A1205,Sheet2!X:Y,2,0)</f>
        <v>Red</v>
      </c>
      <c r="V1205" s="33" t="str">
        <f>VLOOKUP(A1205,Sheet2!AA:AD,4,0)</f>
        <v>Red</v>
      </c>
    </row>
    <row r="1206" spans="1:22" x14ac:dyDescent="0.3">
      <c r="A1206" t="s">
        <v>1218</v>
      </c>
      <c r="B1206" t="s">
        <v>1257</v>
      </c>
      <c r="C1206">
        <v>48</v>
      </c>
      <c r="D1206" t="s">
        <v>1263</v>
      </c>
      <c r="E1206">
        <v>2009</v>
      </c>
      <c r="F1206">
        <v>36</v>
      </c>
      <c r="G1206">
        <v>0.63633678000000005</v>
      </c>
      <c r="H1206" t="s">
        <v>1264</v>
      </c>
      <c r="I1206" t="s">
        <v>1271</v>
      </c>
      <c r="J1206" t="s">
        <v>1271</v>
      </c>
      <c r="K1206" t="s">
        <v>1271</v>
      </c>
      <c r="L1206" t="s">
        <v>1271</v>
      </c>
      <c r="M1206" t="s">
        <v>1289</v>
      </c>
      <c r="N1206" t="s">
        <v>1288</v>
      </c>
      <c r="O1206">
        <f>VLOOKUP(A1206,Sheet2!A:B,2,0)</f>
        <v>157353.51999999999</v>
      </c>
      <c r="P1206">
        <f>VLOOKUP(A1206,Sheet2!A:C,3,0)</f>
        <v>303825</v>
      </c>
      <c r="Q1206">
        <f>VLOOKUP(A1206,Sheet2!A:E,5,0)</f>
        <v>491789</v>
      </c>
      <c r="R1206">
        <f>VLOOKUP(A1206,Sheet2!A:F,6,0)</f>
        <v>491789</v>
      </c>
      <c r="S1206" t="s">
        <v>1303</v>
      </c>
      <c r="T1206" s="33" t="str">
        <f>VLOOKUP(A1206,Sheet2!AA:AD,3,0)</f>
        <v>Red</v>
      </c>
      <c r="U1206" s="32" t="str">
        <f>VLOOKUP(A1206,Sheet2!X:Y,2,0)</f>
        <v>Red</v>
      </c>
      <c r="V1206" s="33" t="str">
        <f>VLOOKUP(A1206,Sheet2!AA:AD,4,0)</f>
        <v>Red</v>
      </c>
    </row>
    <row r="1207" spans="1:22" x14ac:dyDescent="0.3">
      <c r="A1207" t="s">
        <v>1219</v>
      </c>
      <c r="B1207" t="s">
        <v>1257</v>
      </c>
      <c r="C1207">
        <v>60</v>
      </c>
      <c r="D1207" t="s">
        <v>1263</v>
      </c>
      <c r="E1207">
        <v>2012</v>
      </c>
      <c r="F1207">
        <v>36</v>
      </c>
      <c r="G1207">
        <v>0.71162561599999996</v>
      </c>
      <c r="H1207" t="s">
        <v>1264</v>
      </c>
      <c r="I1207" t="s">
        <v>1270</v>
      </c>
      <c r="J1207" t="s">
        <v>1276</v>
      </c>
      <c r="K1207" t="s">
        <v>1280</v>
      </c>
      <c r="L1207" t="s">
        <v>1286</v>
      </c>
      <c r="M1207" t="s">
        <v>1289</v>
      </c>
      <c r="N1207" t="s">
        <v>1289</v>
      </c>
      <c r="O1207">
        <f>VLOOKUP(A1207,Sheet2!A:B,2,0)</f>
        <v>273600</v>
      </c>
      <c r="P1207">
        <f>VLOOKUP(A1207,Sheet2!A:C,3,0)</f>
        <v>345758</v>
      </c>
      <c r="Q1207">
        <f>VLOOKUP(A1207,Sheet2!A:E,5,0)</f>
        <v>753234</v>
      </c>
      <c r="R1207">
        <f>VLOOKUP(A1207,Sheet2!A:F,6,0)</f>
        <v>0</v>
      </c>
      <c r="S1207" t="s">
        <v>1303</v>
      </c>
      <c r="T1207" s="33" t="str">
        <f>VLOOKUP(A1207,Sheet2!AA:AD,3,0)</f>
        <v>Red</v>
      </c>
      <c r="U1207" s="32" t="str">
        <f>VLOOKUP(A1207,Sheet2!X:Y,2,0)</f>
        <v>Red</v>
      </c>
      <c r="V1207" s="33" t="str">
        <f>VLOOKUP(A1207,Sheet2!AA:AD,4,0)</f>
        <v>Red</v>
      </c>
    </row>
    <row r="1208" spans="1:22" x14ac:dyDescent="0.3">
      <c r="A1208" t="s">
        <v>1220</v>
      </c>
      <c r="B1208" t="s">
        <v>1257</v>
      </c>
      <c r="C1208">
        <v>60</v>
      </c>
      <c r="D1208" t="s">
        <v>1263</v>
      </c>
      <c r="E1208">
        <v>2013</v>
      </c>
      <c r="F1208">
        <v>36</v>
      </c>
      <c r="G1208">
        <v>0.68</v>
      </c>
      <c r="H1208" t="s">
        <v>1264</v>
      </c>
      <c r="I1208" t="s">
        <v>1270</v>
      </c>
      <c r="J1208" t="s">
        <v>1274</v>
      </c>
      <c r="K1208" t="s">
        <v>1282</v>
      </c>
      <c r="L1208" t="s">
        <v>1284</v>
      </c>
      <c r="M1208" t="s">
        <v>1289</v>
      </c>
      <c r="N1208" t="s">
        <v>1289</v>
      </c>
      <c r="O1208">
        <f>VLOOKUP(A1208,Sheet2!A:B,2,0)</f>
        <v>102798</v>
      </c>
      <c r="P1208">
        <f>VLOOKUP(A1208,Sheet2!A:C,3,0)</f>
        <v>339724</v>
      </c>
      <c r="Q1208">
        <f>VLOOKUP(A1208,Sheet2!A:E,5,0)</f>
        <v>0</v>
      </c>
      <c r="R1208">
        <f>VLOOKUP(A1208,Sheet2!A:F,6,0)</f>
        <v>0</v>
      </c>
      <c r="S1208" t="s">
        <v>1303</v>
      </c>
      <c r="T1208" s="33" t="str">
        <f>VLOOKUP(A1208,Sheet2!AA:AD,3,0)</f>
        <v>Red</v>
      </c>
      <c r="U1208" s="32" t="str">
        <f>VLOOKUP(A1208,Sheet2!X:Y,2,0)</f>
        <v>Red</v>
      </c>
      <c r="V1208" s="33" t="str">
        <f>VLOOKUP(A1208,Sheet2!AA:AD,4,0)</f>
        <v>Red</v>
      </c>
    </row>
    <row r="1209" spans="1:22" x14ac:dyDescent="0.3">
      <c r="A1209" t="s">
        <v>1221</v>
      </c>
      <c r="B1209" t="s">
        <v>1257</v>
      </c>
      <c r="C1209">
        <v>61</v>
      </c>
      <c r="D1209" t="s">
        <v>1262</v>
      </c>
      <c r="E1209">
        <v>2009</v>
      </c>
      <c r="F1209">
        <v>21</v>
      </c>
      <c r="G1209">
        <v>0.82839283600000002</v>
      </c>
      <c r="H1209" t="s">
        <v>1265</v>
      </c>
      <c r="I1209" t="s">
        <v>1271</v>
      </c>
      <c r="J1209" t="s">
        <v>1271</v>
      </c>
      <c r="K1209" t="s">
        <v>1271</v>
      </c>
      <c r="L1209" t="s">
        <v>1271</v>
      </c>
      <c r="M1209" t="s">
        <v>1288</v>
      </c>
      <c r="N1209" t="s">
        <v>1289</v>
      </c>
      <c r="O1209">
        <f>VLOOKUP(A1209,Sheet2!A:B,2,0)</f>
        <v>470385</v>
      </c>
      <c r="P1209">
        <f>VLOOKUP(A1209,Sheet2!A:C,3,0)</f>
        <v>517545</v>
      </c>
      <c r="Q1209">
        <f>VLOOKUP(A1209,Sheet2!A:E,5,0)</f>
        <v>624350</v>
      </c>
      <c r="R1209">
        <f>VLOOKUP(A1209,Sheet2!A:F,6,0)</f>
        <v>0</v>
      </c>
      <c r="S1209" t="s">
        <v>1288</v>
      </c>
      <c r="T1209" s="33" t="str">
        <f>VLOOKUP(A1209,Sheet2!AA:AD,3,0)</f>
        <v>Red</v>
      </c>
      <c r="U1209" s="32" t="str">
        <f>VLOOKUP(A1209,Sheet2!X:Y,2,0)</f>
        <v>Red</v>
      </c>
      <c r="V1209" s="33" t="str">
        <f>VLOOKUP(A1209,Sheet2!AA:AD,4,0)</f>
        <v>Red</v>
      </c>
    </row>
    <row r="1210" spans="1:22" x14ac:dyDescent="0.3">
      <c r="A1210" t="s">
        <v>1222</v>
      </c>
      <c r="B1210" t="s">
        <v>1257</v>
      </c>
      <c r="C1210">
        <v>61</v>
      </c>
      <c r="D1210" t="s">
        <v>1262</v>
      </c>
      <c r="E1210">
        <v>2013</v>
      </c>
      <c r="F1210">
        <v>23</v>
      </c>
      <c r="G1210">
        <v>0.82839238100000001</v>
      </c>
      <c r="H1210" t="s">
        <v>1265</v>
      </c>
      <c r="I1210" t="s">
        <v>1270</v>
      </c>
      <c r="J1210" t="s">
        <v>1276</v>
      </c>
      <c r="K1210" t="s">
        <v>1282</v>
      </c>
      <c r="L1210" t="s">
        <v>1286</v>
      </c>
      <c r="M1210" t="s">
        <v>1289</v>
      </c>
      <c r="N1210" t="s">
        <v>1289</v>
      </c>
      <c r="O1210">
        <f>VLOOKUP(A1210,Sheet2!A:B,2,0)</f>
        <v>471270.86</v>
      </c>
      <c r="P1210">
        <f>VLOOKUP(A1210,Sheet2!A:C,3,0)</f>
        <v>583262</v>
      </c>
      <c r="Q1210">
        <f>VLOOKUP(A1210,Sheet2!A:E,5,0)</f>
        <v>823031</v>
      </c>
      <c r="R1210">
        <f>VLOOKUP(A1210,Sheet2!A:F,6,0)</f>
        <v>823031</v>
      </c>
      <c r="S1210" t="s">
        <v>1288</v>
      </c>
      <c r="T1210" s="33" t="str">
        <f>VLOOKUP(A1210,Sheet2!AA:AD,3,0)</f>
        <v>Red</v>
      </c>
      <c r="U1210" s="32" t="str">
        <f>VLOOKUP(A1210,Sheet2!X:Y,2,0)</f>
        <v>Red</v>
      </c>
      <c r="V1210" s="33" t="str">
        <f>VLOOKUP(A1210,Sheet2!AA:AD,4,0)</f>
        <v>Red</v>
      </c>
    </row>
    <row r="1211" spans="1:22" x14ac:dyDescent="0.3">
      <c r="A1211" t="s">
        <v>1223</v>
      </c>
      <c r="B1211" t="s">
        <v>1256</v>
      </c>
      <c r="C1211">
        <v>49</v>
      </c>
      <c r="D1211" t="s">
        <v>1263</v>
      </c>
      <c r="E1211">
        <v>2007</v>
      </c>
      <c r="F1211">
        <v>32</v>
      </c>
      <c r="G1211">
        <v>0.83069579800000004</v>
      </c>
      <c r="H1211" t="s">
        <v>1265</v>
      </c>
      <c r="I1211" t="s">
        <v>1269</v>
      </c>
      <c r="J1211" t="s">
        <v>1276</v>
      </c>
      <c r="K1211" t="s">
        <v>1282</v>
      </c>
      <c r="L1211" t="s">
        <v>1284</v>
      </c>
      <c r="M1211" t="s">
        <v>1289</v>
      </c>
      <c r="N1211" t="s">
        <v>1289</v>
      </c>
      <c r="O1211">
        <f>VLOOKUP(A1211,Sheet2!A:B,2,0)</f>
        <v>363116.32</v>
      </c>
      <c r="P1211">
        <f>VLOOKUP(A1211,Sheet2!A:C,3,0)</f>
        <v>447602</v>
      </c>
      <c r="Q1211">
        <f>VLOOKUP(A1211,Sheet2!A:E,5,0)</f>
        <v>537054</v>
      </c>
      <c r="R1211">
        <f>VLOOKUP(A1211,Sheet2!A:F,6,0)</f>
        <v>537054</v>
      </c>
      <c r="S1211" t="s">
        <v>1288</v>
      </c>
      <c r="T1211" s="33" t="str">
        <f>VLOOKUP(A1211,Sheet2!AA:AD,3,0)</f>
        <v>Red</v>
      </c>
      <c r="U1211" s="32" t="str">
        <f>VLOOKUP(A1211,Sheet2!X:Y,2,0)</f>
        <v>Red</v>
      </c>
      <c r="V1211" s="33" t="str">
        <f>VLOOKUP(A1211,Sheet2!AA:AD,4,0)</f>
        <v>Red</v>
      </c>
    </row>
    <row r="1212" spans="1:22" x14ac:dyDescent="0.3">
      <c r="A1212" t="s">
        <v>1224</v>
      </c>
      <c r="B1212" t="s">
        <v>1257</v>
      </c>
      <c r="C1212">
        <v>61</v>
      </c>
      <c r="D1212" t="s">
        <v>1263</v>
      </c>
      <c r="E1212">
        <v>2007</v>
      </c>
      <c r="F1212">
        <v>31</v>
      </c>
      <c r="G1212">
        <v>0.82737613399999999</v>
      </c>
      <c r="H1212" t="s">
        <v>1265</v>
      </c>
      <c r="I1212" t="s">
        <v>1270</v>
      </c>
      <c r="J1212" t="s">
        <v>1275</v>
      </c>
      <c r="K1212" t="s">
        <v>1279</v>
      </c>
      <c r="L1212" t="s">
        <v>1285</v>
      </c>
      <c r="M1212" t="s">
        <v>1289</v>
      </c>
      <c r="N1212" t="s">
        <v>1289</v>
      </c>
      <c r="O1212">
        <f>VLOOKUP(A1212,Sheet2!A:B,2,0)</f>
        <v>370176</v>
      </c>
      <c r="P1212">
        <f>VLOOKUP(A1212,Sheet2!A:C,3,0)</f>
        <v>423360</v>
      </c>
      <c r="Q1212">
        <f>VLOOKUP(A1212,Sheet2!A:E,5,0)</f>
        <v>546037</v>
      </c>
      <c r="R1212">
        <f>VLOOKUP(A1212,Sheet2!A:F,6,0)</f>
        <v>0</v>
      </c>
      <c r="S1212" t="s">
        <v>1305</v>
      </c>
      <c r="T1212" s="33" t="str">
        <f>VLOOKUP(A1212,Sheet2!AA:AD,3,0)</f>
        <v>Red</v>
      </c>
      <c r="U1212" s="32" t="str">
        <f>VLOOKUP(A1212,Sheet2!X:Y,2,0)</f>
        <v>Red</v>
      </c>
      <c r="V1212" s="33" t="str">
        <f>VLOOKUP(A1212,Sheet2!AA:AD,4,0)</f>
        <v>Red</v>
      </c>
    </row>
    <row r="1213" spans="1:22" x14ac:dyDescent="0.3">
      <c r="A1213" t="s">
        <v>1225</v>
      </c>
      <c r="B1213" t="s">
        <v>1257</v>
      </c>
      <c r="C1213">
        <v>60</v>
      </c>
      <c r="D1213" t="s">
        <v>1261</v>
      </c>
      <c r="E1213">
        <v>2007</v>
      </c>
      <c r="F1213">
        <v>28</v>
      </c>
      <c r="G1213">
        <v>0.72578151300000004</v>
      </c>
      <c r="H1213" t="s">
        <v>1264</v>
      </c>
      <c r="I1213" t="s">
        <v>1273</v>
      </c>
      <c r="J1213" t="s">
        <v>1275</v>
      </c>
      <c r="K1213" t="s">
        <v>1282</v>
      </c>
      <c r="L1213" t="s">
        <v>1286</v>
      </c>
      <c r="M1213" t="s">
        <v>1289</v>
      </c>
      <c r="N1213" t="s">
        <v>1289</v>
      </c>
      <c r="O1213">
        <f>VLOOKUP(A1213,Sheet2!A:B,2,0)</f>
        <v>30000</v>
      </c>
      <c r="P1213">
        <f>VLOOKUP(A1213,Sheet2!A:C,3,0)</f>
        <v>220968</v>
      </c>
      <c r="Q1213">
        <f>VLOOKUP(A1213,Sheet2!A:E,5,0)</f>
        <v>0</v>
      </c>
      <c r="R1213">
        <f>VLOOKUP(A1213,Sheet2!A:F,6,0)</f>
        <v>0</v>
      </c>
      <c r="S1213" t="s">
        <v>1303</v>
      </c>
      <c r="T1213" s="33" t="str">
        <f>VLOOKUP(A1213,Sheet2!AA:AD,3,0)</f>
        <v>Red</v>
      </c>
      <c r="U1213" s="32" t="str">
        <f>VLOOKUP(A1213,Sheet2!X:Y,2,0)</f>
        <v>Red</v>
      </c>
      <c r="V1213" s="33" t="str">
        <f>VLOOKUP(A1213,Sheet2!AA:AD,4,0)</f>
        <v>Red</v>
      </c>
    </row>
    <row r="1214" spans="1:22" x14ac:dyDescent="0.3">
      <c r="A1214" t="s">
        <v>1226</v>
      </c>
      <c r="B1214" t="s">
        <v>1257</v>
      </c>
      <c r="C1214">
        <v>48</v>
      </c>
      <c r="D1214" t="s">
        <v>1263</v>
      </c>
      <c r="E1214">
        <v>2008</v>
      </c>
      <c r="F1214">
        <v>36</v>
      </c>
      <c r="G1214">
        <v>0.490660131</v>
      </c>
      <c r="H1214" t="s">
        <v>1264</v>
      </c>
      <c r="I1214" t="s">
        <v>1273</v>
      </c>
      <c r="J1214" t="s">
        <v>1275</v>
      </c>
      <c r="K1214" t="s">
        <v>1283</v>
      </c>
      <c r="L1214" t="s">
        <v>1286</v>
      </c>
      <c r="M1214" t="s">
        <v>1289</v>
      </c>
      <c r="N1214" t="s">
        <v>1289</v>
      </c>
      <c r="O1214">
        <f>VLOOKUP(A1214,Sheet2!A:B,2,0)</f>
        <v>112464</v>
      </c>
      <c r="P1214">
        <f>VLOOKUP(A1214,Sheet2!A:C,3,0)</f>
        <v>212565</v>
      </c>
      <c r="Q1214">
        <f>VLOOKUP(A1214,Sheet2!A:E,5,0)</f>
        <v>342293</v>
      </c>
      <c r="R1214">
        <f>VLOOKUP(A1214,Sheet2!A:F,6,0)</f>
        <v>342293</v>
      </c>
      <c r="S1214" t="s">
        <v>1303</v>
      </c>
      <c r="T1214" s="33" t="str">
        <f>VLOOKUP(A1214,Sheet2!AA:AD,3,0)</f>
        <v>Red</v>
      </c>
      <c r="U1214" s="32" t="str">
        <f>VLOOKUP(A1214,Sheet2!X:Y,2,0)</f>
        <v>Red</v>
      </c>
      <c r="V1214" s="33" t="str">
        <f>VLOOKUP(A1214,Sheet2!AA:AD,4,0)</f>
        <v>Red</v>
      </c>
    </row>
    <row r="1215" spans="1:22" x14ac:dyDescent="0.3">
      <c r="A1215" t="s">
        <v>1227</v>
      </c>
      <c r="B1215" t="s">
        <v>1257</v>
      </c>
      <c r="C1215">
        <v>61</v>
      </c>
      <c r="D1215" t="s">
        <v>1262</v>
      </c>
      <c r="E1215">
        <v>2010</v>
      </c>
      <c r="F1215">
        <v>30</v>
      </c>
      <c r="G1215">
        <v>0.82687355699999998</v>
      </c>
      <c r="H1215" t="s">
        <v>1264</v>
      </c>
      <c r="I1215" t="s">
        <v>1270</v>
      </c>
      <c r="J1215" t="s">
        <v>1277</v>
      </c>
      <c r="K1215" t="s">
        <v>1281</v>
      </c>
      <c r="L1215" t="s">
        <v>1286</v>
      </c>
      <c r="M1215" t="s">
        <v>1289</v>
      </c>
      <c r="N1215" t="s">
        <v>1289</v>
      </c>
      <c r="O1215">
        <f>VLOOKUP(A1215,Sheet2!A:B,2,0)</f>
        <v>237503.88</v>
      </c>
      <c r="P1215">
        <f>VLOOKUP(A1215,Sheet2!A:C,3,0)</f>
        <v>542493</v>
      </c>
      <c r="Q1215">
        <f>VLOOKUP(A1215,Sheet2!A:E,5,0)</f>
        <v>723732</v>
      </c>
      <c r="R1215">
        <f>VLOOKUP(A1215,Sheet2!A:F,6,0)</f>
        <v>723732</v>
      </c>
      <c r="S1215" t="s">
        <v>1303</v>
      </c>
      <c r="T1215" s="33" t="str">
        <f>VLOOKUP(A1215,Sheet2!AA:AD,3,0)</f>
        <v>Red</v>
      </c>
      <c r="U1215" s="32" t="str">
        <f>VLOOKUP(A1215,Sheet2!X:Y,2,0)</f>
        <v>Red</v>
      </c>
      <c r="V1215" s="33" t="str">
        <f>VLOOKUP(A1215,Sheet2!AA:AD,4,0)</f>
        <v>Red</v>
      </c>
    </row>
    <row r="1216" spans="1:22" x14ac:dyDescent="0.3">
      <c r="A1216" t="s">
        <v>1228</v>
      </c>
      <c r="B1216" t="s">
        <v>1257</v>
      </c>
      <c r="C1216">
        <v>61</v>
      </c>
      <c r="D1216" t="s">
        <v>1261</v>
      </c>
      <c r="E1216">
        <v>2011</v>
      </c>
      <c r="F1216">
        <v>29</v>
      </c>
      <c r="G1216">
        <v>0.80167019399999995</v>
      </c>
      <c r="H1216" t="s">
        <v>1265</v>
      </c>
      <c r="I1216" t="s">
        <v>1270</v>
      </c>
      <c r="J1216" t="s">
        <v>1276</v>
      </c>
      <c r="K1216" t="s">
        <v>1283</v>
      </c>
      <c r="L1216" t="s">
        <v>1286</v>
      </c>
      <c r="M1216" t="s">
        <v>1289</v>
      </c>
      <c r="N1216" t="s">
        <v>1289</v>
      </c>
      <c r="O1216">
        <f>VLOOKUP(A1216,Sheet2!A:B,2,0)</f>
        <v>454208</v>
      </c>
      <c r="P1216">
        <f>VLOOKUP(A1216,Sheet2!A:C,3,0)</f>
        <v>548680</v>
      </c>
      <c r="Q1216">
        <f>VLOOKUP(A1216,Sheet2!A:E,5,0)</f>
        <v>721140</v>
      </c>
      <c r="R1216">
        <f>VLOOKUP(A1216,Sheet2!A:F,6,0)</f>
        <v>721140</v>
      </c>
      <c r="S1216" t="s">
        <v>1288</v>
      </c>
      <c r="T1216" s="33" t="str">
        <f>VLOOKUP(A1216,Sheet2!AA:AD,3,0)</f>
        <v>Red</v>
      </c>
      <c r="U1216" s="32" t="str">
        <f>VLOOKUP(A1216,Sheet2!X:Y,2,0)</f>
        <v>Red</v>
      </c>
      <c r="V1216" s="33" t="str">
        <f>VLOOKUP(A1216,Sheet2!AA:AD,4,0)</f>
        <v>Red</v>
      </c>
    </row>
    <row r="1217" spans="1:22" x14ac:dyDescent="0.3">
      <c r="A1217" t="s">
        <v>1229</v>
      </c>
      <c r="B1217" t="s">
        <v>1257</v>
      </c>
      <c r="C1217">
        <v>60</v>
      </c>
      <c r="D1217" t="s">
        <v>1263</v>
      </c>
      <c r="E1217">
        <v>2010</v>
      </c>
      <c r="F1217">
        <v>36</v>
      </c>
      <c r="G1217">
        <v>0.63330543900000003</v>
      </c>
      <c r="H1217" t="s">
        <v>1264</v>
      </c>
      <c r="I1217" t="s">
        <v>1271</v>
      </c>
      <c r="J1217" t="s">
        <v>1271</v>
      </c>
      <c r="K1217" t="s">
        <v>1271</v>
      </c>
      <c r="L1217" t="s">
        <v>1271</v>
      </c>
      <c r="M1217" t="s">
        <v>1289</v>
      </c>
      <c r="N1217" t="s">
        <v>1289</v>
      </c>
      <c r="O1217">
        <f>VLOOKUP(A1217,Sheet2!A:B,2,0)</f>
        <v>219086</v>
      </c>
      <c r="P1217">
        <f>VLOOKUP(A1217,Sheet2!A:C,3,0)</f>
        <v>290220</v>
      </c>
      <c r="Q1217">
        <f>VLOOKUP(A1217,Sheet2!A:E,5,0)</f>
        <v>553714</v>
      </c>
      <c r="R1217">
        <f>VLOOKUP(A1217,Sheet2!A:F,6,0)</f>
        <v>553714</v>
      </c>
      <c r="S1217" t="s">
        <v>1303</v>
      </c>
      <c r="T1217" s="33" t="str">
        <f>VLOOKUP(A1217,Sheet2!AA:AD,3,0)</f>
        <v>Red</v>
      </c>
      <c r="U1217" s="32" t="str">
        <f>VLOOKUP(A1217,Sheet2!X:Y,2,0)</f>
        <v>Red</v>
      </c>
      <c r="V1217" s="33" t="str">
        <f>VLOOKUP(A1217,Sheet2!AA:AD,4,0)</f>
        <v>Red</v>
      </c>
    </row>
    <row r="1218" spans="1:22" x14ac:dyDescent="0.3">
      <c r="A1218" t="s">
        <v>1230</v>
      </c>
      <c r="B1218" t="s">
        <v>1257</v>
      </c>
      <c r="C1218">
        <v>60</v>
      </c>
      <c r="D1218" t="s">
        <v>1263</v>
      </c>
      <c r="E1218">
        <v>2010</v>
      </c>
      <c r="F1218">
        <v>36</v>
      </c>
      <c r="G1218">
        <v>0.77079194600000001</v>
      </c>
      <c r="H1218" t="s">
        <v>1264</v>
      </c>
      <c r="I1218" t="s">
        <v>1271</v>
      </c>
      <c r="J1218" t="s">
        <v>1271</v>
      </c>
      <c r="K1218" t="s">
        <v>1271</v>
      </c>
      <c r="L1218" t="s">
        <v>1271</v>
      </c>
      <c r="M1218" t="s">
        <v>1289</v>
      </c>
      <c r="N1218" t="s">
        <v>1289</v>
      </c>
      <c r="O1218">
        <f>VLOOKUP(A1218,Sheet2!A:B,2,0)</f>
        <v>0</v>
      </c>
      <c r="P1218">
        <f>VLOOKUP(A1218,Sheet2!A:C,3,0)</f>
        <v>344806</v>
      </c>
      <c r="Q1218">
        <f>VLOOKUP(A1218,Sheet2!A:E,5,0)</f>
        <v>0</v>
      </c>
      <c r="R1218">
        <f>VLOOKUP(A1218,Sheet2!A:F,6,0)</f>
        <v>0</v>
      </c>
      <c r="S1218" t="s">
        <v>1303</v>
      </c>
      <c r="T1218" s="33" t="str">
        <f>VLOOKUP(A1218,Sheet2!AA:AD,3,0)</f>
        <v>Red</v>
      </c>
      <c r="U1218" s="32" t="str">
        <f>VLOOKUP(A1218,Sheet2!X:Y,2,0)</f>
        <v>Red</v>
      </c>
      <c r="V1218" s="33" t="str">
        <f>VLOOKUP(A1218,Sheet2!AA:AD,4,0)</f>
        <v>Red</v>
      </c>
    </row>
    <row r="1219" spans="1:22" x14ac:dyDescent="0.3">
      <c r="A1219" t="s">
        <v>1231</v>
      </c>
      <c r="B1219" t="s">
        <v>1257</v>
      </c>
      <c r="C1219">
        <v>60</v>
      </c>
      <c r="D1219" t="s">
        <v>1263</v>
      </c>
      <c r="E1219">
        <v>2010</v>
      </c>
      <c r="F1219">
        <v>36</v>
      </c>
      <c r="G1219">
        <v>0.70269230800000004</v>
      </c>
      <c r="H1219" t="s">
        <v>1264</v>
      </c>
      <c r="I1219" t="s">
        <v>1271</v>
      </c>
      <c r="J1219" t="s">
        <v>1271</v>
      </c>
      <c r="K1219" t="s">
        <v>1271</v>
      </c>
      <c r="L1219" t="s">
        <v>1271</v>
      </c>
      <c r="M1219" t="s">
        <v>1289</v>
      </c>
      <c r="N1219" t="s">
        <v>1289</v>
      </c>
      <c r="O1219">
        <f>VLOOKUP(A1219,Sheet2!A:B,2,0)</f>
        <v>0</v>
      </c>
      <c r="P1219">
        <f>VLOOKUP(A1219,Sheet2!A:C,3,0)</f>
        <v>371205</v>
      </c>
      <c r="Q1219">
        <f>VLOOKUP(A1219,Sheet2!A:E,5,0)</f>
        <v>0</v>
      </c>
      <c r="R1219">
        <f>VLOOKUP(A1219,Sheet2!A:F,6,0)</f>
        <v>0</v>
      </c>
      <c r="S1219" t="s">
        <v>1303</v>
      </c>
      <c r="T1219" s="33" t="str">
        <f>VLOOKUP(A1219,Sheet2!AA:AD,3,0)</f>
        <v>Red</v>
      </c>
      <c r="U1219" s="32" t="str">
        <f>VLOOKUP(A1219,Sheet2!X:Y,2,0)</f>
        <v>Red</v>
      </c>
      <c r="V1219" s="33" t="str">
        <f>VLOOKUP(A1219,Sheet2!AA:AD,4,0)</f>
        <v>Red</v>
      </c>
    </row>
    <row r="1220" spans="1:22" x14ac:dyDescent="0.3">
      <c r="A1220" t="s">
        <v>1232</v>
      </c>
      <c r="B1220" t="s">
        <v>1257</v>
      </c>
      <c r="C1220">
        <v>61</v>
      </c>
      <c r="D1220" t="s">
        <v>1262</v>
      </c>
      <c r="E1220">
        <v>2007</v>
      </c>
      <c r="F1220">
        <v>22</v>
      </c>
      <c r="G1220">
        <v>0.828392605</v>
      </c>
      <c r="H1220" t="s">
        <v>1265</v>
      </c>
      <c r="I1220" t="s">
        <v>1270</v>
      </c>
      <c r="J1220" t="s">
        <v>1276</v>
      </c>
      <c r="K1220" t="s">
        <v>1282</v>
      </c>
      <c r="L1220" t="s">
        <v>1284</v>
      </c>
      <c r="M1220" t="s">
        <v>1289</v>
      </c>
      <c r="N1220" t="s">
        <v>1289</v>
      </c>
      <c r="O1220">
        <f>VLOOKUP(A1220,Sheet2!A:B,2,0)</f>
        <v>353920</v>
      </c>
      <c r="P1220">
        <f>VLOOKUP(A1220,Sheet2!A:C,3,0)</f>
        <v>438560</v>
      </c>
      <c r="Q1220">
        <f>VLOOKUP(A1220,Sheet2!A:E,5,0)</f>
        <v>581633</v>
      </c>
      <c r="R1220">
        <f>VLOOKUP(A1220,Sheet2!A:F,6,0)</f>
        <v>581633</v>
      </c>
      <c r="S1220" t="s">
        <v>1288</v>
      </c>
      <c r="T1220" s="33" t="str">
        <f>VLOOKUP(A1220,Sheet2!AA:AD,3,0)</f>
        <v>Red</v>
      </c>
      <c r="U1220" s="32" t="str">
        <f>VLOOKUP(A1220,Sheet2!X:Y,2,0)</f>
        <v>Red</v>
      </c>
      <c r="V1220" s="33" t="str">
        <f>VLOOKUP(A1220,Sheet2!AA:AD,4,0)</f>
        <v>Red</v>
      </c>
    </row>
    <row r="1221" spans="1:22" x14ac:dyDescent="0.3">
      <c r="A1221" t="s">
        <v>1233</v>
      </c>
      <c r="B1221" t="s">
        <v>1257</v>
      </c>
      <c r="C1221">
        <v>24</v>
      </c>
      <c r="D1221" t="s">
        <v>1263</v>
      </c>
      <c r="E1221">
        <v>2005</v>
      </c>
      <c r="F1221">
        <v>36</v>
      </c>
      <c r="G1221">
        <v>0.70481973399999998</v>
      </c>
      <c r="H1221" t="s">
        <v>1264</v>
      </c>
      <c r="I1221" t="s">
        <v>1273</v>
      </c>
      <c r="J1221" t="s">
        <v>1275</v>
      </c>
      <c r="K1221" t="s">
        <v>1281</v>
      </c>
      <c r="L1221" t="s">
        <v>1284</v>
      </c>
      <c r="M1221" t="s">
        <v>1289</v>
      </c>
      <c r="N1221" t="s">
        <v>1289</v>
      </c>
      <c r="O1221">
        <f>VLOOKUP(A1221,Sheet2!A:B,2,0)</f>
        <v>54396</v>
      </c>
      <c r="P1221">
        <f>VLOOKUP(A1221,Sheet2!A:C,3,0)</f>
        <v>326376</v>
      </c>
      <c r="Q1221">
        <f>VLOOKUP(A1221,Sheet2!A:E,5,0)</f>
        <v>440724</v>
      </c>
      <c r="R1221">
        <f>VLOOKUP(A1221,Sheet2!A:F,6,0)</f>
        <v>440724</v>
      </c>
      <c r="S1221" t="s">
        <v>1303</v>
      </c>
      <c r="T1221" s="33" t="str">
        <f>VLOOKUP(A1221,Sheet2!AA:AD,3,0)</f>
        <v>Red</v>
      </c>
      <c r="U1221" s="32" t="str">
        <f>VLOOKUP(A1221,Sheet2!X:Y,2,0)</f>
        <v>Red</v>
      </c>
      <c r="V1221" s="33" t="str">
        <f>VLOOKUP(A1221,Sheet2!AA:AD,4,0)</f>
        <v>Red</v>
      </c>
    </row>
    <row r="1222" spans="1:22" x14ac:dyDescent="0.3">
      <c r="A1222" t="s">
        <v>1234</v>
      </c>
      <c r="B1222" t="s">
        <v>1256</v>
      </c>
      <c r="C1222">
        <v>61</v>
      </c>
      <c r="D1222" t="s">
        <v>1263</v>
      </c>
      <c r="E1222">
        <v>2007</v>
      </c>
      <c r="F1222">
        <v>52</v>
      </c>
      <c r="G1222">
        <v>0.63461781500000003</v>
      </c>
      <c r="H1222" t="s">
        <v>1265</v>
      </c>
      <c r="I1222" t="s">
        <v>1271</v>
      </c>
      <c r="J1222" t="s">
        <v>1271</v>
      </c>
      <c r="K1222" t="s">
        <v>1271</v>
      </c>
      <c r="L1222" t="s">
        <v>1271</v>
      </c>
      <c r="M1222" t="s">
        <v>1288</v>
      </c>
      <c r="N1222" t="s">
        <v>1289</v>
      </c>
      <c r="O1222">
        <f>VLOOKUP(A1222,Sheet2!A:B,2,0)</f>
        <v>209001</v>
      </c>
      <c r="P1222">
        <f>VLOOKUP(A1222,Sheet2!A:C,3,0)</f>
        <v>209001</v>
      </c>
      <c r="Q1222">
        <f>VLOOKUP(A1222,Sheet2!A:E,5,0)</f>
        <v>428132</v>
      </c>
      <c r="R1222">
        <f>VLOOKUP(A1222,Sheet2!A:F,6,0)</f>
        <v>0</v>
      </c>
      <c r="S1222" t="s">
        <v>1304</v>
      </c>
      <c r="T1222" s="33" t="str">
        <f>VLOOKUP(A1222,Sheet2!AA:AD,3,0)</f>
        <v>Red</v>
      </c>
      <c r="U1222" s="32" t="str">
        <f>VLOOKUP(A1222,Sheet2!X:Y,2,0)</f>
        <v>Red</v>
      </c>
      <c r="V1222" s="33" t="str">
        <f>VLOOKUP(A1222,Sheet2!AA:AD,4,0)</f>
        <v>Red</v>
      </c>
    </row>
    <row r="1223" spans="1:22" x14ac:dyDescent="0.3">
      <c r="A1223" t="s">
        <v>1235</v>
      </c>
      <c r="B1223" t="s">
        <v>1257</v>
      </c>
      <c r="C1223">
        <v>61</v>
      </c>
      <c r="D1223" t="s">
        <v>1262</v>
      </c>
      <c r="E1223">
        <v>2011</v>
      </c>
      <c r="F1223">
        <v>47</v>
      </c>
      <c r="G1223">
        <v>0.80068645199999999</v>
      </c>
      <c r="H1223" t="s">
        <v>1266</v>
      </c>
      <c r="I1223" t="s">
        <v>1271</v>
      </c>
      <c r="J1223" t="s">
        <v>1271</v>
      </c>
      <c r="K1223" t="s">
        <v>1271</v>
      </c>
      <c r="L1223" t="s">
        <v>1271</v>
      </c>
      <c r="M1223" t="s">
        <v>1289</v>
      </c>
      <c r="N1223" t="s">
        <v>1289</v>
      </c>
      <c r="O1223">
        <f>VLOOKUP(A1223,Sheet2!A:B,2,0)</f>
        <v>444655</v>
      </c>
      <c r="P1223">
        <f>VLOOKUP(A1223,Sheet2!A:C,3,0)</f>
        <v>561686</v>
      </c>
      <c r="Q1223">
        <f>VLOOKUP(A1223,Sheet2!A:E,5,0)</f>
        <v>817912</v>
      </c>
      <c r="R1223">
        <f>VLOOKUP(A1223,Sheet2!A:F,6,0)</f>
        <v>817912</v>
      </c>
      <c r="S1223" t="s">
        <v>1288</v>
      </c>
      <c r="T1223" s="33" t="str">
        <f>VLOOKUP(A1223,Sheet2!AA:AD,3,0)</f>
        <v>Red</v>
      </c>
      <c r="U1223" s="32" t="str">
        <f>VLOOKUP(A1223,Sheet2!X:Y,2,0)</f>
        <v>Red</v>
      </c>
      <c r="V1223" s="33" t="str">
        <f>VLOOKUP(A1223,Sheet2!AA:AD,4,0)</f>
        <v>Red</v>
      </c>
    </row>
    <row r="1224" spans="1:22" x14ac:dyDescent="0.3">
      <c r="A1224" t="s">
        <v>1236</v>
      </c>
      <c r="B1224" t="s">
        <v>1257</v>
      </c>
      <c r="C1224">
        <v>60</v>
      </c>
      <c r="D1224" t="s">
        <v>1263</v>
      </c>
      <c r="E1224">
        <v>2015</v>
      </c>
      <c r="F1224">
        <v>36</v>
      </c>
      <c r="G1224">
        <v>0.60701754399999996</v>
      </c>
      <c r="H1224" t="s">
        <v>1264</v>
      </c>
      <c r="I1224" t="s">
        <v>1270</v>
      </c>
      <c r="J1224" t="s">
        <v>1275</v>
      </c>
      <c r="K1224" t="s">
        <v>1281</v>
      </c>
      <c r="L1224" t="s">
        <v>1286</v>
      </c>
      <c r="M1224" t="s">
        <v>1289</v>
      </c>
      <c r="N1224" t="s">
        <v>1289</v>
      </c>
      <c r="O1224">
        <f>VLOOKUP(A1224,Sheet2!A:B,2,0)</f>
        <v>215286</v>
      </c>
      <c r="P1224">
        <f>VLOOKUP(A1224,Sheet2!A:C,3,0)</f>
        <v>342262</v>
      </c>
      <c r="Q1224">
        <f>VLOOKUP(A1224,Sheet2!A:E,5,0)</f>
        <v>842801</v>
      </c>
      <c r="R1224">
        <f>VLOOKUP(A1224,Sheet2!A:F,6,0)</f>
        <v>842801</v>
      </c>
      <c r="S1224" t="s">
        <v>1303</v>
      </c>
      <c r="T1224" s="33" t="str">
        <f>VLOOKUP(A1224,Sheet2!AA:AD,3,0)</f>
        <v>Red</v>
      </c>
      <c r="U1224" s="32" t="str">
        <f>VLOOKUP(A1224,Sheet2!X:Y,2,0)</f>
        <v>Red</v>
      </c>
      <c r="V1224" s="33" t="str">
        <f>VLOOKUP(A1224,Sheet2!AA:AD,4,0)</f>
        <v>Red</v>
      </c>
    </row>
    <row r="1225" spans="1:22" x14ac:dyDescent="0.3">
      <c r="A1225" t="s">
        <v>1237</v>
      </c>
      <c r="B1225" t="s">
        <v>1257</v>
      </c>
      <c r="C1225">
        <v>60</v>
      </c>
      <c r="D1225" t="s">
        <v>1260</v>
      </c>
      <c r="E1225">
        <v>2010</v>
      </c>
      <c r="F1225">
        <v>23</v>
      </c>
      <c r="G1225">
        <v>0.78472524399999999</v>
      </c>
      <c r="H1225" t="s">
        <v>1264</v>
      </c>
      <c r="I1225" t="s">
        <v>1273</v>
      </c>
      <c r="J1225" t="s">
        <v>1276</v>
      </c>
      <c r="K1225" t="s">
        <v>1283</v>
      </c>
      <c r="L1225" t="s">
        <v>1287</v>
      </c>
      <c r="M1225" t="s">
        <v>1289</v>
      </c>
      <c r="N1225" t="s">
        <v>1289</v>
      </c>
      <c r="O1225">
        <f>VLOOKUP(A1225,Sheet2!A:B,2,0)</f>
        <v>70000</v>
      </c>
      <c r="P1225">
        <f>VLOOKUP(A1225,Sheet2!A:C,3,0)</f>
        <v>286992</v>
      </c>
      <c r="Q1225">
        <f>VLOOKUP(A1225,Sheet2!A:E,5,0)</f>
        <v>0</v>
      </c>
      <c r="R1225">
        <f>VLOOKUP(A1225,Sheet2!A:F,6,0)</f>
        <v>0</v>
      </c>
      <c r="S1225" t="s">
        <v>1303</v>
      </c>
      <c r="T1225" s="33" t="str">
        <f>VLOOKUP(A1225,Sheet2!AA:AD,3,0)</f>
        <v>Red</v>
      </c>
      <c r="U1225" s="32" t="str">
        <f>VLOOKUP(A1225,Sheet2!X:Y,2,0)</f>
        <v>Red</v>
      </c>
      <c r="V1225" s="33" t="str">
        <f>VLOOKUP(A1225,Sheet2!AA:AD,4,0)</f>
        <v>Red</v>
      </c>
    </row>
    <row r="1226" spans="1:22" x14ac:dyDescent="0.3">
      <c r="A1226" t="s">
        <v>1238</v>
      </c>
      <c r="B1226" t="s">
        <v>1257</v>
      </c>
      <c r="C1226">
        <v>61</v>
      </c>
      <c r="D1226" t="s">
        <v>1261</v>
      </c>
      <c r="E1226">
        <v>2006</v>
      </c>
      <c r="F1226">
        <v>42</v>
      </c>
      <c r="G1226">
        <v>0.62246000000000001</v>
      </c>
      <c r="H1226" t="s">
        <v>1264</v>
      </c>
      <c r="I1226" t="s">
        <v>1270</v>
      </c>
      <c r="J1226" t="s">
        <v>1277</v>
      </c>
      <c r="K1226" t="s">
        <v>1283</v>
      </c>
      <c r="L1226" t="s">
        <v>1287</v>
      </c>
      <c r="M1226" t="s">
        <v>1289</v>
      </c>
      <c r="N1226" t="s">
        <v>1289</v>
      </c>
      <c r="O1226">
        <f>VLOOKUP(A1226,Sheet2!A:B,2,0)</f>
        <v>151119.04000000001</v>
      </c>
      <c r="P1226">
        <f>VLOOKUP(A1226,Sheet2!A:C,3,0)</f>
        <v>183722</v>
      </c>
      <c r="Q1226">
        <f>VLOOKUP(A1226,Sheet2!A:E,5,0)</f>
        <v>422261</v>
      </c>
      <c r="R1226">
        <f>VLOOKUP(A1226,Sheet2!A:F,6,0)</f>
        <v>0</v>
      </c>
      <c r="S1226" t="s">
        <v>1304</v>
      </c>
      <c r="T1226" s="33" t="str">
        <f>VLOOKUP(A1226,Sheet2!AA:AD,3,0)</f>
        <v>Red</v>
      </c>
      <c r="U1226" s="32" t="str">
        <f>VLOOKUP(A1226,Sheet2!X:Y,2,0)</f>
        <v>Red</v>
      </c>
      <c r="V1226" s="33" t="str">
        <f>VLOOKUP(A1226,Sheet2!AA:AD,4,0)</f>
        <v>Red</v>
      </c>
    </row>
    <row r="1227" spans="1:22" x14ac:dyDescent="0.3">
      <c r="A1227" t="s">
        <v>1239</v>
      </c>
      <c r="B1227" t="s">
        <v>1257</v>
      </c>
      <c r="C1227">
        <v>60</v>
      </c>
      <c r="D1227" t="s">
        <v>1263</v>
      </c>
      <c r="E1227">
        <v>2006</v>
      </c>
      <c r="F1227">
        <v>36</v>
      </c>
      <c r="G1227">
        <v>0.769130435</v>
      </c>
      <c r="H1227" t="s">
        <v>1264</v>
      </c>
      <c r="I1227" t="s">
        <v>1271</v>
      </c>
      <c r="J1227" t="s">
        <v>1271</v>
      </c>
      <c r="K1227" t="s">
        <v>1271</v>
      </c>
      <c r="L1227" t="s">
        <v>1271</v>
      </c>
      <c r="M1227" t="s">
        <v>1289</v>
      </c>
      <c r="N1227" t="s">
        <v>1289</v>
      </c>
      <c r="O1227">
        <f>VLOOKUP(A1227,Sheet2!A:B,2,0)</f>
        <v>54000</v>
      </c>
      <c r="P1227">
        <f>VLOOKUP(A1227,Sheet2!A:C,3,0)</f>
        <v>261911</v>
      </c>
      <c r="Q1227">
        <f>VLOOKUP(A1227,Sheet2!A:E,5,0)</f>
        <v>0</v>
      </c>
      <c r="R1227">
        <f>VLOOKUP(A1227,Sheet2!A:F,6,0)</f>
        <v>0</v>
      </c>
      <c r="S1227" t="s">
        <v>1303</v>
      </c>
      <c r="T1227" s="33" t="str">
        <f>VLOOKUP(A1227,Sheet2!AA:AD,3,0)</f>
        <v>Red</v>
      </c>
      <c r="U1227" s="32" t="str">
        <f>VLOOKUP(A1227,Sheet2!X:Y,2,0)</f>
        <v>Red</v>
      </c>
      <c r="V1227" s="33" t="str">
        <f>VLOOKUP(A1227,Sheet2!AA:AD,4,0)</f>
        <v>Red</v>
      </c>
    </row>
    <row r="1228" spans="1:22" x14ac:dyDescent="0.3">
      <c r="A1228" t="s">
        <v>1240</v>
      </c>
      <c r="B1228" t="s">
        <v>1257</v>
      </c>
      <c r="C1228">
        <v>60</v>
      </c>
      <c r="D1228" t="s">
        <v>1263</v>
      </c>
      <c r="E1228">
        <v>2007</v>
      </c>
      <c r="F1228">
        <v>36</v>
      </c>
      <c r="G1228">
        <v>0.65747899200000004</v>
      </c>
      <c r="H1228" t="s">
        <v>1264</v>
      </c>
      <c r="I1228" t="s">
        <v>1271</v>
      </c>
      <c r="J1228" t="s">
        <v>1271</v>
      </c>
      <c r="K1228" t="s">
        <v>1271</v>
      </c>
      <c r="L1228" t="s">
        <v>1271</v>
      </c>
      <c r="M1228" t="s">
        <v>1289</v>
      </c>
      <c r="N1228" t="s">
        <v>1289</v>
      </c>
      <c r="O1228">
        <f>VLOOKUP(A1228,Sheet2!A:B,2,0)</f>
        <v>51593</v>
      </c>
      <c r="P1228">
        <f>VLOOKUP(A1228,Sheet2!A:C,3,0)</f>
        <v>235088</v>
      </c>
      <c r="Q1228">
        <f>VLOOKUP(A1228,Sheet2!A:E,5,0)</f>
        <v>0</v>
      </c>
      <c r="R1228">
        <f>VLOOKUP(A1228,Sheet2!A:F,6,0)</f>
        <v>0</v>
      </c>
      <c r="S1228" t="s">
        <v>1303</v>
      </c>
      <c r="T1228" s="33" t="str">
        <f>VLOOKUP(A1228,Sheet2!AA:AD,3,0)</f>
        <v>Red</v>
      </c>
      <c r="U1228" s="32" t="str">
        <f>VLOOKUP(A1228,Sheet2!X:Y,2,0)</f>
        <v>Red</v>
      </c>
      <c r="V1228" s="33" t="str">
        <f>VLOOKUP(A1228,Sheet2!AA:AD,4,0)</f>
        <v>Red</v>
      </c>
    </row>
    <row r="1229" spans="1:22" x14ac:dyDescent="0.3">
      <c r="A1229" t="s">
        <v>1241</v>
      </c>
      <c r="B1229" t="s">
        <v>1257</v>
      </c>
      <c r="C1229">
        <v>72</v>
      </c>
      <c r="D1229" t="s">
        <v>1263</v>
      </c>
      <c r="E1229">
        <v>2009</v>
      </c>
      <c r="F1229">
        <v>36</v>
      </c>
      <c r="G1229">
        <v>0.71361890699999997</v>
      </c>
      <c r="H1229" t="s">
        <v>1264</v>
      </c>
      <c r="I1229" t="s">
        <v>1271</v>
      </c>
      <c r="J1229" t="s">
        <v>1271</v>
      </c>
      <c r="K1229" t="s">
        <v>1271</v>
      </c>
      <c r="L1229" t="s">
        <v>1271</v>
      </c>
      <c r="M1229" t="s">
        <v>1289</v>
      </c>
      <c r="N1229" t="s">
        <v>1289</v>
      </c>
      <c r="O1229">
        <f>VLOOKUP(A1229,Sheet2!A:B,2,0)</f>
        <v>12818</v>
      </c>
      <c r="P1229">
        <f>VLOOKUP(A1229,Sheet2!A:C,3,0)</f>
        <v>230724</v>
      </c>
      <c r="Q1229">
        <f>VLOOKUP(A1229,Sheet2!A:E,5,0)</f>
        <v>0</v>
      </c>
      <c r="R1229">
        <f>VLOOKUP(A1229,Sheet2!A:F,6,0)</f>
        <v>0</v>
      </c>
      <c r="S1229" t="s">
        <v>1303</v>
      </c>
      <c r="T1229" s="33" t="str">
        <f>VLOOKUP(A1229,Sheet2!AA:AD,3,0)</f>
        <v>Red</v>
      </c>
      <c r="U1229" s="32" t="str">
        <f>VLOOKUP(A1229,Sheet2!X:Y,2,0)</f>
        <v>Red</v>
      </c>
      <c r="V1229" s="33" t="str">
        <f>VLOOKUP(A1229,Sheet2!AA:AD,4,0)</f>
        <v>Red</v>
      </c>
    </row>
    <row r="1230" spans="1:22" x14ac:dyDescent="0.3">
      <c r="A1230" t="s">
        <v>1242</v>
      </c>
      <c r="B1230" t="s">
        <v>1257</v>
      </c>
      <c r="C1230">
        <v>61</v>
      </c>
      <c r="D1230" t="s">
        <v>1262</v>
      </c>
      <c r="E1230">
        <v>2006</v>
      </c>
      <c r="F1230">
        <v>41</v>
      </c>
      <c r="G1230">
        <v>0.82737571399999998</v>
      </c>
      <c r="H1230" t="s">
        <v>1265</v>
      </c>
      <c r="I1230" t="s">
        <v>1270</v>
      </c>
      <c r="J1230" t="s">
        <v>1276</v>
      </c>
      <c r="K1230" t="s">
        <v>1281</v>
      </c>
      <c r="L1230" t="s">
        <v>1286</v>
      </c>
      <c r="M1230" t="s">
        <v>1289</v>
      </c>
      <c r="N1230" t="s">
        <v>1289</v>
      </c>
      <c r="O1230">
        <f>VLOOKUP(A1230,Sheet2!A:B,2,0)</f>
        <v>50058</v>
      </c>
      <c r="P1230">
        <f>VLOOKUP(A1230,Sheet2!A:C,3,0)</f>
        <v>380551</v>
      </c>
      <c r="Q1230">
        <f>VLOOKUP(A1230,Sheet2!A:E,5,0)</f>
        <v>0</v>
      </c>
      <c r="R1230">
        <f>VLOOKUP(A1230,Sheet2!A:F,6,0)</f>
        <v>0</v>
      </c>
      <c r="S1230" t="s">
        <v>1288</v>
      </c>
      <c r="T1230" s="33" t="str">
        <f>VLOOKUP(A1230,Sheet2!AA:AD,3,0)</f>
        <v>Red</v>
      </c>
      <c r="U1230" s="32" t="str">
        <f>VLOOKUP(A1230,Sheet2!X:Y,2,0)</f>
        <v>Red</v>
      </c>
      <c r="V1230" s="33" t="str">
        <f>VLOOKUP(A1230,Sheet2!AA:AD,4,0)</f>
        <v>Red</v>
      </c>
    </row>
    <row r="1231" spans="1:22" x14ac:dyDescent="0.3">
      <c r="A1231" t="s">
        <v>1243</v>
      </c>
      <c r="B1231" t="s">
        <v>1257</v>
      </c>
      <c r="C1231">
        <v>49</v>
      </c>
      <c r="D1231" t="s">
        <v>1261</v>
      </c>
      <c r="E1231">
        <v>2010</v>
      </c>
      <c r="F1231">
        <v>34</v>
      </c>
      <c r="G1231">
        <v>0.82561071399999997</v>
      </c>
      <c r="H1231" t="s">
        <v>1265</v>
      </c>
      <c r="I1231" t="s">
        <v>1273</v>
      </c>
      <c r="J1231" t="s">
        <v>1275</v>
      </c>
      <c r="K1231" t="s">
        <v>1283</v>
      </c>
      <c r="L1231" t="s">
        <v>1286</v>
      </c>
      <c r="M1231" t="s">
        <v>1288</v>
      </c>
      <c r="N1231" t="s">
        <v>1289</v>
      </c>
      <c r="O1231">
        <f>VLOOKUP(A1231,Sheet2!A:B,2,0)</f>
        <v>584811</v>
      </c>
      <c r="P1231">
        <f>VLOOKUP(A1231,Sheet2!A:C,3,0)</f>
        <v>651595</v>
      </c>
      <c r="Q1231">
        <f>VLOOKUP(A1231,Sheet2!A:E,5,0)</f>
        <v>1056714</v>
      </c>
      <c r="R1231">
        <f>VLOOKUP(A1231,Sheet2!A:F,6,0)</f>
        <v>0</v>
      </c>
      <c r="S1231" t="s">
        <v>1303</v>
      </c>
      <c r="T1231" s="33" t="str">
        <f>VLOOKUP(A1231,Sheet2!AA:AD,3,0)</f>
        <v>Red</v>
      </c>
      <c r="U1231" s="32" t="str">
        <f>VLOOKUP(A1231,Sheet2!X:Y,2,0)</f>
        <v>Red</v>
      </c>
      <c r="V1231" s="33" t="str">
        <f>VLOOKUP(A1231,Sheet2!AA:AD,4,0)</f>
        <v>Red</v>
      </c>
    </row>
    <row r="1232" spans="1:22" x14ac:dyDescent="0.3">
      <c r="A1232" t="s">
        <v>1244</v>
      </c>
      <c r="B1232" t="s">
        <v>1257</v>
      </c>
      <c r="C1232">
        <v>49</v>
      </c>
      <c r="D1232" t="s">
        <v>1263</v>
      </c>
      <c r="E1232">
        <v>2006</v>
      </c>
      <c r="F1232">
        <v>20</v>
      </c>
      <c r="G1232">
        <v>0.83117714300000001</v>
      </c>
      <c r="H1232" t="s">
        <v>1265</v>
      </c>
      <c r="I1232" t="s">
        <v>1271</v>
      </c>
      <c r="J1232" t="s">
        <v>1271</v>
      </c>
      <c r="K1232" t="s">
        <v>1271</v>
      </c>
      <c r="L1232" t="s">
        <v>1271</v>
      </c>
      <c r="M1232" t="s">
        <v>1289</v>
      </c>
      <c r="N1232" t="s">
        <v>1289</v>
      </c>
      <c r="O1232">
        <f>VLOOKUP(A1232,Sheet2!A:B,2,0)</f>
        <v>137315.4</v>
      </c>
      <c r="P1232">
        <f>VLOOKUP(A1232,Sheet2!A:C,3,0)</f>
        <v>457560</v>
      </c>
      <c r="Q1232">
        <f>VLOOKUP(A1232,Sheet2!A:E,5,0)</f>
        <v>0</v>
      </c>
      <c r="R1232">
        <f>VLOOKUP(A1232,Sheet2!A:F,6,0)</f>
        <v>0</v>
      </c>
      <c r="S1232" t="s">
        <v>1305</v>
      </c>
      <c r="T1232" s="33" t="str">
        <f>VLOOKUP(A1232,Sheet2!AA:AD,3,0)</f>
        <v>Red</v>
      </c>
      <c r="U1232" s="32" t="str">
        <f>VLOOKUP(A1232,Sheet2!X:Y,2,0)</f>
        <v>Red</v>
      </c>
      <c r="V1232" s="33" t="str">
        <f>VLOOKUP(A1232,Sheet2!AA:AD,4,0)</f>
        <v>Red</v>
      </c>
    </row>
    <row r="1233" spans="1:22" x14ac:dyDescent="0.3">
      <c r="A1233" t="s">
        <v>1245</v>
      </c>
      <c r="B1233" t="s">
        <v>1257</v>
      </c>
      <c r="C1233">
        <v>61</v>
      </c>
      <c r="D1233" t="s">
        <v>1261</v>
      </c>
      <c r="E1233">
        <v>2010</v>
      </c>
      <c r="F1233">
        <v>38</v>
      </c>
      <c r="G1233">
        <v>0.81238841399999995</v>
      </c>
      <c r="H1233" t="s">
        <v>1265</v>
      </c>
      <c r="I1233" t="s">
        <v>1272</v>
      </c>
      <c r="J1233" t="s">
        <v>1276</v>
      </c>
      <c r="K1233" t="s">
        <v>1283</v>
      </c>
      <c r="L1233" t="s">
        <v>1286</v>
      </c>
      <c r="M1233" t="s">
        <v>1289</v>
      </c>
      <c r="N1233" t="s">
        <v>1289</v>
      </c>
      <c r="O1233">
        <f>VLOOKUP(A1233,Sheet2!A:B,2,0)</f>
        <v>155090</v>
      </c>
      <c r="P1233">
        <f>VLOOKUP(A1233,Sheet2!A:C,3,0)</f>
        <v>325234</v>
      </c>
      <c r="Q1233">
        <f>VLOOKUP(A1233,Sheet2!A:E,5,0)</f>
        <v>813262</v>
      </c>
      <c r="R1233">
        <f>VLOOKUP(A1233,Sheet2!A:F,6,0)</f>
        <v>813262</v>
      </c>
      <c r="S1233" t="s">
        <v>1303</v>
      </c>
      <c r="T1233" s="33" t="str">
        <f>VLOOKUP(A1233,Sheet2!AA:AD,3,0)</f>
        <v>Red</v>
      </c>
      <c r="U1233" s="32" t="str">
        <f>VLOOKUP(A1233,Sheet2!X:Y,2,0)</f>
        <v>Red</v>
      </c>
      <c r="V1233" s="33" t="str">
        <f>VLOOKUP(A1233,Sheet2!AA:AD,4,0)</f>
        <v>Red</v>
      </c>
    </row>
    <row r="1234" spans="1:22" x14ac:dyDescent="0.3">
      <c r="A1234" t="s">
        <v>1246</v>
      </c>
      <c r="B1234" t="s">
        <v>1257</v>
      </c>
      <c r="C1234">
        <v>36</v>
      </c>
      <c r="D1234" t="s">
        <v>1263</v>
      </c>
      <c r="E1234">
        <v>2011</v>
      </c>
      <c r="F1234">
        <v>36</v>
      </c>
      <c r="G1234">
        <v>0.62143415899999999</v>
      </c>
      <c r="H1234" t="s">
        <v>1264</v>
      </c>
      <c r="I1234" t="s">
        <v>1273</v>
      </c>
      <c r="J1234" t="s">
        <v>1276</v>
      </c>
      <c r="K1234" t="s">
        <v>1282</v>
      </c>
      <c r="L1234" t="s">
        <v>1286</v>
      </c>
      <c r="M1234" t="s">
        <v>1288</v>
      </c>
      <c r="N1234" t="s">
        <v>1289</v>
      </c>
      <c r="O1234">
        <f>VLOOKUP(A1234,Sheet2!A:B,2,0)</f>
        <v>341028</v>
      </c>
      <c r="P1234">
        <f>VLOOKUP(A1234,Sheet2!A:C,3,0)</f>
        <v>369447</v>
      </c>
      <c r="Q1234">
        <f>VLOOKUP(A1234,Sheet2!A:E,5,0)</f>
        <v>465341</v>
      </c>
      <c r="R1234">
        <f>VLOOKUP(A1234,Sheet2!A:F,6,0)</f>
        <v>0</v>
      </c>
      <c r="S1234" t="s">
        <v>1303</v>
      </c>
      <c r="T1234" s="33" t="str">
        <f>VLOOKUP(A1234,Sheet2!AA:AD,3,0)</f>
        <v>Red</v>
      </c>
      <c r="U1234" s="32" t="str">
        <f>VLOOKUP(A1234,Sheet2!X:Y,2,0)</f>
        <v>Red</v>
      </c>
      <c r="V1234" s="33" t="str">
        <f>VLOOKUP(A1234,Sheet2!AA:AD,4,0)</f>
        <v>Red</v>
      </c>
    </row>
    <row r="1235" spans="1:22" x14ac:dyDescent="0.3">
      <c r="A1235" t="s">
        <v>1247</v>
      </c>
      <c r="B1235" t="s">
        <v>1257</v>
      </c>
      <c r="C1235">
        <v>60</v>
      </c>
      <c r="D1235" t="s">
        <v>1263</v>
      </c>
      <c r="E1235">
        <v>2015</v>
      </c>
      <c r="F1235">
        <v>36</v>
      </c>
      <c r="G1235">
        <v>0.77713043500000001</v>
      </c>
      <c r="H1235" t="s">
        <v>1264</v>
      </c>
      <c r="I1235" t="s">
        <v>1272</v>
      </c>
      <c r="J1235" t="s">
        <v>1275</v>
      </c>
      <c r="K1235" t="s">
        <v>1282</v>
      </c>
      <c r="L1235" t="s">
        <v>1286</v>
      </c>
      <c r="M1235" t="s">
        <v>1289</v>
      </c>
      <c r="N1235" t="s">
        <v>1289</v>
      </c>
      <c r="O1235">
        <f>VLOOKUP(A1235,Sheet2!A:B,2,0)</f>
        <v>341760</v>
      </c>
      <c r="P1235">
        <f>VLOOKUP(A1235,Sheet2!A:C,3,0)</f>
        <v>453300</v>
      </c>
      <c r="Q1235">
        <f>VLOOKUP(A1235,Sheet2!A:E,5,0)</f>
        <v>871620</v>
      </c>
      <c r="R1235">
        <f>VLOOKUP(A1235,Sheet2!A:F,6,0)</f>
        <v>871620</v>
      </c>
      <c r="S1235" t="s">
        <v>1303</v>
      </c>
      <c r="T1235" s="33" t="str">
        <f>VLOOKUP(A1235,Sheet2!AA:AD,3,0)</f>
        <v>Red</v>
      </c>
      <c r="U1235" s="32" t="str">
        <f>VLOOKUP(A1235,Sheet2!X:Y,2,0)</f>
        <v>Red</v>
      </c>
      <c r="V1235" s="33" t="str">
        <f>VLOOKUP(A1235,Sheet2!AA:AD,4,0)</f>
        <v>Red</v>
      </c>
    </row>
    <row r="1236" spans="1:22" x14ac:dyDescent="0.3">
      <c r="A1236" t="s">
        <v>1248</v>
      </c>
      <c r="B1236" t="s">
        <v>1257</v>
      </c>
      <c r="C1236">
        <v>61</v>
      </c>
      <c r="D1236" t="s">
        <v>1263</v>
      </c>
      <c r="E1236">
        <v>2010</v>
      </c>
      <c r="F1236">
        <v>22</v>
      </c>
      <c r="G1236">
        <v>0.799826759</v>
      </c>
      <c r="H1236" t="s">
        <v>1265</v>
      </c>
      <c r="I1236" t="s">
        <v>1271</v>
      </c>
      <c r="J1236" t="s">
        <v>1271</v>
      </c>
      <c r="K1236" t="s">
        <v>1271</v>
      </c>
      <c r="L1236" t="s">
        <v>1271</v>
      </c>
      <c r="M1236" t="s">
        <v>1288</v>
      </c>
      <c r="N1236" t="s">
        <v>1289</v>
      </c>
      <c r="O1236">
        <f>VLOOKUP(A1236,Sheet2!A:B,2,0)</f>
        <v>514180</v>
      </c>
      <c r="P1236">
        <f>VLOOKUP(A1236,Sheet2!A:C,3,0)</f>
        <v>514180</v>
      </c>
      <c r="Q1236">
        <f>VLOOKUP(A1236,Sheet2!A:E,5,0)</f>
        <v>610492</v>
      </c>
      <c r="R1236">
        <f>VLOOKUP(A1236,Sheet2!A:F,6,0)</f>
        <v>0</v>
      </c>
      <c r="S1236" t="s">
        <v>1288</v>
      </c>
      <c r="T1236" s="33" t="str">
        <f>VLOOKUP(A1236,Sheet2!AA:AD,3,0)</f>
        <v>Red</v>
      </c>
      <c r="U1236" s="32" t="str">
        <f>VLOOKUP(A1236,Sheet2!X:Y,2,0)</f>
        <v>Red</v>
      </c>
      <c r="V1236" s="33" t="str">
        <f>VLOOKUP(A1236,Sheet2!AA:AD,4,0)</f>
        <v>Red</v>
      </c>
    </row>
    <row r="1237" spans="1:22" x14ac:dyDescent="0.3">
      <c r="A1237" t="s">
        <v>1249</v>
      </c>
      <c r="B1237" t="s">
        <v>1257</v>
      </c>
      <c r="C1237">
        <v>48</v>
      </c>
      <c r="D1237" t="s">
        <v>1263</v>
      </c>
      <c r="E1237">
        <v>2013</v>
      </c>
      <c r="F1237">
        <v>36</v>
      </c>
      <c r="G1237">
        <v>0.75528846199999999</v>
      </c>
      <c r="H1237" t="s">
        <v>1264</v>
      </c>
      <c r="I1237" t="s">
        <v>1273</v>
      </c>
      <c r="J1237" t="s">
        <v>1276</v>
      </c>
      <c r="K1237" t="s">
        <v>1281</v>
      </c>
      <c r="L1237" t="s">
        <v>1286</v>
      </c>
      <c r="M1237" t="s">
        <v>1289</v>
      </c>
      <c r="N1237" t="s">
        <v>1289</v>
      </c>
      <c r="O1237">
        <f>VLOOKUP(A1237,Sheet2!A:B,2,0)</f>
        <v>0</v>
      </c>
      <c r="P1237">
        <f>VLOOKUP(A1237,Sheet2!A:C,3,0)</f>
        <v>441675</v>
      </c>
      <c r="Q1237">
        <f>VLOOKUP(A1237,Sheet2!A:E,5,0)</f>
        <v>0</v>
      </c>
      <c r="R1237">
        <f>VLOOKUP(A1237,Sheet2!A:F,6,0)</f>
        <v>0</v>
      </c>
      <c r="S1237" t="s">
        <v>1303</v>
      </c>
      <c r="T1237" s="33" t="str">
        <f>VLOOKUP(A1237,Sheet2!AA:AD,3,0)</f>
        <v>Red</v>
      </c>
      <c r="U1237" s="32" t="str">
        <f>VLOOKUP(A1237,Sheet2!X:Y,2,0)</f>
        <v>Red</v>
      </c>
      <c r="V1237" s="33" t="str">
        <f>VLOOKUP(A1237,Sheet2!AA:AD,4,0)</f>
        <v>Red</v>
      </c>
    </row>
    <row r="1238" spans="1:22" x14ac:dyDescent="0.3">
      <c r="A1238" t="s">
        <v>1250</v>
      </c>
      <c r="B1238" t="s">
        <v>1257</v>
      </c>
      <c r="C1238">
        <v>36</v>
      </c>
      <c r="D1238" t="s">
        <v>1263</v>
      </c>
      <c r="E1238">
        <v>2008</v>
      </c>
      <c r="F1238">
        <v>36</v>
      </c>
      <c r="G1238">
        <v>0.76875817000000002</v>
      </c>
      <c r="H1238" t="s">
        <v>1264</v>
      </c>
      <c r="I1238" t="s">
        <v>1272</v>
      </c>
      <c r="J1238" t="s">
        <v>1275</v>
      </c>
      <c r="K1238" t="s">
        <v>1283</v>
      </c>
      <c r="L1238" t="s">
        <v>1284</v>
      </c>
      <c r="M1238" t="s">
        <v>1289</v>
      </c>
      <c r="N1238" t="s">
        <v>1289</v>
      </c>
      <c r="O1238">
        <f>VLOOKUP(A1238,Sheet2!A:B,2,0)</f>
        <v>26000</v>
      </c>
      <c r="P1238">
        <f>VLOOKUP(A1238,Sheet2!A:C,3,0)</f>
        <v>363986</v>
      </c>
      <c r="Q1238">
        <f>VLOOKUP(A1238,Sheet2!A:E,5,0)</f>
        <v>582788</v>
      </c>
      <c r="R1238">
        <f>VLOOKUP(A1238,Sheet2!A:F,6,0)</f>
        <v>582788</v>
      </c>
      <c r="S1238" t="s">
        <v>1303</v>
      </c>
      <c r="T1238" s="33" t="str">
        <f>VLOOKUP(A1238,Sheet2!AA:AD,3,0)</f>
        <v>Red</v>
      </c>
      <c r="U1238" s="32" t="str">
        <f>VLOOKUP(A1238,Sheet2!X:Y,2,0)</f>
        <v>Red</v>
      </c>
      <c r="V1238" s="33" t="str">
        <f>VLOOKUP(A1238,Sheet2!AA:AD,4,0)</f>
        <v>Red</v>
      </c>
    </row>
    <row r="1239" spans="1:22" x14ac:dyDescent="0.3">
      <c r="A1239" t="s">
        <v>1251</v>
      </c>
      <c r="B1239" t="s">
        <v>1257</v>
      </c>
      <c r="C1239">
        <v>42</v>
      </c>
      <c r="D1239" t="s">
        <v>1263</v>
      </c>
      <c r="E1239">
        <v>2010</v>
      </c>
      <c r="F1239">
        <v>36</v>
      </c>
      <c r="G1239">
        <v>0.66440162800000002</v>
      </c>
      <c r="H1239" t="s">
        <v>1264</v>
      </c>
      <c r="I1239" t="s">
        <v>1272</v>
      </c>
      <c r="J1239" t="s">
        <v>1275</v>
      </c>
      <c r="K1239" t="s">
        <v>1283</v>
      </c>
      <c r="L1239" t="s">
        <v>1286</v>
      </c>
      <c r="M1239" t="s">
        <v>1288</v>
      </c>
      <c r="N1239" t="s">
        <v>1289</v>
      </c>
      <c r="O1239">
        <f>VLOOKUP(A1239,Sheet2!A:B,2,0)</f>
        <v>329666</v>
      </c>
      <c r="P1239">
        <f>VLOOKUP(A1239,Sheet2!A:C,3,0)</f>
        <v>394384</v>
      </c>
      <c r="Q1239">
        <f>VLOOKUP(A1239,Sheet2!A:E,5,0)</f>
        <v>505502</v>
      </c>
      <c r="R1239">
        <f>VLOOKUP(A1239,Sheet2!A:F,6,0)</f>
        <v>0</v>
      </c>
      <c r="S1239" t="s">
        <v>1303</v>
      </c>
      <c r="T1239" s="33" t="str">
        <f>VLOOKUP(A1239,Sheet2!AA:AD,3,0)</f>
        <v>Red</v>
      </c>
      <c r="U1239" s="32" t="str">
        <f>VLOOKUP(A1239,Sheet2!X:Y,2,0)</f>
        <v>Red</v>
      </c>
      <c r="V1239" s="33" t="str">
        <f>VLOOKUP(A1239,Sheet2!AA:AD,4,0)</f>
        <v>Red</v>
      </c>
    </row>
    <row r="1240" spans="1:22" x14ac:dyDescent="0.3">
      <c r="A1240" t="s">
        <v>1252</v>
      </c>
      <c r="B1240" t="s">
        <v>1257</v>
      </c>
      <c r="C1240">
        <v>36</v>
      </c>
      <c r="D1240" t="s">
        <v>1263</v>
      </c>
      <c r="E1240">
        <v>2005</v>
      </c>
      <c r="F1240">
        <v>36</v>
      </c>
      <c r="G1240">
        <v>0.782390892</v>
      </c>
      <c r="H1240" t="s">
        <v>1264</v>
      </c>
      <c r="I1240" t="s">
        <v>1273</v>
      </c>
      <c r="J1240" t="s">
        <v>1276</v>
      </c>
      <c r="K1240" t="s">
        <v>1281</v>
      </c>
      <c r="L1240" t="s">
        <v>1286</v>
      </c>
      <c r="M1240" t="s">
        <v>1289</v>
      </c>
      <c r="N1240" t="s">
        <v>1289</v>
      </c>
      <c r="O1240">
        <f>VLOOKUP(A1240,Sheet2!A:B,2,0)</f>
        <v>70610</v>
      </c>
      <c r="P1240">
        <f>VLOOKUP(A1240,Sheet2!A:C,3,0)</f>
        <v>319930</v>
      </c>
      <c r="Q1240">
        <f>VLOOKUP(A1240,Sheet2!A:E,5,0)</f>
        <v>0</v>
      </c>
      <c r="R1240">
        <f>VLOOKUP(A1240,Sheet2!A:F,6,0)</f>
        <v>0</v>
      </c>
      <c r="S1240" t="s">
        <v>1303</v>
      </c>
      <c r="T1240" s="33" t="str">
        <f>VLOOKUP(A1240,Sheet2!AA:AD,3,0)</f>
        <v>Red</v>
      </c>
      <c r="U1240" s="32" t="str">
        <f>VLOOKUP(A1240,Sheet2!X:Y,2,0)</f>
        <v>Red</v>
      </c>
      <c r="V1240" s="33" t="str">
        <f>VLOOKUP(A1240,Sheet2!AA:AD,4,0)</f>
        <v>Red</v>
      </c>
    </row>
    <row r="1241" spans="1:22" x14ac:dyDescent="0.3">
      <c r="A1241" t="s">
        <v>1253</v>
      </c>
      <c r="B1241" t="s">
        <v>1257</v>
      </c>
      <c r="C1241">
        <v>73</v>
      </c>
      <c r="D1241" t="s">
        <v>1263</v>
      </c>
      <c r="E1241">
        <v>2011</v>
      </c>
      <c r="F1241">
        <v>36</v>
      </c>
      <c r="G1241">
        <v>0.93120390200000003</v>
      </c>
      <c r="H1241" t="s">
        <v>1265</v>
      </c>
      <c r="I1241" t="s">
        <v>1270</v>
      </c>
      <c r="J1241" t="s">
        <v>1277</v>
      </c>
      <c r="K1241" t="s">
        <v>1280</v>
      </c>
      <c r="L1241" t="s">
        <v>1286</v>
      </c>
      <c r="M1241" t="s">
        <v>1288</v>
      </c>
      <c r="N1241" t="s">
        <v>1289</v>
      </c>
      <c r="O1241">
        <f>VLOOKUP(A1241,Sheet2!A:B,2,0)</f>
        <v>459692</v>
      </c>
      <c r="P1241">
        <f>VLOOKUP(A1241,Sheet2!A:C,3,0)</f>
        <v>541476</v>
      </c>
      <c r="Q1241">
        <f>VLOOKUP(A1241,Sheet2!A:E,5,0)</f>
        <v>966548</v>
      </c>
      <c r="R1241">
        <f>VLOOKUP(A1241,Sheet2!A:F,6,0)</f>
        <v>0</v>
      </c>
      <c r="S1241" t="s">
        <v>1289</v>
      </c>
      <c r="T1241" s="33" t="str">
        <f>VLOOKUP(A1241,Sheet2!AA:AD,3,0)</f>
        <v>Red</v>
      </c>
      <c r="U1241" s="32" t="str">
        <f>VLOOKUP(A1241,Sheet2!X:Y,2,0)</f>
        <v>Red</v>
      </c>
      <c r="V1241" s="33" t="str">
        <f>VLOOKUP(A1241,Sheet2!AA:AD,4,0)</f>
        <v>Red</v>
      </c>
    </row>
    <row r="1242" spans="1:22" x14ac:dyDescent="0.3">
      <c r="A1242" t="s">
        <v>1254</v>
      </c>
      <c r="B1242" t="s">
        <v>1257</v>
      </c>
      <c r="C1242">
        <v>60</v>
      </c>
      <c r="D1242" t="s">
        <v>1263</v>
      </c>
      <c r="E1242">
        <v>2010</v>
      </c>
      <c r="F1242">
        <v>36</v>
      </c>
      <c r="G1242">
        <v>0.78422069000000005</v>
      </c>
      <c r="H1242" t="s">
        <v>1264</v>
      </c>
      <c r="I1242" t="s">
        <v>1272</v>
      </c>
      <c r="J1242" t="s">
        <v>1277</v>
      </c>
      <c r="K1242" t="s">
        <v>1280</v>
      </c>
      <c r="L1242" t="s">
        <v>1286</v>
      </c>
      <c r="M1242" t="s">
        <v>1289</v>
      </c>
      <c r="N1242" t="s">
        <v>1289</v>
      </c>
      <c r="O1242">
        <f>VLOOKUP(A1242,Sheet2!A:B,2,0)</f>
        <v>221760</v>
      </c>
      <c r="P1242">
        <f>VLOOKUP(A1242,Sheet2!A:C,3,0)</f>
        <v>319813</v>
      </c>
      <c r="Q1242">
        <f>VLOOKUP(A1242,Sheet2!A:E,5,0)</f>
        <v>717326</v>
      </c>
      <c r="R1242">
        <f>VLOOKUP(A1242,Sheet2!A:F,6,0)</f>
        <v>717326</v>
      </c>
      <c r="S1242" t="s">
        <v>1303</v>
      </c>
      <c r="T1242" s="33" t="str">
        <f>VLOOKUP(A1242,Sheet2!AA:AD,3,0)</f>
        <v>Red</v>
      </c>
      <c r="U1242" s="32" t="str">
        <f>VLOOKUP(A1242,Sheet2!X:Y,2,0)</f>
        <v>Red</v>
      </c>
      <c r="V1242" s="33" t="str">
        <f>VLOOKUP(A1242,Sheet2!AA:AD,4,0)</f>
        <v>Red</v>
      </c>
    </row>
    <row r="1243" spans="1:22" x14ac:dyDescent="0.3">
      <c r="A1243" t="s">
        <v>1255</v>
      </c>
      <c r="B1243" t="s">
        <v>1257</v>
      </c>
      <c r="C1243">
        <v>61</v>
      </c>
      <c r="D1243" t="s">
        <v>1263</v>
      </c>
      <c r="E1243">
        <v>2005</v>
      </c>
      <c r="F1243">
        <v>22</v>
      </c>
      <c r="G1243">
        <v>0.82301457899999997</v>
      </c>
      <c r="H1243" t="s">
        <v>1265</v>
      </c>
      <c r="I1243" t="s">
        <v>1268</v>
      </c>
      <c r="J1243" t="s">
        <v>1275</v>
      </c>
      <c r="K1243" t="s">
        <v>1281</v>
      </c>
      <c r="L1243" t="s">
        <v>1287</v>
      </c>
      <c r="M1243" t="s">
        <v>1289</v>
      </c>
      <c r="N1243" t="s">
        <v>1289</v>
      </c>
      <c r="O1243">
        <f>VLOOKUP(A1243,Sheet2!A:B,2,0)</f>
        <v>217722.52</v>
      </c>
      <c r="P1243">
        <f>VLOOKUP(A1243,Sheet2!A:C,3,0)</f>
        <v>382004</v>
      </c>
      <c r="Q1243">
        <f>VLOOKUP(A1243,Sheet2!A:E,5,0)</f>
        <v>611188</v>
      </c>
      <c r="R1243">
        <f>VLOOKUP(A1243,Sheet2!A:F,6,0)</f>
        <v>611188</v>
      </c>
      <c r="S1243" t="s">
        <v>1288</v>
      </c>
      <c r="T1243" s="33" t="str">
        <f>VLOOKUP(A1243,Sheet2!AA:AD,3,0)</f>
        <v>Red</v>
      </c>
      <c r="U1243" s="32" t="str">
        <f>VLOOKUP(A1243,Sheet2!X:Y,2,0)</f>
        <v>Red</v>
      </c>
      <c r="V1243" s="33" t="str">
        <f>VLOOKUP(A1243,Sheet2!AA:AD,4,0)</f>
        <v>Red</v>
      </c>
    </row>
  </sheetData>
  <autoFilter ref="A1:T1243" xr:uid="{00000000-0001-0000-00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73E0-649C-4C22-8157-9EB26C2789C4}">
  <dimension ref="A1:T347"/>
  <sheetViews>
    <sheetView workbookViewId="0">
      <selection sqref="A1:T347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1290</v>
      </c>
      <c r="P1" t="s">
        <v>1291</v>
      </c>
      <c r="Q1" t="s">
        <v>1292</v>
      </c>
      <c r="R1" t="s">
        <v>1293</v>
      </c>
      <c r="S1" t="s">
        <v>1306</v>
      </c>
      <c r="T1" t="s">
        <v>1319</v>
      </c>
    </row>
    <row r="2" spans="1:20" x14ac:dyDescent="0.3">
      <c r="A2" t="s">
        <v>910</v>
      </c>
      <c r="B2" t="s">
        <v>1257</v>
      </c>
      <c r="C2">
        <v>49</v>
      </c>
      <c r="D2" t="s">
        <v>1260</v>
      </c>
      <c r="E2">
        <v>2010</v>
      </c>
      <c r="F2">
        <v>22</v>
      </c>
      <c r="G2">
        <v>0.63107726600000003</v>
      </c>
      <c r="H2" t="s">
        <v>1264</v>
      </c>
      <c r="I2" t="s">
        <v>1271</v>
      </c>
      <c r="J2" t="s">
        <v>1271</v>
      </c>
      <c r="K2" t="s">
        <v>1271</v>
      </c>
      <c r="L2" t="s">
        <v>1271</v>
      </c>
      <c r="M2" t="s">
        <v>1288</v>
      </c>
      <c r="N2" t="s">
        <v>1289</v>
      </c>
      <c r="O2">
        <v>224488</v>
      </c>
      <c r="P2">
        <v>253671</v>
      </c>
      <c r="Q2">
        <v>550838</v>
      </c>
      <c r="R2">
        <v>0</v>
      </c>
      <c r="S2" t="s">
        <v>1288</v>
      </c>
      <c r="T2" t="s">
        <v>1305</v>
      </c>
    </row>
    <row r="3" spans="1:20" x14ac:dyDescent="0.3">
      <c r="A3" t="s">
        <v>911</v>
      </c>
      <c r="B3" t="s">
        <v>1257</v>
      </c>
      <c r="C3">
        <v>61</v>
      </c>
      <c r="D3" t="s">
        <v>1260</v>
      </c>
      <c r="E3">
        <v>2015</v>
      </c>
      <c r="F3">
        <v>24</v>
      </c>
      <c r="G3">
        <v>0.62246000000000001</v>
      </c>
      <c r="H3" t="s">
        <v>1264</v>
      </c>
      <c r="I3" t="s">
        <v>1271</v>
      </c>
      <c r="J3" t="s">
        <v>1271</v>
      </c>
      <c r="K3" t="s">
        <v>1271</v>
      </c>
      <c r="L3" t="s">
        <v>1271</v>
      </c>
      <c r="M3" t="s">
        <v>1288</v>
      </c>
      <c r="N3" t="s">
        <v>1288</v>
      </c>
      <c r="O3">
        <v>231631.85</v>
      </c>
      <c r="P3">
        <v>294932</v>
      </c>
      <c r="Q3">
        <v>704080</v>
      </c>
      <c r="R3">
        <v>0</v>
      </c>
      <c r="S3" t="s">
        <v>1288</v>
      </c>
      <c r="T3" t="s">
        <v>1305</v>
      </c>
    </row>
    <row r="4" spans="1:20" x14ac:dyDescent="0.3">
      <c r="A4" t="s">
        <v>912</v>
      </c>
      <c r="B4" t="s">
        <v>1256</v>
      </c>
      <c r="C4">
        <v>61</v>
      </c>
      <c r="D4" t="s">
        <v>1261</v>
      </c>
      <c r="E4">
        <v>2012</v>
      </c>
      <c r="F4">
        <v>53</v>
      </c>
      <c r="G4">
        <v>0.52178226599999999</v>
      </c>
      <c r="H4" t="s">
        <v>1264</v>
      </c>
      <c r="I4" t="s">
        <v>1273</v>
      </c>
      <c r="J4" t="s">
        <v>1276</v>
      </c>
      <c r="K4" t="s">
        <v>1283</v>
      </c>
      <c r="L4" t="s">
        <v>1286</v>
      </c>
      <c r="M4" t="s">
        <v>1289</v>
      </c>
      <c r="N4" t="s">
        <v>1289</v>
      </c>
      <c r="O4">
        <v>185442</v>
      </c>
      <c r="P4">
        <v>253123</v>
      </c>
      <c r="Q4">
        <v>496750</v>
      </c>
      <c r="R4">
        <v>496750</v>
      </c>
      <c r="S4" t="s">
        <v>1304</v>
      </c>
      <c r="T4" t="s">
        <v>1305</v>
      </c>
    </row>
    <row r="5" spans="1:20" x14ac:dyDescent="0.3">
      <c r="A5" t="s">
        <v>913</v>
      </c>
      <c r="B5" t="s">
        <v>1256</v>
      </c>
      <c r="C5">
        <v>49</v>
      </c>
      <c r="D5" t="s">
        <v>1260</v>
      </c>
      <c r="E5">
        <v>2009</v>
      </c>
      <c r="F5">
        <v>52</v>
      </c>
      <c r="G5">
        <v>0.83117664199999997</v>
      </c>
      <c r="H5" t="s">
        <v>1265</v>
      </c>
      <c r="I5" t="s">
        <v>1271</v>
      </c>
      <c r="J5" t="s">
        <v>1271</v>
      </c>
      <c r="K5" t="s">
        <v>1271</v>
      </c>
      <c r="L5" t="s">
        <v>1271</v>
      </c>
      <c r="M5" t="s">
        <v>1288</v>
      </c>
      <c r="N5" t="s">
        <v>1289</v>
      </c>
      <c r="O5">
        <v>473456</v>
      </c>
      <c r="P5">
        <v>495684</v>
      </c>
      <c r="Q5">
        <v>606758</v>
      </c>
      <c r="R5">
        <v>0</v>
      </c>
      <c r="S5" t="s">
        <v>1288</v>
      </c>
      <c r="T5" t="s">
        <v>1305</v>
      </c>
    </row>
    <row r="6" spans="1:20" x14ac:dyDescent="0.3">
      <c r="A6" t="s">
        <v>914</v>
      </c>
      <c r="B6" t="s">
        <v>1256</v>
      </c>
      <c r="C6">
        <v>61</v>
      </c>
      <c r="D6" t="s">
        <v>1258</v>
      </c>
      <c r="E6">
        <v>2009</v>
      </c>
      <c r="F6">
        <v>36</v>
      </c>
      <c r="G6">
        <v>0.72600358200000004</v>
      </c>
      <c r="H6" t="s">
        <v>1264</v>
      </c>
      <c r="I6" t="s">
        <v>1270</v>
      </c>
      <c r="J6" t="s">
        <v>1275</v>
      </c>
      <c r="K6" t="s">
        <v>1280</v>
      </c>
      <c r="L6" t="s">
        <v>1286</v>
      </c>
      <c r="M6" t="s">
        <v>1289</v>
      </c>
      <c r="N6" t="s">
        <v>1289</v>
      </c>
      <c r="O6">
        <v>194576.52</v>
      </c>
      <c r="P6">
        <v>302526</v>
      </c>
      <c r="Q6">
        <v>636218</v>
      </c>
      <c r="R6">
        <v>636218</v>
      </c>
      <c r="S6" t="s">
        <v>1304</v>
      </c>
      <c r="T6" t="s">
        <v>1305</v>
      </c>
    </row>
    <row r="7" spans="1:20" x14ac:dyDescent="0.3">
      <c r="A7" t="s">
        <v>915</v>
      </c>
      <c r="B7" t="s">
        <v>1257</v>
      </c>
      <c r="C7">
        <v>37</v>
      </c>
      <c r="D7" t="s">
        <v>1258</v>
      </c>
      <c r="E7">
        <v>2009</v>
      </c>
      <c r="F7">
        <v>36</v>
      </c>
      <c r="G7">
        <v>0.83573731299999998</v>
      </c>
      <c r="H7" t="s">
        <v>1265</v>
      </c>
      <c r="I7" t="s">
        <v>1268</v>
      </c>
      <c r="J7" t="s">
        <v>1275</v>
      </c>
      <c r="K7" t="s">
        <v>1280</v>
      </c>
      <c r="L7" t="s">
        <v>1286</v>
      </c>
      <c r="M7" t="s">
        <v>1289</v>
      </c>
      <c r="N7" t="s">
        <v>1289</v>
      </c>
      <c r="O7">
        <v>487467.79</v>
      </c>
      <c r="P7">
        <v>593693</v>
      </c>
      <c r="Q7">
        <v>567140</v>
      </c>
      <c r="R7">
        <v>567140</v>
      </c>
      <c r="S7" t="s">
        <v>1288</v>
      </c>
      <c r="T7" t="s">
        <v>1305</v>
      </c>
    </row>
    <row r="8" spans="1:20" x14ac:dyDescent="0.3">
      <c r="A8" t="s">
        <v>916</v>
      </c>
      <c r="B8" t="s">
        <v>1256</v>
      </c>
      <c r="C8">
        <v>61</v>
      </c>
      <c r="D8" t="s">
        <v>1260</v>
      </c>
      <c r="E8">
        <v>2006</v>
      </c>
      <c r="F8">
        <v>44</v>
      </c>
      <c r="G8">
        <v>0.72914710699999996</v>
      </c>
      <c r="H8" t="s">
        <v>1264</v>
      </c>
      <c r="I8" t="s">
        <v>1271</v>
      </c>
      <c r="J8" t="s">
        <v>1276</v>
      </c>
      <c r="K8" t="s">
        <v>1280</v>
      </c>
      <c r="L8" t="s">
        <v>1286</v>
      </c>
      <c r="M8" t="s">
        <v>1288</v>
      </c>
      <c r="N8" t="s">
        <v>1289</v>
      </c>
      <c r="O8">
        <v>137320</v>
      </c>
      <c r="P8">
        <v>159150</v>
      </c>
      <c r="Q8">
        <v>419969</v>
      </c>
      <c r="R8">
        <v>0</v>
      </c>
      <c r="S8" t="s">
        <v>1303</v>
      </c>
      <c r="T8" t="s">
        <v>1305</v>
      </c>
    </row>
    <row r="9" spans="1:20" x14ac:dyDescent="0.3">
      <c r="A9" t="s">
        <v>917</v>
      </c>
      <c r="B9" t="s">
        <v>1257</v>
      </c>
      <c r="C9">
        <v>49</v>
      </c>
      <c r="D9" t="s">
        <v>1259</v>
      </c>
      <c r="E9">
        <v>2013</v>
      </c>
      <c r="F9">
        <v>39</v>
      </c>
      <c r="G9">
        <v>0.79068285699999996</v>
      </c>
      <c r="H9" t="s">
        <v>1265</v>
      </c>
      <c r="I9" t="s">
        <v>1268</v>
      </c>
      <c r="J9" t="s">
        <v>1274</v>
      </c>
      <c r="K9" t="s">
        <v>1282</v>
      </c>
      <c r="L9" t="s">
        <v>1286</v>
      </c>
      <c r="M9" t="s">
        <v>1289</v>
      </c>
      <c r="N9" t="s">
        <v>1289</v>
      </c>
      <c r="O9">
        <v>252449.55</v>
      </c>
      <c r="P9">
        <v>621764</v>
      </c>
      <c r="Q9">
        <v>0</v>
      </c>
      <c r="R9">
        <v>0</v>
      </c>
      <c r="S9" t="s">
        <v>1288</v>
      </c>
      <c r="T9" t="s">
        <v>1305</v>
      </c>
    </row>
    <row r="10" spans="1:20" x14ac:dyDescent="0.3">
      <c r="A10" t="s">
        <v>918</v>
      </c>
      <c r="B10" t="s">
        <v>1257</v>
      </c>
      <c r="C10">
        <v>61</v>
      </c>
      <c r="D10" t="s">
        <v>1260</v>
      </c>
      <c r="E10">
        <v>2015</v>
      </c>
      <c r="F10">
        <v>22</v>
      </c>
      <c r="G10">
        <v>0.76489130400000005</v>
      </c>
      <c r="H10" t="s">
        <v>1264</v>
      </c>
      <c r="I10" t="s">
        <v>1271</v>
      </c>
      <c r="J10" t="s">
        <v>1271</v>
      </c>
      <c r="K10" t="s">
        <v>1271</v>
      </c>
      <c r="L10" t="s">
        <v>1271</v>
      </c>
      <c r="M10" t="s">
        <v>1289</v>
      </c>
      <c r="N10" t="s">
        <v>1289</v>
      </c>
      <c r="O10">
        <v>60851</v>
      </c>
      <c r="P10">
        <v>546318</v>
      </c>
      <c r="Q10">
        <v>878714</v>
      </c>
      <c r="R10">
        <v>878714</v>
      </c>
      <c r="S10" t="s">
        <v>1288</v>
      </c>
      <c r="T10" t="s">
        <v>1305</v>
      </c>
    </row>
    <row r="11" spans="1:20" x14ac:dyDescent="0.3">
      <c r="A11" t="s">
        <v>919</v>
      </c>
      <c r="B11" t="s">
        <v>1256</v>
      </c>
      <c r="C11">
        <v>49</v>
      </c>
      <c r="D11" t="s">
        <v>1261</v>
      </c>
      <c r="E11">
        <v>2013</v>
      </c>
      <c r="F11">
        <v>41</v>
      </c>
      <c r="G11">
        <v>0.50435534000000004</v>
      </c>
      <c r="H11" t="s">
        <v>1265</v>
      </c>
      <c r="I11" t="s">
        <v>1273</v>
      </c>
      <c r="J11" t="s">
        <v>1274</v>
      </c>
      <c r="K11" t="s">
        <v>1283</v>
      </c>
      <c r="L11" t="s">
        <v>1271</v>
      </c>
      <c r="M11" t="s">
        <v>1289</v>
      </c>
      <c r="N11" t="s">
        <v>1289</v>
      </c>
      <c r="O11">
        <v>212782</v>
      </c>
      <c r="P11">
        <v>388094</v>
      </c>
      <c r="Q11">
        <v>0</v>
      </c>
      <c r="R11">
        <v>0</v>
      </c>
      <c r="S11" t="s">
        <v>1304</v>
      </c>
      <c r="T11" t="s">
        <v>1305</v>
      </c>
    </row>
    <row r="12" spans="1:20" x14ac:dyDescent="0.3">
      <c r="A12" t="s">
        <v>920</v>
      </c>
      <c r="B12" t="s">
        <v>1257</v>
      </c>
      <c r="C12">
        <v>61</v>
      </c>
      <c r="D12" t="s">
        <v>1259</v>
      </c>
      <c r="E12">
        <v>2009</v>
      </c>
      <c r="F12">
        <v>32</v>
      </c>
      <c r="G12">
        <v>0.74093373100000004</v>
      </c>
      <c r="H12" t="s">
        <v>1264</v>
      </c>
      <c r="I12" t="s">
        <v>1268</v>
      </c>
      <c r="J12" t="s">
        <v>1275</v>
      </c>
      <c r="K12" t="s">
        <v>1280</v>
      </c>
      <c r="L12" t="s">
        <v>1286</v>
      </c>
      <c r="M12" t="s">
        <v>1288</v>
      </c>
      <c r="N12" t="s">
        <v>1289</v>
      </c>
      <c r="O12">
        <v>405320.1</v>
      </c>
      <c r="P12">
        <v>447888</v>
      </c>
      <c r="Q12">
        <v>532765</v>
      </c>
      <c r="R12">
        <v>0</v>
      </c>
      <c r="S12" t="s">
        <v>1288</v>
      </c>
      <c r="T12" t="s">
        <v>1305</v>
      </c>
    </row>
    <row r="13" spans="1:20" x14ac:dyDescent="0.3">
      <c r="A13" t="s">
        <v>921</v>
      </c>
      <c r="B13" t="s">
        <v>1257</v>
      </c>
      <c r="C13">
        <v>61</v>
      </c>
      <c r="D13" t="s">
        <v>1260</v>
      </c>
      <c r="E13">
        <v>2010</v>
      </c>
      <c r="F13">
        <v>37</v>
      </c>
      <c r="G13">
        <v>0.82839194599999999</v>
      </c>
      <c r="H13" t="s">
        <v>1265</v>
      </c>
      <c r="I13" t="s">
        <v>1268</v>
      </c>
      <c r="J13" t="s">
        <v>1275</v>
      </c>
      <c r="K13" t="s">
        <v>1279</v>
      </c>
      <c r="L13" t="s">
        <v>1286</v>
      </c>
      <c r="M13" t="s">
        <v>1288</v>
      </c>
      <c r="N13" t="s">
        <v>1289</v>
      </c>
      <c r="O13">
        <v>464675.95</v>
      </c>
      <c r="P13">
        <v>545720</v>
      </c>
      <c r="Q13">
        <v>713496</v>
      </c>
      <c r="R13">
        <v>0</v>
      </c>
      <c r="S13" t="s">
        <v>1288</v>
      </c>
      <c r="T13" t="s">
        <v>1305</v>
      </c>
    </row>
    <row r="14" spans="1:20" x14ac:dyDescent="0.3">
      <c r="A14" t="s">
        <v>922</v>
      </c>
      <c r="B14" t="s">
        <v>1257</v>
      </c>
      <c r="C14">
        <v>49</v>
      </c>
      <c r="D14" t="s">
        <v>1261</v>
      </c>
      <c r="E14">
        <v>2013</v>
      </c>
      <c r="F14">
        <v>21</v>
      </c>
      <c r="G14">
        <v>0.60363316099999997</v>
      </c>
      <c r="H14" t="s">
        <v>1264</v>
      </c>
      <c r="I14" t="s">
        <v>1271</v>
      </c>
      <c r="J14" t="s">
        <v>1271</v>
      </c>
      <c r="K14" t="s">
        <v>1271</v>
      </c>
      <c r="L14" t="s">
        <v>1271</v>
      </c>
      <c r="M14" t="s">
        <v>1288</v>
      </c>
      <c r="N14" t="s">
        <v>1288</v>
      </c>
      <c r="O14">
        <v>237110</v>
      </c>
      <c r="P14">
        <v>237110</v>
      </c>
      <c r="Q14">
        <v>526913</v>
      </c>
      <c r="R14">
        <v>0</v>
      </c>
      <c r="S14" t="s">
        <v>1303</v>
      </c>
      <c r="T14" t="s">
        <v>1305</v>
      </c>
    </row>
    <row r="15" spans="1:20" x14ac:dyDescent="0.3">
      <c r="A15" t="s">
        <v>923</v>
      </c>
      <c r="B15" t="s">
        <v>1257</v>
      </c>
      <c r="C15">
        <v>61</v>
      </c>
      <c r="D15" t="s">
        <v>1258</v>
      </c>
      <c r="E15">
        <v>2012</v>
      </c>
      <c r="F15">
        <v>20</v>
      </c>
      <c r="G15">
        <v>0.62141584900000002</v>
      </c>
      <c r="H15" t="s">
        <v>1264</v>
      </c>
      <c r="I15" t="s">
        <v>1271</v>
      </c>
      <c r="J15" t="s">
        <v>1271</v>
      </c>
      <c r="K15" t="s">
        <v>1271</v>
      </c>
      <c r="L15" t="s">
        <v>1271</v>
      </c>
      <c r="M15" t="s">
        <v>1288</v>
      </c>
      <c r="N15" t="s">
        <v>1288</v>
      </c>
      <c r="O15">
        <v>232657</v>
      </c>
      <c r="P15">
        <v>318199</v>
      </c>
      <c r="Q15">
        <v>644704</v>
      </c>
      <c r="R15">
        <v>0</v>
      </c>
      <c r="S15" t="s">
        <v>1304</v>
      </c>
      <c r="T15" t="s">
        <v>1305</v>
      </c>
    </row>
    <row r="16" spans="1:20" x14ac:dyDescent="0.3">
      <c r="A16" t="s">
        <v>924</v>
      </c>
      <c r="B16" t="s">
        <v>1257</v>
      </c>
      <c r="C16">
        <v>37</v>
      </c>
      <c r="D16" t="s">
        <v>1261</v>
      </c>
      <c r="E16">
        <v>2005</v>
      </c>
      <c r="F16">
        <v>20</v>
      </c>
      <c r="G16">
        <v>0.52095850499999996</v>
      </c>
      <c r="H16" t="s">
        <v>1266</v>
      </c>
      <c r="I16" t="s">
        <v>1271</v>
      </c>
      <c r="J16" t="s">
        <v>1271</v>
      </c>
      <c r="K16" t="s">
        <v>1271</v>
      </c>
      <c r="L16" t="s">
        <v>1271</v>
      </c>
      <c r="M16" t="s">
        <v>1289</v>
      </c>
      <c r="N16" t="s">
        <v>1289</v>
      </c>
      <c r="O16">
        <v>152004</v>
      </c>
      <c r="P16">
        <v>208264</v>
      </c>
      <c r="Q16">
        <v>301193</v>
      </c>
      <c r="R16">
        <v>301193</v>
      </c>
      <c r="S16" t="s">
        <v>1288</v>
      </c>
      <c r="T16" t="s">
        <v>1305</v>
      </c>
    </row>
    <row r="17" spans="1:20" x14ac:dyDescent="0.3">
      <c r="A17" t="s">
        <v>925</v>
      </c>
      <c r="B17" t="s">
        <v>1256</v>
      </c>
      <c r="C17">
        <v>49</v>
      </c>
      <c r="D17" t="s">
        <v>1261</v>
      </c>
      <c r="E17">
        <v>2010</v>
      </c>
      <c r="F17">
        <v>50</v>
      </c>
      <c r="G17">
        <v>0.66530040300000004</v>
      </c>
      <c r="H17" t="s">
        <v>1265</v>
      </c>
      <c r="I17" t="s">
        <v>1272</v>
      </c>
      <c r="J17" t="s">
        <v>1275</v>
      </c>
      <c r="K17" t="s">
        <v>1279</v>
      </c>
      <c r="L17" t="s">
        <v>1286</v>
      </c>
      <c r="M17" t="s">
        <v>1288</v>
      </c>
      <c r="N17" t="s">
        <v>1289</v>
      </c>
      <c r="O17">
        <v>433545</v>
      </c>
      <c r="P17">
        <v>433545</v>
      </c>
      <c r="Q17">
        <v>432787</v>
      </c>
      <c r="R17">
        <v>0</v>
      </c>
      <c r="S17" t="s">
        <v>1288</v>
      </c>
      <c r="T17" t="s">
        <v>1305</v>
      </c>
    </row>
    <row r="18" spans="1:20" x14ac:dyDescent="0.3">
      <c r="A18" t="s">
        <v>926</v>
      </c>
      <c r="B18" t="s">
        <v>1257</v>
      </c>
      <c r="C18">
        <v>61</v>
      </c>
      <c r="D18" t="s">
        <v>1258</v>
      </c>
      <c r="E18">
        <v>2010</v>
      </c>
      <c r="F18">
        <v>29</v>
      </c>
      <c r="G18">
        <v>0.82762813800000001</v>
      </c>
      <c r="H18" t="s">
        <v>1265</v>
      </c>
      <c r="I18" t="s">
        <v>1269</v>
      </c>
      <c r="J18" t="s">
        <v>1276</v>
      </c>
      <c r="K18" t="s">
        <v>1279</v>
      </c>
      <c r="L18" t="s">
        <v>1286</v>
      </c>
      <c r="M18" t="s">
        <v>1288</v>
      </c>
      <c r="N18" t="s">
        <v>1289</v>
      </c>
      <c r="O18">
        <v>518460</v>
      </c>
      <c r="P18">
        <v>518460</v>
      </c>
      <c r="Q18">
        <v>627831</v>
      </c>
      <c r="R18">
        <v>0</v>
      </c>
      <c r="S18" t="s">
        <v>1288</v>
      </c>
      <c r="T18" t="s">
        <v>1305</v>
      </c>
    </row>
    <row r="19" spans="1:20" x14ac:dyDescent="0.3">
      <c r="A19" t="s">
        <v>927</v>
      </c>
      <c r="B19" t="s">
        <v>1257</v>
      </c>
      <c r="C19">
        <v>61</v>
      </c>
      <c r="D19" t="s">
        <v>1262</v>
      </c>
      <c r="E19">
        <v>2017</v>
      </c>
      <c r="F19">
        <v>46</v>
      </c>
      <c r="G19">
        <v>0.51871666699999996</v>
      </c>
      <c r="H19" t="s">
        <v>1266</v>
      </c>
      <c r="I19" t="s">
        <v>1269</v>
      </c>
      <c r="J19" t="s">
        <v>1277</v>
      </c>
      <c r="K19" t="s">
        <v>1279</v>
      </c>
      <c r="L19" t="s">
        <v>1286</v>
      </c>
      <c r="M19" t="s">
        <v>1289</v>
      </c>
      <c r="N19" t="s">
        <v>1288</v>
      </c>
      <c r="O19">
        <v>218116</v>
      </c>
      <c r="P19">
        <v>349395</v>
      </c>
      <c r="Q19">
        <v>587415</v>
      </c>
      <c r="R19">
        <v>587415</v>
      </c>
      <c r="S19" t="s">
        <v>1288</v>
      </c>
      <c r="T19" t="s">
        <v>1305</v>
      </c>
    </row>
    <row r="20" spans="1:20" x14ac:dyDescent="0.3">
      <c r="A20" t="s">
        <v>928</v>
      </c>
      <c r="B20" t="s">
        <v>1257</v>
      </c>
      <c r="C20">
        <v>43</v>
      </c>
      <c r="D20" t="s">
        <v>1263</v>
      </c>
      <c r="E20">
        <v>2012</v>
      </c>
      <c r="F20">
        <v>49</v>
      </c>
      <c r="G20">
        <v>0.48896390200000001</v>
      </c>
      <c r="H20" t="s">
        <v>1265</v>
      </c>
      <c r="I20" t="s">
        <v>1271</v>
      </c>
      <c r="J20" t="s">
        <v>1271</v>
      </c>
      <c r="K20" t="s">
        <v>1271</v>
      </c>
      <c r="L20" t="s">
        <v>1271</v>
      </c>
      <c r="M20" t="s">
        <v>1289</v>
      </c>
      <c r="N20" t="s">
        <v>1288</v>
      </c>
      <c r="O20">
        <v>116758</v>
      </c>
      <c r="P20">
        <v>292306</v>
      </c>
      <c r="Q20">
        <v>469552</v>
      </c>
      <c r="R20">
        <v>469552</v>
      </c>
      <c r="S20" t="s">
        <v>1304</v>
      </c>
      <c r="T20" t="s">
        <v>1305</v>
      </c>
    </row>
    <row r="21" spans="1:20" x14ac:dyDescent="0.3">
      <c r="A21" t="s">
        <v>929</v>
      </c>
      <c r="B21" t="s">
        <v>1257</v>
      </c>
      <c r="C21">
        <v>49</v>
      </c>
      <c r="D21" t="s">
        <v>1258</v>
      </c>
      <c r="E21">
        <v>2009</v>
      </c>
      <c r="F21">
        <v>33</v>
      </c>
      <c r="G21">
        <v>0.82497432800000003</v>
      </c>
      <c r="H21" t="s">
        <v>1265</v>
      </c>
      <c r="I21" t="s">
        <v>1270</v>
      </c>
      <c r="J21" t="s">
        <v>1271</v>
      </c>
      <c r="K21" t="s">
        <v>1271</v>
      </c>
      <c r="L21" t="s">
        <v>1271</v>
      </c>
      <c r="M21" t="s">
        <v>1289</v>
      </c>
      <c r="N21" t="s">
        <v>1289</v>
      </c>
      <c r="O21">
        <v>108596.67</v>
      </c>
      <c r="P21">
        <v>515527</v>
      </c>
      <c r="Q21">
        <v>0</v>
      </c>
      <c r="R21">
        <v>0</v>
      </c>
      <c r="S21" t="s">
        <v>1303</v>
      </c>
      <c r="T21" t="s">
        <v>1305</v>
      </c>
    </row>
    <row r="22" spans="1:20" x14ac:dyDescent="0.3">
      <c r="A22" t="s">
        <v>930</v>
      </c>
      <c r="B22" t="s">
        <v>1257</v>
      </c>
      <c r="C22">
        <v>36</v>
      </c>
      <c r="D22" t="s">
        <v>1263</v>
      </c>
      <c r="E22">
        <v>2006</v>
      </c>
      <c r="F22">
        <v>36</v>
      </c>
      <c r="G22">
        <v>0.45246376799999999</v>
      </c>
      <c r="H22" t="s">
        <v>1264</v>
      </c>
      <c r="I22" t="s">
        <v>1271</v>
      </c>
      <c r="J22" t="s">
        <v>1271</v>
      </c>
      <c r="K22" t="s">
        <v>1271</v>
      </c>
      <c r="L22" t="s">
        <v>1271</v>
      </c>
      <c r="M22" t="s">
        <v>1288</v>
      </c>
      <c r="N22" t="s">
        <v>1288</v>
      </c>
      <c r="O22">
        <v>179972</v>
      </c>
      <c r="P22">
        <v>207660</v>
      </c>
      <c r="Q22">
        <v>237968</v>
      </c>
      <c r="R22">
        <v>0</v>
      </c>
      <c r="S22" t="s">
        <v>1303</v>
      </c>
      <c r="T22" t="s">
        <v>1305</v>
      </c>
    </row>
    <row r="23" spans="1:20" x14ac:dyDescent="0.3">
      <c r="A23" t="s">
        <v>931</v>
      </c>
      <c r="B23" t="s">
        <v>1257</v>
      </c>
      <c r="C23">
        <v>49</v>
      </c>
      <c r="D23" t="s">
        <v>1258</v>
      </c>
      <c r="E23">
        <v>2007</v>
      </c>
      <c r="F23">
        <v>18</v>
      </c>
      <c r="G23">
        <v>0.62448273200000004</v>
      </c>
      <c r="H23" t="s">
        <v>1264</v>
      </c>
      <c r="I23" t="s">
        <v>1271</v>
      </c>
      <c r="J23" t="s">
        <v>1271</v>
      </c>
      <c r="K23" t="s">
        <v>1271</v>
      </c>
      <c r="L23" t="s">
        <v>1271</v>
      </c>
      <c r="M23" t="s">
        <v>1288</v>
      </c>
      <c r="N23" t="s">
        <v>1289</v>
      </c>
      <c r="O23">
        <v>139160</v>
      </c>
      <c r="P23">
        <v>173950</v>
      </c>
      <c r="Q23">
        <v>390258</v>
      </c>
      <c r="R23">
        <v>0</v>
      </c>
      <c r="S23" t="s">
        <v>1303</v>
      </c>
      <c r="T23" t="s">
        <v>1305</v>
      </c>
    </row>
    <row r="24" spans="1:20" x14ac:dyDescent="0.3">
      <c r="A24" t="s">
        <v>932</v>
      </c>
      <c r="B24" t="s">
        <v>1257</v>
      </c>
      <c r="C24">
        <v>48</v>
      </c>
      <c r="D24" t="s">
        <v>1263</v>
      </c>
      <c r="E24">
        <v>2006</v>
      </c>
      <c r="F24">
        <v>36</v>
      </c>
      <c r="G24">
        <v>0.53851304300000002</v>
      </c>
      <c r="H24" t="s">
        <v>1264</v>
      </c>
      <c r="I24" t="s">
        <v>1269</v>
      </c>
      <c r="J24" t="s">
        <v>1274</v>
      </c>
      <c r="K24" t="s">
        <v>1280</v>
      </c>
      <c r="L24" t="s">
        <v>1284</v>
      </c>
      <c r="M24" t="s">
        <v>1289</v>
      </c>
      <c r="N24" t="s">
        <v>1288</v>
      </c>
      <c r="O24">
        <v>210465</v>
      </c>
      <c r="P24">
        <v>224496</v>
      </c>
      <c r="Q24">
        <v>349514</v>
      </c>
      <c r="R24">
        <v>0</v>
      </c>
      <c r="S24" t="s">
        <v>1303</v>
      </c>
      <c r="T24" t="s">
        <v>1305</v>
      </c>
    </row>
    <row r="25" spans="1:20" x14ac:dyDescent="0.3">
      <c r="A25" t="s">
        <v>933</v>
      </c>
      <c r="B25" t="s">
        <v>1257</v>
      </c>
      <c r="C25">
        <v>49</v>
      </c>
      <c r="D25" t="s">
        <v>1260</v>
      </c>
      <c r="E25">
        <v>2007</v>
      </c>
      <c r="F25">
        <v>47</v>
      </c>
      <c r="G25">
        <v>0.62273344500000005</v>
      </c>
      <c r="H25" t="s">
        <v>1264</v>
      </c>
      <c r="I25" t="s">
        <v>1271</v>
      </c>
      <c r="J25" t="s">
        <v>1271</v>
      </c>
      <c r="K25" t="s">
        <v>1271</v>
      </c>
      <c r="L25" t="s">
        <v>1271</v>
      </c>
      <c r="M25" t="s">
        <v>1289</v>
      </c>
      <c r="N25" t="s">
        <v>1289</v>
      </c>
      <c r="O25">
        <v>31355</v>
      </c>
      <c r="P25">
        <v>212905</v>
      </c>
      <c r="Q25">
        <v>0</v>
      </c>
      <c r="R25">
        <v>0</v>
      </c>
      <c r="S25" t="s">
        <v>1304</v>
      </c>
      <c r="T25" t="s">
        <v>1305</v>
      </c>
    </row>
    <row r="26" spans="1:20" x14ac:dyDescent="0.3">
      <c r="A26" t="s">
        <v>934</v>
      </c>
      <c r="B26" t="s">
        <v>1257</v>
      </c>
      <c r="C26">
        <v>36</v>
      </c>
      <c r="D26" t="s">
        <v>1263</v>
      </c>
      <c r="E26">
        <v>2007</v>
      </c>
      <c r="F26">
        <v>36</v>
      </c>
      <c r="G26">
        <v>0.44571428600000002</v>
      </c>
      <c r="H26" t="s">
        <v>1264</v>
      </c>
      <c r="I26" t="s">
        <v>1271</v>
      </c>
      <c r="J26" t="s">
        <v>1271</v>
      </c>
      <c r="K26" t="s">
        <v>1271</v>
      </c>
      <c r="L26" t="s">
        <v>1271</v>
      </c>
      <c r="M26" t="s">
        <v>1289</v>
      </c>
      <c r="N26" t="s">
        <v>1288</v>
      </c>
      <c r="O26">
        <v>195000</v>
      </c>
      <c r="P26">
        <v>212433</v>
      </c>
      <c r="Q26">
        <v>295005</v>
      </c>
      <c r="R26">
        <v>0</v>
      </c>
      <c r="S26" t="s">
        <v>1303</v>
      </c>
      <c r="T26" t="s">
        <v>1305</v>
      </c>
    </row>
    <row r="27" spans="1:20" x14ac:dyDescent="0.3">
      <c r="A27" t="s">
        <v>935</v>
      </c>
      <c r="B27" t="s">
        <v>1257</v>
      </c>
      <c r="C27">
        <v>49</v>
      </c>
      <c r="D27" t="s">
        <v>1258</v>
      </c>
      <c r="E27">
        <v>2008</v>
      </c>
      <c r="F27">
        <v>24</v>
      </c>
      <c r="G27">
        <v>0.62374637700000002</v>
      </c>
      <c r="H27" t="s">
        <v>1264</v>
      </c>
      <c r="I27" t="s">
        <v>1271</v>
      </c>
      <c r="J27" t="s">
        <v>1271</v>
      </c>
      <c r="K27" t="s">
        <v>1271</v>
      </c>
      <c r="L27" t="s">
        <v>1271</v>
      </c>
      <c r="M27" t="s">
        <v>1288</v>
      </c>
      <c r="N27" t="s">
        <v>1288</v>
      </c>
      <c r="O27">
        <v>163875.84</v>
      </c>
      <c r="P27">
        <v>176940</v>
      </c>
      <c r="Q27">
        <v>401885</v>
      </c>
      <c r="R27">
        <v>0</v>
      </c>
      <c r="S27" t="s">
        <v>1303</v>
      </c>
      <c r="T27" t="s">
        <v>1305</v>
      </c>
    </row>
    <row r="28" spans="1:20" x14ac:dyDescent="0.3">
      <c r="A28" t="s">
        <v>936</v>
      </c>
      <c r="B28" t="s">
        <v>1257</v>
      </c>
      <c r="C28">
        <v>36</v>
      </c>
      <c r="D28" t="s">
        <v>1263</v>
      </c>
      <c r="E28">
        <v>2007</v>
      </c>
      <c r="F28">
        <v>36</v>
      </c>
      <c r="G28">
        <v>0.47663865500000002</v>
      </c>
      <c r="H28" t="s">
        <v>1264</v>
      </c>
      <c r="I28" t="s">
        <v>1271</v>
      </c>
      <c r="J28" t="s">
        <v>1271</v>
      </c>
      <c r="K28" t="s">
        <v>1271</v>
      </c>
      <c r="L28" t="s">
        <v>1271</v>
      </c>
      <c r="M28" t="s">
        <v>1288</v>
      </c>
      <c r="N28" t="s">
        <v>1288</v>
      </c>
      <c r="O28">
        <v>185290</v>
      </c>
      <c r="P28">
        <v>221377</v>
      </c>
      <c r="Q28">
        <v>295936</v>
      </c>
      <c r="R28">
        <v>0</v>
      </c>
      <c r="S28" t="s">
        <v>1303</v>
      </c>
      <c r="T28" t="s">
        <v>1305</v>
      </c>
    </row>
    <row r="29" spans="1:20" x14ac:dyDescent="0.3">
      <c r="A29" t="s">
        <v>937</v>
      </c>
      <c r="B29" t="s">
        <v>1257</v>
      </c>
      <c r="C29">
        <v>49</v>
      </c>
      <c r="D29" t="s">
        <v>1258</v>
      </c>
      <c r="E29">
        <v>2011</v>
      </c>
      <c r="F29">
        <v>58</v>
      </c>
      <c r="G29">
        <v>0.610611613</v>
      </c>
      <c r="H29" t="s">
        <v>1265</v>
      </c>
      <c r="I29" t="s">
        <v>1271</v>
      </c>
      <c r="J29" t="s">
        <v>1271</v>
      </c>
      <c r="K29" t="s">
        <v>1271</v>
      </c>
      <c r="L29" t="s">
        <v>1271</v>
      </c>
      <c r="M29" t="s">
        <v>1288</v>
      </c>
      <c r="N29" t="s">
        <v>1289</v>
      </c>
      <c r="O29">
        <v>392734</v>
      </c>
      <c r="P29">
        <v>427842</v>
      </c>
      <c r="Q29">
        <v>466383</v>
      </c>
      <c r="R29">
        <v>0</v>
      </c>
      <c r="S29" t="s">
        <v>1288</v>
      </c>
      <c r="T29" t="s">
        <v>1305</v>
      </c>
    </row>
    <row r="30" spans="1:20" x14ac:dyDescent="0.3">
      <c r="A30" t="s">
        <v>938</v>
      </c>
      <c r="B30" t="s">
        <v>1257</v>
      </c>
      <c r="C30">
        <v>36</v>
      </c>
      <c r="D30" t="s">
        <v>1263</v>
      </c>
      <c r="E30">
        <v>2005</v>
      </c>
      <c r="F30">
        <v>36</v>
      </c>
      <c r="G30">
        <v>0.43095327100000003</v>
      </c>
      <c r="H30" t="s">
        <v>1264</v>
      </c>
      <c r="I30" t="s">
        <v>1271</v>
      </c>
      <c r="J30" t="s">
        <v>1275</v>
      </c>
      <c r="K30" t="s">
        <v>1280</v>
      </c>
      <c r="L30" t="s">
        <v>1284</v>
      </c>
      <c r="M30" t="s">
        <v>1288</v>
      </c>
      <c r="N30" t="s">
        <v>1288</v>
      </c>
      <c r="O30">
        <v>138140</v>
      </c>
      <c r="P30">
        <v>151954</v>
      </c>
      <c r="Q30">
        <v>249126</v>
      </c>
      <c r="R30">
        <v>0</v>
      </c>
      <c r="S30" t="s">
        <v>1303</v>
      </c>
      <c r="T30" t="s">
        <v>1305</v>
      </c>
    </row>
    <row r="31" spans="1:20" x14ac:dyDescent="0.3">
      <c r="A31" t="s">
        <v>939</v>
      </c>
      <c r="B31" t="s">
        <v>1257</v>
      </c>
      <c r="C31">
        <v>61</v>
      </c>
      <c r="D31" t="s">
        <v>1258</v>
      </c>
      <c r="E31">
        <v>2011</v>
      </c>
      <c r="F31">
        <v>46</v>
      </c>
      <c r="G31">
        <v>0.72942164300000001</v>
      </c>
      <c r="H31" t="s">
        <v>1264</v>
      </c>
      <c r="I31" t="s">
        <v>1271</v>
      </c>
      <c r="J31" t="s">
        <v>1271</v>
      </c>
      <c r="K31" t="s">
        <v>1271</v>
      </c>
      <c r="L31" t="s">
        <v>1271</v>
      </c>
      <c r="M31" t="s">
        <v>1288</v>
      </c>
      <c r="N31" t="s">
        <v>1289</v>
      </c>
      <c r="O31">
        <v>305210</v>
      </c>
      <c r="P31">
        <v>336973</v>
      </c>
      <c r="Q31">
        <v>646818</v>
      </c>
      <c r="R31">
        <v>0</v>
      </c>
      <c r="S31" t="s">
        <v>1304</v>
      </c>
      <c r="T31" t="s">
        <v>1305</v>
      </c>
    </row>
    <row r="32" spans="1:20" x14ac:dyDescent="0.3">
      <c r="A32" t="s">
        <v>940</v>
      </c>
      <c r="B32" t="s">
        <v>1256</v>
      </c>
      <c r="C32">
        <v>61</v>
      </c>
      <c r="D32" t="s">
        <v>1261</v>
      </c>
      <c r="E32">
        <v>2009</v>
      </c>
      <c r="F32">
        <v>50</v>
      </c>
      <c r="G32">
        <v>0.76563104500000001</v>
      </c>
      <c r="H32" t="s">
        <v>1265</v>
      </c>
      <c r="I32" t="s">
        <v>1269</v>
      </c>
      <c r="J32" t="s">
        <v>1275</v>
      </c>
      <c r="K32" t="s">
        <v>1279</v>
      </c>
      <c r="L32" t="s">
        <v>1287</v>
      </c>
      <c r="M32" t="s">
        <v>1289</v>
      </c>
      <c r="N32" t="s">
        <v>1289</v>
      </c>
      <c r="O32">
        <v>242462</v>
      </c>
      <c r="P32">
        <v>440840</v>
      </c>
      <c r="Q32">
        <v>593084</v>
      </c>
      <c r="R32">
        <v>0</v>
      </c>
      <c r="S32" t="s">
        <v>1288</v>
      </c>
      <c r="T32" t="s">
        <v>1305</v>
      </c>
    </row>
    <row r="33" spans="1:20" x14ac:dyDescent="0.3">
      <c r="A33" t="s">
        <v>941</v>
      </c>
      <c r="B33" t="s">
        <v>1257</v>
      </c>
      <c r="C33">
        <v>61</v>
      </c>
      <c r="D33" t="s">
        <v>1259</v>
      </c>
      <c r="E33">
        <v>2009</v>
      </c>
      <c r="F33">
        <v>39</v>
      </c>
      <c r="G33">
        <v>0.81552597000000004</v>
      </c>
      <c r="H33" t="s">
        <v>1265</v>
      </c>
      <c r="I33" t="s">
        <v>1270</v>
      </c>
      <c r="J33" t="s">
        <v>1274</v>
      </c>
      <c r="K33" t="s">
        <v>1279</v>
      </c>
      <c r="L33" t="s">
        <v>1271</v>
      </c>
      <c r="M33" t="s">
        <v>1289</v>
      </c>
      <c r="N33" t="s">
        <v>1289</v>
      </c>
      <c r="O33">
        <v>131487</v>
      </c>
      <c r="P33">
        <v>452751</v>
      </c>
      <c r="Q33">
        <v>0</v>
      </c>
      <c r="R33">
        <v>0</v>
      </c>
      <c r="S33" t="s">
        <v>1288</v>
      </c>
      <c r="T33" t="s">
        <v>1305</v>
      </c>
    </row>
    <row r="34" spans="1:20" x14ac:dyDescent="0.3">
      <c r="A34" t="s">
        <v>942</v>
      </c>
      <c r="B34" t="s">
        <v>1257</v>
      </c>
      <c r="C34">
        <v>61</v>
      </c>
      <c r="D34" t="s">
        <v>1261</v>
      </c>
      <c r="E34">
        <v>2007</v>
      </c>
      <c r="F34">
        <v>40</v>
      </c>
      <c r="G34">
        <v>0.68220504199999998</v>
      </c>
      <c r="H34" t="s">
        <v>1265</v>
      </c>
      <c r="I34" t="s">
        <v>1268</v>
      </c>
      <c r="J34" t="s">
        <v>1275</v>
      </c>
      <c r="K34" t="s">
        <v>1279</v>
      </c>
      <c r="L34" t="s">
        <v>1284</v>
      </c>
      <c r="M34" t="s">
        <v>1289</v>
      </c>
      <c r="N34" t="s">
        <v>1289</v>
      </c>
      <c r="O34">
        <v>109432</v>
      </c>
      <c r="P34">
        <v>347054</v>
      </c>
      <c r="Q34">
        <v>0</v>
      </c>
      <c r="R34">
        <v>0</v>
      </c>
      <c r="S34" t="s">
        <v>1288</v>
      </c>
      <c r="T34" t="s">
        <v>1305</v>
      </c>
    </row>
    <row r="35" spans="1:20" x14ac:dyDescent="0.3">
      <c r="A35" t="s">
        <v>943</v>
      </c>
      <c r="B35" t="s">
        <v>1257</v>
      </c>
      <c r="C35">
        <v>61</v>
      </c>
      <c r="D35" t="s">
        <v>1259</v>
      </c>
      <c r="E35">
        <v>2015</v>
      </c>
      <c r="F35">
        <v>40</v>
      </c>
      <c r="G35">
        <v>0.64751130400000001</v>
      </c>
      <c r="H35" t="s">
        <v>1265</v>
      </c>
      <c r="I35" t="s">
        <v>1271</v>
      </c>
      <c r="J35" t="s">
        <v>1271</v>
      </c>
      <c r="K35" t="s">
        <v>1271</v>
      </c>
      <c r="L35" t="s">
        <v>1271</v>
      </c>
      <c r="M35" t="s">
        <v>1288</v>
      </c>
      <c r="N35" t="s">
        <v>1289</v>
      </c>
      <c r="O35">
        <v>559962</v>
      </c>
      <c r="P35">
        <v>559962</v>
      </c>
      <c r="Q35">
        <v>676256</v>
      </c>
      <c r="R35">
        <v>0</v>
      </c>
      <c r="S35" t="s">
        <v>1288</v>
      </c>
      <c r="T35" t="s">
        <v>1305</v>
      </c>
    </row>
    <row r="36" spans="1:20" x14ac:dyDescent="0.3">
      <c r="A36" t="s">
        <v>944</v>
      </c>
      <c r="B36" t="s">
        <v>1257</v>
      </c>
      <c r="C36">
        <v>61</v>
      </c>
      <c r="D36" t="s">
        <v>1261</v>
      </c>
      <c r="E36">
        <v>2011</v>
      </c>
      <c r="F36">
        <v>39</v>
      </c>
      <c r="G36">
        <v>0.82304825800000003</v>
      </c>
      <c r="H36" t="s">
        <v>1265</v>
      </c>
      <c r="I36" t="s">
        <v>1270</v>
      </c>
      <c r="J36" t="s">
        <v>1274</v>
      </c>
      <c r="K36" t="s">
        <v>1279</v>
      </c>
      <c r="L36" t="s">
        <v>1285</v>
      </c>
      <c r="M36" t="s">
        <v>1289</v>
      </c>
      <c r="N36" t="s">
        <v>1289</v>
      </c>
      <c r="O36">
        <v>287505.94</v>
      </c>
      <c r="P36">
        <v>535686</v>
      </c>
      <c r="Q36">
        <v>0</v>
      </c>
      <c r="R36">
        <v>0</v>
      </c>
      <c r="S36" t="s">
        <v>1305</v>
      </c>
      <c r="T36" t="s">
        <v>1305</v>
      </c>
    </row>
    <row r="37" spans="1:20" x14ac:dyDescent="0.3">
      <c r="A37" t="s">
        <v>945</v>
      </c>
      <c r="B37" t="s">
        <v>1257</v>
      </c>
      <c r="C37">
        <v>37</v>
      </c>
      <c r="D37" t="s">
        <v>1258</v>
      </c>
      <c r="E37">
        <v>2010</v>
      </c>
      <c r="F37">
        <v>21</v>
      </c>
      <c r="G37">
        <v>0.83484349000000002</v>
      </c>
      <c r="H37" t="s">
        <v>1265</v>
      </c>
      <c r="I37" t="s">
        <v>1271</v>
      </c>
      <c r="J37" t="s">
        <v>1271</v>
      </c>
      <c r="K37" t="s">
        <v>1271</v>
      </c>
      <c r="L37" t="s">
        <v>1271</v>
      </c>
      <c r="M37" t="s">
        <v>1289</v>
      </c>
      <c r="N37" t="s">
        <v>1289</v>
      </c>
      <c r="O37">
        <v>360781.61</v>
      </c>
      <c r="P37">
        <v>708288</v>
      </c>
      <c r="Q37">
        <v>0</v>
      </c>
      <c r="R37">
        <v>0</v>
      </c>
      <c r="S37" t="s">
        <v>1288</v>
      </c>
      <c r="T37" t="s">
        <v>1305</v>
      </c>
    </row>
    <row r="38" spans="1:20" x14ac:dyDescent="0.3">
      <c r="A38" t="s">
        <v>946</v>
      </c>
      <c r="B38" t="s">
        <v>1257</v>
      </c>
      <c r="C38">
        <v>61</v>
      </c>
      <c r="D38" t="s">
        <v>1259</v>
      </c>
      <c r="E38">
        <v>2009</v>
      </c>
      <c r="F38">
        <v>25</v>
      </c>
      <c r="G38">
        <v>0.68376250000000005</v>
      </c>
      <c r="H38" t="s">
        <v>1265</v>
      </c>
      <c r="I38" t="s">
        <v>1270</v>
      </c>
      <c r="J38" t="s">
        <v>1274</v>
      </c>
      <c r="K38" t="s">
        <v>1279</v>
      </c>
      <c r="L38" t="s">
        <v>1271</v>
      </c>
      <c r="M38" t="s">
        <v>1288</v>
      </c>
      <c r="N38" t="s">
        <v>1289</v>
      </c>
      <c r="O38">
        <v>317534</v>
      </c>
      <c r="P38">
        <v>317534</v>
      </c>
      <c r="Q38">
        <v>546451</v>
      </c>
      <c r="R38">
        <v>0</v>
      </c>
      <c r="S38" t="s">
        <v>1303</v>
      </c>
      <c r="T38" t="s">
        <v>1305</v>
      </c>
    </row>
    <row r="39" spans="1:20" x14ac:dyDescent="0.3">
      <c r="A39" t="s">
        <v>947</v>
      </c>
      <c r="B39" t="s">
        <v>1257</v>
      </c>
      <c r="C39">
        <v>61</v>
      </c>
      <c r="D39" t="s">
        <v>1259</v>
      </c>
      <c r="E39">
        <v>2014</v>
      </c>
      <c r="F39">
        <v>47</v>
      </c>
      <c r="G39">
        <v>0.82737572299999995</v>
      </c>
      <c r="H39" t="s">
        <v>1265</v>
      </c>
      <c r="I39" t="s">
        <v>1271</v>
      </c>
      <c r="J39" t="s">
        <v>1271</v>
      </c>
      <c r="K39" t="s">
        <v>1271</v>
      </c>
      <c r="L39" t="s">
        <v>1271</v>
      </c>
      <c r="M39" t="s">
        <v>1288</v>
      </c>
      <c r="N39" t="s">
        <v>1289</v>
      </c>
      <c r="O39">
        <v>577733</v>
      </c>
      <c r="P39">
        <v>608140</v>
      </c>
      <c r="Q39">
        <v>777663</v>
      </c>
      <c r="R39">
        <v>0</v>
      </c>
      <c r="S39" t="s">
        <v>1288</v>
      </c>
      <c r="T39" t="s">
        <v>1305</v>
      </c>
    </row>
    <row r="40" spans="1:20" x14ac:dyDescent="0.3">
      <c r="A40" t="s">
        <v>948</v>
      </c>
      <c r="B40" t="s">
        <v>1257</v>
      </c>
      <c r="C40">
        <v>61</v>
      </c>
      <c r="D40" t="s">
        <v>1261</v>
      </c>
      <c r="E40">
        <v>2011</v>
      </c>
      <c r="F40">
        <v>28</v>
      </c>
      <c r="G40">
        <v>0.82304825800000003</v>
      </c>
      <c r="H40" t="s">
        <v>1265</v>
      </c>
      <c r="I40" t="s">
        <v>1270</v>
      </c>
      <c r="J40" t="s">
        <v>1274</v>
      </c>
      <c r="K40" t="s">
        <v>1279</v>
      </c>
      <c r="L40" t="s">
        <v>1285</v>
      </c>
      <c r="M40" t="s">
        <v>1288</v>
      </c>
      <c r="N40" t="s">
        <v>1289</v>
      </c>
      <c r="O40">
        <v>515200</v>
      </c>
      <c r="P40">
        <v>535800</v>
      </c>
      <c r="Q40">
        <v>705328</v>
      </c>
      <c r="R40">
        <v>0</v>
      </c>
      <c r="S40" t="s">
        <v>1288</v>
      </c>
      <c r="T40" t="s">
        <v>1305</v>
      </c>
    </row>
    <row r="41" spans="1:20" x14ac:dyDescent="0.3">
      <c r="A41" t="s">
        <v>949</v>
      </c>
      <c r="B41" t="s">
        <v>1257</v>
      </c>
      <c r="C41">
        <v>61</v>
      </c>
      <c r="D41" t="s">
        <v>1260</v>
      </c>
      <c r="E41">
        <v>2013</v>
      </c>
      <c r="F41">
        <v>31</v>
      </c>
      <c r="G41">
        <v>0.77359378199999995</v>
      </c>
      <c r="H41" t="s">
        <v>1264</v>
      </c>
      <c r="I41" t="s">
        <v>1271</v>
      </c>
      <c r="J41" t="s">
        <v>1271</v>
      </c>
      <c r="K41" t="s">
        <v>1271</v>
      </c>
      <c r="L41" t="s">
        <v>1271</v>
      </c>
      <c r="M41" t="s">
        <v>1288</v>
      </c>
      <c r="N41" t="s">
        <v>1289</v>
      </c>
      <c r="O41">
        <v>176173</v>
      </c>
      <c r="P41">
        <v>249990</v>
      </c>
      <c r="Q41">
        <v>750818</v>
      </c>
      <c r="R41">
        <v>0</v>
      </c>
      <c r="S41" t="s">
        <v>1303</v>
      </c>
      <c r="T41" t="s">
        <v>1305</v>
      </c>
    </row>
    <row r="42" spans="1:20" x14ac:dyDescent="0.3">
      <c r="A42" t="s">
        <v>950</v>
      </c>
      <c r="B42" t="s">
        <v>1256</v>
      </c>
      <c r="C42">
        <v>49</v>
      </c>
      <c r="D42" t="s">
        <v>1260</v>
      </c>
      <c r="E42">
        <v>2010</v>
      </c>
      <c r="F42">
        <v>23</v>
      </c>
      <c r="G42">
        <v>0.82608107399999997</v>
      </c>
      <c r="H42" t="s">
        <v>1265</v>
      </c>
      <c r="I42" t="s">
        <v>1270</v>
      </c>
      <c r="J42" t="s">
        <v>1275</v>
      </c>
      <c r="K42" t="s">
        <v>1280</v>
      </c>
      <c r="L42" t="s">
        <v>1286</v>
      </c>
      <c r="M42" t="s">
        <v>1289</v>
      </c>
      <c r="N42" t="s">
        <v>1289</v>
      </c>
      <c r="O42">
        <v>154468</v>
      </c>
      <c r="P42">
        <v>551860</v>
      </c>
      <c r="Q42">
        <v>0</v>
      </c>
      <c r="R42">
        <v>0</v>
      </c>
      <c r="S42" t="s">
        <v>1288</v>
      </c>
      <c r="T42" t="s">
        <v>1305</v>
      </c>
    </row>
    <row r="43" spans="1:20" x14ac:dyDescent="0.3">
      <c r="A43" t="s">
        <v>951</v>
      </c>
      <c r="B43" t="s">
        <v>1256</v>
      </c>
      <c r="C43">
        <v>37</v>
      </c>
      <c r="D43" t="s">
        <v>1258</v>
      </c>
      <c r="E43">
        <v>2011</v>
      </c>
      <c r="F43">
        <v>35</v>
      </c>
      <c r="G43">
        <v>0.83573780600000003</v>
      </c>
      <c r="H43" t="s">
        <v>1266</v>
      </c>
      <c r="I43" t="s">
        <v>1271</v>
      </c>
      <c r="J43" t="s">
        <v>1271</v>
      </c>
      <c r="K43" t="s">
        <v>1271</v>
      </c>
      <c r="L43" t="s">
        <v>1271</v>
      </c>
      <c r="M43" t="s">
        <v>1288</v>
      </c>
      <c r="N43" t="s">
        <v>1289</v>
      </c>
      <c r="O43">
        <v>681328.98</v>
      </c>
      <c r="P43">
        <v>717180</v>
      </c>
      <c r="Q43">
        <v>490410</v>
      </c>
      <c r="R43">
        <v>0</v>
      </c>
      <c r="S43" t="s">
        <v>1288</v>
      </c>
      <c r="T43" t="s">
        <v>1305</v>
      </c>
    </row>
    <row r="44" spans="1:20" x14ac:dyDescent="0.3">
      <c r="A44" t="s">
        <v>952</v>
      </c>
      <c r="B44" t="s">
        <v>1257</v>
      </c>
      <c r="C44">
        <v>49</v>
      </c>
      <c r="D44" t="s">
        <v>1260</v>
      </c>
      <c r="E44">
        <v>2012</v>
      </c>
      <c r="F44">
        <v>48</v>
      </c>
      <c r="G44">
        <v>0.74126571399999996</v>
      </c>
      <c r="H44" t="s">
        <v>1265</v>
      </c>
      <c r="I44" t="s">
        <v>1271</v>
      </c>
      <c r="J44" t="s">
        <v>1271</v>
      </c>
      <c r="K44" t="s">
        <v>1271</v>
      </c>
      <c r="L44" t="s">
        <v>1271</v>
      </c>
      <c r="M44" t="s">
        <v>1289</v>
      </c>
      <c r="N44" t="s">
        <v>1289</v>
      </c>
      <c r="O44">
        <v>507415</v>
      </c>
      <c r="P44">
        <v>556377</v>
      </c>
      <c r="Q44">
        <v>681775</v>
      </c>
      <c r="R44">
        <v>0</v>
      </c>
      <c r="S44" t="s">
        <v>1303</v>
      </c>
      <c r="T44" t="s">
        <v>1305</v>
      </c>
    </row>
    <row r="45" spans="1:20" x14ac:dyDescent="0.3">
      <c r="A45" t="s">
        <v>953</v>
      </c>
      <c r="B45" t="s">
        <v>1257</v>
      </c>
      <c r="C45">
        <v>61</v>
      </c>
      <c r="D45" t="s">
        <v>1261</v>
      </c>
      <c r="E45">
        <v>2011</v>
      </c>
      <c r="F45">
        <v>52</v>
      </c>
      <c r="G45">
        <v>0.80020025800000005</v>
      </c>
      <c r="H45" t="s">
        <v>1265</v>
      </c>
      <c r="I45" t="s">
        <v>1270</v>
      </c>
      <c r="J45" t="s">
        <v>1274</v>
      </c>
      <c r="K45" t="s">
        <v>1279</v>
      </c>
      <c r="L45" t="s">
        <v>1271</v>
      </c>
      <c r="M45" t="s">
        <v>1289</v>
      </c>
      <c r="N45" t="s">
        <v>1289</v>
      </c>
      <c r="O45">
        <v>382007.12</v>
      </c>
      <c r="P45">
        <v>520020</v>
      </c>
      <c r="Q45">
        <v>756788</v>
      </c>
      <c r="R45">
        <v>756788</v>
      </c>
      <c r="S45" t="s">
        <v>1288</v>
      </c>
      <c r="T45" t="s">
        <v>1305</v>
      </c>
    </row>
    <row r="46" spans="1:20" x14ac:dyDescent="0.3">
      <c r="A46" t="s">
        <v>954</v>
      </c>
      <c r="B46" t="s">
        <v>1257</v>
      </c>
      <c r="C46">
        <v>37</v>
      </c>
      <c r="D46" t="s">
        <v>1261</v>
      </c>
      <c r="E46">
        <v>2015</v>
      </c>
      <c r="F46">
        <v>22</v>
      </c>
      <c r="G46">
        <v>0.72595130399999996</v>
      </c>
      <c r="H46" t="s">
        <v>1265</v>
      </c>
      <c r="I46" t="s">
        <v>1272</v>
      </c>
      <c r="J46" t="s">
        <v>1271</v>
      </c>
      <c r="K46" t="s">
        <v>1271</v>
      </c>
      <c r="L46" t="s">
        <v>1271</v>
      </c>
      <c r="M46" t="s">
        <v>1288</v>
      </c>
      <c r="N46" t="s">
        <v>1289</v>
      </c>
      <c r="O46">
        <v>682242.08</v>
      </c>
      <c r="P46">
        <v>688769</v>
      </c>
      <c r="Q46">
        <v>529227</v>
      </c>
      <c r="R46">
        <v>0</v>
      </c>
      <c r="S46" t="s">
        <v>1288</v>
      </c>
      <c r="T46" t="s">
        <v>1305</v>
      </c>
    </row>
    <row r="47" spans="1:20" x14ac:dyDescent="0.3">
      <c r="A47" t="s">
        <v>955</v>
      </c>
      <c r="B47" t="s">
        <v>1257</v>
      </c>
      <c r="C47">
        <v>36</v>
      </c>
      <c r="D47" t="s">
        <v>1263</v>
      </c>
      <c r="E47">
        <v>2012</v>
      </c>
      <c r="F47">
        <v>36</v>
      </c>
      <c r="G47">
        <v>0.59014778300000004</v>
      </c>
      <c r="H47" t="s">
        <v>1264</v>
      </c>
      <c r="I47" t="s">
        <v>1273</v>
      </c>
      <c r="J47" t="s">
        <v>1274</v>
      </c>
      <c r="K47" t="s">
        <v>1280</v>
      </c>
      <c r="L47" t="s">
        <v>1285</v>
      </c>
      <c r="M47" t="s">
        <v>1288</v>
      </c>
      <c r="N47" t="s">
        <v>1288</v>
      </c>
      <c r="O47">
        <v>371616</v>
      </c>
      <c r="P47">
        <v>398160</v>
      </c>
      <c r="Q47">
        <v>430010</v>
      </c>
      <c r="R47">
        <v>0</v>
      </c>
      <c r="S47" t="s">
        <v>1303</v>
      </c>
      <c r="T47" t="s">
        <v>1305</v>
      </c>
    </row>
    <row r="48" spans="1:20" x14ac:dyDescent="0.3">
      <c r="A48" t="s">
        <v>956</v>
      </c>
      <c r="B48" t="s">
        <v>1256</v>
      </c>
      <c r="C48">
        <v>49</v>
      </c>
      <c r="D48" t="s">
        <v>1261</v>
      </c>
      <c r="E48">
        <v>2014</v>
      </c>
      <c r="F48">
        <v>31</v>
      </c>
      <c r="G48">
        <v>0.51926381499999996</v>
      </c>
      <c r="H48" t="s">
        <v>1265</v>
      </c>
      <c r="I48" t="s">
        <v>1273</v>
      </c>
      <c r="J48" t="s">
        <v>1277</v>
      </c>
      <c r="K48" t="s">
        <v>1281</v>
      </c>
      <c r="L48" t="s">
        <v>1286</v>
      </c>
      <c r="M48" t="s">
        <v>1288</v>
      </c>
      <c r="N48" t="s">
        <v>1289</v>
      </c>
      <c r="O48">
        <v>348361.39</v>
      </c>
      <c r="P48">
        <v>348512</v>
      </c>
      <c r="Q48">
        <v>463202</v>
      </c>
      <c r="R48">
        <v>0</v>
      </c>
      <c r="S48" t="s">
        <v>1304</v>
      </c>
      <c r="T48" t="s">
        <v>1305</v>
      </c>
    </row>
    <row r="49" spans="1:20" x14ac:dyDescent="0.3">
      <c r="A49" t="s">
        <v>957</v>
      </c>
      <c r="B49" t="s">
        <v>1257</v>
      </c>
      <c r="C49">
        <v>37</v>
      </c>
      <c r="D49" t="s">
        <v>1258</v>
      </c>
      <c r="E49">
        <v>2008</v>
      </c>
      <c r="F49">
        <v>30</v>
      </c>
      <c r="G49">
        <v>0.83096774200000001</v>
      </c>
      <c r="H49" t="s">
        <v>1265</v>
      </c>
      <c r="I49" t="s">
        <v>1269</v>
      </c>
      <c r="J49" t="s">
        <v>1276</v>
      </c>
      <c r="K49" t="s">
        <v>1280</v>
      </c>
      <c r="L49" t="s">
        <v>1286</v>
      </c>
      <c r="M49" t="s">
        <v>1289</v>
      </c>
      <c r="N49" t="s">
        <v>1289</v>
      </c>
      <c r="O49">
        <v>416531.76</v>
      </c>
      <c r="P49">
        <v>533673</v>
      </c>
      <c r="Q49">
        <v>440468</v>
      </c>
      <c r="R49">
        <v>440468</v>
      </c>
      <c r="S49" t="s">
        <v>1288</v>
      </c>
      <c r="T49" t="s">
        <v>1305</v>
      </c>
    </row>
    <row r="50" spans="1:20" x14ac:dyDescent="0.3">
      <c r="A50" t="s">
        <v>958</v>
      </c>
      <c r="B50" t="s">
        <v>1257</v>
      </c>
      <c r="C50">
        <v>61</v>
      </c>
      <c r="D50" t="s">
        <v>1260</v>
      </c>
      <c r="E50">
        <v>2012</v>
      </c>
      <c r="F50">
        <v>23</v>
      </c>
      <c r="G50">
        <v>0.62859211800000003</v>
      </c>
      <c r="H50" t="s">
        <v>1264</v>
      </c>
      <c r="I50" t="s">
        <v>1271</v>
      </c>
      <c r="J50" t="s">
        <v>1271</v>
      </c>
      <c r="K50" t="s">
        <v>1271</v>
      </c>
      <c r="L50" t="s">
        <v>1271</v>
      </c>
      <c r="M50" t="s">
        <v>1289</v>
      </c>
      <c r="N50" t="s">
        <v>1289</v>
      </c>
      <c r="O50">
        <v>197262</v>
      </c>
      <c r="P50">
        <v>288144</v>
      </c>
      <c r="Q50">
        <v>656850</v>
      </c>
      <c r="R50">
        <v>656850</v>
      </c>
      <c r="S50" t="s">
        <v>1288</v>
      </c>
      <c r="T50" t="s">
        <v>1305</v>
      </c>
    </row>
    <row r="51" spans="1:20" x14ac:dyDescent="0.3">
      <c r="A51" t="s">
        <v>959</v>
      </c>
      <c r="B51" t="s">
        <v>1257</v>
      </c>
      <c r="C51">
        <v>61</v>
      </c>
      <c r="D51" t="s">
        <v>1258</v>
      </c>
      <c r="E51">
        <v>2011</v>
      </c>
      <c r="F51">
        <v>32</v>
      </c>
      <c r="G51">
        <v>0.68432928999999998</v>
      </c>
      <c r="H51" t="s">
        <v>1264</v>
      </c>
      <c r="I51" t="s">
        <v>1271</v>
      </c>
      <c r="J51" t="s">
        <v>1271</v>
      </c>
      <c r="K51" t="s">
        <v>1271</v>
      </c>
      <c r="L51" t="s">
        <v>1271</v>
      </c>
      <c r="M51" t="s">
        <v>1288</v>
      </c>
      <c r="N51" t="s">
        <v>1289</v>
      </c>
      <c r="O51">
        <v>259869.37</v>
      </c>
      <c r="P51">
        <v>330722</v>
      </c>
      <c r="Q51">
        <v>647109</v>
      </c>
      <c r="R51">
        <v>0</v>
      </c>
      <c r="S51" t="s">
        <v>1304</v>
      </c>
      <c r="T51" t="s">
        <v>1305</v>
      </c>
    </row>
    <row r="52" spans="1:20" x14ac:dyDescent="0.3">
      <c r="A52" t="s">
        <v>960</v>
      </c>
      <c r="B52" t="s">
        <v>1257</v>
      </c>
      <c r="C52">
        <v>61</v>
      </c>
      <c r="D52" t="s">
        <v>1258</v>
      </c>
      <c r="E52">
        <v>2010</v>
      </c>
      <c r="F52">
        <v>26</v>
      </c>
      <c r="G52">
        <v>0.75746484000000003</v>
      </c>
      <c r="H52" t="s">
        <v>1264</v>
      </c>
      <c r="I52" t="s">
        <v>1271</v>
      </c>
      <c r="J52" t="s">
        <v>1277</v>
      </c>
      <c r="K52" t="s">
        <v>1279</v>
      </c>
      <c r="L52" t="s">
        <v>1286</v>
      </c>
      <c r="M52" t="s">
        <v>1288</v>
      </c>
      <c r="N52" t="s">
        <v>1289</v>
      </c>
      <c r="O52">
        <v>231460</v>
      </c>
      <c r="P52">
        <v>231460</v>
      </c>
      <c r="Q52">
        <v>583939</v>
      </c>
      <c r="R52">
        <v>0</v>
      </c>
      <c r="S52" t="s">
        <v>1303</v>
      </c>
      <c r="T52" t="s">
        <v>1305</v>
      </c>
    </row>
    <row r="53" spans="1:20" x14ac:dyDescent="0.3">
      <c r="A53" t="s">
        <v>961</v>
      </c>
      <c r="B53" t="s">
        <v>1257</v>
      </c>
      <c r="C53">
        <v>61</v>
      </c>
      <c r="D53" t="s">
        <v>1259</v>
      </c>
      <c r="E53">
        <v>2014</v>
      </c>
      <c r="F53">
        <v>37</v>
      </c>
      <c r="G53">
        <v>0.76520323700000004</v>
      </c>
      <c r="H53" t="s">
        <v>1265</v>
      </c>
      <c r="I53" t="s">
        <v>1271</v>
      </c>
      <c r="J53" t="s">
        <v>1271</v>
      </c>
      <c r="K53" t="s">
        <v>1271</v>
      </c>
      <c r="L53" t="s">
        <v>1271</v>
      </c>
      <c r="M53" t="s">
        <v>1288</v>
      </c>
      <c r="N53" t="s">
        <v>1289</v>
      </c>
      <c r="O53">
        <v>564560</v>
      </c>
      <c r="P53">
        <v>564560</v>
      </c>
      <c r="Q53">
        <v>719019</v>
      </c>
      <c r="R53">
        <v>0</v>
      </c>
      <c r="S53" t="s">
        <v>1288</v>
      </c>
      <c r="T53" t="s">
        <v>1305</v>
      </c>
    </row>
    <row r="54" spans="1:20" x14ac:dyDescent="0.3">
      <c r="A54" t="s">
        <v>962</v>
      </c>
      <c r="B54" t="s">
        <v>1257</v>
      </c>
      <c r="C54">
        <v>49</v>
      </c>
      <c r="D54" t="s">
        <v>1261</v>
      </c>
      <c r="E54">
        <v>2006</v>
      </c>
      <c r="F54">
        <v>52</v>
      </c>
      <c r="G54">
        <v>0.62448285699999995</v>
      </c>
      <c r="H54" t="s">
        <v>1264</v>
      </c>
      <c r="I54" t="s">
        <v>1271</v>
      </c>
      <c r="J54" t="s">
        <v>1271</v>
      </c>
      <c r="K54" t="s">
        <v>1271</v>
      </c>
      <c r="L54" t="s">
        <v>1271</v>
      </c>
      <c r="M54" t="s">
        <v>1288</v>
      </c>
      <c r="N54" t="s">
        <v>1289</v>
      </c>
      <c r="O54">
        <v>167441</v>
      </c>
      <c r="P54">
        <v>219660</v>
      </c>
      <c r="Q54">
        <v>419456</v>
      </c>
      <c r="R54">
        <v>0</v>
      </c>
      <c r="S54" t="s">
        <v>1288</v>
      </c>
      <c r="T54" t="s">
        <v>1305</v>
      </c>
    </row>
    <row r="55" spans="1:20" x14ac:dyDescent="0.3">
      <c r="A55" t="s">
        <v>963</v>
      </c>
      <c r="B55" t="s">
        <v>1257</v>
      </c>
      <c r="C55">
        <v>37</v>
      </c>
      <c r="D55" t="s">
        <v>1261</v>
      </c>
      <c r="E55">
        <v>2009</v>
      </c>
      <c r="F55">
        <v>38</v>
      </c>
      <c r="G55">
        <v>0.83528875899999999</v>
      </c>
      <c r="H55" t="s">
        <v>1265</v>
      </c>
      <c r="I55" t="s">
        <v>1270</v>
      </c>
      <c r="J55" t="s">
        <v>1271</v>
      </c>
      <c r="K55" t="s">
        <v>1271</v>
      </c>
      <c r="L55" t="s">
        <v>1271</v>
      </c>
      <c r="M55" t="s">
        <v>1288</v>
      </c>
      <c r="N55" t="s">
        <v>1289</v>
      </c>
      <c r="O55">
        <v>595023</v>
      </c>
      <c r="P55">
        <v>595023</v>
      </c>
      <c r="Q55">
        <v>449492</v>
      </c>
      <c r="R55">
        <v>0</v>
      </c>
      <c r="S55" t="s">
        <v>1288</v>
      </c>
      <c r="T55" t="s">
        <v>1305</v>
      </c>
    </row>
    <row r="56" spans="1:20" x14ac:dyDescent="0.3">
      <c r="A56" t="s">
        <v>964</v>
      </c>
      <c r="B56" t="s">
        <v>1256</v>
      </c>
      <c r="C56">
        <v>61</v>
      </c>
      <c r="D56" t="s">
        <v>1263</v>
      </c>
      <c r="E56">
        <v>2012</v>
      </c>
      <c r="F56">
        <v>47</v>
      </c>
      <c r="G56">
        <v>0.70967122000000005</v>
      </c>
      <c r="H56" t="s">
        <v>1265</v>
      </c>
      <c r="I56" t="s">
        <v>1267</v>
      </c>
      <c r="J56" t="s">
        <v>1275</v>
      </c>
      <c r="K56" t="s">
        <v>1279</v>
      </c>
      <c r="L56" t="s">
        <v>1286</v>
      </c>
      <c r="M56" t="s">
        <v>1288</v>
      </c>
      <c r="N56" t="s">
        <v>1288</v>
      </c>
      <c r="O56">
        <v>322235.48</v>
      </c>
      <c r="P56">
        <v>359436</v>
      </c>
      <c r="Q56">
        <v>734743</v>
      </c>
      <c r="R56">
        <v>0</v>
      </c>
      <c r="S56" t="s">
        <v>1304</v>
      </c>
      <c r="T56" t="s">
        <v>1305</v>
      </c>
    </row>
    <row r="57" spans="1:20" x14ac:dyDescent="0.3">
      <c r="A57" t="s">
        <v>965</v>
      </c>
      <c r="B57" t="s">
        <v>1257</v>
      </c>
      <c r="C57">
        <v>37</v>
      </c>
      <c r="D57" t="s">
        <v>1262</v>
      </c>
      <c r="E57">
        <v>2010</v>
      </c>
      <c r="F57">
        <v>51</v>
      </c>
      <c r="G57">
        <v>0.73797712699999996</v>
      </c>
      <c r="H57" t="s">
        <v>1264</v>
      </c>
      <c r="I57" t="s">
        <v>1271</v>
      </c>
      <c r="J57" t="s">
        <v>1271</v>
      </c>
      <c r="K57" t="s">
        <v>1271</v>
      </c>
      <c r="L57" t="s">
        <v>1271</v>
      </c>
      <c r="M57" t="s">
        <v>1288</v>
      </c>
      <c r="N57" t="s">
        <v>1288</v>
      </c>
      <c r="O57">
        <v>400498</v>
      </c>
      <c r="P57">
        <v>400498</v>
      </c>
      <c r="Q57">
        <v>505724</v>
      </c>
      <c r="R57">
        <v>0</v>
      </c>
      <c r="S57" t="s">
        <v>1304</v>
      </c>
      <c r="T57" t="s">
        <v>1305</v>
      </c>
    </row>
    <row r="58" spans="1:20" x14ac:dyDescent="0.3">
      <c r="A58" t="s">
        <v>966</v>
      </c>
      <c r="B58" t="s">
        <v>1257</v>
      </c>
      <c r="C58">
        <v>61</v>
      </c>
      <c r="D58" t="s">
        <v>1258</v>
      </c>
      <c r="E58">
        <v>2010</v>
      </c>
      <c r="F58">
        <v>26</v>
      </c>
      <c r="G58">
        <v>0.77279570500000005</v>
      </c>
      <c r="H58" t="s">
        <v>1264</v>
      </c>
      <c r="I58" t="s">
        <v>1272</v>
      </c>
      <c r="J58" t="s">
        <v>1271</v>
      </c>
      <c r="K58" t="s">
        <v>1271</v>
      </c>
      <c r="L58" t="s">
        <v>1271</v>
      </c>
      <c r="M58" t="s">
        <v>1288</v>
      </c>
      <c r="N58" t="s">
        <v>1289</v>
      </c>
      <c r="O58">
        <v>427005</v>
      </c>
      <c r="P58">
        <v>458406</v>
      </c>
      <c r="Q58">
        <v>646995</v>
      </c>
      <c r="R58">
        <v>0</v>
      </c>
      <c r="S58" t="s">
        <v>1288</v>
      </c>
      <c r="T58" t="s">
        <v>1305</v>
      </c>
    </row>
    <row r="59" spans="1:20" x14ac:dyDescent="0.3">
      <c r="A59" t="s">
        <v>967</v>
      </c>
      <c r="B59" t="s">
        <v>1257</v>
      </c>
      <c r="C59">
        <v>37</v>
      </c>
      <c r="D59" t="s">
        <v>1261</v>
      </c>
      <c r="E59">
        <v>2008</v>
      </c>
      <c r="F59">
        <v>27</v>
      </c>
      <c r="G59">
        <v>0.60790580599999999</v>
      </c>
      <c r="H59" t="s">
        <v>1264</v>
      </c>
      <c r="I59" t="s">
        <v>1270</v>
      </c>
      <c r="J59" t="s">
        <v>1276</v>
      </c>
      <c r="K59" t="s">
        <v>1280</v>
      </c>
      <c r="L59" t="s">
        <v>1286</v>
      </c>
      <c r="M59" t="s">
        <v>1288</v>
      </c>
      <c r="N59" t="s">
        <v>1288</v>
      </c>
      <c r="O59">
        <v>271476</v>
      </c>
      <c r="P59">
        <v>271476</v>
      </c>
      <c r="Q59">
        <v>379387</v>
      </c>
      <c r="R59">
        <v>0</v>
      </c>
      <c r="S59" t="s">
        <v>1288</v>
      </c>
      <c r="T59" t="s">
        <v>1305</v>
      </c>
    </row>
    <row r="60" spans="1:20" x14ac:dyDescent="0.3">
      <c r="A60" t="s">
        <v>968</v>
      </c>
      <c r="B60" t="s">
        <v>1257</v>
      </c>
      <c r="C60">
        <v>73</v>
      </c>
      <c r="D60" t="s">
        <v>1261</v>
      </c>
      <c r="E60">
        <v>2015</v>
      </c>
      <c r="F60">
        <v>29</v>
      </c>
      <c r="G60">
        <v>0.86262720000000004</v>
      </c>
      <c r="H60" t="s">
        <v>1265</v>
      </c>
      <c r="I60" t="s">
        <v>1270</v>
      </c>
      <c r="J60" t="s">
        <v>1276</v>
      </c>
      <c r="K60" t="s">
        <v>1279</v>
      </c>
      <c r="L60" t="s">
        <v>1286</v>
      </c>
      <c r="M60" t="s">
        <v>1288</v>
      </c>
      <c r="N60" t="s">
        <v>1289</v>
      </c>
      <c r="O60">
        <v>610449</v>
      </c>
      <c r="P60">
        <v>610449</v>
      </c>
      <c r="Q60">
        <v>917267</v>
      </c>
      <c r="R60">
        <v>0</v>
      </c>
      <c r="S60" t="s">
        <v>1303</v>
      </c>
      <c r="T60" t="s">
        <v>1305</v>
      </c>
    </row>
    <row r="61" spans="1:20" x14ac:dyDescent="0.3">
      <c r="A61" t="s">
        <v>969</v>
      </c>
      <c r="B61" t="s">
        <v>1256</v>
      </c>
      <c r="C61">
        <v>61</v>
      </c>
      <c r="D61" t="s">
        <v>1261</v>
      </c>
      <c r="E61">
        <v>2012</v>
      </c>
      <c r="F61">
        <v>24</v>
      </c>
      <c r="G61">
        <v>0.774547455</v>
      </c>
      <c r="H61" t="s">
        <v>1264</v>
      </c>
      <c r="I61" t="s">
        <v>1269</v>
      </c>
      <c r="J61" t="s">
        <v>1276</v>
      </c>
      <c r="K61" t="s">
        <v>1282</v>
      </c>
      <c r="L61" t="s">
        <v>1286</v>
      </c>
      <c r="M61" t="s">
        <v>1288</v>
      </c>
      <c r="N61" t="s">
        <v>1289</v>
      </c>
      <c r="O61">
        <v>201799</v>
      </c>
      <c r="P61">
        <v>252570</v>
      </c>
      <c r="Q61">
        <v>686241</v>
      </c>
      <c r="R61">
        <v>0</v>
      </c>
      <c r="S61" t="s">
        <v>1303</v>
      </c>
      <c r="T61" t="s">
        <v>1305</v>
      </c>
    </row>
    <row r="62" spans="1:20" x14ac:dyDescent="0.3">
      <c r="A62" t="s">
        <v>970</v>
      </c>
      <c r="B62" t="s">
        <v>1257</v>
      </c>
      <c r="C62">
        <v>37</v>
      </c>
      <c r="D62" t="s">
        <v>1261</v>
      </c>
      <c r="E62">
        <v>2005</v>
      </c>
      <c r="F62">
        <v>24</v>
      </c>
      <c r="G62">
        <v>0.62771835899999995</v>
      </c>
      <c r="H62" t="s">
        <v>1264</v>
      </c>
      <c r="I62" t="s">
        <v>1271</v>
      </c>
      <c r="J62" t="s">
        <v>1275</v>
      </c>
      <c r="K62" t="s">
        <v>1283</v>
      </c>
      <c r="L62" t="s">
        <v>1284</v>
      </c>
      <c r="M62" t="s">
        <v>1289</v>
      </c>
      <c r="N62" t="s">
        <v>1289</v>
      </c>
      <c r="O62">
        <v>54232</v>
      </c>
      <c r="P62">
        <v>178660</v>
      </c>
      <c r="Q62">
        <v>413721</v>
      </c>
      <c r="R62">
        <v>413721</v>
      </c>
      <c r="S62" t="s">
        <v>1303</v>
      </c>
      <c r="T62" t="s">
        <v>1305</v>
      </c>
    </row>
    <row r="63" spans="1:20" x14ac:dyDescent="0.3">
      <c r="A63" t="s">
        <v>971</v>
      </c>
      <c r="B63" t="s">
        <v>1257</v>
      </c>
      <c r="C63">
        <v>49</v>
      </c>
      <c r="D63" t="s">
        <v>1260</v>
      </c>
      <c r="E63">
        <v>2012</v>
      </c>
      <c r="F63">
        <v>48</v>
      </c>
      <c r="G63">
        <v>0.72487044</v>
      </c>
      <c r="H63" t="s">
        <v>1264</v>
      </c>
      <c r="I63" t="s">
        <v>1272</v>
      </c>
      <c r="J63" t="s">
        <v>1275</v>
      </c>
      <c r="K63" t="s">
        <v>1280</v>
      </c>
      <c r="L63" t="s">
        <v>1286</v>
      </c>
      <c r="M63" t="s">
        <v>1289</v>
      </c>
      <c r="N63" t="s">
        <v>1289</v>
      </c>
      <c r="O63">
        <v>337282</v>
      </c>
      <c r="P63">
        <v>378222</v>
      </c>
      <c r="Q63">
        <v>667971</v>
      </c>
      <c r="R63">
        <v>0</v>
      </c>
      <c r="S63" t="s">
        <v>1303</v>
      </c>
      <c r="T63" t="s">
        <v>1305</v>
      </c>
    </row>
    <row r="64" spans="1:20" x14ac:dyDescent="0.3">
      <c r="A64" t="s">
        <v>972</v>
      </c>
      <c r="B64" t="s">
        <v>1257</v>
      </c>
      <c r="C64">
        <v>49</v>
      </c>
      <c r="D64" t="s">
        <v>1260</v>
      </c>
      <c r="E64">
        <v>2010</v>
      </c>
      <c r="F64">
        <v>38</v>
      </c>
      <c r="G64">
        <v>0.68335227600000004</v>
      </c>
      <c r="H64" t="s">
        <v>1264</v>
      </c>
      <c r="I64" t="s">
        <v>1269</v>
      </c>
      <c r="J64" t="s">
        <v>1275</v>
      </c>
      <c r="K64" t="s">
        <v>1282</v>
      </c>
      <c r="L64" t="s">
        <v>1286</v>
      </c>
      <c r="M64" t="s">
        <v>1289</v>
      </c>
      <c r="N64" t="s">
        <v>1289</v>
      </c>
      <c r="O64">
        <v>119414</v>
      </c>
      <c r="P64">
        <v>255277</v>
      </c>
      <c r="Q64">
        <v>661452</v>
      </c>
      <c r="R64">
        <v>661452</v>
      </c>
      <c r="S64" t="s">
        <v>1304</v>
      </c>
      <c r="T64" t="s">
        <v>1305</v>
      </c>
    </row>
    <row r="65" spans="1:20" x14ac:dyDescent="0.3">
      <c r="A65" t="s">
        <v>973</v>
      </c>
      <c r="B65" t="s">
        <v>1257</v>
      </c>
      <c r="C65">
        <v>49</v>
      </c>
      <c r="D65" t="s">
        <v>1260</v>
      </c>
      <c r="E65">
        <v>2007</v>
      </c>
      <c r="F65">
        <v>22</v>
      </c>
      <c r="G65">
        <v>0.79765781499999999</v>
      </c>
      <c r="H65" t="s">
        <v>1264</v>
      </c>
      <c r="I65" t="s">
        <v>1271</v>
      </c>
      <c r="J65" t="s">
        <v>1271</v>
      </c>
      <c r="K65" t="s">
        <v>1271</v>
      </c>
      <c r="L65" t="s">
        <v>1271</v>
      </c>
      <c r="M65" t="s">
        <v>1288</v>
      </c>
      <c r="N65" t="s">
        <v>1289</v>
      </c>
      <c r="O65">
        <v>240825</v>
      </c>
      <c r="P65">
        <v>269115</v>
      </c>
      <c r="Q65">
        <v>559405</v>
      </c>
      <c r="R65">
        <v>0</v>
      </c>
      <c r="S65" t="s">
        <v>1303</v>
      </c>
      <c r="T65" t="s">
        <v>1305</v>
      </c>
    </row>
    <row r="66" spans="1:20" x14ac:dyDescent="0.3">
      <c r="A66" t="s">
        <v>974</v>
      </c>
      <c r="B66" t="s">
        <v>1257</v>
      </c>
      <c r="C66">
        <v>49</v>
      </c>
      <c r="D66" t="s">
        <v>1261</v>
      </c>
      <c r="E66">
        <v>2012</v>
      </c>
      <c r="F66">
        <v>25</v>
      </c>
      <c r="G66">
        <v>0.68967122000000003</v>
      </c>
      <c r="H66" t="s">
        <v>1265</v>
      </c>
      <c r="I66" t="s">
        <v>1270</v>
      </c>
      <c r="J66" t="s">
        <v>1275</v>
      </c>
      <c r="K66" t="s">
        <v>1280</v>
      </c>
      <c r="L66" t="s">
        <v>1284</v>
      </c>
      <c r="M66" t="s">
        <v>1289</v>
      </c>
      <c r="N66" t="s">
        <v>1289</v>
      </c>
      <c r="O66">
        <v>174297</v>
      </c>
      <c r="P66">
        <v>449552</v>
      </c>
      <c r="Q66">
        <v>0</v>
      </c>
      <c r="R66">
        <v>0</v>
      </c>
      <c r="S66" t="s">
        <v>1303</v>
      </c>
      <c r="T66" t="s">
        <v>1305</v>
      </c>
    </row>
    <row r="67" spans="1:20" x14ac:dyDescent="0.3">
      <c r="A67" t="s">
        <v>975</v>
      </c>
      <c r="B67" t="s">
        <v>1257</v>
      </c>
      <c r="C67">
        <v>37</v>
      </c>
      <c r="D67" t="s">
        <v>1261</v>
      </c>
      <c r="E67">
        <v>2011</v>
      </c>
      <c r="F67">
        <v>48</v>
      </c>
      <c r="G67">
        <v>0.60074322599999996</v>
      </c>
      <c r="H67" t="s">
        <v>1265</v>
      </c>
      <c r="I67" t="s">
        <v>1269</v>
      </c>
      <c r="J67" t="s">
        <v>1274</v>
      </c>
      <c r="K67" t="s">
        <v>1282</v>
      </c>
      <c r="L67" t="s">
        <v>1284</v>
      </c>
      <c r="M67" t="s">
        <v>1288</v>
      </c>
      <c r="N67" t="s">
        <v>1289</v>
      </c>
      <c r="O67">
        <v>457969.19</v>
      </c>
      <c r="P67">
        <v>491715</v>
      </c>
      <c r="Q67">
        <v>327497</v>
      </c>
      <c r="R67">
        <v>0</v>
      </c>
      <c r="S67" t="s">
        <v>1288</v>
      </c>
      <c r="T67" t="s">
        <v>1305</v>
      </c>
    </row>
    <row r="68" spans="1:20" x14ac:dyDescent="0.3">
      <c r="A68" t="s">
        <v>976</v>
      </c>
      <c r="B68" t="s">
        <v>1257</v>
      </c>
      <c r="C68">
        <v>49</v>
      </c>
      <c r="D68" t="s">
        <v>1260</v>
      </c>
      <c r="E68">
        <v>2006</v>
      </c>
      <c r="F68">
        <v>22</v>
      </c>
      <c r="G68">
        <v>0.634804959</v>
      </c>
      <c r="H68" t="s">
        <v>1264</v>
      </c>
      <c r="I68" t="s">
        <v>1271</v>
      </c>
      <c r="J68" t="s">
        <v>1271</v>
      </c>
      <c r="K68" t="s">
        <v>1271</v>
      </c>
      <c r="L68" t="s">
        <v>1271</v>
      </c>
      <c r="M68" t="s">
        <v>1288</v>
      </c>
      <c r="N68" t="s">
        <v>1289</v>
      </c>
      <c r="O68">
        <v>163060</v>
      </c>
      <c r="P68">
        <v>163060</v>
      </c>
      <c r="Q68">
        <v>348101</v>
      </c>
      <c r="R68">
        <v>0</v>
      </c>
      <c r="S68" t="s">
        <v>1303</v>
      </c>
      <c r="T68" t="s">
        <v>1305</v>
      </c>
    </row>
    <row r="69" spans="1:20" x14ac:dyDescent="0.3">
      <c r="A69" t="s">
        <v>977</v>
      </c>
      <c r="B69" t="s">
        <v>1257</v>
      </c>
      <c r="C69">
        <v>49</v>
      </c>
      <c r="D69" t="s">
        <v>1261</v>
      </c>
      <c r="E69">
        <v>2011</v>
      </c>
      <c r="F69">
        <v>19</v>
      </c>
      <c r="G69">
        <v>0.65696105299999996</v>
      </c>
      <c r="H69" t="s">
        <v>1264</v>
      </c>
      <c r="I69" t="s">
        <v>1271</v>
      </c>
      <c r="J69" t="s">
        <v>1271</v>
      </c>
      <c r="K69" t="s">
        <v>1271</v>
      </c>
      <c r="L69" t="s">
        <v>1271</v>
      </c>
      <c r="M69" t="s">
        <v>1288</v>
      </c>
      <c r="N69" t="s">
        <v>1289</v>
      </c>
      <c r="O69">
        <v>303492</v>
      </c>
      <c r="P69">
        <v>303492</v>
      </c>
      <c r="Q69">
        <v>549080</v>
      </c>
      <c r="R69">
        <v>0</v>
      </c>
      <c r="S69" t="s">
        <v>1303</v>
      </c>
      <c r="T69" t="s">
        <v>1305</v>
      </c>
    </row>
    <row r="70" spans="1:20" x14ac:dyDescent="0.3">
      <c r="A70" t="s">
        <v>978</v>
      </c>
      <c r="B70" t="s">
        <v>1257</v>
      </c>
      <c r="C70">
        <v>61</v>
      </c>
      <c r="D70" t="s">
        <v>1261</v>
      </c>
      <c r="E70">
        <v>2014</v>
      </c>
      <c r="F70">
        <v>24</v>
      </c>
      <c r="G70">
        <v>0.62422566499999999</v>
      </c>
      <c r="H70" t="s">
        <v>1264</v>
      </c>
      <c r="I70" t="s">
        <v>1271</v>
      </c>
      <c r="J70" t="s">
        <v>1271</v>
      </c>
      <c r="K70" t="s">
        <v>1271</v>
      </c>
      <c r="L70" t="s">
        <v>1271</v>
      </c>
      <c r="M70" t="s">
        <v>1288</v>
      </c>
      <c r="N70" t="s">
        <v>1288</v>
      </c>
      <c r="O70">
        <v>308571</v>
      </c>
      <c r="P70">
        <v>342440</v>
      </c>
      <c r="Q70">
        <v>660013</v>
      </c>
      <c r="R70">
        <v>0</v>
      </c>
      <c r="S70" t="s">
        <v>1304</v>
      </c>
      <c r="T70" t="s">
        <v>1305</v>
      </c>
    </row>
    <row r="71" spans="1:20" x14ac:dyDescent="0.3">
      <c r="A71" t="s">
        <v>979</v>
      </c>
      <c r="B71" t="s">
        <v>1256</v>
      </c>
      <c r="C71">
        <v>61</v>
      </c>
      <c r="D71" t="s">
        <v>1260</v>
      </c>
      <c r="E71">
        <v>2008</v>
      </c>
      <c r="F71">
        <v>28</v>
      </c>
      <c r="G71">
        <v>0.524674839</v>
      </c>
      <c r="H71" t="s">
        <v>1265</v>
      </c>
      <c r="I71" t="s">
        <v>1270</v>
      </c>
      <c r="J71" t="s">
        <v>1275</v>
      </c>
      <c r="K71" t="s">
        <v>1283</v>
      </c>
      <c r="L71" t="s">
        <v>1286</v>
      </c>
      <c r="M71" t="s">
        <v>1288</v>
      </c>
      <c r="N71" t="s">
        <v>1289</v>
      </c>
      <c r="O71">
        <v>226239</v>
      </c>
      <c r="P71">
        <v>230448</v>
      </c>
      <c r="Q71">
        <v>369541</v>
      </c>
      <c r="R71">
        <v>0</v>
      </c>
      <c r="S71" t="s">
        <v>1288</v>
      </c>
      <c r="T71" t="s">
        <v>1305</v>
      </c>
    </row>
    <row r="72" spans="1:20" x14ac:dyDescent="0.3">
      <c r="A72" t="s">
        <v>980</v>
      </c>
      <c r="B72" t="s">
        <v>1257</v>
      </c>
      <c r="C72">
        <v>61</v>
      </c>
      <c r="D72" t="s">
        <v>1261</v>
      </c>
      <c r="E72">
        <v>2015</v>
      </c>
      <c r="F72">
        <v>24</v>
      </c>
      <c r="G72">
        <v>0.69002782600000001</v>
      </c>
      <c r="H72" t="s">
        <v>1264</v>
      </c>
      <c r="I72" t="s">
        <v>1271</v>
      </c>
      <c r="J72" t="s">
        <v>1271</v>
      </c>
      <c r="K72" t="s">
        <v>1271</v>
      </c>
      <c r="L72" t="s">
        <v>1271</v>
      </c>
      <c r="M72" t="s">
        <v>1289</v>
      </c>
      <c r="N72" t="s">
        <v>1289</v>
      </c>
      <c r="O72">
        <v>132548</v>
      </c>
      <c r="P72">
        <v>382031</v>
      </c>
      <c r="Q72">
        <v>777004</v>
      </c>
      <c r="R72">
        <v>777004</v>
      </c>
      <c r="S72" t="s">
        <v>1304</v>
      </c>
      <c r="T72" t="s">
        <v>1305</v>
      </c>
    </row>
    <row r="73" spans="1:20" x14ac:dyDescent="0.3">
      <c r="A73" t="s">
        <v>981</v>
      </c>
      <c r="B73" t="s">
        <v>1256</v>
      </c>
      <c r="C73">
        <v>49</v>
      </c>
      <c r="D73" t="s">
        <v>1262</v>
      </c>
      <c r="E73">
        <v>2006</v>
      </c>
      <c r="F73">
        <v>38</v>
      </c>
      <c r="G73">
        <v>0.82927142899999995</v>
      </c>
      <c r="H73" t="s">
        <v>1265</v>
      </c>
      <c r="I73" t="s">
        <v>1270</v>
      </c>
      <c r="J73" t="s">
        <v>1274</v>
      </c>
      <c r="K73" t="s">
        <v>1279</v>
      </c>
      <c r="L73" t="s">
        <v>1271</v>
      </c>
      <c r="M73" t="s">
        <v>1289</v>
      </c>
      <c r="N73" t="s">
        <v>1289</v>
      </c>
      <c r="O73">
        <v>175861</v>
      </c>
      <c r="P73">
        <v>447783</v>
      </c>
      <c r="Q73">
        <v>533910</v>
      </c>
      <c r="R73">
        <v>533910</v>
      </c>
      <c r="S73" t="s">
        <v>1288</v>
      </c>
      <c r="T73" t="s">
        <v>1289</v>
      </c>
    </row>
    <row r="74" spans="1:20" x14ac:dyDescent="0.3">
      <c r="A74" t="s">
        <v>982</v>
      </c>
      <c r="B74" t="s">
        <v>1257</v>
      </c>
      <c r="C74">
        <v>37</v>
      </c>
      <c r="D74" t="s">
        <v>1262</v>
      </c>
      <c r="E74">
        <v>2013</v>
      </c>
      <c r="F74">
        <v>30</v>
      </c>
      <c r="G74">
        <v>0.69282190499999996</v>
      </c>
      <c r="H74" t="s">
        <v>1264</v>
      </c>
      <c r="I74" t="s">
        <v>1270</v>
      </c>
      <c r="J74" t="s">
        <v>1275</v>
      </c>
      <c r="K74" t="s">
        <v>1282</v>
      </c>
      <c r="L74" t="s">
        <v>1285</v>
      </c>
      <c r="M74" t="s">
        <v>1288</v>
      </c>
      <c r="N74" t="s">
        <v>1288</v>
      </c>
      <c r="O74">
        <v>551589.72</v>
      </c>
      <c r="P74">
        <v>578160</v>
      </c>
      <c r="Q74">
        <v>443764</v>
      </c>
      <c r="R74">
        <v>0</v>
      </c>
      <c r="S74" t="s">
        <v>1288</v>
      </c>
      <c r="T74" t="s">
        <v>1289</v>
      </c>
    </row>
    <row r="75" spans="1:20" x14ac:dyDescent="0.3">
      <c r="A75" t="s">
        <v>983</v>
      </c>
      <c r="B75" t="s">
        <v>1257</v>
      </c>
      <c r="C75">
        <v>61</v>
      </c>
      <c r="D75" t="s">
        <v>1259</v>
      </c>
      <c r="E75">
        <v>2015</v>
      </c>
      <c r="F75">
        <v>19</v>
      </c>
      <c r="G75">
        <v>0.81911940299999997</v>
      </c>
      <c r="H75" t="s">
        <v>1265</v>
      </c>
      <c r="I75" t="s">
        <v>1271</v>
      </c>
      <c r="J75" t="s">
        <v>1271</v>
      </c>
      <c r="K75" t="s">
        <v>1271</v>
      </c>
      <c r="L75" t="s">
        <v>1271</v>
      </c>
      <c r="M75" t="s">
        <v>1289</v>
      </c>
      <c r="N75" t="s">
        <v>1289</v>
      </c>
      <c r="O75">
        <v>183900</v>
      </c>
      <c r="P75">
        <v>731500</v>
      </c>
      <c r="Q75">
        <v>0</v>
      </c>
      <c r="R75">
        <v>0</v>
      </c>
      <c r="S75" t="s">
        <v>1303</v>
      </c>
      <c r="T75" t="s">
        <v>1289</v>
      </c>
    </row>
    <row r="76" spans="1:20" x14ac:dyDescent="0.3">
      <c r="A76" t="s">
        <v>984</v>
      </c>
      <c r="B76" t="s">
        <v>1257</v>
      </c>
      <c r="C76">
        <v>61</v>
      </c>
      <c r="D76" t="s">
        <v>1259</v>
      </c>
      <c r="E76">
        <v>2014</v>
      </c>
      <c r="F76">
        <v>20</v>
      </c>
      <c r="G76">
        <v>0.85730634900000002</v>
      </c>
      <c r="H76" t="s">
        <v>1265</v>
      </c>
      <c r="I76" t="s">
        <v>1271</v>
      </c>
      <c r="J76" t="s">
        <v>1271</v>
      </c>
      <c r="K76" t="s">
        <v>1271</v>
      </c>
      <c r="L76" t="s">
        <v>1271</v>
      </c>
      <c r="M76" t="s">
        <v>1289</v>
      </c>
      <c r="N76" t="s">
        <v>1289</v>
      </c>
      <c r="O76">
        <v>354038</v>
      </c>
      <c r="P76">
        <v>654633</v>
      </c>
      <c r="Q76">
        <v>0</v>
      </c>
      <c r="R76">
        <v>0</v>
      </c>
      <c r="S76" t="s">
        <v>1289</v>
      </c>
      <c r="T76" t="s">
        <v>1289</v>
      </c>
    </row>
    <row r="77" spans="1:20" x14ac:dyDescent="0.3">
      <c r="A77" t="s">
        <v>985</v>
      </c>
      <c r="B77" t="s">
        <v>1257</v>
      </c>
      <c r="C77">
        <v>61</v>
      </c>
      <c r="D77" t="s">
        <v>1258</v>
      </c>
      <c r="E77">
        <v>2009</v>
      </c>
      <c r="F77">
        <v>39</v>
      </c>
      <c r="G77">
        <v>0.72416955199999999</v>
      </c>
      <c r="H77" t="s">
        <v>1264</v>
      </c>
      <c r="I77" t="s">
        <v>1267</v>
      </c>
      <c r="J77" t="s">
        <v>1275</v>
      </c>
      <c r="K77" t="s">
        <v>1283</v>
      </c>
      <c r="L77" t="s">
        <v>1286</v>
      </c>
      <c r="M77" t="s">
        <v>1288</v>
      </c>
      <c r="N77" t="s">
        <v>1289</v>
      </c>
      <c r="O77">
        <v>270529.69</v>
      </c>
      <c r="P77">
        <v>291326</v>
      </c>
      <c r="Q77">
        <v>544556</v>
      </c>
      <c r="R77">
        <v>0</v>
      </c>
      <c r="S77" t="s">
        <v>1304</v>
      </c>
      <c r="T77" t="s">
        <v>1289</v>
      </c>
    </row>
    <row r="78" spans="1:20" x14ac:dyDescent="0.3">
      <c r="A78" t="s">
        <v>986</v>
      </c>
      <c r="B78" t="s">
        <v>1257</v>
      </c>
      <c r="C78">
        <v>49</v>
      </c>
      <c r="D78" t="s">
        <v>1262</v>
      </c>
      <c r="E78">
        <v>2011</v>
      </c>
      <c r="F78">
        <v>23</v>
      </c>
      <c r="G78">
        <v>0.77789006500000002</v>
      </c>
      <c r="H78" t="s">
        <v>1265</v>
      </c>
      <c r="I78" t="s">
        <v>1267</v>
      </c>
      <c r="J78" t="s">
        <v>1276</v>
      </c>
      <c r="K78" t="s">
        <v>1280</v>
      </c>
      <c r="L78" t="s">
        <v>1286</v>
      </c>
      <c r="M78" t="s">
        <v>1288</v>
      </c>
      <c r="N78" t="s">
        <v>1289</v>
      </c>
      <c r="O78">
        <v>440895</v>
      </c>
      <c r="P78">
        <v>440895</v>
      </c>
      <c r="Q78">
        <v>631239</v>
      </c>
      <c r="R78">
        <v>0</v>
      </c>
      <c r="S78" t="s">
        <v>1304</v>
      </c>
      <c r="T78" t="s">
        <v>1289</v>
      </c>
    </row>
    <row r="79" spans="1:20" x14ac:dyDescent="0.3">
      <c r="A79" t="s">
        <v>987</v>
      </c>
      <c r="B79" t="s">
        <v>1257</v>
      </c>
      <c r="C79">
        <v>61</v>
      </c>
      <c r="D79" t="s">
        <v>1261</v>
      </c>
      <c r="E79">
        <v>2012</v>
      </c>
      <c r="F79">
        <v>45</v>
      </c>
      <c r="G79">
        <v>0.62217441500000004</v>
      </c>
      <c r="H79" t="s">
        <v>1264</v>
      </c>
      <c r="I79" t="s">
        <v>1271</v>
      </c>
      <c r="J79" t="s">
        <v>1271</v>
      </c>
      <c r="K79" t="s">
        <v>1271</v>
      </c>
      <c r="L79" t="s">
        <v>1271</v>
      </c>
      <c r="M79" t="s">
        <v>1288</v>
      </c>
      <c r="N79" t="s">
        <v>1289</v>
      </c>
      <c r="O79">
        <v>202026.6</v>
      </c>
      <c r="P79">
        <v>213900</v>
      </c>
      <c r="Q79">
        <v>572124</v>
      </c>
      <c r="R79">
        <v>0</v>
      </c>
      <c r="S79" t="s">
        <v>1303</v>
      </c>
      <c r="T79" t="s">
        <v>1289</v>
      </c>
    </row>
    <row r="80" spans="1:20" x14ac:dyDescent="0.3">
      <c r="A80" t="s">
        <v>988</v>
      </c>
      <c r="B80" t="s">
        <v>1256</v>
      </c>
      <c r="C80">
        <v>61</v>
      </c>
      <c r="D80" t="s">
        <v>1260</v>
      </c>
      <c r="E80">
        <v>2014</v>
      </c>
      <c r="F80">
        <v>31</v>
      </c>
      <c r="G80">
        <v>0.71076254299999997</v>
      </c>
      <c r="H80" t="s">
        <v>1265</v>
      </c>
      <c r="I80" t="s">
        <v>1269</v>
      </c>
      <c r="J80" t="s">
        <v>1275</v>
      </c>
      <c r="K80" t="s">
        <v>1282</v>
      </c>
      <c r="L80" t="s">
        <v>1286</v>
      </c>
      <c r="M80" t="s">
        <v>1288</v>
      </c>
      <c r="N80" t="s">
        <v>1289</v>
      </c>
      <c r="O80">
        <v>423276</v>
      </c>
      <c r="P80">
        <v>437664</v>
      </c>
      <c r="Q80">
        <v>707351</v>
      </c>
      <c r="R80">
        <v>0</v>
      </c>
      <c r="S80" t="s">
        <v>1304</v>
      </c>
      <c r="T80" t="s">
        <v>1289</v>
      </c>
    </row>
    <row r="81" spans="1:20" x14ac:dyDescent="0.3">
      <c r="A81" t="s">
        <v>989</v>
      </c>
      <c r="B81" t="s">
        <v>1257</v>
      </c>
      <c r="C81">
        <v>73</v>
      </c>
      <c r="D81" t="s">
        <v>1260</v>
      </c>
      <c r="E81">
        <v>2009</v>
      </c>
      <c r="F81">
        <v>37</v>
      </c>
      <c r="G81">
        <v>0.82563582099999999</v>
      </c>
      <c r="H81" t="s">
        <v>1264</v>
      </c>
      <c r="I81" t="s">
        <v>1268</v>
      </c>
      <c r="J81" t="s">
        <v>1275</v>
      </c>
      <c r="K81" t="s">
        <v>1280</v>
      </c>
      <c r="L81" t="s">
        <v>1286</v>
      </c>
      <c r="M81" t="s">
        <v>1289</v>
      </c>
      <c r="N81" t="s">
        <v>1289</v>
      </c>
      <c r="O81">
        <v>54161</v>
      </c>
      <c r="P81">
        <v>398898</v>
      </c>
      <c r="Q81">
        <v>0</v>
      </c>
      <c r="R81">
        <v>0</v>
      </c>
      <c r="S81" t="s">
        <v>1288</v>
      </c>
      <c r="T81" t="s">
        <v>1289</v>
      </c>
    </row>
    <row r="82" spans="1:20" x14ac:dyDescent="0.3">
      <c r="A82" t="s">
        <v>990</v>
      </c>
      <c r="B82" t="s">
        <v>1257</v>
      </c>
      <c r="C82">
        <v>61</v>
      </c>
      <c r="D82" t="s">
        <v>1260</v>
      </c>
      <c r="E82">
        <v>2015</v>
      </c>
      <c r="F82">
        <v>40</v>
      </c>
      <c r="G82">
        <v>0.72583652200000004</v>
      </c>
      <c r="H82" t="s">
        <v>1264</v>
      </c>
      <c r="I82" t="s">
        <v>1270</v>
      </c>
      <c r="J82" t="s">
        <v>1275</v>
      </c>
      <c r="K82" t="s">
        <v>1282</v>
      </c>
      <c r="L82" t="s">
        <v>1286</v>
      </c>
      <c r="M82" t="s">
        <v>1289</v>
      </c>
      <c r="N82" t="s">
        <v>1289</v>
      </c>
      <c r="O82">
        <v>225229</v>
      </c>
      <c r="P82">
        <v>332519</v>
      </c>
      <c r="Q82">
        <v>854353</v>
      </c>
      <c r="R82">
        <v>854353</v>
      </c>
      <c r="S82" t="s">
        <v>1304</v>
      </c>
      <c r="T82" t="s">
        <v>1289</v>
      </c>
    </row>
    <row r="83" spans="1:20" x14ac:dyDescent="0.3">
      <c r="A83" t="s">
        <v>991</v>
      </c>
      <c r="B83" t="s">
        <v>1257</v>
      </c>
      <c r="C83">
        <v>49</v>
      </c>
      <c r="D83" t="s">
        <v>1260</v>
      </c>
      <c r="E83">
        <v>2012</v>
      </c>
      <c r="F83">
        <v>20</v>
      </c>
      <c r="G83">
        <v>0.83021685499999998</v>
      </c>
      <c r="H83" t="s">
        <v>1265</v>
      </c>
      <c r="I83" t="s">
        <v>1271</v>
      </c>
      <c r="J83" t="s">
        <v>1271</v>
      </c>
      <c r="K83" t="s">
        <v>1271</v>
      </c>
      <c r="L83" t="s">
        <v>1271</v>
      </c>
      <c r="M83" t="s">
        <v>1288</v>
      </c>
      <c r="N83" t="s">
        <v>1289</v>
      </c>
      <c r="O83">
        <v>590235</v>
      </c>
      <c r="P83">
        <v>590235</v>
      </c>
      <c r="Q83">
        <v>632917</v>
      </c>
      <c r="R83">
        <v>0</v>
      </c>
      <c r="S83" t="s">
        <v>1288</v>
      </c>
      <c r="T83" t="s">
        <v>1289</v>
      </c>
    </row>
    <row r="84" spans="1:20" x14ac:dyDescent="0.3">
      <c r="A84" t="s">
        <v>992</v>
      </c>
      <c r="B84" t="s">
        <v>1257</v>
      </c>
      <c r="C84">
        <v>49</v>
      </c>
      <c r="D84" t="s">
        <v>1258</v>
      </c>
      <c r="E84">
        <v>2010</v>
      </c>
      <c r="F84">
        <v>25</v>
      </c>
      <c r="G84">
        <v>0.62448220700000001</v>
      </c>
      <c r="H84" t="s">
        <v>1264</v>
      </c>
      <c r="I84" t="s">
        <v>1270</v>
      </c>
      <c r="J84" t="s">
        <v>1276</v>
      </c>
      <c r="K84" t="s">
        <v>1281</v>
      </c>
      <c r="L84" t="s">
        <v>1286</v>
      </c>
      <c r="M84" t="s">
        <v>1288</v>
      </c>
      <c r="N84" t="s">
        <v>1289</v>
      </c>
      <c r="O84">
        <v>220211</v>
      </c>
      <c r="P84">
        <v>257345</v>
      </c>
      <c r="Q84">
        <v>534885</v>
      </c>
      <c r="R84">
        <v>0</v>
      </c>
      <c r="S84" t="s">
        <v>1304</v>
      </c>
      <c r="T84" t="s">
        <v>1289</v>
      </c>
    </row>
    <row r="85" spans="1:20" x14ac:dyDescent="0.3">
      <c r="A85" t="s">
        <v>993</v>
      </c>
      <c r="B85" t="s">
        <v>1257</v>
      </c>
      <c r="C85">
        <v>48</v>
      </c>
      <c r="D85" t="s">
        <v>1263</v>
      </c>
      <c r="E85">
        <v>2016</v>
      </c>
      <c r="F85">
        <v>36</v>
      </c>
      <c r="G85">
        <v>0.29250800399999999</v>
      </c>
      <c r="H85" t="s">
        <v>1264</v>
      </c>
      <c r="I85" t="s">
        <v>1273</v>
      </c>
      <c r="J85" t="s">
        <v>1275</v>
      </c>
      <c r="K85" t="s">
        <v>1281</v>
      </c>
      <c r="L85" t="s">
        <v>1284</v>
      </c>
      <c r="M85" t="s">
        <v>1288</v>
      </c>
      <c r="N85" t="s">
        <v>1288</v>
      </c>
      <c r="O85">
        <v>183386</v>
      </c>
      <c r="P85">
        <v>183386</v>
      </c>
      <c r="Q85">
        <v>287506</v>
      </c>
      <c r="R85">
        <v>0</v>
      </c>
      <c r="S85" t="s">
        <v>1303</v>
      </c>
      <c r="T85" t="s">
        <v>1289</v>
      </c>
    </row>
    <row r="86" spans="1:20" x14ac:dyDescent="0.3">
      <c r="A86" t="s">
        <v>994</v>
      </c>
      <c r="B86" t="s">
        <v>1256</v>
      </c>
      <c r="C86">
        <v>61</v>
      </c>
      <c r="D86" t="s">
        <v>1261</v>
      </c>
      <c r="E86">
        <v>2011</v>
      </c>
      <c r="F86">
        <v>25</v>
      </c>
      <c r="G86">
        <v>0.74463102999999997</v>
      </c>
      <c r="H86" t="s">
        <v>1265</v>
      </c>
      <c r="I86" t="s">
        <v>1268</v>
      </c>
      <c r="J86" t="s">
        <v>1275</v>
      </c>
      <c r="K86" t="s">
        <v>1280</v>
      </c>
      <c r="L86" t="s">
        <v>1286</v>
      </c>
      <c r="M86" t="s">
        <v>1289</v>
      </c>
      <c r="N86" t="s">
        <v>1289</v>
      </c>
      <c r="O86">
        <v>245476.61</v>
      </c>
      <c r="P86">
        <v>338287</v>
      </c>
      <c r="Q86">
        <v>777702</v>
      </c>
      <c r="R86">
        <v>777702</v>
      </c>
      <c r="S86" t="s">
        <v>1304</v>
      </c>
      <c r="T86" t="s">
        <v>1289</v>
      </c>
    </row>
    <row r="87" spans="1:20" x14ac:dyDescent="0.3">
      <c r="A87" t="s">
        <v>995</v>
      </c>
      <c r="B87" t="s">
        <v>1257</v>
      </c>
      <c r="C87">
        <v>25</v>
      </c>
      <c r="D87" t="s">
        <v>1263</v>
      </c>
      <c r="E87">
        <v>2015</v>
      </c>
      <c r="F87">
        <v>31</v>
      </c>
      <c r="G87">
        <v>0.67027478299999999</v>
      </c>
      <c r="H87" t="s">
        <v>1265</v>
      </c>
      <c r="I87" t="s">
        <v>1270</v>
      </c>
      <c r="J87" t="s">
        <v>1274</v>
      </c>
      <c r="K87" t="s">
        <v>1279</v>
      </c>
      <c r="L87" t="s">
        <v>1271</v>
      </c>
      <c r="M87" t="s">
        <v>1288</v>
      </c>
      <c r="N87" t="s">
        <v>1288</v>
      </c>
      <c r="O87">
        <v>895566</v>
      </c>
      <c r="P87">
        <v>895566</v>
      </c>
      <c r="Q87">
        <v>190802</v>
      </c>
      <c r="R87">
        <v>0</v>
      </c>
      <c r="S87" t="s">
        <v>1305</v>
      </c>
      <c r="T87" t="s">
        <v>1289</v>
      </c>
    </row>
    <row r="88" spans="1:20" x14ac:dyDescent="0.3">
      <c r="A88" t="s">
        <v>996</v>
      </c>
      <c r="B88" t="s">
        <v>1257</v>
      </c>
      <c r="C88">
        <v>61</v>
      </c>
      <c r="D88" t="s">
        <v>1258</v>
      </c>
      <c r="E88">
        <v>2014</v>
      </c>
      <c r="F88">
        <v>31</v>
      </c>
      <c r="G88">
        <v>0.755638382</v>
      </c>
      <c r="H88" t="s">
        <v>1265</v>
      </c>
      <c r="I88" t="s">
        <v>1270</v>
      </c>
      <c r="J88" t="s">
        <v>1274</v>
      </c>
      <c r="K88" t="s">
        <v>1281</v>
      </c>
      <c r="L88" t="s">
        <v>1285</v>
      </c>
      <c r="M88" t="s">
        <v>1289</v>
      </c>
      <c r="N88" t="s">
        <v>1289</v>
      </c>
      <c r="O88">
        <v>172551</v>
      </c>
      <c r="P88">
        <v>579448</v>
      </c>
      <c r="Q88">
        <v>0</v>
      </c>
      <c r="R88">
        <v>0</v>
      </c>
      <c r="S88" t="s">
        <v>1288</v>
      </c>
      <c r="T88" t="s">
        <v>1289</v>
      </c>
    </row>
    <row r="89" spans="1:20" x14ac:dyDescent="0.3">
      <c r="A89" t="s">
        <v>997</v>
      </c>
      <c r="B89" t="s">
        <v>1257</v>
      </c>
      <c r="C89">
        <v>49</v>
      </c>
      <c r="D89" t="s">
        <v>1259</v>
      </c>
      <c r="E89">
        <v>2007</v>
      </c>
      <c r="F89">
        <v>49</v>
      </c>
      <c r="G89">
        <v>0.83069579800000004</v>
      </c>
      <c r="H89" t="s">
        <v>1265</v>
      </c>
      <c r="I89" t="s">
        <v>1271</v>
      </c>
      <c r="J89" t="s">
        <v>1271</v>
      </c>
      <c r="K89" t="s">
        <v>1271</v>
      </c>
      <c r="L89" t="s">
        <v>1271</v>
      </c>
      <c r="M89" t="s">
        <v>1289</v>
      </c>
      <c r="N89" t="s">
        <v>1289</v>
      </c>
      <c r="O89">
        <v>294742</v>
      </c>
      <c r="P89">
        <v>451744</v>
      </c>
      <c r="Q89">
        <v>0</v>
      </c>
      <c r="R89">
        <v>0</v>
      </c>
      <c r="S89" t="s">
        <v>1288</v>
      </c>
      <c r="T89" t="s">
        <v>1289</v>
      </c>
    </row>
    <row r="90" spans="1:20" x14ac:dyDescent="0.3">
      <c r="A90" t="s">
        <v>998</v>
      </c>
      <c r="B90" t="s">
        <v>1257</v>
      </c>
      <c r="C90">
        <v>61</v>
      </c>
      <c r="D90" t="s">
        <v>1259</v>
      </c>
      <c r="E90">
        <v>2007</v>
      </c>
      <c r="F90">
        <v>36</v>
      </c>
      <c r="G90">
        <v>0.82092504200000005</v>
      </c>
      <c r="H90" t="s">
        <v>1265</v>
      </c>
      <c r="I90" t="s">
        <v>1270</v>
      </c>
      <c r="J90" t="s">
        <v>1271</v>
      </c>
      <c r="K90" t="s">
        <v>1271</v>
      </c>
      <c r="L90" t="s">
        <v>1271</v>
      </c>
      <c r="M90" t="s">
        <v>1289</v>
      </c>
      <c r="N90" t="s">
        <v>1289</v>
      </c>
      <c r="O90">
        <v>350074</v>
      </c>
      <c r="P90">
        <v>428580</v>
      </c>
      <c r="Q90">
        <v>590721</v>
      </c>
      <c r="R90">
        <v>590721</v>
      </c>
      <c r="S90" t="s">
        <v>1288</v>
      </c>
      <c r="T90" t="s">
        <v>1289</v>
      </c>
    </row>
    <row r="91" spans="1:20" x14ac:dyDescent="0.3">
      <c r="A91" t="s">
        <v>999</v>
      </c>
      <c r="B91" t="s">
        <v>1257</v>
      </c>
      <c r="C91">
        <v>61</v>
      </c>
      <c r="D91" t="s">
        <v>1260</v>
      </c>
      <c r="E91">
        <v>2015</v>
      </c>
      <c r="F91">
        <v>35</v>
      </c>
      <c r="G91">
        <v>0.726202609</v>
      </c>
      <c r="H91" t="s">
        <v>1265</v>
      </c>
      <c r="I91" t="s">
        <v>1269</v>
      </c>
      <c r="J91" t="s">
        <v>1275</v>
      </c>
      <c r="K91" t="s">
        <v>1280</v>
      </c>
      <c r="L91" t="s">
        <v>1286</v>
      </c>
      <c r="M91" t="s">
        <v>1289</v>
      </c>
      <c r="N91" t="s">
        <v>1289</v>
      </c>
      <c r="O91">
        <v>308147</v>
      </c>
      <c r="P91">
        <v>428736</v>
      </c>
      <c r="Q91">
        <v>848400</v>
      </c>
      <c r="R91">
        <v>848400</v>
      </c>
      <c r="S91" t="s">
        <v>1304</v>
      </c>
      <c r="T91" t="s">
        <v>1289</v>
      </c>
    </row>
    <row r="92" spans="1:20" x14ac:dyDescent="0.3">
      <c r="A92" t="s">
        <v>1000</v>
      </c>
      <c r="B92" t="s">
        <v>1256</v>
      </c>
      <c r="C92">
        <v>61</v>
      </c>
      <c r="D92" t="s">
        <v>1259</v>
      </c>
      <c r="E92">
        <v>2007</v>
      </c>
      <c r="F92">
        <v>36</v>
      </c>
      <c r="G92">
        <v>0.622808739</v>
      </c>
      <c r="H92" t="s">
        <v>1265</v>
      </c>
      <c r="I92" t="s">
        <v>1271</v>
      </c>
      <c r="J92" t="s">
        <v>1271</v>
      </c>
      <c r="K92" t="s">
        <v>1271</v>
      </c>
      <c r="L92" t="s">
        <v>1271</v>
      </c>
      <c r="M92" t="s">
        <v>1288</v>
      </c>
      <c r="N92" t="s">
        <v>1289</v>
      </c>
      <c r="O92">
        <v>211610</v>
      </c>
      <c r="P92">
        <v>241220</v>
      </c>
      <c r="Q92">
        <v>433055</v>
      </c>
      <c r="R92">
        <v>0</v>
      </c>
      <c r="S92" t="s">
        <v>1304</v>
      </c>
      <c r="T92" t="s">
        <v>1289</v>
      </c>
    </row>
    <row r="93" spans="1:20" x14ac:dyDescent="0.3">
      <c r="A93" t="s">
        <v>1001</v>
      </c>
      <c r="B93" t="s">
        <v>1257</v>
      </c>
      <c r="C93">
        <v>60</v>
      </c>
      <c r="D93" t="s">
        <v>1263</v>
      </c>
      <c r="E93">
        <v>2015</v>
      </c>
      <c r="F93">
        <v>36</v>
      </c>
      <c r="G93">
        <v>0.52824561400000003</v>
      </c>
      <c r="H93" t="s">
        <v>1264</v>
      </c>
      <c r="I93" t="s">
        <v>1271</v>
      </c>
      <c r="J93" t="s">
        <v>1271</v>
      </c>
      <c r="K93" t="s">
        <v>1271</v>
      </c>
      <c r="L93" t="s">
        <v>1271</v>
      </c>
      <c r="M93" t="s">
        <v>1289</v>
      </c>
      <c r="N93" t="s">
        <v>1288</v>
      </c>
      <c r="O93">
        <v>220050</v>
      </c>
      <c r="P93">
        <v>307650</v>
      </c>
      <c r="Q93">
        <v>599613</v>
      </c>
      <c r="R93">
        <v>599613</v>
      </c>
      <c r="S93" t="s">
        <v>1303</v>
      </c>
      <c r="T93" t="s">
        <v>1289</v>
      </c>
    </row>
    <row r="94" spans="1:20" x14ac:dyDescent="0.3">
      <c r="A94" t="s">
        <v>1002</v>
      </c>
      <c r="B94" t="s">
        <v>1257</v>
      </c>
      <c r="C94">
        <v>37</v>
      </c>
      <c r="D94" t="s">
        <v>1261</v>
      </c>
      <c r="E94">
        <v>2016</v>
      </c>
      <c r="F94">
        <v>31</v>
      </c>
      <c r="G94">
        <v>0.62745359199999995</v>
      </c>
      <c r="H94" t="s">
        <v>1264</v>
      </c>
      <c r="I94" t="s">
        <v>1270</v>
      </c>
      <c r="J94" t="s">
        <v>1275</v>
      </c>
      <c r="K94" t="s">
        <v>1283</v>
      </c>
      <c r="L94" t="s">
        <v>1286</v>
      </c>
      <c r="M94" t="s">
        <v>1288</v>
      </c>
      <c r="N94" t="s">
        <v>1288</v>
      </c>
      <c r="O94">
        <v>326100</v>
      </c>
      <c r="P94">
        <v>326100</v>
      </c>
      <c r="Q94">
        <v>581563</v>
      </c>
      <c r="R94">
        <v>0</v>
      </c>
      <c r="S94" t="s">
        <v>1288</v>
      </c>
      <c r="T94" t="s">
        <v>1289</v>
      </c>
    </row>
    <row r="95" spans="1:20" x14ac:dyDescent="0.3">
      <c r="A95" t="s">
        <v>1003</v>
      </c>
      <c r="B95" t="s">
        <v>1257</v>
      </c>
      <c r="C95">
        <v>61</v>
      </c>
      <c r="D95" t="s">
        <v>1258</v>
      </c>
      <c r="E95">
        <v>2008</v>
      </c>
      <c r="F95">
        <v>33</v>
      </c>
      <c r="G95">
        <v>0.62245935500000005</v>
      </c>
      <c r="H95" t="s">
        <v>1264</v>
      </c>
      <c r="I95" t="s">
        <v>1270</v>
      </c>
      <c r="J95" t="s">
        <v>1277</v>
      </c>
      <c r="K95" t="s">
        <v>1279</v>
      </c>
      <c r="L95" t="s">
        <v>1286</v>
      </c>
      <c r="M95" t="s">
        <v>1288</v>
      </c>
      <c r="N95" t="s">
        <v>1288</v>
      </c>
      <c r="O95">
        <v>203324</v>
      </c>
      <c r="P95">
        <v>203324</v>
      </c>
      <c r="Q95">
        <v>449897</v>
      </c>
      <c r="R95">
        <v>0</v>
      </c>
      <c r="S95" t="s">
        <v>1304</v>
      </c>
      <c r="T95" t="s">
        <v>1289</v>
      </c>
    </row>
    <row r="96" spans="1:20" x14ac:dyDescent="0.3">
      <c r="A96" t="s">
        <v>1004</v>
      </c>
      <c r="B96" t="s">
        <v>1257</v>
      </c>
      <c r="C96">
        <v>55</v>
      </c>
      <c r="D96" t="s">
        <v>1258</v>
      </c>
      <c r="E96">
        <v>2010</v>
      </c>
      <c r="F96">
        <v>20</v>
      </c>
      <c r="G96">
        <v>0.62820744799999995</v>
      </c>
      <c r="H96" t="s">
        <v>1265</v>
      </c>
      <c r="I96" t="s">
        <v>1271</v>
      </c>
      <c r="J96" t="s">
        <v>1271</v>
      </c>
      <c r="K96" t="s">
        <v>1271</v>
      </c>
      <c r="L96" t="s">
        <v>1271</v>
      </c>
      <c r="M96" t="s">
        <v>1288</v>
      </c>
      <c r="N96" t="s">
        <v>1289</v>
      </c>
      <c r="O96">
        <v>274664</v>
      </c>
      <c r="P96">
        <v>295792</v>
      </c>
      <c r="Q96">
        <v>529717</v>
      </c>
      <c r="R96">
        <v>0</v>
      </c>
      <c r="S96" t="s">
        <v>1304</v>
      </c>
      <c r="T96" t="s">
        <v>1289</v>
      </c>
    </row>
    <row r="97" spans="1:20" x14ac:dyDescent="0.3">
      <c r="A97" t="s">
        <v>1005</v>
      </c>
      <c r="B97" t="s">
        <v>1256</v>
      </c>
      <c r="C97">
        <v>61</v>
      </c>
      <c r="D97" t="s">
        <v>1260</v>
      </c>
      <c r="E97">
        <v>2010</v>
      </c>
      <c r="F97">
        <v>32</v>
      </c>
      <c r="G97">
        <v>0.77031613799999998</v>
      </c>
      <c r="H97" t="s">
        <v>1265</v>
      </c>
      <c r="I97" t="s">
        <v>1271</v>
      </c>
      <c r="J97" t="s">
        <v>1271</v>
      </c>
      <c r="K97" t="s">
        <v>1271</v>
      </c>
      <c r="L97" t="s">
        <v>1271</v>
      </c>
      <c r="M97" t="s">
        <v>1288</v>
      </c>
      <c r="N97" t="s">
        <v>1289</v>
      </c>
      <c r="O97">
        <v>430326</v>
      </c>
      <c r="P97">
        <v>454233</v>
      </c>
      <c r="Q97">
        <v>614608</v>
      </c>
      <c r="R97">
        <v>0</v>
      </c>
      <c r="S97" t="s">
        <v>1303</v>
      </c>
      <c r="T97" t="s">
        <v>1289</v>
      </c>
    </row>
    <row r="98" spans="1:20" x14ac:dyDescent="0.3">
      <c r="A98" t="s">
        <v>1006</v>
      </c>
      <c r="B98" t="s">
        <v>1256</v>
      </c>
      <c r="C98">
        <v>61</v>
      </c>
      <c r="D98" t="s">
        <v>1263</v>
      </c>
      <c r="E98">
        <v>2015</v>
      </c>
      <c r="F98">
        <v>33</v>
      </c>
      <c r="G98">
        <v>0.82737565199999996</v>
      </c>
      <c r="H98" t="s">
        <v>1265</v>
      </c>
      <c r="I98" t="s">
        <v>1268</v>
      </c>
      <c r="J98" t="s">
        <v>1274</v>
      </c>
      <c r="K98" t="s">
        <v>1279</v>
      </c>
      <c r="L98" t="s">
        <v>1285</v>
      </c>
      <c r="M98" t="s">
        <v>1288</v>
      </c>
      <c r="N98" t="s">
        <v>1288</v>
      </c>
      <c r="O98">
        <v>626425.72</v>
      </c>
      <c r="P98">
        <v>643360</v>
      </c>
      <c r="Q98">
        <v>826952</v>
      </c>
      <c r="R98">
        <v>0</v>
      </c>
      <c r="S98" t="s">
        <v>1288</v>
      </c>
      <c r="T98" t="s">
        <v>1289</v>
      </c>
    </row>
    <row r="99" spans="1:20" x14ac:dyDescent="0.3">
      <c r="A99" t="s">
        <v>1007</v>
      </c>
      <c r="B99" t="s">
        <v>1256</v>
      </c>
      <c r="C99">
        <v>37</v>
      </c>
      <c r="D99" t="s">
        <v>1262</v>
      </c>
      <c r="E99">
        <v>2012</v>
      </c>
      <c r="F99">
        <v>27</v>
      </c>
      <c r="G99">
        <v>0.688406607</v>
      </c>
      <c r="H99" t="s">
        <v>1265</v>
      </c>
      <c r="I99" t="s">
        <v>1268</v>
      </c>
      <c r="J99" t="s">
        <v>1276</v>
      </c>
      <c r="K99" t="s">
        <v>1282</v>
      </c>
      <c r="L99" t="s">
        <v>1286</v>
      </c>
      <c r="M99" t="s">
        <v>1289</v>
      </c>
      <c r="N99" t="s">
        <v>1289</v>
      </c>
      <c r="O99">
        <v>302387</v>
      </c>
      <c r="P99">
        <v>417872</v>
      </c>
      <c r="Q99">
        <v>647302</v>
      </c>
      <c r="R99">
        <v>647302</v>
      </c>
      <c r="S99" t="s">
        <v>1304</v>
      </c>
      <c r="T99" t="s">
        <v>1289</v>
      </c>
    </row>
    <row r="100" spans="1:20" x14ac:dyDescent="0.3">
      <c r="A100" t="s">
        <v>1008</v>
      </c>
      <c r="B100" t="s">
        <v>1257</v>
      </c>
      <c r="C100">
        <v>49</v>
      </c>
      <c r="D100" t="s">
        <v>1261</v>
      </c>
      <c r="E100">
        <v>2014</v>
      </c>
      <c r="F100">
        <v>22</v>
      </c>
      <c r="G100">
        <v>0.82564081600000006</v>
      </c>
      <c r="H100" t="s">
        <v>1265</v>
      </c>
      <c r="I100" t="s">
        <v>1271</v>
      </c>
      <c r="J100" t="s">
        <v>1271</v>
      </c>
      <c r="K100" t="s">
        <v>1271</v>
      </c>
      <c r="L100" t="s">
        <v>1271</v>
      </c>
      <c r="M100" t="s">
        <v>1289</v>
      </c>
      <c r="N100" t="s">
        <v>1289</v>
      </c>
      <c r="O100">
        <v>616531</v>
      </c>
      <c r="P100">
        <v>683319</v>
      </c>
      <c r="Q100">
        <v>766598</v>
      </c>
      <c r="R100">
        <v>0</v>
      </c>
      <c r="S100" t="s">
        <v>1303</v>
      </c>
      <c r="T100" t="s">
        <v>1289</v>
      </c>
    </row>
    <row r="101" spans="1:20" x14ac:dyDescent="0.3">
      <c r="A101" t="s">
        <v>1009</v>
      </c>
      <c r="B101" t="s">
        <v>1257</v>
      </c>
      <c r="C101">
        <v>49</v>
      </c>
      <c r="D101" t="s">
        <v>1262</v>
      </c>
      <c r="E101">
        <v>2012</v>
      </c>
      <c r="F101">
        <v>38</v>
      </c>
      <c r="G101">
        <v>0.83117685500000005</v>
      </c>
      <c r="H101" t="s">
        <v>1264</v>
      </c>
      <c r="I101" t="s">
        <v>1269</v>
      </c>
      <c r="J101" t="s">
        <v>1275</v>
      </c>
      <c r="K101" t="s">
        <v>1280</v>
      </c>
      <c r="L101" t="s">
        <v>1286</v>
      </c>
      <c r="M101" t="s">
        <v>1289</v>
      </c>
      <c r="N101" t="s">
        <v>1289</v>
      </c>
      <c r="O101">
        <v>236143.76</v>
      </c>
      <c r="P101">
        <v>640920</v>
      </c>
      <c r="Q101">
        <v>772797</v>
      </c>
      <c r="R101">
        <v>772797</v>
      </c>
      <c r="S101" t="s">
        <v>1288</v>
      </c>
      <c r="T101" t="s">
        <v>1289</v>
      </c>
    </row>
    <row r="102" spans="1:20" x14ac:dyDescent="0.3">
      <c r="A102" t="s">
        <v>1010</v>
      </c>
      <c r="B102" t="s">
        <v>1257</v>
      </c>
      <c r="C102">
        <v>61</v>
      </c>
      <c r="D102" t="s">
        <v>1259</v>
      </c>
      <c r="E102">
        <v>2009</v>
      </c>
      <c r="F102">
        <v>22</v>
      </c>
      <c r="G102">
        <v>0.62155094899999996</v>
      </c>
      <c r="H102" t="s">
        <v>1264</v>
      </c>
      <c r="I102" t="s">
        <v>1271</v>
      </c>
      <c r="J102" t="s">
        <v>1271</v>
      </c>
      <c r="K102" t="s">
        <v>1271</v>
      </c>
      <c r="L102" t="s">
        <v>1271</v>
      </c>
      <c r="M102" t="s">
        <v>1288</v>
      </c>
      <c r="N102" t="s">
        <v>1289</v>
      </c>
      <c r="O102">
        <v>222013</v>
      </c>
      <c r="P102">
        <v>242196</v>
      </c>
      <c r="Q102">
        <v>492130</v>
      </c>
      <c r="R102">
        <v>0</v>
      </c>
      <c r="S102" t="s">
        <v>1288</v>
      </c>
      <c r="T102" t="s">
        <v>1289</v>
      </c>
    </row>
    <row r="103" spans="1:20" x14ac:dyDescent="0.3">
      <c r="A103" t="s">
        <v>1011</v>
      </c>
      <c r="B103" t="s">
        <v>1256</v>
      </c>
      <c r="C103">
        <v>61</v>
      </c>
      <c r="D103" t="s">
        <v>1260</v>
      </c>
      <c r="E103">
        <v>2009</v>
      </c>
      <c r="F103">
        <v>39</v>
      </c>
      <c r="G103">
        <v>0.76657193999999995</v>
      </c>
      <c r="H103" t="s">
        <v>1265</v>
      </c>
      <c r="I103" t="s">
        <v>1269</v>
      </c>
      <c r="J103" t="s">
        <v>1274</v>
      </c>
      <c r="K103" t="s">
        <v>1282</v>
      </c>
      <c r="L103" t="s">
        <v>1285</v>
      </c>
      <c r="M103" t="s">
        <v>1289</v>
      </c>
      <c r="N103" t="s">
        <v>1289</v>
      </c>
      <c r="O103">
        <v>324838.90999999997</v>
      </c>
      <c r="P103">
        <v>477162</v>
      </c>
      <c r="Q103">
        <v>663386</v>
      </c>
      <c r="R103">
        <v>0</v>
      </c>
      <c r="S103" t="s">
        <v>1288</v>
      </c>
      <c r="T103" t="s">
        <v>1289</v>
      </c>
    </row>
    <row r="104" spans="1:20" x14ac:dyDescent="0.3">
      <c r="A104" t="s">
        <v>1012</v>
      </c>
      <c r="B104" t="s">
        <v>1257</v>
      </c>
      <c r="C104">
        <v>61</v>
      </c>
      <c r="D104" t="s">
        <v>1260</v>
      </c>
      <c r="E104">
        <v>2011</v>
      </c>
      <c r="F104">
        <v>18</v>
      </c>
      <c r="G104">
        <v>0.62216577100000003</v>
      </c>
      <c r="H104" t="s">
        <v>1264</v>
      </c>
      <c r="I104" t="s">
        <v>1271</v>
      </c>
      <c r="J104" t="s">
        <v>1271</v>
      </c>
      <c r="K104" t="s">
        <v>1271</v>
      </c>
      <c r="L104" t="s">
        <v>1271</v>
      </c>
      <c r="M104" t="s">
        <v>1289</v>
      </c>
      <c r="N104" t="s">
        <v>1289</v>
      </c>
      <c r="O104">
        <v>127169</v>
      </c>
      <c r="P104">
        <v>208190</v>
      </c>
      <c r="Q104">
        <v>577208</v>
      </c>
      <c r="R104">
        <v>577208</v>
      </c>
      <c r="S104" t="s">
        <v>1303</v>
      </c>
      <c r="T104" t="s">
        <v>1289</v>
      </c>
    </row>
    <row r="105" spans="1:20" x14ac:dyDescent="0.3">
      <c r="A105" t="s">
        <v>1013</v>
      </c>
      <c r="B105" t="s">
        <v>1256</v>
      </c>
      <c r="C105">
        <v>61</v>
      </c>
      <c r="D105" t="s">
        <v>1261</v>
      </c>
      <c r="E105">
        <v>2013</v>
      </c>
      <c r="F105">
        <v>39</v>
      </c>
      <c r="G105">
        <v>0.77908285700000002</v>
      </c>
      <c r="H105" t="s">
        <v>1265</v>
      </c>
      <c r="I105" t="s">
        <v>1271</v>
      </c>
      <c r="J105" t="s">
        <v>1271</v>
      </c>
      <c r="K105" t="s">
        <v>1271</v>
      </c>
      <c r="L105" t="s">
        <v>1271</v>
      </c>
      <c r="M105" t="s">
        <v>1288</v>
      </c>
      <c r="N105" t="s">
        <v>1289</v>
      </c>
      <c r="O105">
        <v>518652</v>
      </c>
      <c r="P105">
        <v>547466</v>
      </c>
      <c r="Q105">
        <v>726398</v>
      </c>
      <c r="R105">
        <v>0</v>
      </c>
      <c r="S105" t="s">
        <v>1303</v>
      </c>
      <c r="T105" t="s">
        <v>1289</v>
      </c>
    </row>
    <row r="106" spans="1:20" x14ac:dyDescent="0.3">
      <c r="A106" t="s">
        <v>1014</v>
      </c>
      <c r="B106" t="s">
        <v>1257</v>
      </c>
      <c r="C106">
        <v>61</v>
      </c>
      <c r="D106" t="s">
        <v>1260</v>
      </c>
      <c r="E106">
        <v>2012</v>
      </c>
      <c r="F106">
        <v>66</v>
      </c>
      <c r="G106">
        <v>0.658889057</v>
      </c>
      <c r="H106" t="s">
        <v>1265</v>
      </c>
      <c r="I106" t="s">
        <v>1271</v>
      </c>
      <c r="J106" t="s">
        <v>1271</v>
      </c>
      <c r="K106" t="s">
        <v>1271</v>
      </c>
      <c r="L106" t="s">
        <v>1271</v>
      </c>
      <c r="M106" t="s">
        <v>1288</v>
      </c>
      <c r="N106" t="s">
        <v>1289</v>
      </c>
      <c r="O106">
        <v>433839</v>
      </c>
      <c r="P106">
        <v>433839</v>
      </c>
      <c r="Q106">
        <v>527121</v>
      </c>
      <c r="R106">
        <v>0</v>
      </c>
      <c r="S106" t="s">
        <v>1288</v>
      </c>
      <c r="T106" t="s">
        <v>1289</v>
      </c>
    </row>
    <row r="107" spans="1:20" x14ac:dyDescent="0.3">
      <c r="A107" t="s">
        <v>1015</v>
      </c>
      <c r="B107" t="s">
        <v>1256</v>
      </c>
      <c r="C107">
        <v>61</v>
      </c>
      <c r="D107" t="s">
        <v>1262</v>
      </c>
      <c r="E107">
        <v>2008</v>
      </c>
      <c r="F107">
        <v>22</v>
      </c>
      <c r="G107">
        <v>0.62720387099999997</v>
      </c>
      <c r="H107" t="s">
        <v>1264</v>
      </c>
      <c r="I107" t="s">
        <v>1269</v>
      </c>
      <c r="J107" t="s">
        <v>1274</v>
      </c>
      <c r="K107" t="s">
        <v>1280</v>
      </c>
      <c r="L107" t="s">
        <v>1284</v>
      </c>
      <c r="M107" t="s">
        <v>1288</v>
      </c>
      <c r="N107" t="s">
        <v>1289</v>
      </c>
      <c r="O107">
        <v>287719.06</v>
      </c>
      <c r="P107">
        <v>337040</v>
      </c>
      <c r="Q107">
        <v>456579</v>
      </c>
      <c r="R107">
        <v>0</v>
      </c>
      <c r="S107" t="s">
        <v>1288</v>
      </c>
      <c r="T107" t="s">
        <v>1289</v>
      </c>
    </row>
    <row r="108" spans="1:20" x14ac:dyDescent="0.3">
      <c r="A108" t="s">
        <v>1016</v>
      </c>
      <c r="B108" t="s">
        <v>1256</v>
      </c>
      <c r="C108">
        <v>61</v>
      </c>
      <c r="D108" t="s">
        <v>1262</v>
      </c>
      <c r="E108">
        <v>2011</v>
      </c>
      <c r="F108">
        <v>27</v>
      </c>
      <c r="G108">
        <v>0.64054916100000003</v>
      </c>
      <c r="H108" t="s">
        <v>1265</v>
      </c>
      <c r="I108" t="s">
        <v>1270</v>
      </c>
      <c r="J108" t="s">
        <v>1274</v>
      </c>
      <c r="K108" t="s">
        <v>1279</v>
      </c>
      <c r="L108" t="s">
        <v>1271</v>
      </c>
      <c r="M108" t="s">
        <v>1288</v>
      </c>
      <c r="N108" t="s">
        <v>1288</v>
      </c>
      <c r="O108">
        <v>403351</v>
      </c>
      <c r="P108">
        <v>424580</v>
      </c>
      <c r="Q108">
        <v>560797</v>
      </c>
      <c r="R108">
        <v>0</v>
      </c>
      <c r="S108" t="s">
        <v>1288</v>
      </c>
      <c r="T108" t="s">
        <v>1289</v>
      </c>
    </row>
    <row r="109" spans="1:20" x14ac:dyDescent="0.3">
      <c r="A109" t="s">
        <v>1017</v>
      </c>
      <c r="B109" t="s">
        <v>1257</v>
      </c>
      <c r="C109">
        <v>61</v>
      </c>
      <c r="D109" t="s">
        <v>1261</v>
      </c>
      <c r="E109">
        <v>2013</v>
      </c>
      <c r="F109">
        <v>19</v>
      </c>
      <c r="G109">
        <v>0.62246000000000001</v>
      </c>
      <c r="H109" t="s">
        <v>1264</v>
      </c>
      <c r="I109" t="s">
        <v>1271</v>
      </c>
      <c r="J109" t="s">
        <v>1271</v>
      </c>
      <c r="K109" t="s">
        <v>1271</v>
      </c>
      <c r="L109" t="s">
        <v>1271</v>
      </c>
      <c r="M109" t="s">
        <v>1288</v>
      </c>
      <c r="N109" t="s">
        <v>1289</v>
      </c>
      <c r="O109">
        <v>245958</v>
      </c>
      <c r="P109">
        <v>270358</v>
      </c>
      <c r="Q109">
        <v>609540</v>
      </c>
      <c r="R109">
        <v>0</v>
      </c>
      <c r="S109" t="s">
        <v>1288</v>
      </c>
      <c r="T109" t="s">
        <v>1289</v>
      </c>
    </row>
    <row r="110" spans="1:20" x14ac:dyDescent="0.3">
      <c r="A110" t="s">
        <v>1018</v>
      </c>
      <c r="B110" t="s">
        <v>1257</v>
      </c>
      <c r="C110">
        <v>61</v>
      </c>
      <c r="D110" t="s">
        <v>1260</v>
      </c>
      <c r="E110">
        <v>2014</v>
      </c>
      <c r="F110">
        <v>48</v>
      </c>
      <c r="G110">
        <v>0.82788254299999997</v>
      </c>
      <c r="H110" t="s">
        <v>1265</v>
      </c>
      <c r="I110" t="s">
        <v>1272</v>
      </c>
      <c r="J110" t="s">
        <v>1271</v>
      </c>
      <c r="K110" t="s">
        <v>1271</v>
      </c>
      <c r="L110" t="s">
        <v>1271</v>
      </c>
      <c r="M110" t="s">
        <v>1288</v>
      </c>
      <c r="N110" t="s">
        <v>1289</v>
      </c>
      <c r="O110">
        <v>566263.31999999995</v>
      </c>
      <c r="P110">
        <v>589722</v>
      </c>
      <c r="Q110">
        <v>791284</v>
      </c>
      <c r="R110">
        <v>0</v>
      </c>
      <c r="S110" t="s">
        <v>1288</v>
      </c>
      <c r="T110" t="s">
        <v>1289</v>
      </c>
    </row>
    <row r="111" spans="1:20" x14ac:dyDescent="0.3">
      <c r="A111" t="s">
        <v>1019</v>
      </c>
      <c r="B111" t="s">
        <v>1257</v>
      </c>
      <c r="C111">
        <v>49</v>
      </c>
      <c r="D111" t="s">
        <v>1261</v>
      </c>
      <c r="E111">
        <v>2014</v>
      </c>
      <c r="F111">
        <v>24</v>
      </c>
      <c r="G111">
        <v>0.78793618499999996</v>
      </c>
      <c r="H111" t="s">
        <v>1265</v>
      </c>
      <c r="I111" t="s">
        <v>1272</v>
      </c>
      <c r="J111" t="s">
        <v>1271</v>
      </c>
      <c r="K111" t="s">
        <v>1271</v>
      </c>
      <c r="L111" t="s">
        <v>1271</v>
      </c>
      <c r="M111" t="s">
        <v>1289</v>
      </c>
      <c r="N111" t="s">
        <v>1289</v>
      </c>
      <c r="O111">
        <v>394641</v>
      </c>
      <c r="P111">
        <v>624116</v>
      </c>
      <c r="Q111">
        <v>1016539</v>
      </c>
      <c r="R111">
        <v>1016539</v>
      </c>
      <c r="S111" t="s">
        <v>1288</v>
      </c>
      <c r="T111" t="s">
        <v>1289</v>
      </c>
    </row>
    <row r="112" spans="1:20" x14ac:dyDescent="0.3">
      <c r="A112" t="s">
        <v>1020</v>
      </c>
      <c r="B112" t="s">
        <v>1257</v>
      </c>
      <c r="C112">
        <v>49</v>
      </c>
      <c r="D112" t="s">
        <v>1262</v>
      </c>
      <c r="E112">
        <v>2008</v>
      </c>
      <c r="F112">
        <v>30</v>
      </c>
      <c r="G112">
        <v>0.44189032299999997</v>
      </c>
      <c r="H112" t="s">
        <v>1265</v>
      </c>
      <c r="I112" t="s">
        <v>1270</v>
      </c>
      <c r="J112" t="s">
        <v>1276</v>
      </c>
      <c r="K112" t="s">
        <v>1281</v>
      </c>
      <c r="L112" t="s">
        <v>1286</v>
      </c>
      <c r="M112" t="s">
        <v>1288</v>
      </c>
      <c r="N112" t="s">
        <v>1289</v>
      </c>
      <c r="O112">
        <v>268860</v>
      </c>
      <c r="P112">
        <v>268860</v>
      </c>
      <c r="Q112">
        <v>257116</v>
      </c>
      <c r="R112">
        <v>0</v>
      </c>
      <c r="S112" t="s">
        <v>1288</v>
      </c>
      <c r="T112" t="s">
        <v>1289</v>
      </c>
    </row>
    <row r="113" spans="1:20" x14ac:dyDescent="0.3">
      <c r="A113" t="s">
        <v>1021</v>
      </c>
      <c r="B113" t="s">
        <v>1257</v>
      </c>
      <c r="C113">
        <v>61</v>
      </c>
      <c r="D113" t="s">
        <v>1258</v>
      </c>
      <c r="E113">
        <v>2014</v>
      </c>
      <c r="F113">
        <v>23</v>
      </c>
      <c r="G113">
        <v>0.78304214299999997</v>
      </c>
      <c r="H113" t="s">
        <v>1265</v>
      </c>
      <c r="I113" t="s">
        <v>1270</v>
      </c>
      <c r="J113" t="s">
        <v>1276</v>
      </c>
      <c r="K113" t="s">
        <v>1280</v>
      </c>
      <c r="L113" t="s">
        <v>1286</v>
      </c>
      <c r="M113" t="s">
        <v>1288</v>
      </c>
      <c r="N113" t="s">
        <v>1289</v>
      </c>
      <c r="O113">
        <v>627487.47</v>
      </c>
      <c r="P113">
        <v>680253</v>
      </c>
      <c r="Q113">
        <v>922547</v>
      </c>
      <c r="R113">
        <v>0</v>
      </c>
      <c r="S113" t="s">
        <v>1303</v>
      </c>
      <c r="T113" t="s">
        <v>1289</v>
      </c>
    </row>
    <row r="114" spans="1:20" x14ac:dyDescent="0.3">
      <c r="A114" t="s">
        <v>1022</v>
      </c>
      <c r="B114" t="s">
        <v>1257</v>
      </c>
      <c r="C114">
        <v>61</v>
      </c>
      <c r="D114" t="s">
        <v>1259</v>
      </c>
      <c r="E114">
        <v>2016</v>
      </c>
      <c r="F114">
        <v>40</v>
      </c>
      <c r="G114">
        <v>0.73180533599999997</v>
      </c>
      <c r="H114" t="s">
        <v>1264</v>
      </c>
      <c r="I114" t="s">
        <v>1272</v>
      </c>
      <c r="J114" t="s">
        <v>1276</v>
      </c>
      <c r="K114" t="s">
        <v>1282</v>
      </c>
      <c r="L114" t="s">
        <v>1286</v>
      </c>
      <c r="M114" t="s">
        <v>1289</v>
      </c>
      <c r="N114" t="s">
        <v>1289</v>
      </c>
      <c r="O114">
        <v>220768</v>
      </c>
      <c r="P114">
        <v>343816</v>
      </c>
      <c r="Q114">
        <v>946159</v>
      </c>
      <c r="R114">
        <v>946159</v>
      </c>
      <c r="S114" t="s">
        <v>1304</v>
      </c>
      <c r="T114" t="s">
        <v>1289</v>
      </c>
    </row>
    <row r="115" spans="1:20" x14ac:dyDescent="0.3">
      <c r="A115" t="s">
        <v>1023</v>
      </c>
      <c r="B115" t="s">
        <v>1257</v>
      </c>
      <c r="C115">
        <v>49</v>
      </c>
      <c r="D115" t="s">
        <v>1261</v>
      </c>
      <c r="E115">
        <v>2011</v>
      </c>
      <c r="F115">
        <v>32</v>
      </c>
      <c r="G115">
        <v>0.62313909700000003</v>
      </c>
      <c r="H115" t="s">
        <v>1264</v>
      </c>
      <c r="I115" t="s">
        <v>1269</v>
      </c>
      <c r="J115" t="s">
        <v>1275</v>
      </c>
      <c r="K115" t="s">
        <v>1282</v>
      </c>
      <c r="L115" t="s">
        <v>1286</v>
      </c>
      <c r="M115" t="s">
        <v>1288</v>
      </c>
      <c r="N115" t="s">
        <v>1289</v>
      </c>
      <c r="O115">
        <v>224950</v>
      </c>
      <c r="P115">
        <v>273075</v>
      </c>
      <c r="Q115">
        <v>583188</v>
      </c>
      <c r="R115">
        <v>0</v>
      </c>
      <c r="S115" t="s">
        <v>1288</v>
      </c>
      <c r="T115" t="s">
        <v>1289</v>
      </c>
    </row>
    <row r="116" spans="1:20" x14ac:dyDescent="0.3">
      <c r="A116" t="s">
        <v>1024</v>
      </c>
      <c r="B116" t="s">
        <v>1256</v>
      </c>
      <c r="C116">
        <v>49</v>
      </c>
      <c r="D116" t="s">
        <v>1262</v>
      </c>
      <c r="E116">
        <v>2005</v>
      </c>
      <c r="F116">
        <v>32</v>
      </c>
      <c r="G116">
        <v>0.82608149500000005</v>
      </c>
      <c r="H116" t="s">
        <v>1264</v>
      </c>
      <c r="I116" t="s">
        <v>1271</v>
      </c>
      <c r="J116" t="s">
        <v>1271</v>
      </c>
      <c r="K116" t="s">
        <v>1271</v>
      </c>
      <c r="L116" t="s">
        <v>1271</v>
      </c>
      <c r="M116" t="s">
        <v>1288</v>
      </c>
      <c r="N116" t="s">
        <v>1289</v>
      </c>
      <c r="O116">
        <v>349315</v>
      </c>
      <c r="P116">
        <v>391041</v>
      </c>
      <c r="Q116">
        <v>409007</v>
      </c>
      <c r="R116">
        <v>0</v>
      </c>
      <c r="S116" t="s">
        <v>1288</v>
      </c>
      <c r="T116" t="s">
        <v>1289</v>
      </c>
    </row>
    <row r="117" spans="1:20" x14ac:dyDescent="0.3">
      <c r="A117" t="s">
        <v>1025</v>
      </c>
      <c r="B117" t="s">
        <v>1257</v>
      </c>
      <c r="C117">
        <v>61</v>
      </c>
      <c r="D117" t="s">
        <v>1258</v>
      </c>
      <c r="E117">
        <v>2007</v>
      </c>
      <c r="F117">
        <v>39</v>
      </c>
      <c r="G117">
        <v>0.76574117600000002</v>
      </c>
      <c r="H117" t="s">
        <v>1265</v>
      </c>
      <c r="I117" t="s">
        <v>1270</v>
      </c>
      <c r="J117" t="s">
        <v>1271</v>
      </c>
      <c r="K117" t="s">
        <v>1271</v>
      </c>
      <c r="L117" t="s">
        <v>1271</v>
      </c>
      <c r="M117" t="s">
        <v>1288</v>
      </c>
      <c r="N117" t="s">
        <v>1289</v>
      </c>
      <c r="O117">
        <v>406160</v>
      </c>
      <c r="P117">
        <v>406160</v>
      </c>
      <c r="Q117">
        <v>479676</v>
      </c>
      <c r="R117">
        <v>0</v>
      </c>
      <c r="S117" t="s">
        <v>1288</v>
      </c>
      <c r="T117" t="s">
        <v>1289</v>
      </c>
    </row>
    <row r="118" spans="1:20" x14ac:dyDescent="0.3">
      <c r="A118" t="s">
        <v>1026</v>
      </c>
      <c r="B118" t="s">
        <v>1257</v>
      </c>
      <c r="C118">
        <v>61</v>
      </c>
      <c r="D118" t="s">
        <v>1262</v>
      </c>
      <c r="E118">
        <v>2013</v>
      </c>
      <c r="F118">
        <v>52</v>
      </c>
      <c r="G118">
        <v>0.758892381</v>
      </c>
      <c r="H118" t="s">
        <v>1265</v>
      </c>
      <c r="I118" t="s">
        <v>1270</v>
      </c>
      <c r="J118" t="s">
        <v>1274</v>
      </c>
      <c r="K118" t="s">
        <v>1279</v>
      </c>
      <c r="L118" t="s">
        <v>1271</v>
      </c>
      <c r="M118" t="s">
        <v>1289</v>
      </c>
      <c r="N118" t="s">
        <v>1289</v>
      </c>
      <c r="O118">
        <v>422851.48</v>
      </c>
      <c r="P118">
        <v>525559</v>
      </c>
      <c r="Q118">
        <v>751948</v>
      </c>
      <c r="R118">
        <v>751948</v>
      </c>
      <c r="S118" t="s">
        <v>1288</v>
      </c>
      <c r="T118" t="s">
        <v>1289</v>
      </c>
    </row>
    <row r="119" spans="1:20" x14ac:dyDescent="0.3">
      <c r="A119" t="s">
        <v>1027</v>
      </c>
      <c r="B119" t="s">
        <v>1257</v>
      </c>
      <c r="C119">
        <v>49</v>
      </c>
      <c r="D119" t="s">
        <v>1258</v>
      </c>
      <c r="E119">
        <v>2014</v>
      </c>
      <c r="F119">
        <v>59</v>
      </c>
      <c r="G119">
        <v>0.62042358399999997</v>
      </c>
      <c r="H119" t="s">
        <v>1265</v>
      </c>
      <c r="I119" t="s">
        <v>1273</v>
      </c>
      <c r="J119" t="s">
        <v>1275</v>
      </c>
      <c r="K119" t="s">
        <v>1282</v>
      </c>
      <c r="L119" t="s">
        <v>1285</v>
      </c>
      <c r="M119" t="s">
        <v>1288</v>
      </c>
      <c r="N119" t="s">
        <v>1289</v>
      </c>
      <c r="O119">
        <v>408412</v>
      </c>
      <c r="P119">
        <v>460971</v>
      </c>
      <c r="Q119">
        <v>496450</v>
      </c>
      <c r="R119">
        <v>0</v>
      </c>
      <c r="S119" t="s">
        <v>1289</v>
      </c>
      <c r="T119" t="s">
        <v>1289</v>
      </c>
    </row>
    <row r="120" spans="1:20" x14ac:dyDescent="0.3">
      <c r="A120" t="s">
        <v>1028</v>
      </c>
      <c r="B120" t="s">
        <v>1257</v>
      </c>
      <c r="C120">
        <v>61</v>
      </c>
      <c r="D120" t="s">
        <v>1258</v>
      </c>
      <c r="E120">
        <v>2008</v>
      </c>
      <c r="F120">
        <v>20</v>
      </c>
      <c r="G120">
        <v>0.62245941999999999</v>
      </c>
      <c r="H120" t="s">
        <v>1264</v>
      </c>
      <c r="I120" t="s">
        <v>1271</v>
      </c>
      <c r="J120" t="s">
        <v>1271</v>
      </c>
      <c r="K120" t="s">
        <v>1271</v>
      </c>
      <c r="L120" t="s">
        <v>1271</v>
      </c>
      <c r="M120" t="s">
        <v>1288</v>
      </c>
      <c r="N120" t="s">
        <v>1289</v>
      </c>
      <c r="O120">
        <v>165992.88</v>
      </c>
      <c r="P120">
        <v>181742</v>
      </c>
      <c r="Q120">
        <v>417075</v>
      </c>
      <c r="R120">
        <v>0</v>
      </c>
      <c r="S120" t="s">
        <v>1303</v>
      </c>
      <c r="T120" t="s">
        <v>1289</v>
      </c>
    </row>
    <row r="121" spans="1:20" x14ac:dyDescent="0.3">
      <c r="A121" t="s">
        <v>1029</v>
      </c>
      <c r="B121" t="s">
        <v>1257</v>
      </c>
      <c r="C121">
        <v>36</v>
      </c>
      <c r="D121" t="s">
        <v>1260</v>
      </c>
      <c r="E121">
        <v>2008</v>
      </c>
      <c r="F121">
        <v>32</v>
      </c>
      <c r="G121">
        <v>0.55251612900000002</v>
      </c>
      <c r="H121" t="s">
        <v>1265</v>
      </c>
      <c r="I121" t="s">
        <v>1273</v>
      </c>
      <c r="J121" t="s">
        <v>1275</v>
      </c>
      <c r="K121" t="s">
        <v>1283</v>
      </c>
      <c r="L121" t="s">
        <v>1284</v>
      </c>
      <c r="M121" t="s">
        <v>1289</v>
      </c>
      <c r="N121" t="s">
        <v>1289</v>
      </c>
      <c r="O121">
        <v>119633</v>
      </c>
      <c r="P121">
        <v>235596</v>
      </c>
      <c r="Q121">
        <v>384311</v>
      </c>
      <c r="R121">
        <v>384311</v>
      </c>
      <c r="S121" t="s">
        <v>1303</v>
      </c>
      <c r="T121" t="s">
        <v>1289</v>
      </c>
    </row>
    <row r="122" spans="1:20" x14ac:dyDescent="0.3">
      <c r="A122" t="s">
        <v>1030</v>
      </c>
      <c r="B122" t="s">
        <v>1257</v>
      </c>
      <c r="C122">
        <v>49</v>
      </c>
      <c r="D122" t="s">
        <v>1261</v>
      </c>
      <c r="E122">
        <v>2008</v>
      </c>
      <c r="F122">
        <v>19</v>
      </c>
      <c r="G122">
        <v>0.62448258099999998</v>
      </c>
      <c r="H122" t="s">
        <v>1264</v>
      </c>
      <c r="I122" t="s">
        <v>1271</v>
      </c>
      <c r="J122" t="s">
        <v>1271</v>
      </c>
      <c r="K122" t="s">
        <v>1271</v>
      </c>
      <c r="L122" t="s">
        <v>1271</v>
      </c>
      <c r="M122" t="s">
        <v>1288</v>
      </c>
      <c r="N122" t="s">
        <v>1289</v>
      </c>
      <c r="O122">
        <v>198827</v>
      </c>
      <c r="P122">
        <v>243312</v>
      </c>
      <c r="Q122">
        <v>451058</v>
      </c>
      <c r="R122">
        <v>0</v>
      </c>
      <c r="S122" t="s">
        <v>1288</v>
      </c>
      <c r="T122" t="s">
        <v>1289</v>
      </c>
    </row>
    <row r="123" spans="1:20" x14ac:dyDescent="0.3">
      <c r="A123" t="s">
        <v>1031</v>
      </c>
      <c r="B123" t="s">
        <v>1257</v>
      </c>
      <c r="C123">
        <v>49</v>
      </c>
      <c r="D123" t="s">
        <v>1261</v>
      </c>
      <c r="E123">
        <v>2008</v>
      </c>
      <c r="F123">
        <v>20</v>
      </c>
      <c r="G123">
        <v>0.71845652199999999</v>
      </c>
      <c r="H123" t="s">
        <v>1264</v>
      </c>
      <c r="I123" t="s">
        <v>1271</v>
      </c>
      <c r="J123" t="s">
        <v>1271</v>
      </c>
      <c r="K123" t="s">
        <v>1271</v>
      </c>
      <c r="L123" t="s">
        <v>1271</v>
      </c>
      <c r="M123" t="s">
        <v>1289</v>
      </c>
      <c r="N123" t="s">
        <v>1289</v>
      </c>
      <c r="O123">
        <v>120702</v>
      </c>
      <c r="P123">
        <v>203630</v>
      </c>
      <c r="Q123">
        <v>526887</v>
      </c>
      <c r="R123">
        <v>526887</v>
      </c>
      <c r="S123" t="s">
        <v>1303</v>
      </c>
      <c r="T123" t="s">
        <v>1289</v>
      </c>
    </row>
    <row r="124" spans="1:20" x14ac:dyDescent="0.3">
      <c r="A124" t="s">
        <v>1032</v>
      </c>
      <c r="B124" t="s">
        <v>1257</v>
      </c>
      <c r="C124">
        <v>49</v>
      </c>
      <c r="D124" t="s">
        <v>1261</v>
      </c>
      <c r="E124">
        <v>2006</v>
      </c>
      <c r="F124">
        <v>18</v>
      </c>
      <c r="G124">
        <v>0.62448292699999997</v>
      </c>
      <c r="H124" t="s">
        <v>1264</v>
      </c>
      <c r="I124" t="s">
        <v>1271</v>
      </c>
      <c r="J124" t="s">
        <v>1271</v>
      </c>
      <c r="K124" t="s">
        <v>1271</v>
      </c>
      <c r="L124" t="s">
        <v>1271</v>
      </c>
      <c r="M124" t="s">
        <v>1288</v>
      </c>
      <c r="N124" t="s">
        <v>1289</v>
      </c>
      <c r="O124">
        <v>146330</v>
      </c>
      <c r="P124">
        <v>178794</v>
      </c>
      <c r="Q124">
        <v>359693</v>
      </c>
      <c r="R124">
        <v>0</v>
      </c>
      <c r="S124" t="s">
        <v>1288</v>
      </c>
      <c r="T124" t="s">
        <v>1289</v>
      </c>
    </row>
    <row r="125" spans="1:20" x14ac:dyDescent="0.3">
      <c r="A125" t="s">
        <v>1033</v>
      </c>
      <c r="B125" t="s">
        <v>1257</v>
      </c>
      <c r="C125">
        <v>49</v>
      </c>
      <c r="D125" t="s">
        <v>1261</v>
      </c>
      <c r="E125">
        <v>2006</v>
      </c>
      <c r="F125">
        <v>23</v>
      </c>
      <c r="G125">
        <v>0.62448292699999997</v>
      </c>
      <c r="H125" t="s">
        <v>1264</v>
      </c>
      <c r="I125" t="s">
        <v>1271</v>
      </c>
      <c r="J125" t="s">
        <v>1271</v>
      </c>
      <c r="K125" t="s">
        <v>1271</v>
      </c>
      <c r="L125" t="s">
        <v>1271</v>
      </c>
      <c r="M125" t="s">
        <v>1289</v>
      </c>
      <c r="N125" t="s">
        <v>1289</v>
      </c>
      <c r="O125">
        <v>48783</v>
      </c>
      <c r="P125">
        <v>178849</v>
      </c>
      <c r="Q125">
        <v>0</v>
      </c>
      <c r="R125">
        <v>0</v>
      </c>
      <c r="S125" t="s">
        <v>1303</v>
      </c>
      <c r="T125" t="s">
        <v>1289</v>
      </c>
    </row>
    <row r="126" spans="1:20" x14ac:dyDescent="0.3">
      <c r="A126" t="s">
        <v>1034</v>
      </c>
      <c r="B126" t="s">
        <v>1256</v>
      </c>
      <c r="C126">
        <v>49</v>
      </c>
      <c r="D126" t="s">
        <v>1260</v>
      </c>
      <c r="E126">
        <v>2006</v>
      </c>
      <c r="F126">
        <v>42</v>
      </c>
      <c r="G126">
        <v>0.83117714300000001</v>
      </c>
      <c r="H126" t="s">
        <v>1265</v>
      </c>
      <c r="I126" t="s">
        <v>1269</v>
      </c>
      <c r="J126" t="s">
        <v>1275</v>
      </c>
      <c r="K126" t="s">
        <v>1281</v>
      </c>
      <c r="L126" t="s">
        <v>1286</v>
      </c>
      <c r="M126" t="s">
        <v>1289</v>
      </c>
      <c r="N126" t="s">
        <v>1289</v>
      </c>
      <c r="O126">
        <v>75360</v>
      </c>
      <c r="P126">
        <v>430920</v>
      </c>
      <c r="Q126">
        <v>0</v>
      </c>
      <c r="R126">
        <v>0</v>
      </c>
      <c r="S126" t="s">
        <v>1288</v>
      </c>
      <c r="T126" t="s">
        <v>1289</v>
      </c>
    </row>
    <row r="127" spans="1:20" x14ac:dyDescent="0.3">
      <c r="A127" t="s">
        <v>1035</v>
      </c>
      <c r="B127" t="s">
        <v>1257</v>
      </c>
      <c r="C127">
        <v>49</v>
      </c>
      <c r="D127" t="s">
        <v>1261</v>
      </c>
      <c r="E127">
        <v>2008</v>
      </c>
      <c r="F127">
        <v>20</v>
      </c>
      <c r="G127">
        <v>0.62448260899999997</v>
      </c>
      <c r="H127" t="s">
        <v>1264</v>
      </c>
      <c r="I127" t="s">
        <v>1271</v>
      </c>
      <c r="J127" t="s">
        <v>1271</v>
      </c>
      <c r="K127" t="s">
        <v>1271</v>
      </c>
      <c r="L127" t="s">
        <v>1271</v>
      </c>
      <c r="M127" t="s">
        <v>1288</v>
      </c>
      <c r="N127" t="s">
        <v>1289</v>
      </c>
      <c r="O127">
        <v>180900</v>
      </c>
      <c r="P127">
        <v>180900</v>
      </c>
      <c r="Q127">
        <v>390551</v>
      </c>
      <c r="R127">
        <v>0</v>
      </c>
      <c r="S127" t="s">
        <v>1303</v>
      </c>
      <c r="T127" t="s">
        <v>1289</v>
      </c>
    </row>
    <row r="128" spans="1:20" x14ac:dyDescent="0.3">
      <c r="A128" t="s">
        <v>1036</v>
      </c>
      <c r="B128" t="s">
        <v>1257</v>
      </c>
      <c r="C128">
        <v>61</v>
      </c>
      <c r="D128" t="s">
        <v>1258</v>
      </c>
      <c r="E128">
        <v>2009</v>
      </c>
      <c r="F128">
        <v>21</v>
      </c>
      <c r="G128">
        <v>0.62183999999999995</v>
      </c>
      <c r="H128" t="s">
        <v>1264</v>
      </c>
      <c r="I128" t="s">
        <v>1271</v>
      </c>
      <c r="J128" t="s">
        <v>1271</v>
      </c>
      <c r="K128" t="s">
        <v>1271</v>
      </c>
      <c r="L128" t="s">
        <v>1271</v>
      </c>
      <c r="M128" t="s">
        <v>1288</v>
      </c>
      <c r="N128" t="s">
        <v>1289</v>
      </c>
      <c r="O128">
        <v>220240</v>
      </c>
      <c r="P128">
        <v>237360</v>
      </c>
      <c r="Q128">
        <v>498916</v>
      </c>
      <c r="R128">
        <v>0</v>
      </c>
      <c r="S128" t="s">
        <v>1304</v>
      </c>
      <c r="T128" t="s">
        <v>1289</v>
      </c>
    </row>
    <row r="129" spans="1:20" x14ac:dyDescent="0.3">
      <c r="A129" t="s">
        <v>1037</v>
      </c>
      <c r="B129" t="s">
        <v>1257</v>
      </c>
      <c r="C129">
        <v>61</v>
      </c>
      <c r="D129" t="s">
        <v>1260</v>
      </c>
      <c r="E129">
        <v>2006</v>
      </c>
      <c r="F129">
        <v>40</v>
      </c>
      <c r="G129">
        <v>0.62246000000000001</v>
      </c>
      <c r="H129" t="s">
        <v>1264</v>
      </c>
      <c r="I129" t="s">
        <v>1271</v>
      </c>
      <c r="J129" t="s">
        <v>1271</v>
      </c>
      <c r="K129" t="s">
        <v>1271</v>
      </c>
      <c r="L129" t="s">
        <v>1271</v>
      </c>
      <c r="M129" t="s">
        <v>1288</v>
      </c>
      <c r="N129" t="s">
        <v>1289</v>
      </c>
      <c r="O129">
        <v>158493</v>
      </c>
      <c r="P129">
        <v>184217</v>
      </c>
      <c r="Q129">
        <v>438337</v>
      </c>
      <c r="R129">
        <v>0</v>
      </c>
      <c r="S129" t="s">
        <v>1288</v>
      </c>
      <c r="T129" t="s">
        <v>1289</v>
      </c>
    </row>
    <row r="130" spans="1:20" x14ac:dyDescent="0.3">
      <c r="A130" t="s">
        <v>1038</v>
      </c>
      <c r="B130" t="s">
        <v>1257</v>
      </c>
      <c r="C130">
        <v>61</v>
      </c>
      <c r="D130" t="s">
        <v>1258</v>
      </c>
      <c r="E130">
        <v>2008</v>
      </c>
      <c r="F130">
        <v>22</v>
      </c>
      <c r="G130">
        <v>0.62245935500000005</v>
      </c>
      <c r="H130" t="s">
        <v>1264</v>
      </c>
      <c r="I130" t="s">
        <v>1271</v>
      </c>
      <c r="J130" t="s">
        <v>1271</v>
      </c>
      <c r="K130" t="s">
        <v>1271</v>
      </c>
      <c r="L130" t="s">
        <v>1271</v>
      </c>
      <c r="M130" t="s">
        <v>1289</v>
      </c>
      <c r="N130" t="s">
        <v>1289</v>
      </c>
      <c r="O130">
        <v>93321.76</v>
      </c>
      <c r="P130">
        <v>202741</v>
      </c>
      <c r="Q130">
        <v>540885</v>
      </c>
      <c r="R130">
        <v>540885</v>
      </c>
      <c r="S130" t="s">
        <v>1288</v>
      </c>
      <c r="T130" t="s">
        <v>1289</v>
      </c>
    </row>
    <row r="131" spans="1:20" x14ac:dyDescent="0.3">
      <c r="A131" t="s">
        <v>1039</v>
      </c>
      <c r="B131" t="s">
        <v>1257</v>
      </c>
      <c r="C131">
        <v>61</v>
      </c>
      <c r="D131" t="s">
        <v>1261</v>
      </c>
      <c r="E131">
        <v>2015</v>
      </c>
      <c r="F131">
        <v>24</v>
      </c>
      <c r="G131">
        <v>0.82737565199999996</v>
      </c>
      <c r="H131" t="s">
        <v>1265</v>
      </c>
      <c r="I131" t="s">
        <v>1268</v>
      </c>
      <c r="J131" t="s">
        <v>1276</v>
      </c>
      <c r="K131" t="s">
        <v>1280</v>
      </c>
      <c r="L131" t="s">
        <v>1286</v>
      </c>
      <c r="M131" t="s">
        <v>1288</v>
      </c>
      <c r="N131" t="s">
        <v>1289</v>
      </c>
      <c r="O131">
        <v>550188</v>
      </c>
      <c r="P131">
        <v>550188</v>
      </c>
      <c r="Q131">
        <v>869617</v>
      </c>
      <c r="R131">
        <v>0</v>
      </c>
      <c r="S131" t="s">
        <v>1304</v>
      </c>
      <c r="T131" t="s">
        <v>1289</v>
      </c>
    </row>
    <row r="132" spans="1:20" x14ac:dyDescent="0.3">
      <c r="A132" t="s">
        <v>1040</v>
      </c>
      <c r="B132" t="s">
        <v>1257</v>
      </c>
      <c r="C132">
        <v>61</v>
      </c>
      <c r="D132" t="s">
        <v>1259</v>
      </c>
      <c r="E132">
        <v>2011</v>
      </c>
      <c r="F132">
        <v>41</v>
      </c>
      <c r="G132">
        <v>0.82064317200000003</v>
      </c>
      <c r="H132" t="s">
        <v>1265</v>
      </c>
      <c r="I132" t="s">
        <v>1271</v>
      </c>
      <c r="J132" t="s">
        <v>1271</v>
      </c>
      <c r="K132" t="s">
        <v>1271</v>
      </c>
      <c r="L132" t="s">
        <v>1271</v>
      </c>
      <c r="M132" t="s">
        <v>1289</v>
      </c>
      <c r="N132" t="s">
        <v>1289</v>
      </c>
      <c r="O132">
        <v>109807.79</v>
      </c>
      <c r="P132">
        <v>577101</v>
      </c>
      <c r="Q132">
        <v>0</v>
      </c>
      <c r="R132">
        <v>0</v>
      </c>
      <c r="S132" t="s">
        <v>1303</v>
      </c>
      <c r="T132" t="s">
        <v>1289</v>
      </c>
    </row>
    <row r="133" spans="1:20" x14ac:dyDescent="0.3">
      <c r="A133" t="s">
        <v>1041</v>
      </c>
      <c r="B133" t="s">
        <v>1257</v>
      </c>
      <c r="C133">
        <v>61</v>
      </c>
      <c r="D133" t="s">
        <v>1259</v>
      </c>
      <c r="E133">
        <v>2010</v>
      </c>
      <c r="F133">
        <v>46</v>
      </c>
      <c r="G133">
        <v>0.78417544800000005</v>
      </c>
      <c r="H133" t="s">
        <v>1265</v>
      </c>
      <c r="I133" t="s">
        <v>1271</v>
      </c>
      <c r="J133" t="s">
        <v>1271</v>
      </c>
      <c r="K133" t="s">
        <v>1271</v>
      </c>
      <c r="L133" t="s">
        <v>1271</v>
      </c>
      <c r="M133" t="s">
        <v>1288</v>
      </c>
      <c r="N133" t="s">
        <v>1289</v>
      </c>
      <c r="O133">
        <v>431900</v>
      </c>
      <c r="P133">
        <v>431900</v>
      </c>
      <c r="Q133">
        <v>575090</v>
      </c>
      <c r="R133">
        <v>0</v>
      </c>
      <c r="S133" t="s">
        <v>1288</v>
      </c>
      <c r="T133" t="s">
        <v>1289</v>
      </c>
    </row>
    <row r="134" spans="1:20" x14ac:dyDescent="0.3">
      <c r="A134" t="s">
        <v>1042</v>
      </c>
      <c r="B134" t="s">
        <v>1257</v>
      </c>
      <c r="C134">
        <v>61</v>
      </c>
      <c r="D134" t="s">
        <v>1259</v>
      </c>
      <c r="E134">
        <v>2011</v>
      </c>
      <c r="F134">
        <v>40</v>
      </c>
      <c r="G134">
        <v>0.82839225800000005</v>
      </c>
      <c r="H134" t="s">
        <v>1265</v>
      </c>
      <c r="I134" t="s">
        <v>1271</v>
      </c>
      <c r="J134" t="s">
        <v>1271</v>
      </c>
      <c r="K134" t="s">
        <v>1271</v>
      </c>
      <c r="L134" t="s">
        <v>1271</v>
      </c>
      <c r="M134" t="s">
        <v>1289</v>
      </c>
      <c r="N134" t="s">
        <v>1289</v>
      </c>
      <c r="O134">
        <v>454064</v>
      </c>
      <c r="P134">
        <v>567580</v>
      </c>
      <c r="Q134">
        <v>761041</v>
      </c>
      <c r="R134">
        <v>761041</v>
      </c>
      <c r="S134" t="s">
        <v>1303</v>
      </c>
      <c r="T134" t="s">
        <v>1289</v>
      </c>
    </row>
    <row r="135" spans="1:20" x14ac:dyDescent="0.3">
      <c r="A135" t="s">
        <v>1043</v>
      </c>
      <c r="B135" t="s">
        <v>1257</v>
      </c>
      <c r="C135">
        <v>61</v>
      </c>
      <c r="D135" t="s">
        <v>1260</v>
      </c>
      <c r="E135">
        <v>2014</v>
      </c>
      <c r="F135">
        <v>25</v>
      </c>
      <c r="G135">
        <v>0.62206797700000005</v>
      </c>
      <c r="H135" t="s">
        <v>1264</v>
      </c>
      <c r="I135" t="s">
        <v>1270</v>
      </c>
      <c r="J135" t="s">
        <v>1276</v>
      </c>
      <c r="K135" t="s">
        <v>1282</v>
      </c>
      <c r="L135" t="s">
        <v>1287</v>
      </c>
      <c r="M135" t="s">
        <v>1289</v>
      </c>
      <c r="N135" t="s">
        <v>1289</v>
      </c>
      <c r="O135">
        <v>175873</v>
      </c>
      <c r="P135">
        <v>273251</v>
      </c>
      <c r="Q135">
        <v>698640</v>
      </c>
      <c r="R135">
        <v>698640</v>
      </c>
      <c r="S135" t="s">
        <v>1288</v>
      </c>
      <c r="T135" t="s">
        <v>1289</v>
      </c>
    </row>
    <row r="136" spans="1:20" x14ac:dyDescent="0.3">
      <c r="A136" t="s">
        <v>1044</v>
      </c>
      <c r="B136" t="s">
        <v>1257</v>
      </c>
      <c r="C136">
        <v>61</v>
      </c>
      <c r="D136" t="s">
        <v>1260</v>
      </c>
      <c r="E136">
        <v>2007</v>
      </c>
      <c r="F136">
        <v>43</v>
      </c>
      <c r="G136">
        <v>0.63926453800000005</v>
      </c>
      <c r="H136" t="s">
        <v>1265</v>
      </c>
      <c r="I136" t="s">
        <v>1270</v>
      </c>
      <c r="J136" t="s">
        <v>1271</v>
      </c>
      <c r="K136" t="s">
        <v>1271</v>
      </c>
      <c r="L136" t="s">
        <v>1271</v>
      </c>
      <c r="M136" t="s">
        <v>1288</v>
      </c>
      <c r="N136" t="s">
        <v>1289</v>
      </c>
      <c r="O136">
        <v>275235</v>
      </c>
      <c r="P136">
        <v>292482</v>
      </c>
      <c r="Q136">
        <v>406797</v>
      </c>
      <c r="R136">
        <v>0</v>
      </c>
      <c r="S136" t="s">
        <v>1288</v>
      </c>
      <c r="T136" t="s">
        <v>1289</v>
      </c>
    </row>
    <row r="137" spans="1:20" x14ac:dyDescent="0.3">
      <c r="A137" t="s">
        <v>1045</v>
      </c>
      <c r="B137" t="s">
        <v>1257</v>
      </c>
      <c r="C137">
        <v>49</v>
      </c>
      <c r="D137" t="s">
        <v>1261</v>
      </c>
      <c r="E137">
        <v>2012</v>
      </c>
      <c r="F137">
        <v>37</v>
      </c>
      <c r="G137">
        <v>0.69224571400000001</v>
      </c>
      <c r="H137" t="s">
        <v>1265</v>
      </c>
      <c r="I137" t="s">
        <v>1270</v>
      </c>
      <c r="J137" t="s">
        <v>1274</v>
      </c>
      <c r="K137" t="s">
        <v>1282</v>
      </c>
      <c r="L137" t="s">
        <v>1284</v>
      </c>
      <c r="M137" t="s">
        <v>1288</v>
      </c>
      <c r="N137" t="s">
        <v>1289</v>
      </c>
      <c r="O137">
        <v>447987.85</v>
      </c>
      <c r="P137">
        <v>482173</v>
      </c>
      <c r="Q137">
        <v>712687</v>
      </c>
      <c r="R137">
        <v>0</v>
      </c>
      <c r="S137" t="s">
        <v>1303</v>
      </c>
      <c r="T137" t="s">
        <v>1289</v>
      </c>
    </row>
    <row r="138" spans="1:20" x14ac:dyDescent="0.3">
      <c r="A138" t="s">
        <v>1046</v>
      </c>
      <c r="B138" t="s">
        <v>1257</v>
      </c>
      <c r="C138">
        <v>49</v>
      </c>
      <c r="D138" t="s">
        <v>1261</v>
      </c>
      <c r="E138">
        <v>2012</v>
      </c>
      <c r="F138">
        <v>21</v>
      </c>
      <c r="G138">
        <v>0.83117658500000002</v>
      </c>
      <c r="H138" t="s">
        <v>1265</v>
      </c>
      <c r="I138" t="s">
        <v>1271</v>
      </c>
      <c r="J138" t="s">
        <v>1271</v>
      </c>
      <c r="K138" t="s">
        <v>1271</v>
      </c>
      <c r="L138" t="s">
        <v>1271</v>
      </c>
      <c r="M138" t="s">
        <v>1289</v>
      </c>
      <c r="N138" t="s">
        <v>1289</v>
      </c>
      <c r="O138">
        <v>201347.94</v>
      </c>
      <c r="P138">
        <v>660820</v>
      </c>
      <c r="Q138">
        <v>0</v>
      </c>
      <c r="R138">
        <v>0</v>
      </c>
      <c r="S138" t="s">
        <v>1288</v>
      </c>
      <c r="T138" t="s">
        <v>1289</v>
      </c>
    </row>
    <row r="139" spans="1:20" x14ac:dyDescent="0.3">
      <c r="A139" t="s">
        <v>1047</v>
      </c>
      <c r="B139" t="s">
        <v>1257</v>
      </c>
      <c r="C139">
        <v>61</v>
      </c>
      <c r="D139" t="s">
        <v>1261</v>
      </c>
      <c r="E139">
        <v>2009</v>
      </c>
      <c r="F139">
        <v>25</v>
      </c>
      <c r="G139">
        <v>0.81552597000000004</v>
      </c>
      <c r="H139" t="s">
        <v>1265</v>
      </c>
      <c r="I139" t="s">
        <v>1270</v>
      </c>
      <c r="J139" t="s">
        <v>1276</v>
      </c>
      <c r="K139" t="s">
        <v>1279</v>
      </c>
      <c r="L139" t="s">
        <v>1284</v>
      </c>
      <c r="M139" t="s">
        <v>1289</v>
      </c>
      <c r="N139" t="s">
        <v>1289</v>
      </c>
      <c r="O139">
        <v>132869</v>
      </c>
      <c r="P139">
        <v>477380</v>
      </c>
      <c r="Q139">
        <v>0</v>
      </c>
      <c r="R139">
        <v>0</v>
      </c>
      <c r="S139" t="s">
        <v>1288</v>
      </c>
      <c r="T139" t="s">
        <v>1289</v>
      </c>
    </row>
    <row r="140" spans="1:20" x14ac:dyDescent="0.3">
      <c r="A140" t="s">
        <v>1048</v>
      </c>
      <c r="B140" t="s">
        <v>1256</v>
      </c>
      <c r="C140">
        <v>61</v>
      </c>
      <c r="D140" t="s">
        <v>1261</v>
      </c>
      <c r="E140">
        <v>2006</v>
      </c>
      <c r="F140">
        <v>28</v>
      </c>
      <c r="G140">
        <v>0.82687428600000001</v>
      </c>
      <c r="H140" t="s">
        <v>1264</v>
      </c>
      <c r="I140" t="s">
        <v>1270</v>
      </c>
      <c r="J140" t="s">
        <v>1275</v>
      </c>
      <c r="K140" t="s">
        <v>1281</v>
      </c>
      <c r="L140" t="s">
        <v>1284</v>
      </c>
      <c r="M140" t="s">
        <v>1289</v>
      </c>
      <c r="N140" t="s">
        <v>1289</v>
      </c>
      <c r="O140">
        <v>39226</v>
      </c>
      <c r="P140">
        <v>353034</v>
      </c>
      <c r="Q140">
        <v>0</v>
      </c>
      <c r="R140">
        <v>0</v>
      </c>
      <c r="S140" t="s">
        <v>1288</v>
      </c>
      <c r="T140" t="s">
        <v>1289</v>
      </c>
    </row>
    <row r="141" spans="1:20" x14ac:dyDescent="0.3">
      <c r="A141" t="s">
        <v>1049</v>
      </c>
      <c r="B141" t="s">
        <v>1257</v>
      </c>
      <c r="C141">
        <v>61</v>
      </c>
      <c r="D141" t="s">
        <v>1261</v>
      </c>
      <c r="E141">
        <v>2010</v>
      </c>
      <c r="F141">
        <v>30</v>
      </c>
      <c r="G141">
        <v>0.62151232899999997</v>
      </c>
      <c r="H141" t="s">
        <v>1264</v>
      </c>
      <c r="I141" t="s">
        <v>1271</v>
      </c>
      <c r="J141" t="s">
        <v>1271</v>
      </c>
      <c r="K141" t="s">
        <v>1271</v>
      </c>
      <c r="L141" t="s">
        <v>1271</v>
      </c>
      <c r="M141" t="s">
        <v>1289</v>
      </c>
      <c r="N141" t="s">
        <v>1289</v>
      </c>
      <c r="O141">
        <v>19400</v>
      </c>
      <c r="P141">
        <v>194000</v>
      </c>
      <c r="Q141">
        <v>0</v>
      </c>
      <c r="R141">
        <v>0</v>
      </c>
      <c r="S141" t="s">
        <v>1303</v>
      </c>
      <c r="T141" t="s">
        <v>1289</v>
      </c>
    </row>
    <row r="142" spans="1:20" x14ac:dyDescent="0.3">
      <c r="A142" t="s">
        <v>1050</v>
      </c>
      <c r="B142" t="s">
        <v>1257</v>
      </c>
      <c r="C142">
        <v>61</v>
      </c>
      <c r="D142" t="s">
        <v>1261</v>
      </c>
      <c r="E142">
        <v>2009</v>
      </c>
      <c r="F142">
        <v>42</v>
      </c>
      <c r="G142">
        <v>0.82839283600000002</v>
      </c>
      <c r="H142" t="s">
        <v>1265</v>
      </c>
      <c r="I142" t="s">
        <v>1268</v>
      </c>
      <c r="J142" t="s">
        <v>1274</v>
      </c>
      <c r="K142" t="s">
        <v>1280</v>
      </c>
      <c r="L142" t="s">
        <v>1284</v>
      </c>
      <c r="M142" t="s">
        <v>1289</v>
      </c>
      <c r="N142" t="s">
        <v>1289</v>
      </c>
      <c r="O142">
        <v>99214.89</v>
      </c>
      <c r="P142">
        <v>467457</v>
      </c>
      <c r="Q142">
        <v>0</v>
      </c>
      <c r="R142">
        <v>0</v>
      </c>
      <c r="S142" t="s">
        <v>1288</v>
      </c>
      <c r="T142" t="s">
        <v>1289</v>
      </c>
    </row>
    <row r="143" spans="1:20" x14ac:dyDescent="0.3">
      <c r="A143" t="s">
        <v>1051</v>
      </c>
      <c r="B143" t="s">
        <v>1257</v>
      </c>
      <c r="C143">
        <v>60</v>
      </c>
      <c r="D143" t="s">
        <v>1260</v>
      </c>
      <c r="E143">
        <v>2009</v>
      </c>
      <c r="F143">
        <v>28</v>
      </c>
      <c r="G143">
        <v>0.72809667700000003</v>
      </c>
      <c r="H143" t="s">
        <v>1264</v>
      </c>
      <c r="I143" t="s">
        <v>1271</v>
      </c>
      <c r="J143" t="s">
        <v>1271</v>
      </c>
      <c r="K143" t="s">
        <v>1271</v>
      </c>
      <c r="L143" t="s">
        <v>1271</v>
      </c>
      <c r="M143" t="s">
        <v>1289</v>
      </c>
      <c r="N143" t="s">
        <v>1289</v>
      </c>
      <c r="O143">
        <v>71701</v>
      </c>
      <c r="P143">
        <v>301262</v>
      </c>
      <c r="Q143">
        <v>0</v>
      </c>
      <c r="R143">
        <v>0</v>
      </c>
      <c r="S143" t="s">
        <v>1303</v>
      </c>
      <c r="T143" t="s">
        <v>1289</v>
      </c>
    </row>
    <row r="144" spans="1:20" x14ac:dyDescent="0.3">
      <c r="A144" t="s">
        <v>1052</v>
      </c>
      <c r="B144" t="s">
        <v>1257</v>
      </c>
      <c r="C144">
        <v>61</v>
      </c>
      <c r="D144" t="s">
        <v>1262</v>
      </c>
      <c r="E144">
        <v>2014</v>
      </c>
      <c r="F144">
        <v>24</v>
      </c>
      <c r="G144">
        <v>0.82687445100000001</v>
      </c>
      <c r="H144" t="s">
        <v>1265</v>
      </c>
      <c r="I144" t="s">
        <v>1270</v>
      </c>
      <c r="J144" t="s">
        <v>1274</v>
      </c>
      <c r="K144" t="s">
        <v>1279</v>
      </c>
      <c r="L144" t="s">
        <v>1271</v>
      </c>
      <c r="M144" t="s">
        <v>1289</v>
      </c>
      <c r="N144" t="s">
        <v>1289</v>
      </c>
      <c r="O144">
        <v>89564</v>
      </c>
      <c r="P144">
        <v>506294</v>
      </c>
      <c r="Q144">
        <v>884180</v>
      </c>
      <c r="R144">
        <v>884180</v>
      </c>
      <c r="S144" t="s">
        <v>1305</v>
      </c>
      <c r="T144" t="s">
        <v>1289</v>
      </c>
    </row>
    <row r="145" spans="1:20" x14ac:dyDescent="0.3">
      <c r="A145" t="s">
        <v>1053</v>
      </c>
      <c r="B145" t="s">
        <v>1257</v>
      </c>
      <c r="C145">
        <v>49</v>
      </c>
      <c r="D145" t="s">
        <v>1261</v>
      </c>
      <c r="E145">
        <v>2012</v>
      </c>
      <c r="F145">
        <v>24</v>
      </c>
      <c r="G145">
        <v>0.75934536600000002</v>
      </c>
      <c r="H145" t="s">
        <v>1265</v>
      </c>
      <c r="I145" t="s">
        <v>1272</v>
      </c>
      <c r="J145" t="s">
        <v>1271</v>
      </c>
      <c r="K145" t="s">
        <v>1271</v>
      </c>
      <c r="L145" t="s">
        <v>1271</v>
      </c>
      <c r="M145" t="s">
        <v>1288</v>
      </c>
      <c r="N145" t="s">
        <v>1289</v>
      </c>
      <c r="O145">
        <v>560080</v>
      </c>
      <c r="P145">
        <v>587600</v>
      </c>
      <c r="Q145">
        <v>642490</v>
      </c>
      <c r="R145">
        <v>0</v>
      </c>
      <c r="S145" t="s">
        <v>1288</v>
      </c>
      <c r="T145" t="s">
        <v>1289</v>
      </c>
    </row>
    <row r="146" spans="1:20" x14ac:dyDescent="0.3">
      <c r="A146" t="s">
        <v>1054</v>
      </c>
      <c r="B146" t="s">
        <v>1257</v>
      </c>
      <c r="C146">
        <v>60</v>
      </c>
      <c r="D146" t="s">
        <v>1262</v>
      </c>
      <c r="E146">
        <v>2015</v>
      </c>
      <c r="F146">
        <v>28</v>
      </c>
      <c r="G146">
        <v>0.74956521700000001</v>
      </c>
      <c r="H146" t="s">
        <v>1264</v>
      </c>
      <c r="I146" t="s">
        <v>1269</v>
      </c>
      <c r="J146" t="s">
        <v>1275</v>
      </c>
      <c r="K146" t="s">
        <v>1280</v>
      </c>
      <c r="L146" t="s">
        <v>1286</v>
      </c>
      <c r="M146" t="s">
        <v>1288</v>
      </c>
      <c r="N146" t="s">
        <v>1289</v>
      </c>
      <c r="O146">
        <v>206189</v>
      </c>
      <c r="P146">
        <v>283470</v>
      </c>
      <c r="Q146">
        <v>669415</v>
      </c>
      <c r="R146">
        <v>0</v>
      </c>
      <c r="S146" t="s">
        <v>1303</v>
      </c>
      <c r="T146" t="s">
        <v>1289</v>
      </c>
    </row>
    <row r="147" spans="1:20" x14ac:dyDescent="0.3">
      <c r="A147" t="s">
        <v>1055</v>
      </c>
      <c r="B147" t="s">
        <v>1256</v>
      </c>
      <c r="C147">
        <v>37</v>
      </c>
      <c r="D147" t="s">
        <v>1262</v>
      </c>
      <c r="E147">
        <v>2009</v>
      </c>
      <c r="F147">
        <v>49</v>
      </c>
      <c r="G147">
        <v>0.67066978099999996</v>
      </c>
      <c r="H147" t="s">
        <v>1265</v>
      </c>
      <c r="I147" t="s">
        <v>1270</v>
      </c>
      <c r="J147" t="s">
        <v>1274</v>
      </c>
      <c r="K147" t="s">
        <v>1282</v>
      </c>
      <c r="L147" t="s">
        <v>1285</v>
      </c>
      <c r="M147" t="s">
        <v>1288</v>
      </c>
      <c r="N147" t="s">
        <v>1289</v>
      </c>
      <c r="O147">
        <v>457344</v>
      </c>
      <c r="P147">
        <v>483721</v>
      </c>
      <c r="Q147">
        <v>381824</v>
      </c>
      <c r="R147">
        <v>0</v>
      </c>
      <c r="S147" t="s">
        <v>1288</v>
      </c>
      <c r="T147" t="s">
        <v>1289</v>
      </c>
    </row>
    <row r="148" spans="1:20" x14ac:dyDescent="0.3">
      <c r="A148" t="s">
        <v>1056</v>
      </c>
      <c r="B148" t="s">
        <v>1256</v>
      </c>
      <c r="C148">
        <v>61</v>
      </c>
      <c r="D148" t="s">
        <v>1261</v>
      </c>
      <c r="E148">
        <v>2011</v>
      </c>
      <c r="F148">
        <v>35</v>
      </c>
      <c r="G148">
        <v>0.77259974200000003</v>
      </c>
      <c r="H148" t="s">
        <v>1265</v>
      </c>
      <c r="I148" t="s">
        <v>1271</v>
      </c>
      <c r="J148" t="s">
        <v>1271</v>
      </c>
      <c r="K148" t="s">
        <v>1271</v>
      </c>
      <c r="L148" t="s">
        <v>1271</v>
      </c>
      <c r="M148" t="s">
        <v>1289</v>
      </c>
      <c r="N148" t="s">
        <v>1289</v>
      </c>
      <c r="O148">
        <v>376330.42</v>
      </c>
      <c r="P148">
        <v>507129</v>
      </c>
      <c r="Q148">
        <v>648300</v>
      </c>
      <c r="R148">
        <v>648300</v>
      </c>
      <c r="S148" t="s">
        <v>1288</v>
      </c>
      <c r="T148" t="s">
        <v>1289</v>
      </c>
    </row>
    <row r="149" spans="1:20" x14ac:dyDescent="0.3">
      <c r="A149" t="s">
        <v>1057</v>
      </c>
      <c r="B149" t="s">
        <v>1257</v>
      </c>
      <c r="C149">
        <v>61</v>
      </c>
      <c r="D149" t="s">
        <v>1260</v>
      </c>
      <c r="E149">
        <v>2009</v>
      </c>
      <c r="F149">
        <v>28</v>
      </c>
      <c r="G149">
        <v>0.67756179100000002</v>
      </c>
      <c r="H149" t="s">
        <v>1265</v>
      </c>
      <c r="I149" t="s">
        <v>1270</v>
      </c>
      <c r="J149" t="s">
        <v>1271</v>
      </c>
      <c r="K149" t="s">
        <v>1271</v>
      </c>
      <c r="L149" t="s">
        <v>1271</v>
      </c>
      <c r="M149" t="s">
        <v>1288</v>
      </c>
      <c r="N149" t="s">
        <v>1289</v>
      </c>
      <c r="O149">
        <v>384804</v>
      </c>
      <c r="P149">
        <v>384804</v>
      </c>
      <c r="Q149">
        <v>459071</v>
      </c>
      <c r="R149">
        <v>0</v>
      </c>
      <c r="S149" t="s">
        <v>1305</v>
      </c>
      <c r="T149" t="s">
        <v>1289</v>
      </c>
    </row>
    <row r="150" spans="1:20" x14ac:dyDescent="0.3">
      <c r="A150" t="s">
        <v>1058</v>
      </c>
      <c r="B150" t="s">
        <v>1257</v>
      </c>
      <c r="C150">
        <v>49</v>
      </c>
      <c r="D150" t="s">
        <v>1261</v>
      </c>
      <c r="E150">
        <v>2011</v>
      </c>
      <c r="F150">
        <v>45</v>
      </c>
      <c r="G150">
        <v>0.74882993499999995</v>
      </c>
      <c r="H150" t="s">
        <v>1265</v>
      </c>
      <c r="I150" t="s">
        <v>1271</v>
      </c>
      <c r="J150" t="s">
        <v>1271</v>
      </c>
      <c r="K150" t="s">
        <v>1271</v>
      </c>
      <c r="L150" t="s">
        <v>1271</v>
      </c>
      <c r="M150" t="s">
        <v>1288</v>
      </c>
      <c r="N150" t="s">
        <v>1289</v>
      </c>
      <c r="O150">
        <v>473980</v>
      </c>
      <c r="P150">
        <v>497679</v>
      </c>
      <c r="Q150">
        <v>527458</v>
      </c>
      <c r="R150">
        <v>0</v>
      </c>
      <c r="S150" t="s">
        <v>1303</v>
      </c>
      <c r="T150" t="s">
        <v>1289</v>
      </c>
    </row>
    <row r="151" spans="1:20" x14ac:dyDescent="0.3">
      <c r="A151" t="s">
        <v>1059</v>
      </c>
      <c r="B151" t="s">
        <v>1256</v>
      </c>
      <c r="C151">
        <v>43</v>
      </c>
      <c r="D151" t="s">
        <v>1263</v>
      </c>
      <c r="E151">
        <v>2008</v>
      </c>
      <c r="F151">
        <v>50</v>
      </c>
      <c r="G151">
        <v>0.54284387099999998</v>
      </c>
      <c r="H151" t="s">
        <v>1265</v>
      </c>
      <c r="I151" t="s">
        <v>1270</v>
      </c>
      <c r="J151" t="s">
        <v>1276</v>
      </c>
      <c r="K151" t="s">
        <v>1282</v>
      </c>
      <c r="L151" t="s">
        <v>1286</v>
      </c>
      <c r="M151" t="s">
        <v>1289</v>
      </c>
      <c r="N151" t="s">
        <v>1289</v>
      </c>
      <c r="O151">
        <v>209711</v>
      </c>
      <c r="P151">
        <v>257280</v>
      </c>
      <c r="Q151">
        <v>423216</v>
      </c>
      <c r="R151">
        <v>0</v>
      </c>
      <c r="S151" t="s">
        <v>1304</v>
      </c>
      <c r="T151" t="s">
        <v>1289</v>
      </c>
    </row>
    <row r="152" spans="1:20" x14ac:dyDescent="0.3">
      <c r="A152" t="s">
        <v>1060</v>
      </c>
      <c r="B152" t="s">
        <v>1257</v>
      </c>
      <c r="C152">
        <v>60</v>
      </c>
      <c r="D152" t="s">
        <v>1261</v>
      </c>
      <c r="E152">
        <v>2014</v>
      </c>
      <c r="F152">
        <v>41</v>
      </c>
      <c r="G152">
        <v>0.66265896000000002</v>
      </c>
      <c r="H152" t="s">
        <v>1265</v>
      </c>
      <c r="I152" t="s">
        <v>1271</v>
      </c>
      <c r="J152" t="s">
        <v>1271</v>
      </c>
      <c r="K152" t="s">
        <v>1271</v>
      </c>
      <c r="L152" t="s">
        <v>1271</v>
      </c>
      <c r="M152" t="s">
        <v>1289</v>
      </c>
      <c r="N152" t="s">
        <v>1289</v>
      </c>
      <c r="O152">
        <v>225273</v>
      </c>
      <c r="P152">
        <v>325296</v>
      </c>
      <c r="Q152">
        <v>752104</v>
      </c>
      <c r="R152">
        <v>752104</v>
      </c>
      <c r="S152" t="s">
        <v>1303</v>
      </c>
      <c r="T152" t="s">
        <v>1289</v>
      </c>
    </row>
    <row r="153" spans="1:20" x14ac:dyDescent="0.3">
      <c r="A153" t="s">
        <v>1061</v>
      </c>
      <c r="B153" t="s">
        <v>1257</v>
      </c>
      <c r="C153">
        <v>55</v>
      </c>
      <c r="D153" t="s">
        <v>1261</v>
      </c>
      <c r="E153">
        <v>2010</v>
      </c>
      <c r="F153">
        <v>43</v>
      </c>
      <c r="G153">
        <v>0.73949131000000001</v>
      </c>
      <c r="H153" t="s">
        <v>1265</v>
      </c>
      <c r="I153" t="s">
        <v>1271</v>
      </c>
      <c r="J153" t="s">
        <v>1271</v>
      </c>
      <c r="K153" t="s">
        <v>1271</v>
      </c>
      <c r="L153" t="s">
        <v>1271</v>
      </c>
      <c r="M153" t="s">
        <v>1288</v>
      </c>
      <c r="N153" t="s">
        <v>1289</v>
      </c>
      <c r="O153">
        <v>413686</v>
      </c>
      <c r="P153">
        <v>442029</v>
      </c>
      <c r="Q153">
        <v>533006</v>
      </c>
      <c r="R153">
        <v>0</v>
      </c>
      <c r="S153" t="s">
        <v>1305</v>
      </c>
      <c r="T153" t="s">
        <v>1289</v>
      </c>
    </row>
    <row r="154" spans="1:20" x14ac:dyDescent="0.3">
      <c r="A154" t="s">
        <v>1062</v>
      </c>
      <c r="B154" t="s">
        <v>1257</v>
      </c>
      <c r="C154">
        <v>37</v>
      </c>
      <c r="D154" t="s">
        <v>1260</v>
      </c>
      <c r="E154">
        <v>2010</v>
      </c>
      <c r="F154">
        <v>32</v>
      </c>
      <c r="G154">
        <v>0.65638951700000003</v>
      </c>
      <c r="H154" t="s">
        <v>1264</v>
      </c>
      <c r="I154" t="s">
        <v>1270</v>
      </c>
      <c r="J154" t="s">
        <v>1275</v>
      </c>
      <c r="K154" t="s">
        <v>1283</v>
      </c>
      <c r="L154" t="s">
        <v>1286</v>
      </c>
      <c r="M154" t="s">
        <v>1288</v>
      </c>
      <c r="N154" t="s">
        <v>1289</v>
      </c>
      <c r="O154">
        <v>370728</v>
      </c>
      <c r="P154">
        <v>399435</v>
      </c>
      <c r="Q154">
        <v>468102</v>
      </c>
      <c r="R154">
        <v>0</v>
      </c>
      <c r="S154" t="s">
        <v>1304</v>
      </c>
      <c r="T154" t="s">
        <v>1289</v>
      </c>
    </row>
    <row r="155" spans="1:20" x14ac:dyDescent="0.3">
      <c r="A155" t="s">
        <v>1063</v>
      </c>
      <c r="B155" t="s">
        <v>1257</v>
      </c>
      <c r="C155">
        <v>60</v>
      </c>
      <c r="D155" t="s">
        <v>1260</v>
      </c>
      <c r="E155">
        <v>2005</v>
      </c>
      <c r="F155">
        <v>21</v>
      </c>
      <c r="G155">
        <v>0.75187855800000003</v>
      </c>
      <c r="H155" t="s">
        <v>1264</v>
      </c>
      <c r="I155" t="s">
        <v>1271</v>
      </c>
      <c r="J155" t="s">
        <v>1271</v>
      </c>
      <c r="K155" t="s">
        <v>1271</v>
      </c>
      <c r="L155" t="s">
        <v>1271</v>
      </c>
      <c r="M155" t="s">
        <v>1289</v>
      </c>
      <c r="N155" t="s">
        <v>1289</v>
      </c>
      <c r="O155">
        <v>105992</v>
      </c>
      <c r="P155">
        <v>212352</v>
      </c>
      <c r="Q155">
        <v>542962</v>
      </c>
      <c r="R155">
        <v>542962</v>
      </c>
      <c r="S155" t="s">
        <v>1303</v>
      </c>
      <c r="T155" t="s">
        <v>1289</v>
      </c>
    </row>
    <row r="156" spans="1:20" x14ac:dyDescent="0.3">
      <c r="A156" t="s">
        <v>1064</v>
      </c>
      <c r="B156" t="s">
        <v>1257</v>
      </c>
      <c r="C156">
        <v>60</v>
      </c>
      <c r="D156" t="s">
        <v>1260</v>
      </c>
      <c r="E156">
        <v>2007</v>
      </c>
      <c r="F156">
        <v>21</v>
      </c>
      <c r="G156">
        <v>0.65526405499999996</v>
      </c>
      <c r="H156" t="s">
        <v>1264</v>
      </c>
      <c r="I156" t="s">
        <v>1271</v>
      </c>
      <c r="J156" t="s">
        <v>1271</v>
      </c>
      <c r="K156" t="s">
        <v>1271</v>
      </c>
      <c r="L156" t="s">
        <v>1271</v>
      </c>
      <c r="M156" t="s">
        <v>1289</v>
      </c>
      <c r="N156" t="s">
        <v>1289</v>
      </c>
      <c r="O156">
        <v>81608</v>
      </c>
      <c r="P156">
        <v>237952</v>
      </c>
      <c r="Q156">
        <v>470041</v>
      </c>
      <c r="R156">
        <v>0</v>
      </c>
      <c r="S156" t="s">
        <v>1303</v>
      </c>
      <c r="T156" t="s">
        <v>1289</v>
      </c>
    </row>
    <row r="157" spans="1:20" x14ac:dyDescent="0.3">
      <c r="A157" t="s">
        <v>1065</v>
      </c>
      <c r="B157" t="s">
        <v>1257</v>
      </c>
      <c r="C157">
        <v>61</v>
      </c>
      <c r="D157" t="s">
        <v>1260</v>
      </c>
      <c r="E157">
        <v>2008</v>
      </c>
      <c r="F157">
        <v>22</v>
      </c>
      <c r="G157">
        <v>0.71115032700000003</v>
      </c>
      <c r="H157" t="s">
        <v>1264</v>
      </c>
      <c r="I157" t="s">
        <v>1271</v>
      </c>
      <c r="J157" t="s">
        <v>1271</v>
      </c>
      <c r="K157" t="s">
        <v>1271</v>
      </c>
      <c r="L157" t="s">
        <v>1271</v>
      </c>
      <c r="M157" t="s">
        <v>1288</v>
      </c>
      <c r="N157" t="s">
        <v>1289</v>
      </c>
      <c r="O157">
        <v>264652.65999999997</v>
      </c>
      <c r="P157">
        <v>265837</v>
      </c>
      <c r="Q157">
        <v>518574</v>
      </c>
      <c r="R157">
        <v>0</v>
      </c>
      <c r="S157" t="s">
        <v>1305</v>
      </c>
      <c r="T157" t="s">
        <v>1289</v>
      </c>
    </row>
    <row r="158" spans="1:20" x14ac:dyDescent="0.3">
      <c r="A158" t="s">
        <v>1066</v>
      </c>
      <c r="B158" t="s">
        <v>1257</v>
      </c>
      <c r="C158">
        <v>49</v>
      </c>
      <c r="D158" t="s">
        <v>1262</v>
      </c>
      <c r="E158">
        <v>2010</v>
      </c>
      <c r="F158">
        <v>40</v>
      </c>
      <c r="G158">
        <v>0.83117744999999998</v>
      </c>
      <c r="H158" t="s">
        <v>1265</v>
      </c>
      <c r="I158" t="s">
        <v>1270</v>
      </c>
      <c r="J158" t="s">
        <v>1271</v>
      </c>
      <c r="K158" t="s">
        <v>1271</v>
      </c>
      <c r="L158" t="s">
        <v>1271</v>
      </c>
      <c r="M158" t="s">
        <v>1288</v>
      </c>
      <c r="N158" t="s">
        <v>1289</v>
      </c>
      <c r="O158">
        <v>571805</v>
      </c>
      <c r="P158">
        <v>571805</v>
      </c>
      <c r="Q158">
        <v>599177</v>
      </c>
      <c r="R158">
        <v>0</v>
      </c>
      <c r="S158" t="s">
        <v>1288</v>
      </c>
      <c r="T158" t="s">
        <v>1289</v>
      </c>
    </row>
    <row r="159" spans="1:20" x14ac:dyDescent="0.3">
      <c r="A159" t="s">
        <v>1067</v>
      </c>
      <c r="B159" t="s">
        <v>1257</v>
      </c>
      <c r="C159">
        <v>61</v>
      </c>
      <c r="D159" t="s">
        <v>1258</v>
      </c>
      <c r="E159">
        <v>2011</v>
      </c>
      <c r="F159">
        <v>44</v>
      </c>
      <c r="G159">
        <v>0.828906323</v>
      </c>
      <c r="H159" t="s">
        <v>1265</v>
      </c>
      <c r="I159" t="s">
        <v>1272</v>
      </c>
      <c r="J159" t="s">
        <v>1271</v>
      </c>
      <c r="K159" t="s">
        <v>1271</v>
      </c>
      <c r="L159" t="s">
        <v>1271</v>
      </c>
      <c r="M159" t="s">
        <v>1288</v>
      </c>
      <c r="N159" t="s">
        <v>1289</v>
      </c>
      <c r="O159">
        <v>547656</v>
      </c>
      <c r="P159">
        <v>547656</v>
      </c>
      <c r="Q159">
        <v>689163</v>
      </c>
      <c r="R159">
        <v>0</v>
      </c>
      <c r="S159" t="s">
        <v>1288</v>
      </c>
      <c r="T159" t="s">
        <v>1289</v>
      </c>
    </row>
    <row r="160" spans="1:20" x14ac:dyDescent="0.3">
      <c r="A160" t="s">
        <v>1068</v>
      </c>
      <c r="B160" t="s">
        <v>1257</v>
      </c>
      <c r="C160">
        <v>61</v>
      </c>
      <c r="D160" t="s">
        <v>1261</v>
      </c>
      <c r="E160">
        <v>2015</v>
      </c>
      <c r="F160">
        <v>31</v>
      </c>
      <c r="G160">
        <v>0.80988434799999998</v>
      </c>
      <c r="H160" t="s">
        <v>1265</v>
      </c>
      <c r="I160" t="s">
        <v>1270</v>
      </c>
      <c r="J160" t="s">
        <v>1274</v>
      </c>
      <c r="K160" t="s">
        <v>1282</v>
      </c>
      <c r="L160" t="s">
        <v>1285</v>
      </c>
      <c r="M160" t="s">
        <v>1289</v>
      </c>
      <c r="N160" t="s">
        <v>1289</v>
      </c>
      <c r="O160">
        <v>184774.56</v>
      </c>
      <c r="P160">
        <v>668978</v>
      </c>
      <c r="Q160">
        <v>0</v>
      </c>
      <c r="R160">
        <v>0</v>
      </c>
      <c r="S160" t="s">
        <v>1288</v>
      </c>
      <c r="T160" t="s">
        <v>1289</v>
      </c>
    </row>
    <row r="161" spans="1:20" x14ac:dyDescent="0.3">
      <c r="A161" t="s">
        <v>1069</v>
      </c>
      <c r="B161" t="s">
        <v>1256</v>
      </c>
      <c r="C161">
        <v>61</v>
      </c>
      <c r="D161" t="s">
        <v>1261</v>
      </c>
      <c r="E161">
        <v>2006</v>
      </c>
      <c r="F161">
        <v>48</v>
      </c>
      <c r="G161">
        <v>0.61228714299999998</v>
      </c>
      <c r="H161" t="s">
        <v>1265</v>
      </c>
      <c r="I161" t="s">
        <v>1269</v>
      </c>
      <c r="J161" t="s">
        <v>1276</v>
      </c>
      <c r="K161" t="s">
        <v>1280</v>
      </c>
      <c r="L161" t="s">
        <v>1286</v>
      </c>
      <c r="M161" t="s">
        <v>1289</v>
      </c>
      <c r="N161" t="s">
        <v>1289</v>
      </c>
      <c r="O161">
        <v>59881</v>
      </c>
      <c r="P161">
        <v>226215</v>
      </c>
      <c r="Q161">
        <v>0</v>
      </c>
      <c r="R161">
        <v>0</v>
      </c>
      <c r="S161" t="s">
        <v>1304</v>
      </c>
      <c r="T161" t="s">
        <v>1289</v>
      </c>
    </row>
    <row r="162" spans="1:20" x14ac:dyDescent="0.3">
      <c r="A162" t="s">
        <v>1070</v>
      </c>
      <c r="B162" t="s">
        <v>1256</v>
      </c>
      <c r="C162">
        <v>61</v>
      </c>
      <c r="D162" t="s">
        <v>1261</v>
      </c>
      <c r="E162">
        <v>2014</v>
      </c>
      <c r="F162">
        <v>32</v>
      </c>
      <c r="G162">
        <v>0.82687445100000001</v>
      </c>
      <c r="H162" t="s">
        <v>1265</v>
      </c>
      <c r="I162" t="s">
        <v>1270</v>
      </c>
      <c r="J162" t="s">
        <v>1276</v>
      </c>
      <c r="K162" t="s">
        <v>1282</v>
      </c>
      <c r="L162" t="s">
        <v>1286</v>
      </c>
      <c r="M162" t="s">
        <v>1289</v>
      </c>
      <c r="N162" t="s">
        <v>1289</v>
      </c>
      <c r="O162">
        <v>44437</v>
      </c>
      <c r="P162">
        <v>588740</v>
      </c>
      <c r="Q162">
        <v>0</v>
      </c>
      <c r="R162">
        <v>0</v>
      </c>
      <c r="S162" t="s">
        <v>1288</v>
      </c>
      <c r="T162" t="s">
        <v>1289</v>
      </c>
    </row>
    <row r="163" spans="1:20" x14ac:dyDescent="0.3">
      <c r="A163" t="s">
        <v>1071</v>
      </c>
      <c r="B163" t="s">
        <v>1257</v>
      </c>
      <c r="C163">
        <v>37</v>
      </c>
      <c r="D163" t="s">
        <v>1261</v>
      </c>
      <c r="E163">
        <v>2015</v>
      </c>
      <c r="F163">
        <v>25</v>
      </c>
      <c r="G163">
        <v>0.62393565200000001</v>
      </c>
      <c r="H163" t="s">
        <v>1264</v>
      </c>
      <c r="I163" t="s">
        <v>1272</v>
      </c>
      <c r="J163" t="s">
        <v>1275</v>
      </c>
      <c r="K163" t="s">
        <v>1283</v>
      </c>
      <c r="L163" t="s">
        <v>1284</v>
      </c>
      <c r="M163" t="s">
        <v>1289</v>
      </c>
      <c r="N163" t="s">
        <v>1288</v>
      </c>
      <c r="O163">
        <v>254406</v>
      </c>
      <c r="P163">
        <v>418639</v>
      </c>
      <c r="Q163">
        <v>691184</v>
      </c>
      <c r="R163">
        <v>691184</v>
      </c>
      <c r="S163" t="s">
        <v>1304</v>
      </c>
      <c r="T163" t="s">
        <v>1289</v>
      </c>
    </row>
    <row r="164" spans="1:20" x14ac:dyDescent="0.3">
      <c r="A164" t="s">
        <v>1072</v>
      </c>
      <c r="B164" t="s">
        <v>1257</v>
      </c>
      <c r="C164">
        <v>61</v>
      </c>
      <c r="D164" t="s">
        <v>1261</v>
      </c>
      <c r="E164">
        <v>2008</v>
      </c>
      <c r="F164">
        <v>23</v>
      </c>
      <c r="G164">
        <v>0.55093333300000003</v>
      </c>
      <c r="H164" t="s">
        <v>1266</v>
      </c>
      <c r="I164" t="s">
        <v>1271</v>
      </c>
      <c r="J164" t="s">
        <v>1271</v>
      </c>
      <c r="K164" t="s">
        <v>1271</v>
      </c>
      <c r="L164" t="s">
        <v>1271</v>
      </c>
      <c r="M164" t="s">
        <v>1289</v>
      </c>
      <c r="N164" t="s">
        <v>1289</v>
      </c>
      <c r="O164">
        <v>101531</v>
      </c>
      <c r="P164">
        <v>217434</v>
      </c>
      <c r="Q164">
        <v>415447</v>
      </c>
      <c r="R164">
        <v>415447</v>
      </c>
      <c r="S164" t="s">
        <v>1303</v>
      </c>
      <c r="T164" t="s">
        <v>1289</v>
      </c>
    </row>
    <row r="165" spans="1:20" x14ac:dyDescent="0.3">
      <c r="A165" t="s">
        <v>1073</v>
      </c>
      <c r="B165" t="s">
        <v>1257</v>
      </c>
      <c r="C165">
        <v>73</v>
      </c>
      <c r="D165" t="s">
        <v>1258</v>
      </c>
      <c r="E165">
        <v>2012</v>
      </c>
      <c r="F165">
        <v>25</v>
      </c>
      <c r="G165">
        <v>0.80575076899999998</v>
      </c>
      <c r="H165" t="s">
        <v>1265</v>
      </c>
      <c r="I165" t="s">
        <v>1270</v>
      </c>
      <c r="J165" t="s">
        <v>1275</v>
      </c>
      <c r="K165" t="s">
        <v>1281</v>
      </c>
      <c r="L165" t="s">
        <v>1284</v>
      </c>
      <c r="M165" t="s">
        <v>1288</v>
      </c>
      <c r="N165" t="s">
        <v>1289</v>
      </c>
      <c r="O165">
        <v>595350</v>
      </c>
      <c r="P165">
        <v>595350</v>
      </c>
      <c r="Q165">
        <v>947751</v>
      </c>
      <c r="R165">
        <v>0</v>
      </c>
      <c r="S165" t="s">
        <v>1303</v>
      </c>
      <c r="T165" t="s">
        <v>1289</v>
      </c>
    </row>
    <row r="166" spans="1:20" x14ac:dyDescent="0.3">
      <c r="A166" t="s">
        <v>1074</v>
      </c>
      <c r="B166" t="s">
        <v>1257</v>
      </c>
      <c r="C166">
        <v>61</v>
      </c>
      <c r="D166" t="s">
        <v>1258</v>
      </c>
      <c r="E166">
        <v>2010</v>
      </c>
      <c r="F166">
        <v>39</v>
      </c>
      <c r="G166">
        <v>0.82490813799999996</v>
      </c>
      <c r="H166" t="s">
        <v>1265</v>
      </c>
      <c r="I166" t="s">
        <v>1271</v>
      </c>
      <c r="J166" t="s">
        <v>1271</v>
      </c>
      <c r="K166" t="s">
        <v>1271</v>
      </c>
      <c r="L166" t="s">
        <v>1271</v>
      </c>
      <c r="M166" t="s">
        <v>1289</v>
      </c>
      <c r="N166" t="s">
        <v>1289</v>
      </c>
      <c r="O166">
        <v>189271.67999999999</v>
      </c>
      <c r="P166">
        <v>492219</v>
      </c>
      <c r="Q166">
        <v>0</v>
      </c>
      <c r="R166">
        <v>0</v>
      </c>
      <c r="S166" t="s">
        <v>1288</v>
      </c>
      <c r="T166" t="s">
        <v>1289</v>
      </c>
    </row>
    <row r="167" spans="1:20" x14ac:dyDescent="0.3">
      <c r="A167" t="s">
        <v>1075</v>
      </c>
      <c r="B167" t="s">
        <v>1257</v>
      </c>
      <c r="C167">
        <v>61</v>
      </c>
      <c r="D167" t="s">
        <v>1262</v>
      </c>
      <c r="E167">
        <v>2012</v>
      </c>
      <c r="F167">
        <v>57</v>
      </c>
      <c r="G167">
        <v>0.82737610100000003</v>
      </c>
      <c r="H167" t="s">
        <v>1265</v>
      </c>
      <c r="I167" t="s">
        <v>1270</v>
      </c>
      <c r="J167" t="s">
        <v>1271</v>
      </c>
      <c r="K167" t="s">
        <v>1271</v>
      </c>
      <c r="L167" t="s">
        <v>1271</v>
      </c>
      <c r="M167" t="s">
        <v>1289</v>
      </c>
      <c r="N167" t="s">
        <v>1289</v>
      </c>
      <c r="O167">
        <v>56071</v>
      </c>
      <c r="P167">
        <v>532399</v>
      </c>
      <c r="Q167">
        <v>0</v>
      </c>
      <c r="R167">
        <v>0</v>
      </c>
      <c r="S167" t="s">
        <v>1288</v>
      </c>
      <c r="T167" t="s">
        <v>1289</v>
      </c>
    </row>
    <row r="168" spans="1:20" x14ac:dyDescent="0.3">
      <c r="A168" t="s">
        <v>1076</v>
      </c>
      <c r="B168" t="s">
        <v>1257</v>
      </c>
      <c r="C168">
        <v>37</v>
      </c>
      <c r="D168" t="s">
        <v>1258</v>
      </c>
      <c r="E168">
        <v>2008</v>
      </c>
      <c r="F168">
        <v>28</v>
      </c>
      <c r="G168">
        <v>0.62175941999999995</v>
      </c>
      <c r="H168" t="s">
        <v>1264</v>
      </c>
      <c r="I168" t="s">
        <v>1270</v>
      </c>
      <c r="J168" t="s">
        <v>1276</v>
      </c>
      <c r="K168" t="s">
        <v>1283</v>
      </c>
      <c r="L168" t="s">
        <v>1286</v>
      </c>
      <c r="M168" t="s">
        <v>1289</v>
      </c>
      <c r="N168" t="s">
        <v>1289</v>
      </c>
      <c r="O168">
        <v>179551</v>
      </c>
      <c r="P168">
        <v>225511</v>
      </c>
      <c r="Q168">
        <v>419761</v>
      </c>
      <c r="R168">
        <v>0</v>
      </c>
      <c r="S168" t="s">
        <v>1288</v>
      </c>
      <c r="T168" t="s">
        <v>1289</v>
      </c>
    </row>
    <row r="169" spans="1:20" x14ac:dyDescent="0.3">
      <c r="A169" t="s">
        <v>1077</v>
      </c>
      <c r="B169" t="s">
        <v>1257</v>
      </c>
      <c r="C169">
        <v>49</v>
      </c>
      <c r="D169" t="s">
        <v>1260</v>
      </c>
      <c r="E169">
        <v>2008</v>
      </c>
      <c r="F169">
        <v>37</v>
      </c>
      <c r="G169">
        <v>0.61776774199999995</v>
      </c>
      <c r="H169" t="s">
        <v>1264</v>
      </c>
      <c r="I169" t="s">
        <v>1270</v>
      </c>
      <c r="J169" t="s">
        <v>1275</v>
      </c>
      <c r="K169" t="s">
        <v>1281</v>
      </c>
      <c r="L169" t="s">
        <v>1286</v>
      </c>
      <c r="M169" t="s">
        <v>1289</v>
      </c>
      <c r="N169" t="s">
        <v>1289</v>
      </c>
      <c r="O169">
        <v>59916</v>
      </c>
      <c r="P169">
        <v>219076</v>
      </c>
      <c r="Q169">
        <v>473103</v>
      </c>
      <c r="R169">
        <v>473103</v>
      </c>
      <c r="S169" t="s">
        <v>1288</v>
      </c>
      <c r="T169" t="s">
        <v>1289</v>
      </c>
    </row>
    <row r="170" spans="1:20" x14ac:dyDescent="0.3">
      <c r="A170" t="s">
        <v>1078</v>
      </c>
      <c r="B170" t="s">
        <v>1257</v>
      </c>
      <c r="C170">
        <v>49</v>
      </c>
      <c r="D170" t="s">
        <v>1260</v>
      </c>
      <c r="E170">
        <v>2008</v>
      </c>
      <c r="F170">
        <v>33</v>
      </c>
      <c r="G170">
        <v>0.79943354799999999</v>
      </c>
      <c r="H170" t="s">
        <v>1265</v>
      </c>
      <c r="I170" t="s">
        <v>1271</v>
      </c>
      <c r="J170" t="s">
        <v>1271</v>
      </c>
      <c r="K170" t="s">
        <v>1271</v>
      </c>
      <c r="L170" t="s">
        <v>1271</v>
      </c>
      <c r="M170" t="s">
        <v>1289</v>
      </c>
      <c r="N170" t="s">
        <v>1289</v>
      </c>
      <c r="O170">
        <v>356349</v>
      </c>
      <c r="P170">
        <v>435939</v>
      </c>
      <c r="Q170">
        <v>491618</v>
      </c>
      <c r="R170">
        <v>491618</v>
      </c>
      <c r="S170" t="s">
        <v>1305</v>
      </c>
      <c r="T170" t="s">
        <v>1289</v>
      </c>
    </row>
    <row r="171" spans="1:20" x14ac:dyDescent="0.3">
      <c r="A171" t="s">
        <v>1079</v>
      </c>
      <c r="B171" t="s">
        <v>1256</v>
      </c>
      <c r="C171">
        <v>61</v>
      </c>
      <c r="D171" t="s">
        <v>1260</v>
      </c>
      <c r="E171">
        <v>2014</v>
      </c>
      <c r="F171">
        <v>27</v>
      </c>
      <c r="G171">
        <v>0.60476266000000001</v>
      </c>
      <c r="H171" t="s">
        <v>1264</v>
      </c>
      <c r="I171" t="s">
        <v>1273</v>
      </c>
      <c r="J171" t="s">
        <v>1276</v>
      </c>
      <c r="K171" t="s">
        <v>1281</v>
      </c>
      <c r="L171" t="s">
        <v>1286</v>
      </c>
      <c r="M171" t="s">
        <v>1289</v>
      </c>
      <c r="N171" t="s">
        <v>1289</v>
      </c>
      <c r="O171">
        <v>23278.55</v>
      </c>
      <c r="P171">
        <v>278796</v>
      </c>
      <c r="Q171">
        <v>0</v>
      </c>
      <c r="R171">
        <v>0</v>
      </c>
      <c r="S171" t="s">
        <v>1304</v>
      </c>
      <c r="T171" t="s">
        <v>1289</v>
      </c>
    </row>
    <row r="172" spans="1:20" x14ac:dyDescent="0.3">
      <c r="A172" t="s">
        <v>1080</v>
      </c>
      <c r="B172" t="s">
        <v>1257</v>
      </c>
      <c r="C172">
        <v>61</v>
      </c>
      <c r="D172" t="s">
        <v>1261</v>
      </c>
      <c r="E172">
        <v>2015</v>
      </c>
      <c r="F172">
        <v>31</v>
      </c>
      <c r="G172">
        <v>0.80938956500000003</v>
      </c>
      <c r="H172" t="s">
        <v>1265</v>
      </c>
      <c r="I172" t="s">
        <v>1271</v>
      </c>
      <c r="J172" t="s">
        <v>1271</v>
      </c>
      <c r="K172" t="s">
        <v>1271</v>
      </c>
      <c r="L172" t="s">
        <v>1271</v>
      </c>
      <c r="M172" t="s">
        <v>1289</v>
      </c>
      <c r="N172" t="s">
        <v>1289</v>
      </c>
      <c r="O172">
        <v>507796</v>
      </c>
      <c r="P172">
        <v>601768</v>
      </c>
      <c r="Q172">
        <v>882394</v>
      </c>
      <c r="R172">
        <v>0</v>
      </c>
      <c r="S172" t="s">
        <v>1303</v>
      </c>
      <c r="T172" t="s">
        <v>1289</v>
      </c>
    </row>
    <row r="173" spans="1:20" x14ac:dyDescent="0.3">
      <c r="A173" t="s">
        <v>1081</v>
      </c>
      <c r="B173" t="s">
        <v>1257</v>
      </c>
      <c r="C173">
        <v>61</v>
      </c>
      <c r="D173" t="s">
        <v>1261</v>
      </c>
      <c r="E173">
        <v>2013</v>
      </c>
      <c r="F173">
        <v>49</v>
      </c>
      <c r="G173">
        <v>0.62206839400000002</v>
      </c>
      <c r="H173" t="s">
        <v>1264</v>
      </c>
      <c r="I173" t="s">
        <v>1272</v>
      </c>
      <c r="J173" t="s">
        <v>1277</v>
      </c>
      <c r="K173" t="s">
        <v>1279</v>
      </c>
      <c r="L173" t="s">
        <v>1286</v>
      </c>
      <c r="M173" t="s">
        <v>1288</v>
      </c>
      <c r="N173" t="s">
        <v>1288</v>
      </c>
      <c r="O173">
        <v>244585</v>
      </c>
      <c r="P173">
        <v>244585</v>
      </c>
      <c r="Q173">
        <v>558789</v>
      </c>
      <c r="R173">
        <v>0</v>
      </c>
      <c r="S173" t="s">
        <v>1288</v>
      </c>
      <c r="T173" t="s">
        <v>1289</v>
      </c>
    </row>
    <row r="174" spans="1:20" x14ac:dyDescent="0.3">
      <c r="A174" t="s">
        <v>1082</v>
      </c>
      <c r="B174" t="s">
        <v>1257</v>
      </c>
      <c r="C174">
        <v>61</v>
      </c>
      <c r="D174" t="s">
        <v>1262</v>
      </c>
      <c r="E174">
        <v>2012</v>
      </c>
      <c r="F174">
        <v>23</v>
      </c>
      <c r="G174">
        <v>0.70641509400000002</v>
      </c>
      <c r="H174" t="s">
        <v>1265</v>
      </c>
      <c r="I174" t="s">
        <v>1270</v>
      </c>
      <c r="J174" t="s">
        <v>1274</v>
      </c>
      <c r="K174" t="s">
        <v>1279</v>
      </c>
      <c r="L174" t="s">
        <v>1271</v>
      </c>
      <c r="M174" t="s">
        <v>1288</v>
      </c>
      <c r="N174" t="s">
        <v>1289</v>
      </c>
      <c r="O174">
        <v>414568.34</v>
      </c>
      <c r="P174">
        <v>433694</v>
      </c>
      <c r="Q174">
        <v>586745</v>
      </c>
      <c r="R174">
        <v>0</v>
      </c>
      <c r="S174" t="s">
        <v>1288</v>
      </c>
      <c r="T174" t="s">
        <v>1289</v>
      </c>
    </row>
    <row r="175" spans="1:20" x14ac:dyDescent="0.3">
      <c r="A175" t="s">
        <v>1083</v>
      </c>
      <c r="B175" t="s">
        <v>1257</v>
      </c>
      <c r="C175">
        <v>49</v>
      </c>
      <c r="D175" t="s">
        <v>1262</v>
      </c>
      <c r="E175">
        <v>2006</v>
      </c>
      <c r="F175">
        <v>29</v>
      </c>
      <c r="G175">
        <v>0.74126571399999996</v>
      </c>
      <c r="H175" t="s">
        <v>1265</v>
      </c>
      <c r="I175" t="s">
        <v>1270</v>
      </c>
      <c r="J175" t="s">
        <v>1274</v>
      </c>
      <c r="K175" t="s">
        <v>1279</v>
      </c>
      <c r="L175" t="s">
        <v>1271</v>
      </c>
      <c r="M175" t="s">
        <v>1289</v>
      </c>
      <c r="N175" t="s">
        <v>1289</v>
      </c>
      <c r="O175">
        <v>218724</v>
      </c>
      <c r="P175">
        <v>298260</v>
      </c>
      <c r="Q175">
        <v>489599</v>
      </c>
      <c r="R175">
        <v>489599</v>
      </c>
      <c r="S175" t="s">
        <v>1305</v>
      </c>
      <c r="T175" t="s">
        <v>1289</v>
      </c>
    </row>
    <row r="176" spans="1:20" x14ac:dyDescent="0.3">
      <c r="A176" t="s">
        <v>1084</v>
      </c>
      <c r="B176" t="s">
        <v>1257</v>
      </c>
      <c r="C176">
        <v>61</v>
      </c>
      <c r="D176" t="s">
        <v>1261</v>
      </c>
      <c r="E176">
        <v>2015</v>
      </c>
      <c r="F176">
        <v>33</v>
      </c>
      <c r="G176">
        <v>0.82737565199999996</v>
      </c>
      <c r="H176" t="s">
        <v>1265</v>
      </c>
      <c r="I176" t="s">
        <v>1272</v>
      </c>
      <c r="J176" t="s">
        <v>1271</v>
      </c>
      <c r="K176" t="s">
        <v>1271</v>
      </c>
      <c r="L176" t="s">
        <v>1271</v>
      </c>
      <c r="M176" t="s">
        <v>1289</v>
      </c>
      <c r="N176" t="s">
        <v>1289</v>
      </c>
      <c r="O176">
        <v>421744</v>
      </c>
      <c r="P176">
        <v>648740</v>
      </c>
      <c r="Q176">
        <v>989343</v>
      </c>
      <c r="R176">
        <v>989343</v>
      </c>
      <c r="S176" t="s">
        <v>1288</v>
      </c>
      <c r="T176" t="s">
        <v>1289</v>
      </c>
    </row>
    <row r="177" spans="1:20" x14ac:dyDescent="0.3">
      <c r="A177" t="s">
        <v>1085</v>
      </c>
      <c r="B177" t="s">
        <v>1257</v>
      </c>
      <c r="C177">
        <v>61</v>
      </c>
      <c r="D177" t="s">
        <v>1261</v>
      </c>
      <c r="E177">
        <v>2015</v>
      </c>
      <c r="F177">
        <v>29</v>
      </c>
      <c r="G177">
        <v>0.82788173899999995</v>
      </c>
      <c r="H177" t="s">
        <v>1265</v>
      </c>
      <c r="I177" t="s">
        <v>1272</v>
      </c>
      <c r="J177" t="s">
        <v>1271</v>
      </c>
      <c r="K177" t="s">
        <v>1271</v>
      </c>
      <c r="L177" t="s">
        <v>1271</v>
      </c>
      <c r="M177" t="s">
        <v>1288</v>
      </c>
      <c r="N177" t="s">
        <v>1289</v>
      </c>
      <c r="O177">
        <v>658200</v>
      </c>
      <c r="P177">
        <v>658200</v>
      </c>
      <c r="Q177">
        <v>798596</v>
      </c>
      <c r="R177">
        <v>0</v>
      </c>
      <c r="S177" t="s">
        <v>1288</v>
      </c>
      <c r="T177" t="s">
        <v>1289</v>
      </c>
    </row>
    <row r="178" spans="1:20" x14ac:dyDescent="0.3">
      <c r="A178" t="s">
        <v>1086</v>
      </c>
      <c r="B178" t="s">
        <v>1257</v>
      </c>
      <c r="C178">
        <v>37</v>
      </c>
      <c r="D178" t="s">
        <v>1261</v>
      </c>
      <c r="E178">
        <v>2005</v>
      </c>
      <c r="F178">
        <v>22</v>
      </c>
      <c r="G178">
        <v>0.83528972000000001</v>
      </c>
      <c r="H178" t="s">
        <v>1265</v>
      </c>
      <c r="I178" t="s">
        <v>1271</v>
      </c>
      <c r="J178" t="s">
        <v>1271</v>
      </c>
      <c r="K178" t="s">
        <v>1271</v>
      </c>
      <c r="L178" t="s">
        <v>1271</v>
      </c>
      <c r="M178" t="s">
        <v>1288</v>
      </c>
      <c r="N178" t="s">
        <v>1289</v>
      </c>
      <c r="O178">
        <v>469526.5</v>
      </c>
      <c r="P178">
        <v>472891</v>
      </c>
      <c r="Q178">
        <v>353735</v>
      </c>
      <c r="R178">
        <v>0</v>
      </c>
      <c r="S178" t="s">
        <v>1303</v>
      </c>
      <c r="T178" t="s">
        <v>1289</v>
      </c>
    </row>
    <row r="179" spans="1:20" x14ac:dyDescent="0.3">
      <c r="A179" t="s">
        <v>1087</v>
      </c>
      <c r="B179" t="s">
        <v>1257</v>
      </c>
      <c r="C179">
        <v>61</v>
      </c>
      <c r="D179" t="s">
        <v>1258</v>
      </c>
      <c r="E179">
        <v>2010</v>
      </c>
      <c r="F179">
        <v>22</v>
      </c>
      <c r="G179">
        <v>0.82737610699999997</v>
      </c>
      <c r="H179" t="s">
        <v>1265</v>
      </c>
      <c r="I179" t="s">
        <v>1271</v>
      </c>
      <c r="J179" t="s">
        <v>1271</v>
      </c>
      <c r="K179" t="s">
        <v>1271</v>
      </c>
      <c r="L179" t="s">
        <v>1271</v>
      </c>
      <c r="M179" t="s">
        <v>1289</v>
      </c>
      <c r="N179" t="s">
        <v>1289</v>
      </c>
      <c r="O179">
        <v>166310</v>
      </c>
      <c r="P179">
        <v>526200</v>
      </c>
      <c r="Q179">
        <v>745333</v>
      </c>
      <c r="R179">
        <v>745333</v>
      </c>
      <c r="S179" t="s">
        <v>1305</v>
      </c>
      <c r="T179" t="s">
        <v>1289</v>
      </c>
    </row>
    <row r="180" spans="1:20" x14ac:dyDescent="0.3">
      <c r="A180" t="s">
        <v>1088</v>
      </c>
      <c r="B180" t="s">
        <v>1257</v>
      </c>
      <c r="C180">
        <v>73</v>
      </c>
      <c r="D180" t="s">
        <v>1261</v>
      </c>
      <c r="E180">
        <v>2015</v>
      </c>
      <c r="F180">
        <v>23</v>
      </c>
      <c r="G180">
        <v>0.8780192</v>
      </c>
      <c r="H180" t="s">
        <v>1265</v>
      </c>
      <c r="I180" t="s">
        <v>1271</v>
      </c>
      <c r="J180" t="s">
        <v>1271</v>
      </c>
      <c r="K180" t="s">
        <v>1271</v>
      </c>
      <c r="L180" t="s">
        <v>1271</v>
      </c>
      <c r="M180" t="s">
        <v>1289</v>
      </c>
      <c r="N180" t="s">
        <v>1289</v>
      </c>
      <c r="O180">
        <v>186712</v>
      </c>
      <c r="P180">
        <v>595476</v>
      </c>
      <c r="Q180">
        <v>0</v>
      </c>
      <c r="R180">
        <v>0</v>
      </c>
      <c r="S180" t="s">
        <v>1289</v>
      </c>
      <c r="T180" t="s">
        <v>1289</v>
      </c>
    </row>
    <row r="181" spans="1:20" x14ac:dyDescent="0.3">
      <c r="A181" t="s">
        <v>1089</v>
      </c>
      <c r="B181" t="s">
        <v>1256</v>
      </c>
      <c r="C181">
        <v>61</v>
      </c>
      <c r="D181" t="s">
        <v>1261</v>
      </c>
      <c r="E181">
        <v>2005</v>
      </c>
      <c r="F181">
        <v>41</v>
      </c>
      <c r="G181">
        <v>0.82115887899999995</v>
      </c>
      <c r="H181" t="s">
        <v>1265</v>
      </c>
      <c r="I181" t="s">
        <v>1271</v>
      </c>
      <c r="J181" t="s">
        <v>1271</v>
      </c>
      <c r="K181" t="s">
        <v>1271</v>
      </c>
      <c r="L181" t="s">
        <v>1271</v>
      </c>
      <c r="M181" t="s">
        <v>1289</v>
      </c>
      <c r="N181" t="s">
        <v>1289</v>
      </c>
      <c r="O181">
        <v>59742.22</v>
      </c>
      <c r="P181">
        <v>377454</v>
      </c>
      <c r="Q181">
        <v>0</v>
      </c>
      <c r="R181">
        <v>0</v>
      </c>
      <c r="S181" t="s">
        <v>1305</v>
      </c>
      <c r="T181" t="s">
        <v>1289</v>
      </c>
    </row>
    <row r="182" spans="1:20" x14ac:dyDescent="0.3">
      <c r="A182" t="s">
        <v>1090</v>
      </c>
      <c r="B182" t="s">
        <v>1257</v>
      </c>
      <c r="C182">
        <v>49</v>
      </c>
      <c r="D182" t="s">
        <v>1261</v>
      </c>
      <c r="E182">
        <v>2007</v>
      </c>
      <c r="F182">
        <v>55</v>
      </c>
      <c r="G182">
        <v>0.83117714300000001</v>
      </c>
      <c r="H182" t="s">
        <v>1265</v>
      </c>
      <c r="I182" t="s">
        <v>1270</v>
      </c>
      <c r="J182" t="s">
        <v>1276</v>
      </c>
      <c r="K182" t="s">
        <v>1280</v>
      </c>
      <c r="L182" t="s">
        <v>1286</v>
      </c>
      <c r="M182" t="s">
        <v>1289</v>
      </c>
      <c r="N182" t="s">
        <v>1289</v>
      </c>
      <c r="O182">
        <v>206580</v>
      </c>
      <c r="P182">
        <v>485600</v>
      </c>
      <c r="Q182">
        <v>0</v>
      </c>
      <c r="R182">
        <v>0</v>
      </c>
      <c r="S182" t="s">
        <v>1288</v>
      </c>
      <c r="T182" t="s">
        <v>1289</v>
      </c>
    </row>
    <row r="183" spans="1:20" x14ac:dyDescent="0.3">
      <c r="A183" t="s">
        <v>1091</v>
      </c>
      <c r="B183" t="s">
        <v>1257</v>
      </c>
      <c r="C183">
        <v>24</v>
      </c>
      <c r="D183" t="s">
        <v>1263</v>
      </c>
      <c r="E183">
        <v>2006</v>
      </c>
      <c r="F183">
        <v>36</v>
      </c>
      <c r="G183">
        <v>0.51108695699999995</v>
      </c>
      <c r="H183" t="s">
        <v>1264</v>
      </c>
      <c r="I183" t="s">
        <v>1273</v>
      </c>
      <c r="J183" t="s">
        <v>1275</v>
      </c>
      <c r="K183" t="s">
        <v>1281</v>
      </c>
      <c r="L183" t="s">
        <v>1284</v>
      </c>
      <c r="M183" t="s">
        <v>1288</v>
      </c>
      <c r="N183" t="s">
        <v>1289</v>
      </c>
      <c r="O183">
        <v>320860.99</v>
      </c>
      <c r="P183">
        <v>326240</v>
      </c>
      <c r="Q183">
        <v>158826</v>
      </c>
      <c r="R183">
        <v>0</v>
      </c>
      <c r="S183" t="s">
        <v>1303</v>
      </c>
      <c r="T183" t="s">
        <v>1289</v>
      </c>
    </row>
    <row r="184" spans="1:20" x14ac:dyDescent="0.3">
      <c r="A184" t="s">
        <v>1092</v>
      </c>
      <c r="B184" t="s">
        <v>1257</v>
      </c>
      <c r="C184">
        <v>30</v>
      </c>
      <c r="D184" t="s">
        <v>1263</v>
      </c>
      <c r="E184">
        <v>2007</v>
      </c>
      <c r="F184">
        <v>36</v>
      </c>
      <c r="G184">
        <v>0.53583781900000005</v>
      </c>
      <c r="H184" t="s">
        <v>1264</v>
      </c>
      <c r="I184" t="s">
        <v>1273</v>
      </c>
      <c r="J184" t="s">
        <v>1275</v>
      </c>
      <c r="K184" t="s">
        <v>1281</v>
      </c>
      <c r="L184" t="s">
        <v>1284</v>
      </c>
      <c r="M184" t="s">
        <v>1288</v>
      </c>
      <c r="N184" t="s">
        <v>1289</v>
      </c>
      <c r="O184">
        <v>268349</v>
      </c>
      <c r="P184">
        <v>293588</v>
      </c>
      <c r="Q184">
        <v>350839</v>
      </c>
      <c r="R184">
        <v>0</v>
      </c>
      <c r="S184" t="s">
        <v>1303</v>
      </c>
      <c r="T184" t="s">
        <v>1289</v>
      </c>
    </row>
    <row r="185" spans="1:20" x14ac:dyDescent="0.3">
      <c r="A185" t="s">
        <v>1093</v>
      </c>
      <c r="B185" t="s">
        <v>1257</v>
      </c>
      <c r="C185">
        <v>61</v>
      </c>
      <c r="D185" t="s">
        <v>1261</v>
      </c>
      <c r="E185">
        <v>2012</v>
      </c>
      <c r="F185">
        <v>40</v>
      </c>
      <c r="G185">
        <v>0.82839245299999997</v>
      </c>
      <c r="H185" t="s">
        <v>1265</v>
      </c>
      <c r="I185" t="s">
        <v>1271</v>
      </c>
      <c r="J185" t="s">
        <v>1271</v>
      </c>
      <c r="K185" t="s">
        <v>1271</v>
      </c>
      <c r="L185" t="s">
        <v>1271</v>
      </c>
      <c r="M185" t="s">
        <v>1289</v>
      </c>
      <c r="N185" t="s">
        <v>1289</v>
      </c>
      <c r="O185">
        <v>138094</v>
      </c>
      <c r="P185">
        <v>551893</v>
      </c>
      <c r="Q185">
        <v>0</v>
      </c>
      <c r="R185">
        <v>0</v>
      </c>
      <c r="S185" t="s">
        <v>1303</v>
      </c>
      <c r="T185" t="s">
        <v>1289</v>
      </c>
    </row>
    <row r="186" spans="1:20" x14ac:dyDescent="0.3">
      <c r="A186" t="s">
        <v>1094</v>
      </c>
      <c r="B186" t="s">
        <v>1257</v>
      </c>
      <c r="C186">
        <v>61</v>
      </c>
      <c r="D186" t="s">
        <v>1260</v>
      </c>
      <c r="E186">
        <v>2007</v>
      </c>
      <c r="F186">
        <v>63</v>
      </c>
      <c r="G186">
        <v>0.62211092400000001</v>
      </c>
      <c r="H186" t="s">
        <v>1264</v>
      </c>
      <c r="I186" t="s">
        <v>1269</v>
      </c>
      <c r="J186" t="s">
        <v>1275</v>
      </c>
      <c r="K186" t="s">
        <v>1283</v>
      </c>
      <c r="L186" t="s">
        <v>1284</v>
      </c>
      <c r="M186" t="s">
        <v>1288</v>
      </c>
      <c r="N186" t="s">
        <v>1289</v>
      </c>
      <c r="O186">
        <v>194612</v>
      </c>
      <c r="P186">
        <v>194612</v>
      </c>
      <c r="Q186">
        <v>431515</v>
      </c>
      <c r="R186">
        <v>0</v>
      </c>
      <c r="S186" t="s">
        <v>1304</v>
      </c>
      <c r="T186" t="s">
        <v>1289</v>
      </c>
    </row>
    <row r="187" spans="1:20" x14ac:dyDescent="0.3">
      <c r="A187" t="s">
        <v>1095</v>
      </c>
      <c r="B187" t="s">
        <v>1257</v>
      </c>
      <c r="C187">
        <v>36</v>
      </c>
      <c r="D187" t="s">
        <v>1263</v>
      </c>
      <c r="E187">
        <v>2013</v>
      </c>
      <c r="F187">
        <v>36</v>
      </c>
      <c r="G187">
        <v>0.51176666699999995</v>
      </c>
      <c r="H187" t="s">
        <v>1264</v>
      </c>
      <c r="I187" t="s">
        <v>1270</v>
      </c>
      <c r="J187" t="s">
        <v>1276</v>
      </c>
      <c r="K187" t="s">
        <v>1283</v>
      </c>
      <c r="L187" t="s">
        <v>1286</v>
      </c>
      <c r="M187" t="s">
        <v>1289</v>
      </c>
      <c r="N187" t="s">
        <v>1288</v>
      </c>
      <c r="O187">
        <v>230673.39</v>
      </c>
      <c r="P187">
        <v>378400</v>
      </c>
      <c r="Q187">
        <v>496715</v>
      </c>
      <c r="R187">
        <v>496715</v>
      </c>
      <c r="S187" t="s">
        <v>1303</v>
      </c>
      <c r="T187" t="s">
        <v>1289</v>
      </c>
    </row>
    <row r="188" spans="1:20" x14ac:dyDescent="0.3">
      <c r="A188" t="s">
        <v>1096</v>
      </c>
      <c r="B188" t="s">
        <v>1257</v>
      </c>
      <c r="C188">
        <v>37</v>
      </c>
      <c r="D188" t="s">
        <v>1262</v>
      </c>
      <c r="E188">
        <v>2007</v>
      </c>
      <c r="F188">
        <v>37</v>
      </c>
      <c r="G188">
        <v>0.66704537799999997</v>
      </c>
      <c r="H188" t="s">
        <v>1264</v>
      </c>
      <c r="I188" t="s">
        <v>1270</v>
      </c>
      <c r="J188" t="s">
        <v>1275</v>
      </c>
      <c r="K188" t="s">
        <v>1282</v>
      </c>
      <c r="L188" t="s">
        <v>1284</v>
      </c>
      <c r="M188" t="s">
        <v>1289</v>
      </c>
      <c r="N188" t="s">
        <v>1289</v>
      </c>
      <c r="O188">
        <v>153993</v>
      </c>
      <c r="P188">
        <v>307888</v>
      </c>
      <c r="Q188">
        <v>504972</v>
      </c>
      <c r="R188">
        <v>504972</v>
      </c>
      <c r="S188" t="s">
        <v>1303</v>
      </c>
      <c r="T188" t="s">
        <v>1289</v>
      </c>
    </row>
    <row r="189" spans="1:20" x14ac:dyDescent="0.3">
      <c r="A189" t="s">
        <v>1097</v>
      </c>
      <c r="B189" t="s">
        <v>1257</v>
      </c>
      <c r="C189">
        <v>49</v>
      </c>
      <c r="D189" t="s">
        <v>1262</v>
      </c>
      <c r="E189">
        <v>2005</v>
      </c>
      <c r="F189">
        <v>45</v>
      </c>
      <c r="G189">
        <v>0.62403597399999999</v>
      </c>
      <c r="H189" t="s">
        <v>1264</v>
      </c>
      <c r="I189" t="s">
        <v>1271</v>
      </c>
      <c r="J189" t="s">
        <v>1277</v>
      </c>
      <c r="K189" t="s">
        <v>1282</v>
      </c>
      <c r="L189" t="s">
        <v>1286</v>
      </c>
      <c r="M189" t="s">
        <v>1288</v>
      </c>
      <c r="N189" t="s">
        <v>1289</v>
      </c>
      <c r="O189">
        <v>155200</v>
      </c>
      <c r="P189">
        <v>155200</v>
      </c>
      <c r="Q189">
        <v>344872</v>
      </c>
      <c r="R189">
        <v>0</v>
      </c>
      <c r="S189" t="s">
        <v>1303</v>
      </c>
      <c r="T189" t="s">
        <v>1289</v>
      </c>
    </row>
    <row r="190" spans="1:20" x14ac:dyDescent="0.3">
      <c r="A190" t="s">
        <v>1098</v>
      </c>
      <c r="B190" t="s">
        <v>1256</v>
      </c>
      <c r="C190">
        <v>61</v>
      </c>
      <c r="D190" t="s">
        <v>1260</v>
      </c>
      <c r="E190">
        <v>2011</v>
      </c>
      <c r="F190">
        <v>27</v>
      </c>
      <c r="G190">
        <v>0.76991690300000004</v>
      </c>
      <c r="H190" t="s">
        <v>1265</v>
      </c>
      <c r="I190" t="s">
        <v>1273</v>
      </c>
      <c r="J190" t="s">
        <v>1275</v>
      </c>
      <c r="K190" t="s">
        <v>1280</v>
      </c>
      <c r="L190" t="s">
        <v>1284</v>
      </c>
      <c r="M190" t="s">
        <v>1288</v>
      </c>
      <c r="N190" t="s">
        <v>1289</v>
      </c>
      <c r="O190">
        <v>424992.64</v>
      </c>
      <c r="P190">
        <v>477072</v>
      </c>
      <c r="Q190">
        <v>780514</v>
      </c>
      <c r="R190">
        <v>0</v>
      </c>
      <c r="S190" t="s">
        <v>1288</v>
      </c>
      <c r="T190" t="s">
        <v>1289</v>
      </c>
    </row>
    <row r="191" spans="1:20" x14ac:dyDescent="0.3">
      <c r="A191" t="s">
        <v>1099</v>
      </c>
      <c r="B191" t="s">
        <v>1257</v>
      </c>
      <c r="C191">
        <v>61</v>
      </c>
      <c r="D191" t="s">
        <v>1261</v>
      </c>
      <c r="E191">
        <v>2006</v>
      </c>
      <c r="F191">
        <v>33</v>
      </c>
      <c r="G191">
        <v>0.82737571399999998</v>
      </c>
      <c r="H191" t="s">
        <v>1265</v>
      </c>
      <c r="I191" t="s">
        <v>1270</v>
      </c>
      <c r="J191" t="s">
        <v>1271</v>
      </c>
      <c r="K191" t="s">
        <v>1271</v>
      </c>
      <c r="L191" t="s">
        <v>1271</v>
      </c>
      <c r="M191" t="s">
        <v>1289</v>
      </c>
      <c r="N191" t="s">
        <v>1289</v>
      </c>
      <c r="O191">
        <v>273660.05</v>
      </c>
      <c r="P191">
        <v>380703</v>
      </c>
      <c r="Q191">
        <v>0</v>
      </c>
      <c r="R191">
        <v>0</v>
      </c>
      <c r="S191" t="s">
        <v>1288</v>
      </c>
      <c r="T191" t="s">
        <v>1289</v>
      </c>
    </row>
    <row r="192" spans="1:20" x14ac:dyDescent="0.3">
      <c r="A192" t="s">
        <v>1100</v>
      </c>
      <c r="B192" t="s">
        <v>1257</v>
      </c>
      <c r="C192">
        <v>37</v>
      </c>
      <c r="D192" t="s">
        <v>1260</v>
      </c>
      <c r="E192">
        <v>2015</v>
      </c>
      <c r="F192">
        <v>42</v>
      </c>
      <c r="G192">
        <v>0.67039122799999995</v>
      </c>
      <c r="H192" t="s">
        <v>1264</v>
      </c>
      <c r="I192" t="s">
        <v>1273</v>
      </c>
      <c r="J192" t="s">
        <v>1275</v>
      </c>
      <c r="K192" t="s">
        <v>1283</v>
      </c>
      <c r="L192" t="s">
        <v>1286</v>
      </c>
      <c r="M192" t="s">
        <v>1289</v>
      </c>
      <c r="N192" t="s">
        <v>1289</v>
      </c>
      <c r="O192">
        <v>163392</v>
      </c>
      <c r="P192">
        <v>410352</v>
      </c>
      <c r="Q192">
        <v>707464</v>
      </c>
      <c r="R192">
        <v>707464</v>
      </c>
      <c r="S192" t="s">
        <v>1304</v>
      </c>
      <c r="T192" t="s">
        <v>1289</v>
      </c>
    </row>
    <row r="193" spans="1:20" x14ac:dyDescent="0.3">
      <c r="A193" t="s">
        <v>1101</v>
      </c>
      <c r="B193" t="s">
        <v>1257</v>
      </c>
      <c r="C193">
        <v>36</v>
      </c>
      <c r="D193" t="s">
        <v>1263</v>
      </c>
      <c r="E193">
        <v>2013</v>
      </c>
      <c r="F193">
        <v>36</v>
      </c>
      <c r="G193">
        <v>0.45692307700000001</v>
      </c>
      <c r="H193" t="s">
        <v>1264</v>
      </c>
      <c r="I193" t="s">
        <v>1273</v>
      </c>
      <c r="J193" t="s">
        <v>1275</v>
      </c>
      <c r="K193" t="s">
        <v>1281</v>
      </c>
      <c r="L193" t="s">
        <v>1286</v>
      </c>
      <c r="M193" t="s">
        <v>1288</v>
      </c>
      <c r="N193" t="s">
        <v>1288</v>
      </c>
      <c r="O193">
        <v>312018</v>
      </c>
      <c r="P193">
        <v>334305</v>
      </c>
      <c r="Q193">
        <v>367746</v>
      </c>
      <c r="R193">
        <v>0</v>
      </c>
      <c r="S193" t="s">
        <v>1303</v>
      </c>
      <c r="T193" t="s">
        <v>1289</v>
      </c>
    </row>
    <row r="194" spans="1:20" x14ac:dyDescent="0.3">
      <c r="A194" t="s">
        <v>1102</v>
      </c>
      <c r="B194" t="s">
        <v>1257</v>
      </c>
      <c r="C194">
        <v>61</v>
      </c>
      <c r="D194" t="s">
        <v>1258</v>
      </c>
      <c r="E194">
        <v>2008</v>
      </c>
      <c r="F194">
        <v>28</v>
      </c>
      <c r="G194">
        <v>0.622068387</v>
      </c>
      <c r="H194" t="s">
        <v>1264</v>
      </c>
      <c r="I194" t="s">
        <v>1272</v>
      </c>
      <c r="J194" t="s">
        <v>1277</v>
      </c>
      <c r="K194" t="s">
        <v>1279</v>
      </c>
      <c r="L194" t="s">
        <v>1286</v>
      </c>
      <c r="M194" t="s">
        <v>1288</v>
      </c>
      <c r="N194" t="s">
        <v>1289</v>
      </c>
      <c r="O194">
        <v>199034</v>
      </c>
      <c r="P194">
        <v>199034</v>
      </c>
      <c r="Q194">
        <v>448768</v>
      </c>
      <c r="R194">
        <v>0</v>
      </c>
      <c r="S194" t="s">
        <v>1288</v>
      </c>
      <c r="T194" t="s">
        <v>1289</v>
      </c>
    </row>
    <row r="195" spans="1:20" x14ac:dyDescent="0.3">
      <c r="A195" t="s">
        <v>1103</v>
      </c>
      <c r="B195" t="s">
        <v>1257</v>
      </c>
      <c r="C195">
        <v>48</v>
      </c>
      <c r="D195" t="s">
        <v>1263</v>
      </c>
      <c r="E195">
        <v>2015</v>
      </c>
      <c r="F195">
        <v>36</v>
      </c>
      <c r="G195">
        <v>0.52719298199999998</v>
      </c>
      <c r="H195" t="s">
        <v>1264</v>
      </c>
      <c r="I195" t="s">
        <v>1270</v>
      </c>
      <c r="J195" t="s">
        <v>1275</v>
      </c>
      <c r="K195" t="s">
        <v>1283</v>
      </c>
      <c r="L195" t="s">
        <v>1286</v>
      </c>
      <c r="M195" t="s">
        <v>1288</v>
      </c>
      <c r="N195" t="s">
        <v>1288</v>
      </c>
      <c r="O195">
        <v>345185</v>
      </c>
      <c r="P195">
        <v>377205</v>
      </c>
      <c r="Q195">
        <v>534978</v>
      </c>
      <c r="R195">
        <v>0</v>
      </c>
      <c r="S195" t="s">
        <v>1303</v>
      </c>
      <c r="T195" t="s">
        <v>1289</v>
      </c>
    </row>
    <row r="196" spans="1:20" x14ac:dyDescent="0.3">
      <c r="A196" t="s">
        <v>1104</v>
      </c>
      <c r="B196" t="s">
        <v>1257</v>
      </c>
      <c r="C196">
        <v>49</v>
      </c>
      <c r="D196" t="s">
        <v>1262</v>
      </c>
      <c r="E196">
        <v>2006</v>
      </c>
      <c r="F196">
        <v>43</v>
      </c>
      <c r="G196">
        <v>0.83021714300000005</v>
      </c>
      <c r="H196" t="s">
        <v>1265</v>
      </c>
      <c r="I196" t="s">
        <v>1270</v>
      </c>
      <c r="J196" t="s">
        <v>1271</v>
      </c>
      <c r="K196" t="s">
        <v>1271</v>
      </c>
      <c r="L196" t="s">
        <v>1271</v>
      </c>
      <c r="M196" t="s">
        <v>1288</v>
      </c>
      <c r="N196" t="s">
        <v>1289</v>
      </c>
      <c r="O196">
        <v>442600</v>
      </c>
      <c r="P196">
        <v>442600</v>
      </c>
      <c r="Q196">
        <v>436312</v>
      </c>
      <c r="R196">
        <v>0</v>
      </c>
      <c r="S196" t="s">
        <v>1288</v>
      </c>
      <c r="T196" t="s">
        <v>1289</v>
      </c>
    </row>
    <row r="197" spans="1:20" x14ac:dyDescent="0.3">
      <c r="A197" t="s">
        <v>1105</v>
      </c>
      <c r="B197" t="s">
        <v>1257</v>
      </c>
      <c r="C197">
        <v>61</v>
      </c>
      <c r="D197" t="s">
        <v>1260</v>
      </c>
      <c r="E197">
        <v>2011</v>
      </c>
      <c r="F197">
        <v>20</v>
      </c>
      <c r="G197">
        <v>0.81215896799999998</v>
      </c>
      <c r="H197" t="s">
        <v>1265</v>
      </c>
      <c r="I197" t="s">
        <v>1271</v>
      </c>
      <c r="J197" t="s">
        <v>1271</v>
      </c>
      <c r="K197" t="s">
        <v>1271</v>
      </c>
      <c r="L197" t="s">
        <v>1271</v>
      </c>
      <c r="M197" t="s">
        <v>1288</v>
      </c>
      <c r="N197" t="s">
        <v>1289</v>
      </c>
      <c r="O197">
        <v>272754</v>
      </c>
      <c r="P197">
        <v>343954</v>
      </c>
      <c r="Q197">
        <v>772808</v>
      </c>
      <c r="R197">
        <v>0</v>
      </c>
      <c r="S197" t="s">
        <v>1304</v>
      </c>
      <c r="T197" t="s">
        <v>1289</v>
      </c>
    </row>
    <row r="198" spans="1:20" x14ac:dyDescent="0.3">
      <c r="A198" t="s">
        <v>1106</v>
      </c>
      <c r="B198" t="s">
        <v>1257</v>
      </c>
      <c r="C198">
        <v>61</v>
      </c>
      <c r="D198" t="s">
        <v>1260</v>
      </c>
      <c r="E198">
        <v>2012</v>
      </c>
      <c r="F198">
        <v>31</v>
      </c>
      <c r="G198">
        <v>0.57080165100000002</v>
      </c>
      <c r="H198" t="s">
        <v>1264</v>
      </c>
      <c r="I198" t="s">
        <v>1272</v>
      </c>
      <c r="J198" t="s">
        <v>1278</v>
      </c>
      <c r="K198" t="s">
        <v>1283</v>
      </c>
      <c r="L198" t="s">
        <v>1287</v>
      </c>
      <c r="M198" t="s">
        <v>1289</v>
      </c>
      <c r="N198" t="s">
        <v>1289</v>
      </c>
      <c r="O198">
        <v>124746</v>
      </c>
      <c r="P198">
        <v>197460</v>
      </c>
      <c r="Q198">
        <v>590710</v>
      </c>
      <c r="R198">
        <v>590710</v>
      </c>
      <c r="S198" t="s">
        <v>1288</v>
      </c>
      <c r="T198" t="s">
        <v>1289</v>
      </c>
    </row>
    <row r="199" spans="1:20" x14ac:dyDescent="0.3">
      <c r="A199" t="s">
        <v>1107</v>
      </c>
      <c r="B199" t="s">
        <v>1256</v>
      </c>
      <c r="C199">
        <v>61</v>
      </c>
      <c r="D199" t="s">
        <v>1261</v>
      </c>
      <c r="E199">
        <v>2008</v>
      </c>
      <c r="F199">
        <v>35</v>
      </c>
      <c r="G199">
        <v>0.82788258100000001</v>
      </c>
      <c r="H199" t="s">
        <v>1265</v>
      </c>
      <c r="I199" t="s">
        <v>1270</v>
      </c>
      <c r="J199" t="s">
        <v>1275</v>
      </c>
      <c r="K199" t="s">
        <v>1280</v>
      </c>
      <c r="L199" t="s">
        <v>1286</v>
      </c>
      <c r="M199" t="s">
        <v>1289</v>
      </c>
      <c r="N199" t="s">
        <v>1289</v>
      </c>
      <c r="O199">
        <v>381875</v>
      </c>
      <c r="P199">
        <v>447900</v>
      </c>
      <c r="Q199">
        <v>587298</v>
      </c>
      <c r="R199">
        <v>0</v>
      </c>
      <c r="S199" t="s">
        <v>1288</v>
      </c>
      <c r="T199" t="s">
        <v>1289</v>
      </c>
    </row>
    <row r="200" spans="1:20" x14ac:dyDescent="0.3">
      <c r="A200" t="s">
        <v>1108</v>
      </c>
      <c r="B200" t="s">
        <v>1257</v>
      </c>
      <c r="C200">
        <v>49</v>
      </c>
      <c r="D200" t="s">
        <v>1261</v>
      </c>
      <c r="E200">
        <v>2006</v>
      </c>
      <c r="F200">
        <v>29</v>
      </c>
      <c r="G200">
        <v>0.74084142900000005</v>
      </c>
      <c r="H200" t="s">
        <v>1265</v>
      </c>
      <c r="I200" t="s">
        <v>1271</v>
      </c>
      <c r="J200" t="s">
        <v>1271</v>
      </c>
      <c r="K200" t="s">
        <v>1271</v>
      </c>
      <c r="L200" t="s">
        <v>1271</v>
      </c>
      <c r="M200" t="s">
        <v>1288</v>
      </c>
      <c r="N200" t="s">
        <v>1289</v>
      </c>
      <c r="O200">
        <v>410592</v>
      </c>
      <c r="P200">
        <v>410592</v>
      </c>
      <c r="Q200">
        <v>378659</v>
      </c>
      <c r="R200">
        <v>0</v>
      </c>
      <c r="S200" t="s">
        <v>1288</v>
      </c>
      <c r="T200" t="s">
        <v>1289</v>
      </c>
    </row>
    <row r="201" spans="1:20" x14ac:dyDescent="0.3">
      <c r="A201" t="s">
        <v>1109</v>
      </c>
      <c r="B201" t="s">
        <v>1257</v>
      </c>
      <c r="C201">
        <v>49</v>
      </c>
      <c r="D201" t="s">
        <v>1261</v>
      </c>
      <c r="E201">
        <v>2010</v>
      </c>
      <c r="F201">
        <v>53</v>
      </c>
      <c r="G201">
        <v>0.83069572400000002</v>
      </c>
      <c r="H201" t="s">
        <v>1265</v>
      </c>
      <c r="I201" t="s">
        <v>1270</v>
      </c>
      <c r="J201" t="s">
        <v>1275</v>
      </c>
      <c r="K201" t="s">
        <v>1282</v>
      </c>
      <c r="L201" t="s">
        <v>1286</v>
      </c>
      <c r="M201" t="s">
        <v>1288</v>
      </c>
      <c r="N201" t="s">
        <v>1289</v>
      </c>
      <c r="O201">
        <v>547371</v>
      </c>
      <c r="P201">
        <v>547371</v>
      </c>
      <c r="Q201">
        <v>580154</v>
      </c>
      <c r="R201">
        <v>0</v>
      </c>
      <c r="S201" t="s">
        <v>1305</v>
      </c>
      <c r="T201" t="s">
        <v>1289</v>
      </c>
    </row>
    <row r="202" spans="1:20" x14ac:dyDescent="0.3">
      <c r="A202" t="s">
        <v>1110</v>
      </c>
      <c r="B202" t="s">
        <v>1257</v>
      </c>
      <c r="C202">
        <v>49</v>
      </c>
      <c r="D202" t="s">
        <v>1262</v>
      </c>
      <c r="E202">
        <v>2011</v>
      </c>
      <c r="F202">
        <v>34</v>
      </c>
      <c r="G202">
        <v>0.79272361300000005</v>
      </c>
      <c r="H202" t="s">
        <v>1265</v>
      </c>
      <c r="I202" t="s">
        <v>1268</v>
      </c>
      <c r="J202" t="s">
        <v>1275</v>
      </c>
      <c r="K202" t="s">
        <v>1280</v>
      </c>
      <c r="L202" t="s">
        <v>1286</v>
      </c>
      <c r="M202" t="s">
        <v>1289</v>
      </c>
      <c r="N202" t="s">
        <v>1289</v>
      </c>
      <c r="O202">
        <v>28939</v>
      </c>
      <c r="P202">
        <v>549841</v>
      </c>
      <c r="Q202">
        <v>0</v>
      </c>
      <c r="R202">
        <v>0</v>
      </c>
      <c r="S202" t="s">
        <v>1288</v>
      </c>
      <c r="T202" t="s">
        <v>1289</v>
      </c>
    </row>
    <row r="203" spans="1:20" x14ac:dyDescent="0.3">
      <c r="A203" t="s">
        <v>1111</v>
      </c>
      <c r="B203" t="s">
        <v>1257</v>
      </c>
      <c r="C203">
        <v>49</v>
      </c>
      <c r="D203" t="s">
        <v>1262</v>
      </c>
      <c r="E203">
        <v>2008</v>
      </c>
      <c r="F203">
        <v>39</v>
      </c>
      <c r="G203">
        <v>0.80413161300000002</v>
      </c>
      <c r="H203" t="s">
        <v>1264</v>
      </c>
      <c r="I203" t="s">
        <v>1271</v>
      </c>
      <c r="J203" t="s">
        <v>1271</v>
      </c>
      <c r="K203" t="s">
        <v>1271</v>
      </c>
      <c r="L203" t="s">
        <v>1271</v>
      </c>
      <c r="M203" t="s">
        <v>1288</v>
      </c>
      <c r="N203" t="s">
        <v>1289</v>
      </c>
      <c r="O203">
        <v>458050.89</v>
      </c>
      <c r="P203">
        <v>483740</v>
      </c>
      <c r="Q203">
        <v>497769</v>
      </c>
      <c r="R203">
        <v>0</v>
      </c>
      <c r="S203" t="s">
        <v>1288</v>
      </c>
      <c r="T203" t="s">
        <v>1289</v>
      </c>
    </row>
    <row r="204" spans="1:20" x14ac:dyDescent="0.3">
      <c r="A204" t="s">
        <v>1112</v>
      </c>
      <c r="B204" t="s">
        <v>1257</v>
      </c>
      <c r="C204">
        <v>49</v>
      </c>
      <c r="D204" t="s">
        <v>1261</v>
      </c>
      <c r="E204">
        <v>2005</v>
      </c>
      <c r="F204">
        <v>27</v>
      </c>
      <c r="G204">
        <v>0.83021756999999996</v>
      </c>
      <c r="H204" t="s">
        <v>1265</v>
      </c>
      <c r="I204" t="s">
        <v>1271</v>
      </c>
      <c r="J204" t="s">
        <v>1271</v>
      </c>
      <c r="K204" t="s">
        <v>1271</v>
      </c>
      <c r="L204" t="s">
        <v>1271</v>
      </c>
      <c r="M204" t="s">
        <v>1289</v>
      </c>
      <c r="N204" t="s">
        <v>1289</v>
      </c>
      <c r="O204">
        <v>106455.69</v>
      </c>
      <c r="P204">
        <v>425180</v>
      </c>
      <c r="Q204">
        <v>539741</v>
      </c>
      <c r="R204">
        <v>539741</v>
      </c>
      <c r="S204" t="s">
        <v>1288</v>
      </c>
      <c r="T204" t="s">
        <v>1289</v>
      </c>
    </row>
    <row r="205" spans="1:20" x14ac:dyDescent="0.3">
      <c r="A205" t="s">
        <v>1113</v>
      </c>
      <c r="B205" t="s">
        <v>1257</v>
      </c>
      <c r="C205">
        <v>49</v>
      </c>
      <c r="D205" t="s">
        <v>1261</v>
      </c>
      <c r="E205">
        <v>2008</v>
      </c>
      <c r="F205">
        <v>36</v>
      </c>
      <c r="G205">
        <v>0.73020774200000005</v>
      </c>
      <c r="H205" t="s">
        <v>1265</v>
      </c>
      <c r="I205" t="s">
        <v>1271</v>
      </c>
      <c r="J205" t="s">
        <v>1271</v>
      </c>
      <c r="K205" t="s">
        <v>1271</v>
      </c>
      <c r="L205" t="s">
        <v>1271</v>
      </c>
      <c r="M205" t="s">
        <v>1289</v>
      </c>
      <c r="N205" t="s">
        <v>1289</v>
      </c>
      <c r="O205">
        <v>395446.46</v>
      </c>
      <c r="P205">
        <v>416081</v>
      </c>
      <c r="Q205">
        <v>532405</v>
      </c>
      <c r="R205">
        <v>0</v>
      </c>
      <c r="S205" t="s">
        <v>1288</v>
      </c>
      <c r="T205" t="s">
        <v>1289</v>
      </c>
    </row>
    <row r="206" spans="1:20" x14ac:dyDescent="0.3">
      <c r="A206" t="s">
        <v>1114</v>
      </c>
      <c r="B206" t="s">
        <v>1257</v>
      </c>
      <c r="C206">
        <v>61</v>
      </c>
      <c r="D206" t="s">
        <v>1261</v>
      </c>
      <c r="E206">
        <v>2013</v>
      </c>
      <c r="F206">
        <v>30</v>
      </c>
      <c r="G206">
        <v>0.74421428599999995</v>
      </c>
      <c r="H206" t="s">
        <v>1265</v>
      </c>
      <c r="I206" t="s">
        <v>1270</v>
      </c>
      <c r="J206" t="s">
        <v>1276</v>
      </c>
      <c r="K206" t="s">
        <v>1280</v>
      </c>
      <c r="L206" t="s">
        <v>1286</v>
      </c>
      <c r="M206" t="s">
        <v>1288</v>
      </c>
      <c r="N206" t="s">
        <v>1289</v>
      </c>
      <c r="O206">
        <v>462550.25</v>
      </c>
      <c r="P206">
        <v>469182</v>
      </c>
      <c r="Q206">
        <v>617068</v>
      </c>
      <c r="R206">
        <v>0</v>
      </c>
      <c r="S206" t="s">
        <v>1305</v>
      </c>
      <c r="T206" t="s">
        <v>1289</v>
      </c>
    </row>
    <row r="207" spans="1:20" x14ac:dyDescent="0.3">
      <c r="A207" t="s">
        <v>1115</v>
      </c>
      <c r="B207" t="s">
        <v>1257</v>
      </c>
      <c r="C207">
        <v>49</v>
      </c>
      <c r="D207" t="s">
        <v>1261</v>
      </c>
      <c r="E207">
        <v>2012</v>
      </c>
      <c r="F207">
        <v>55</v>
      </c>
      <c r="G207">
        <v>0.69949756100000005</v>
      </c>
      <c r="H207" t="s">
        <v>1265</v>
      </c>
      <c r="I207" t="s">
        <v>1272</v>
      </c>
      <c r="J207" t="s">
        <v>1275</v>
      </c>
      <c r="K207" t="s">
        <v>1282</v>
      </c>
      <c r="L207" t="s">
        <v>1284</v>
      </c>
      <c r="M207" t="s">
        <v>1289</v>
      </c>
      <c r="N207" t="s">
        <v>1289</v>
      </c>
      <c r="O207">
        <v>156998</v>
      </c>
      <c r="P207">
        <v>398972</v>
      </c>
      <c r="Q207">
        <v>0</v>
      </c>
      <c r="R207">
        <v>0</v>
      </c>
      <c r="S207" t="s">
        <v>1304</v>
      </c>
      <c r="T207" t="s">
        <v>1289</v>
      </c>
    </row>
    <row r="208" spans="1:20" x14ac:dyDescent="0.3">
      <c r="A208" t="s">
        <v>1116</v>
      </c>
      <c r="B208" t="s">
        <v>1257</v>
      </c>
      <c r="C208">
        <v>61</v>
      </c>
      <c r="D208" t="s">
        <v>1261</v>
      </c>
      <c r="E208">
        <v>2012</v>
      </c>
      <c r="F208">
        <v>24</v>
      </c>
      <c r="G208">
        <v>0.82301427100000002</v>
      </c>
      <c r="H208" t="s">
        <v>1265</v>
      </c>
      <c r="I208" t="s">
        <v>1271</v>
      </c>
      <c r="J208" t="s">
        <v>1271</v>
      </c>
      <c r="K208" t="s">
        <v>1271</v>
      </c>
      <c r="L208" t="s">
        <v>1271</v>
      </c>
      <c r="M208" t="s">
        <v>1289</v>
      </c>
      <c r="N208" t="s">
        <v>1289</v>
      </c>
      <c r="O208">
        <v>250541.75</v>
      </c>
      <c r="P208">
        <v>593880</v>
      </c>
      <c r="Q208">
        <v>953546</v>
      </c>
      <c r="R208">
        <v>953546</v>
      </c>
      <c r="S208" t="s">
        <v>1303</v>
      </c>
      <c r="T208" t="s">
        <v>1289</v>
      </c>
    </row>
    <row r="209" spans="1:20" x14ac:dyDescent="0.3">
      <c r="A209" t="s">
        <v>1117</v>
      </c>
      <c r="B209" t="s">
        <v>1257</v>
      </c>
      <c r="C209">
        <v>61</v>
      </c>
      <c r="D209" t="s">
        <v>1262</v>
      </c>
      <c r="E209">
        <v>2013</v>
      </c>
      <c r="F209">
        <v>21</v>
      </c>
      <c r="G209">
        <v>0.62246010399999996</v>
      </c>
      <c r="H209" t="s">
        <v>1264</v>
      </c>
      <c r="I209" t="s">
        <v>1271</v>
      </c>
      <c r="J209" t="s">
        <v>1271</v>
      </c>
      <c r="K209" t="s">
        <v>1271</v>
      </c>
      <c r="L209" t="s">
        <v>1271</v>
      </c>
      <c r="M209" t="s">
        <v>1288</v>
      </c>
      <c r="N209" t="s">
        <v>1288</v>
      </c>
      <c r="O209">
        <v>181232</v>
      </c>
      <c r="P209">
        <v>226540</v>
      </c>
      <c r="Q209">
        <v>587462</v>
      </c>
      <c r="R209">
        <v>0</v>
      </c>
      <c r="S209" t="s">
        <v>1303</v>
      </c>
      <c r="T209" t="s">
        <v>1289</v>
      </c>
    </row>
    <row r="210" spans="1:20" x14ac:dyDescent="0.3">
      <c r="A210" t="s">
        <v>1118</v>
      </c>
      <c r="B210" t="s">
        <v>1257</v>
      </c>
      <c r="C210">
        <v>61</v>
      </c>
      <c r="D210" t="s">
        <v>1258</v>
      </c>
      <c r="E210">
        <v>2012</v>
      </c>
      <c r="F210">
        <v>25</v>
      </c>
      <c r="G210">
        <v>0.62859211800000003</v>
      </c>
      <c r="H210" t="s">
        <v>1264</v>
      </c>
      <c r="I210" t="s">
        <v>1272</v>
      </c>
      <c r="J210" t="s">
        <v>1277</v>
      </c>
      <c r="K210" t="s">
        <v>1280</v>
      </c>
      <c r="L210" t="s">
        <v>1286</v>
      </c>
      <c r="M210" t="s">
        <v>1288</v>
      </c>
      <c r="N210" t="s">
        <v>1289</v>
      </c>
      <c r="O210">
        <v>258314</v>
      </c>
      <c r="P210">
        <v>287448</v>
      </c>
      <c r="Q210">
        <v>620160</v>
      </c>
      <c r="R210">
        <v>0</v>
      </c>
      <c r="S210" t="s">
        <v>1288</v>
      </c>
      <c r="T210" t="s">
        <v>1289</v>
      </c>
    </row>
    <row r="211" spans="1:20" x14ac:dyDescent="0.3">
      <c r="A211" t="s">
        <v>1119</v>
      </c>
      <c r="B211" t="s">
        <v>1257</v>
      </c>
      <c r="C211">
        <v>49</v>
      </c>
      <c r="D211" t="s">
        <v>1260</v>
      </c>
      <c r="E211">
        <v>2013</v>
      </c>
      <c r="F211">
        <v>50</v>
      </c>
      <c r="G211">
        <v>0.71171142899999995</v>
      </c>
      <c r="H211" t="s">
        <v>1265</v>
      </c>
      <c r="I211" t="s">
        <v>1270</v>
      </c>
      <c r="J211" t="s">
        <v>1275</v>
      </c>
      <c r="K211" t="s">
        <v>1283</v>
      </c>
      <c r="L211" t="s">
        <v>1286</v>
      </c>
      <c r="M211" t="s">
        <v>1288</v>
      </c>
      <c r="N211" t="s">
        <v>1289</v>
      </c>
      <c r="O211">
        <v>388843</v>
      </c>
      <c r="P211">
        <v>388843</v>
      </c>
      <c r="Q211">
        <v>679468</v>
      </c>
      <c r="R211">
        <v>0</v>
      </c>
      <c r="S211" t="s">
        <v>1304</v>
      </c>
      <c r="T211" t="s">
        <v>1289</v>
      </c>
    </row>
    <row r="212" spans="1:20" x14ac:dyDescent="0.3">
      <c r="A212" t="s">
        <v>1120</v>
      </c>
      <c r="B212" t="s">
        <v>1257</v>
      </c>
      <c r="C212">
        <v>61</v>
      </c>
      <c r="D212" t="s">
        <v>1258</v>
      </c>
      <c r="E212">
        <v>2014</v>
      </c>
      <c r="F212">
        <v>21</v>
      </c>
      <c r="G212">
        <v>0.71565965300000001</v>
      </c>
      <c r="H212" t="s">
        <v>1266</v>
      </c>
      <c r="I212" t="s">
        <v>1271</v>
      </c>
      <c r="J212" t="s">
        <v>1271</v>
      </c>
      <c r="K212" t="s">
        <v>1271</v>
      </c>
      <c r="L212" t="s">
        <v>1271</v>
      </c>
      <c r="M212" t="s">
        <v>1288</v>
      </c>
      <c r="N212" t="s">
        <v>1289</v>
      </c>
      <c r="O212">
        <v>405561.01</v>
      </c>
      <c r="P212">
        <v>429200</v>
      </c>
      <c r="Q212">
        <v>698808</v>
      </c>
      <c r="R212">
        <v>0</v>
      </c>
      <c r="S212" t="s">
        <v>1304</v>
      </c>
      <c r="T212" t="s">
        <v>1289</v>
      </c>
    </row>
    <row r="213" spans="1:20" x14ac:dyDescent="0.3">
      <c r="A213" t="s">
        <v>1121</v>
      </c>
      <c r="B213" t="s">
        <v>1257</v>
      </c>
      <c r="C213">
        <v>60</v>
      </c>
      <c r="D213" t="s">
        <v>1260</v>
      </c>
      <c r="E213">
        <v>2014</v>
      </c>
      <c r="F213">
        <v>35</v>
      </c>
      <c r="G213">
        <v>0.69223089400000004</v>
      </c>
      <c r="H213" t="s">
        <v>1264</v>
      </c>
      <c r="I213" t="s">
        <v>1272</v>
      </c>
      <c r="J213" t="s">
        <v>1275</v>
      </c>
      <c r="K213" t="s">
        <v>1281</v>
      </c>
      <c r="L213" t="s">
        <v>1286</v>
      </c>
      <c r="M213" t="s">
        <v>1289</v>
      </c>
      <c r="N213" t="s">
        <v>1289</v>
      </c>
      <c r="O213">
        <v>1501</v>
      </c>
      <c r="P213">
        <v>359205</v>
      </c>
      <c r="Q213">
        <v>0</v>
      </c>
      <c r="R213">
        <v>0</v>
      </c>
      <c r="S213" t="s">
        <v>1303</v>
      </c>
      <c r="T213" t="s">
        <v>1289</v>
      </c>
    </row>
    <row r="214" spans="1:20" x14ac:dyDescent="0.3">
      <c r="A214" t="s">
        <v>1122</v>
      </c>
      <c r="B214" t="s">
        <v>1257</v>
      </c>
      <c r="C214">
        <v>61</v>
      </c>
      <c r="D214" t="s">
        <v>1261</v>
      </c>
      <c r="E214">
        <v>2010</v>
      </c>
      <c r="F214">
        <v>48</v>
      </c>
      <c r="G214">
        <v>0.74269682800000003</v>
      </c>
      <c r="H214" t="s">
        <v>1265</v>
      </c>
      <c r="I214" t="s">
        <v>1271</v>
      </c>
      <c r="J214" t="s">
        <v>1271</v>
      </c>
      <c r="K214" t="s">
        <v>1271</v>
      </c>
      <c r="L214" t="s">
        <v>1271</v>
      </c>
      <c r="M214" t="s">
        <v>1288</v>
      </c>
      <c r="N214" t="s">
        <v>1289</v>
      </c>
      <c r="O214">
        <v>405320</v>
      </c>
      <c r="P214">
        <v>454005</v>
      </c>
      <c r="Q214">
        <v>621755</v>
      </c>
      <c r="R214">
        <v>0</v>
      </c>
      <c r="S214" t="s">
        <v>1305</v>
      </c>
      <c r="T214" t="s">
        <v>1289</v>
      </c>
    </row>
    <row r="215" spans="1:20" x14ac:dyDescent="0.3">
      <c r="A215" t="s">
        <v>1123</v>
      </c>
      <c r="B215" t="s">
        <v>1257</v>
      </c>
      <c r="C215">
        <v>48</v>
      </c>
      <c r="D215" t="s">
        <v>1258</v>
      </c>
      <c r="E215">
        <v>2013</v>
      </c>
      <c r="F215">
        <v>71</v>
      </c>
      <c r="G215">
        <v>0.63875000000000004</v>
      </c>
      <c r="H215" t="s">
        <v>1264</v>
      </c>
      <c r="I215" t="s">
        <v>1273</v>
      </c>
      <c r="J215" t="s">
        <v>1275</v>
      </c>
      <c r="K215" t="s">
        <v>1283</v>
      </c>
      <c r="L215" t="s">
        <v>1286</v>
      </c>
      <c r="M215" t="s">
        <v>1289</v>
      </c>
      <c r="N215" t="s">
        <v>1289</v>
      </c>
      <c r="O215">
        <v>383801</v>
      </c>
      <c r="P215">
        <v>383241</v>
      </c>
      <c r="Q215">
        <v>679732</v>
      </c>
      <c r="R215">
        <v>0</v>
      </c>
      <c r="S215" t="s">
        <v>1303</v>
      </c>
      <c r="T215" t="s">
        <v>1289</v>
      </c>
    </row>
    <row r="216" spans="1:20" x14ac:dyDescent="0.3">
      <c r="A216" t="s">
        <v>1124</v>
      </c>
      <c r="B216" t="s">
        <v>1257</v>
      </c>
      <c r="C216">
        <v>49</v>
      </c>
      <c r="D216" t="s">
        <v>1261</v>
      </c>
      <c r="E216">
        <v>2008</v>
      </c>
      <c r="F216">
        <v>21</v>
      </c>
      <c r="G216">
        <v>0.80361290299999999</v>
      </c>
      <c r="H216" t="s">
        <v>1265</v>
      </c>
      <c r="I216" t="s">
        <v>1271</v>
      </c>
      <c r="J216" t="s">
        <v>1271</v>
      </c>
      <c r="K216" t="s">
        <v>1271</v>
      </c>
      <c r="L216" t="s">
        <v>1271</v>
      </c>
      <c r="M216" t="s">
        <v>1289</v>
      </c>
      <c r="N216" t="s">
        <v>1289</v>
      </c>
      <c r="O216">
        <v>24591</v>
      </c>
      <c r="P216">
        <v>295092</v>
      </c>
      <c r="Q216">
        <v>0</v>
      </c>
      <c r="R216">
        <v>0</v>
      </c>
      <c r="S216" t="s">
        <v>1303</v>
      </c>
      <c r="T216" t="s">
        <v>1289</v>
      </c>
    </row>
    <row r="217" spans="1:20" x14ac:dyDescent="0.3">
      <c r="A217" t="s">
        <v>1125</v>
      </c>
      <c r="B217" t="s">
        <v>1257</v>
      </c>
      <c r="C217">
        <v>61</v>
      </c>
      <c r="D217" t="s">
        <v>1260</v>
      </c>
      <c r="E217">
        <v>2012</v>
      </c>
      <c r="F217">
        <v>50</v>
      </c>
      <c r="G217">
        <v>0.69589031400000001</v>
      </c>
      <c r="H217" t="s">
        <v>1266</v>
      </c>
      <c r="I217" t="s">
        <v>1271</v>
      </c>
      <c r="J217" t="s">
        <v>1271</v>
      </c>
      <c r="K217" t="s">
        <v>1271</v>
      </c>
      <c r="L217" t="s">
        <v>1271</v>
      </c>
      <c r="M217" t="s">
        <v>1288</v>
      </c>
      <c r="N217" t="s">
        <v>1289</v>
      </c>
      <c r="O217">
        <v>321347</v>
      </c>
      <c r="P217">
        <v>354315</v>
      </c>
      <c r="Q217">
        <v>624653</v>
      </c>
      <c r="R217">
        <v>0</v>
      </c>
      <c r="S217" t="s">
        <v>1304</v>
      </c>
      <c r="T217" t="s">
        <v>1289</v>
      </c>
    </row>
    <row r="218" spans="1:20" x14ac:dyDescent="0.3">
      <c r="A218" t="s">
        <v>1126</v>
      </c>
      <c r="B218" t="s">
        <v>1257</v>
      </c>
      <c r="C218">
        <v>49</v>
      </c>
      <c r="D218" t="s">
        <v>1262</v>
      </c>
      <c r="E218">
        <v>2005</v>
      </c>
      <c r="F218">
        <v>19</v>
      </c>
      <c r="G218">
        <v>0.62216822400000005</v>
      </c>
      <c r="H218" t="s">
        <v>1264</v>
      </c>
      <c r="I218" t="s">
        <v>1271</v>
      </c>
      <c r="J218" t="s">
        <v>1271</v>
      </c>
      <c r="K218" t="s">
        <v>1271</v>
      </c>
      <c r="L218" t="s">
        <v>1271</v>
      </c>
      <c r="M218" t="s">
        <v>1288</v>
      </c>
      <c r="N218" t="s">
        <v>1289</v>
      </c>
      <c r="O218">
        <v>189508</v>
      </c>
      <c r="P218">
        <v>189508</v>
      </c>
      <c r="Q218">
        <v>371282</v>
      </c>
      <c r="R218">
        <v>0</v>
      </c>
      <c r="S218" t="s">
        <v>1288</v>
      </c>
      <c r="T218" t="s">
        <v>1289</v>
      </c>
    </row>
    <row r="219" spans="1:20" x14ac:dyDescent="0.3">
      <c r="A219" t="s">
        <v>1127</v>
      </c>
      <c r="B219" t="s">
        <v>1257</v>
      </c>
      <c r="C219">
        <v>73</v>
      </c>
      <c r="D219" t="s">
        <v>1258</v>
      </c>
      <c r="E219">
        <v>2009</v>
      </c>
      <c r="F219">
        <v>20</v>
      </c>
      <c r="G219">
        <v>0.82670328400000004</v>
      </c>
      <c r="H219" t="s">
        <v>1265</v>
      </c>
      <c r="I219" t="s">
        <v>1271</v>
      </c>
      <c r="J219" t="s">
        <v>1271</v>
      </c>
      <c r="K219" t="s">
        <v>1271</v>
      </c>
      <c r="L219" t="s">
        <v>1271</v>
      </c>
      <c r="M219" t="s">
        <v>1289</v>
      </c>
      <c r="N219" t="s">
        <v>1289</v>
      </c>
      <c r="O219">
        <v>23113</v>
      </c>
      <c r="P219">
        <v>416034</v>
      </c>
      <c r="Q219">
        <v>0</v>
      </c>
      <c r="R219">
        <v>0</v>
      </c>
      <c r="S219" t="s">
        <v>1303</v>
      </c>
      <c r="T219" t="s">
        <v>1289</v>
      </c>
    </row>
    <row r="220" spans="1:20" x14ac:dyDescent="0.3">
      <c r="A220" t="s">
        <v>1128</v>
      </c>
      <c r="B220" t="s">
        <v>1256</v>
      </c>
      <c r="C220">
        <v>61</v>
      </c>
      <c r="D220" t="s">
        <v>1260</v>
      </c>
      <c r="E220">
        <v>2010</v>
      </c>
      <c r="F220">
        <v>22</v>
      </c>
      <c r="G220">
        <v>0.827391141</v>
      </c>
      <c r="H220" t="s">
        <v>1266</v>
      </c>
      <c r="I220" t="s">
        <v>1271</v>
      </c>
      <c r="J220" t="s">
        <v>1271</v>
      </c>
      <c r="K220" t="s">
        <v>1271</v>
      </c>
      <c r="L220" t="s">
        <v>1271</v>
      </c>
      <c r="M220" t="s">
        <v>1289</v>
      </c>
      <c r="N220" t="s">
        <v>1289</v>
      </c>
      <c r="O220">
        <v>265622.39</v>
      </c>
      <c r="P220">
        <v>368312</v>
      </c>
      <c r="Q220">
        <v>789145</v>
      </c>
      <c r="R220">
        <v>789145</v>
      </c>
      <c r="S220" t="s">
        <v>1304</v>
      </c>
      <c r="T220" t="s">
        <v>1289</v>
      </c>
    </row>
    <row r="221" spans="1:20" x14ac:dyDescent="0.3">
      <c r="A221" t="s">
        <v>1129</v>
      </c>
      <c r="B221" t="s">
        <v>1256</v>
      </c>
      <c r="C221">
        <v>49</v>
      </c>
      <c r="D221" t="s">
        <v>1261</v>
      </c>
      <c r="E221">
        <v>2006</v>
      </c>
      <c r="F221">
        <v>36</v>
      </c>
      <c r="G221">
        <v>0.69639142899999995</v>
      </c>
      <c r="H221" t="s">
        <v>1265</v>
      </c>
      <c r="I221" t="s">
        <v>1268</v>
      </c>
      <c r="J221" t="s">
        <v>1276</v>
      </c>
      <c r="K221" t="s">
        <v>1283</v>
      </c>
      <c r="L221" t="s">
        <v>1286</v>
      </c>
      <c r="M221" t="s">
        <v>1289</v>
      </c>
      <c r="N221" t="s">
        <v>1289</v>
      </c>
      <c r="O221">
        <v>297399.59000000003</v>
      </c>
      <c r="P221">
        <v>376299</v>
      </c>
      <c r="Q221">
        <v>431922</v>
      </c>
      <c r="R221">
        <v>431922</v>
      </c>
      <c r="S221" t="s">
        <v>1288</v>
      </c>
      <c r="T221" t="s">
        <v>1289</v>
      </c>
    </row>
    <row r="222" spans="1:20" x14ac:dyDescent="0.3">
      <c r="A222" t="s">
        <v>1130</v>
      </c>
      <c r="B222" t="s">
        <v>1257</v>
      </c>
      <c r="C222">
        <v>36</v>
      </c>
      <c r="D222" t="s">
        <v>1263</v>
      </c>
      <c r="E222">
        <v>2013</v>
      </c>
      <c r="F222">
        <v>36</v>
      </c>
      <c r="G222">
        <v>0.22038461500000001</v>
      </c>
      <c r="H222" t="s">
        <v>1264</v>
      </c>
      <c r="I222" t="s">
        <v>1273</v>
      </c>
      <c r="J222" t="s">
        <v>1275</v>
      </c>
      <c r="K222" t="s">
        <v>1283</v>
      </c>
      <c r="L222" t="s">
        <v>1286</v>
      </c>
      <c r="M222" t="s">
        <v>1289</v>
      </c>
      <c r="N222" t="s">
        <v>1288</v>
      </c>
      <c r="O222">
        <v>132184</v>
      </c>
      <c r="P222">
        <v>171195</v>
      </c>
      <c r="Q222">
        <v>208266</v>
      </c>
      <c r="R222">
        <v>208266</v>
      </c>
      <c r="S222" t="s">
        <v>1303</v>
      </c>
      <c r="T222" t="s">
        <v>1289</v>
      </c>
    </row>
    <row r="223" spans="1:20" x14ac:dyDescent="0.3">
      <c r="A223" t="s">
        <v>1131</v>
      </c>
      <c r="B223" t="s">
        <v>1257</v>
      </c>
      <c r="C223">
        <v>48</v>
      </c>
      <c r="D223" t="s">
        <v>1263</v>
      </c>
      <c r="E223">
        <v>2014</v>
      </c>
      <c r="F223">
        <v>36</v>
      </c>
      <c r="G223">
        <v>0.74259043199999997</v>
      </c>
      <c r="H223" t="s">
        <v>1264</v>
      </c>
      <c r="I223" t="s">
        <v>1269</v>
      </c>
      <c r="J223" t="s">
        <v>1274</v>
      </c>
      <c r="K223" t="s">
        <v>1280</v>
      </c>
      <c r="L223" t="s">
        <v>1286</v>
      </c>
      <c r="M223" t="s">
        <v>1289</v>
      </c>
      <c r="N223" t="s">
        <v>1289</v>
      </c>
      <c r="O223">
        <v>336000</v>
      </c>
      <c r="P223">
        <v>418530</v>
      </c>
      <c r="Q223">
        <v>750212</v>
      </c>
      <c r="R223">
        <v>0</v>
      </c>
      <c r="S223" t="s">
        <v>1303</v>
      </c>
      <c r="T223" t="s">
        <v>1289</v>
      </c>
    </row>
    <row r="224" spans="1:20" x14ac:dyDescent="0.3">
      <c r="A224" t="s">
        <v>1132</v>
      </c>
      <c r="B224" t="s">
        <v>1257</v>
      </c>
      <c r="C224">
        <v>61</v>
      </c>
      <c r="D224" t="s">
        <v>1260</v>
      </c>
      <c r="E224">
        <v>2009</v>
      </c>
      <c r="F224">
        <v>29</v>
      </c>
      <c r="G224">
        <v>0.80689222199999999</v>
      </c>
      <c r="H224" t="s">
        <v>1265</v>
      </c>
      <c r="I224" t="s">
        <v>1271</v>
      </c>
      <c r="J224" t="s">
        <v>1271</v>
      </c>
      <c r="K224" t="s">
        <v>1271</v>
      </c>
      <c r="L224" t="s">
        <v>1271</v>
      </c>
      <c r="M224" t="s">
        <v>1289</v>
      </c>
      <c r="N224" t="s">
        <v>1289</v>
      </c>
      <c r="O224">
        <v>49754</v>
      </c>
      <c r="P224">
        <v>348278</v>
      </c>
      <c r="Q224">
        <v>666161</v>
      </c>
      <c r="R224">
        <v>666161</v>
      </c>
      <c r="S224" t="s">
        <v>1303</v>
      </c>
      <c r="T224" t="s">
        <v>1289</v>
      </c>
    </row>
    <row r="225" spans="1:20" x14ac:dyDescent="0.3">
      <c r="A225" t="s">
        <v>1133</v>
      </c>
      <c r="B225" t="s">
        <v>1257</v>
      </c>
      <c r="C225">
        <v>61</v>
      </c>
      <c r="D225" t="s">
        <v>1260</v>
      </c>
      <c r="E225">
        <v>2007</v>
      </c>
      <c r="F225">
        <v>34</v>
      </c>
      <c r="G225">
        <v>0.69527395000000003</v>
      </c>
      <c r="H225" t="s">
        <v>1265</v>
      </c>
      <c r="I225" t="s">
        <v>1271</v>
      </c>
      <c r="J225" t="s">
        <v>1271</v>
      </c>
      <c r="K225" t="s">
        <v>1271</v>
      </c>
      <c r="L225" t="s">
        <v>1271</v>
      </c>
      <c r="M225" t="s">
        <v>1289</v>
      </c>
      <c r="N225" t="s">
        <v>1289</v>
      </c>
      <c r="O225">
        <v>357648</v>
      </c>
      <c r="P225">
        <v>359560</v>
      </c>
      <c r="Q225">
        <v>485884</v>
      </c>
      <c r="R225">
        <v>0</v>
      </c>
      <c r="S225" t="s">
        <v>1288</v>
      </c>
      <c r="T225" t="s">
        <v>1289</v>
      </c>
    </row>
    <row r="226" spans="1:20" x14ac:dyDescent="0.3">
      <c r="A226" t="s">
        <v>1134</v>
      </c>
      <c r="B226" t="s">
        <v>1257</v>
      </c>
      <c r="C226">
        <v>36</v>
      </c>
      <c r="D226" t="s">
        <v>1263</v>
      </c>
      <c r="E226">
        <v>2008</v>
      </c>
      <c r="F226">
        <v>36</v>
      </c>
      <c r="G226">
        <v>0.32901960800000002</v>
      </c>
      <c r="H226" t="s">
        <v>1264</v>
      </c>
      <c r="I226" t="s">
        <v>1273</v>
      </c>
      <c r="J226" t="s">
        <v>1275</v>
      </c>
      <c r="K226" t="s">
        <v>1281</v>
      </c>
      <c r="L226" t="s">
        <v>1286</v>
      </c>
      <c r="M226" t="s">
        <v>1288</v>
      </c>
      <c r="N226" t="s">
        <v>1288</v>
      </c>
      <c r="O226">
        <v>163343</v>
      </c>
      <c r="P226">
        <v>168195</v>
      </c>
      <c r="Q226">
        <v>194332</v>
      </c>
      <c r="R226">
        <v>0</v>
      </c>
      <c r="S226" t="s">
        <v>1303</v>
      </c>
      <c r="T226" t="s">
        <v>1289</v>
      </c>
    </row>
    <row r="227" spans="1:20" x14ac:dyDescent="0.3">
      <c r="A227" t="s">
        <v>1135</v>
      </c>
      <c r="B227" t="s">
        <v>1257</v>
      </c>
      <c r="C227">
        <v>73</v>
      </c>
      <c r="D227" t="s">
        <v>1261</v>
      </c>
      <c r="E227">
        <v>2011</v>
      </c>
      <c r="F227">
        <v>38</v>
      </c>
      <c r="G227">
        <v>0.87206555600000002</v>
      </c>
      <c r="H227" t="s">
        <v>1265</v>
      </c>
      <c r="I227" t="s">
        <v>1271</v>
      </c>
      <c r="J227" t="s">
        <v>1271</v>
      </c>
      <c r="K227" t="s">
        <v>1271</v>
      </c>
      <c r="L227" t="s">
        <v>1271</v>
      </c>
      <c r="M227" t="s">
        <v>1289</v>
      </c>
      <c r="N227" t="s">
        <v>1289</v>
      </c>
      <c r="O227">
        <v>25601</v>
      </c>
      <c r="P227">
        <v>460818</v>
      </c>
      <c r="Q227">
        <v>793229</v>
      </c>
      <c r="R227">
        <v>793229</v>
      </c>
      <c r="S227" t="s">
        <v>1303</v>
      </c>
      <c r="T227" t="s">
        <v>1289</v>
      </c>
    </row>
    <row r="228" spans="1:20" x14ac:dyDescent="0.3">
      <c r="A228" t="s">
        <v>1136</v>
      </c>
      <c r="B228" t="s">
        <v>1257</v>
      </c>
      <c r="C228">
        <v>61</v>
      </c>
      <c r="D228" t="s">
        <v>1261</v>
      </c>
      <c r="E228">
        <v>2010</v>
      </c>
      <c r="F228">
        <v>26</v>
      </c>
      <c r="G228">
        <v>0.82788187899999999</v>
      </c>
      <c r="H228" t="s">
        <v>1265</v>
      </c>
      <c r="I228" t="s">
        <v>1271</v>
      </c>
      <c r="J228" t="s">
        <v>1271</v>
      </c>
      <c r="K228" t="s">
        <v>1271</v>
      </c>
      <c r="L228" t="s">
        <v>1271</v>
      </c>
      <c r="M228" t="s">
        <v>1289</v>
      </c>
      <c r="N228" t="s">
        <v>1289</v>
      </c>
      <c r="O228">
        <v>420704.57</v>
      </c>
      <c r="P228">
        <v>508573</v>
      </c>
      <c r="Q228">
        <v>743022</v>
      </c>
      <c r="R228">
        <v>743022</v>
      </c>
      <c r="S228" t="s">
        <v>1304</v>
      </c>
      <c r="T228" t="s">
        <v>1289</v>
      </c>
    </row>
    <row r="229" spans="1:20" x14ac:dyDescent="0.3">
      <c r="A229" t="s">
        <v>1137</v>
      </c>
      <c r="B229" t="s">
        <v>1257</v>
      </c>
      <c r="C229">
        <v>61</v>
      </c>
      <c r="D229" t="s">
        <v>1260</v>
      </c>
      <c r="E229">
        <v>2005</v>
      </c>
      <c r="F229">
        <v>30</v>
      </c>
      <c r="G229">
        <v>0.82490915899999995</v>
      </c>
      <c r="H229" t="s">
        <v>1265</v>
      </c>
      <c r="I229" t="s">
        <v>1271</v>
      </c>
      <c r="J229" t="s">
        <v>1271</v>
      </c>
      <c r="K229" t="s">
        <v>1271</v>
      </c>
      <c r="L229" t="s">
        <v>1271</v>
      </c>
      <c r="M229" t="s">
        <v>1289</v>
      </c>
      <c r="N229" t="s">
        <v>1289</v>
      </c>
      <c r="O229">
        <v>177624</v>
      </c>
      <c r="P229">
        <v>332956</v>
      </c>
      <c r="Q229">
        <v>509884</v>
      </c>
      <c r="R229">
        <v>509884</v>
      </c>
      <c r="S229" t="s">
        <v>1303</v>
      </c>
      <c r="T229" t="s">
        <v>1289</v>
      </c>
    </row>
    <row r="230" spans="1:20" x14ac:dyDescent="0.3">
      <c r="A230" t="s">
        <v>1138</v>
      </c>
      <c r="B230" t="s">
        <v>1257</v>
      </c>
      <c r="C230">
        <v>49</v>
      </c>
      <c r="D230" t="s">
        <v>1260</v>
      </c>
      <c r="E230">
        <v>2010</v>
      </c>
      <c r="F230">
        <v>30</v>
      </c>
      <c r="G230">
        <v>0.62448219199999999</v>
      </c>
      <c r="H230" t="s">
        <v>1264</v>
      </c>
      <c r="I230" t="s">
        <v>1270</v>
      </c>
      <c r="J230" t="s">
        <v>1278</v>
      </c>
      <c r="K230" t="s">
        <v>1281</v>
      </c>
      <c r="L230" t="s">
        <v>1287</v>
      </c>
      <c r="M230" t="s">
        <v>1289</v>
      </c>
      <c r="N230" t="s">
        <v>1289</v>
      </c>
      <c r="O230">
        <v>21355</v>
      </c>
      <c r="P230">
        <v>234905</v>
      </c>
      <c r="Q230">
        <v>0</v>
      </c>
      <c r="R230">
        <v>0</v>
      </c>
      <c r="S230" t="s">
        <v>1288</v>
      </c>
      <c r="T230" t="s">
        <v>1289</v>
      </c>
    </row>
    <row r="231" spans="1:20" x14ac:dyDescent="0.3">
      <c r="A231" t="s">
        <v>1139</v>
      </c>
      <c r="B231" t="s">
        <v>1257</v>
      </c>
      <c r="C231">
        <v>61</v>
      </c>
      <c r="D231" t="s">
        <v>1260</v>
      </c>
      <c r="E231">
        <v>2009</v>
      </c>
      <c r="F231">
        <v>24</v>
      </c>
      <c r="G231">
        <v>0.53068059700000003</v>
      </c>
      <c r="H231" t="s">
        <v>1265</v>
      </c>
      <c r="I231" t="s">
        <v>1273</v>
      </c>
      <c r="J231" t="s">
        <v>1274</v>
      </c>
      <c r="K231" t="s">
        <v>1283</v>
      </c>
      <c r="L231" t="s">
        <v>1284</v>
      </c>
      <c r="M231" t="s">
        <v>1289</v>
      </c>
      <c r="N231" t="s">
        <v>1289</v>
      </c>
      <c r="O231">
        <v>213523</v>
      </c>
      <c r="P231">
        <v>290149</v>
      </c>
      <c r="Q231">
        <v>435920</v>
      </c>
      <c r="R231">
        <v>435920</v>
      </c>
      <c r="S231" t="s">
        <v>1304</v>
      </c>
      <c r="T231" t="s">
        <v>1289</v>
      </c>
    </row>
    <row r="232" spans="1:20" x14ac:dyDescent="0.3">
      <c r="A232" t="s">
        <v>1140</v>
      </c>
      <c r="B232" t="s">
        <v>1257</v>
      </c>
      <c r="C232">
        <v>61</v>
      </c>
      <c r="D232" t="s">
        <v>1262</v>
      </c>
      <c r="E232">
        <v>2007</v>
      </c>
      <c r="F232">
        <v>55</v>
      </c>
      <c r="G232">
        <v>0.828392605</v>
      </c>
      <c r="H232" t="s">
        <v>1264</v>
      </c>
      <c r="I232" t="s">
        <v>1271</v>
      </c>
      <c r="J232" t="s">
        <v>1271</v>
      </c>
      <c r="K232" t="s">
        <v>1271</v>
      </c>
      <c r="L232" t="s">
        <v>1271</v>
      </c>
      <c r="M232" t="s">
        <v>1289</v>
      </c>
      <c r="N232" t="s">
        <v>1289</v>
      </c>
      <c r="O232">
        <v>21991</v>
      </c>
      <c r="P232">
        <v>395838</v>
      </c>
      <c r="Q232">
        <v>0</v>
      </c>
      <c r="R232">
        <v>0</v>
      </c>
      <c r="S232" t="s">
        <v>1303</v>
      </c>
      <c r="T232" t="s">
        <v>1289</v>
      </c>
    </row>
    <row r="233" spans="1:20" x14ac:dyDescent="0.3">
      <c r="A233" t="s">
        <v>1141</v>
      </c>
      <c r="B233" t="s">
        <v>1256</v>
      </c>
      <c r="C233">
        <v>61</v>
      </c>
      <c r="D233" t="s">
        <v>1263</v>
      </c>
      <c r="E233">
        <v>2018</v>
      </c>
      <c r="F233">
        <v>30</v>
      </c>
      <c r="G233">
        <v>0.80616123100000003</v>
      </c>
      <c r="H233" t="s">
        <v>1265</v>
      </c>
      <c r="I233" t="s">
        <v>1270</v>
      </c>
      <c r="J233" t="s">
        <v>1271</v>
      </c>
      <c r="K233" t="s">
        <v>1271</v>
      </c>
      <c r="L233" t="s">
        <v>1271</v>
      </c>
      <c r="M233" t="s">
        <v>1288</v>
      </c>
      <c r="N233" t="s">
        <v>1289</v>
      </c>
      <c r="O233">
        <v>587201</v>
      </c>
      <c r="P233">
        <v>632529</v>
      </c>
      <c r="Q233">
        <v>888390</v>
      </c>
      <c r="R233">
        <v>0</v>
      </c>
      <c r="S233" t="s">
        <v>1288</v>
      </c>
      <c r="T233" t="s">
        <v>1289</v>
      </c>
    </row>
    <row r="234" spans="1:20" x14ac:dyDescent="0.3">
      <c r="A234" t="s">
        <v>1142</v>
      </c>
      <c r="B234" t="s">
        <v>1257</v>
      </c>
      <c r="C234">
        <v>61</v>
      </c>
      <c r="D234" t="s">
        <v>1262</v>
      </c>
      <c r="E234">
        <v>2011</v>
      </c>
      <c r="F234">
        <v>27</v>
      </c>
      <c r="G234">
        <v>0.80729375299999995</v>
      </c>
      <c r="H234" t="s">
        <v>1265</v>
      </c>
      <c r="I234" t="s">
        <v>1270</v>
      </c>
      <c r="J234" t="s">
        <v>1271</v>
      </c>
      <c r="K234" t="s">
        <v>1271</v>
      </c>
      <c r="L234" t="s">
        <v>1271</v>
      </c>
      <c r="M234" t="s">
        <v>1289</v>
      </c>
      <c r="N234" t="s">
        <v>1289</v>
      </c>
      <c r="O234">
        <v>396100</v>
      </c>
      <c r="P234">
        <v>454800</v>
      </c>
      <c r="Q234">
        <v>662436</v>
      </c>
      <c r="R234">
        <v>0</v>
      </c>
      <c r="S234" t="s">
        <v>1288</v>
      </c>
      <c r="T234" t="s">
        <v>1289</v>
      </c>
    </row>
    <row r="235" spans="1:20" x14ac:dyDescent="0.3">
      <c r="A235" t="s">
        <v>1143</v>
      </c>
      <c r="B235" t="s">
        <v>1257</v>
      </c>
      <c r="C235">
        <v>61</v>
      </c>
      <c r="D235" t="s">
        <v>1262</v>
      </c>
      <c r="E235">
        <v>2006</v>
      </c>
      <c r="F235">
        <v>25</v>
      </c>
      <c r="G235">
        <v>0.76689142899999996</v>
      </c>
      <c r="H235" t="s">
        <v>1265</v>
      </c>
      <c r="I235" t="s">
        <v>1270</v>
      </c>
      <c r="J235" t="s">
        <v>1274</v>
      </c>
      <c r="K235" t="s">
        <v>1279</v>
      </c>
      <c r="L235" t="s">
        <v>1271</v>
      </c>
      <c r="M235" t="s">
        <v>1289</v>
      </c>
      <c r="N235" t="s">
        <v>1289</v>
      </c>
      <c r="O235">
        <v>272732</v>
      </c>
      <c r="P235">
        <v>371196</v>
      </c>
      <c r="Q235">
        <v>517164</v>
      </c>
      <c r="R235">
        <v>517164</v>
      </c>
      <c r="S235" t="s">
        <v>1288</v>
      </c>
      <c r="T235" t="s">
        <v>1289</v>
      </c>
    </row>
    <row r="236" spans="1:20" x14ac:dyDescent="0.3">
      <c r="A236" t="s">
        <v>1144</v>
      </c>
      <c r="B236" t="s">
        <v>1256</v>
      </c>
      <c r="C236">
        <v>61</v>
      </c>
      <c r="D236" t="s">
        <v>1262</v>
      </c>
      <c r="E236">
        <v>2011</v>
      </c>
      <c r="F236">
        <v>38</v>
      </c>
      <c r="G236">
        <v>0.79924128999999999</v>
      </c>
      <c r="H236" t="s">
        <v>1265</v>
      </c>
      <c r="I236" t="s">
        <v>1271</v>
      </c>
      <c r="J236" t="s">
        <v>1271</v>
      </c>
      <c r="K236" t="s">
        <v>1271</v>
      </c>
      <c r="L236" t="s">
        <v>1271</v>
      </c>
      <c r="M236" t="s">
        <v>1289</v>
      </c>
      <c r="N236" t="s">
        <v>1289</v>
      </c>
      <c r="O236">
        <v>159780</v>
      </c>
      <c r="P236">
        <v>520380</v>
      </c>
      <c r="Q236">
        <v>741764</v>
      </c>
      <c r="R236">
        <v>741764</v>
      </c>
      <c r="S236" t="s">
        <v>1288</v>
      </c>
      <c r="T236" t="s">
        <v>1289</v>
      </c>
    </row>
    <row r="237" spans="1:20" x14ac:dyDescent="0.3">
      <c r="A237" t="s">
        <v>1145</v>
      </c>
      <c r="B237" t="s">
        <v>1257</v>
      </c>
      <c r="C237">
        <v>30</v>
      </c>
      <c r="D237" t="s">
        <v>1263</v>
      </c>
      <c r="E237">
        <v>2006</v>
      </c>
      <c r="F237">
        <v>36</v>
      </c>
      <c r="G237">
        <v>0.69492753600000001</v>
      </c>
      <c r="H237" t="s">
        <v>1264</v>
      </c>
      <c r="I237" t="s">
        <v>1271</v>
      </c>
      <c r="J237" t="s">
        <v>1271</v>
      </c>
      <c r="K237" t="s">
        <v>1271</v>
      </c>
      <c r="L237" t="s">
        <v>1271</v>
      </c>
      <c r="M237" t="s">
        <v>1289</v>
      </c>
      <c r="N237" t="s">
        <v>1288</v>
      </c>
      <c r="O237">
        <v>283890</v>
      </c>
      <c r="P237">
        <v>334446</v>
      </c>
      <c r="Q237">
        <v>343482</v>
      </c>
      <c r="R237">
        <v>0</v>
      </c>
      <c r="S237" t="s">
        <v>1303</v>
      </c>
      <c r="T237" t="s">
        <v>1289</v>
      </c>
    </row>
    <row r="238" spans="1:20" x14ac:dyDescent="0.3">
      <c r="A238" t="s">
        <v>1146</v>
      </c>
      <c r="B238" t="s">
        <v>1257</v>
      </c>
      <c r="C238">
        <v>61</v>
      </c>
      <c r="D238" t="s">
        <v>1261</v>
      </c>
      <c r="E238">
        <v>2011</v>
      </c>
      <c r="F238">
        <v>24</v>
      </c>
      <c r="G238">
        <v>0.77981109699999995</v>
      </c>
      <c r="H238" t="s">
        <v>1265</v>
      </c>
      <c r="I238" t="s">
        <v>1271</v>
      </c>
      <c r="J238" t="s">
        <v>1271</v>
      </c>
      <c r="K238" t="s">
        <v>1271</v>
      </c>
      <c r="L238" t="s">
        <v>1271</v>
      </c>
      <c r="M238" t="s">
        <v>1288</v>
      </c>
      <c r="N238" t="s">
        <v>1289</v>
      </c>
      <c r="O238">
        <v>499529</v>
      </c>
      <c r="P238">
        <v>499529</v>
      </c>
      <c r="Q238">
        <v>641733</v>
      </c>
      <c r="R238">
        <v>0</v>
      </c>
      <c r="S238" t="s">
        <v>1288</v>
      </c>
      <c r="T238" t="s">
        <v>1289</v>
      </c>
    </row>
    <row r="239" spans="1:20" x14ac:dyDescent="0.3">
      <c r="A239" t="s">
        <v>1147</v>
      </c>
      <c r="B239" t="s">
        <v>1257</v>
      </c>
      <c r="C239">
        <v>61</v>
      </c>
      <c r="D239" t="s">
        <v>1259</v>
      </c>
      <c r="E239">
        <v>2006</v>
      </c>
      <c r="F239">
        <v>56</v>
      </c>
      <c r="G239">
        <v>0.82788142899999995</v>
      </c>
      <c r="H239" t="s">
        <v>1265</v>
      </c>
      <c r="I239" t="s">
        <v>1272</v>
      </c>
      <c r="J239" t="s">
        <v>1274</v>
      </c>
      <c r="K239" t="s">
        <v>1281</v>
      </c>
      <c r="L239" t="s">
        <v>1285</v>
      </c>
      <c r="M239" t="s">
        <v>1289</v>
      </c>
      <c r="N239" t="s">
        <v>1289</v>
      </c>
      <c r="O239">
        <v>85335</v>
      </c>
      <c r="P239">
        <v>386365</v>
      </c>
      <c r="Q239">
        <v>0</v>
      </c>
      <c r="R239">
        <v>0</v>
      </c>
      <c r="S239" t="s">
        <v>1288</v>
      </c>
      <c r="T239" t="s">
        <v>1289</v>
      </c>
    </row>
    <row r="240" spans="1:20" x14ac:dyDescent="0.3">
      <c r="A240" t="s">
        <v>1148</v>
      </c>
      <c r="B240" t="s">
        <v>1256</v>
      </c>
      <c r="C240">
        <v>61</v>
      </c>
      <c r="D240" t="s">
        <v>1259</v>
      </c>
      <c r="E240">
        <v>2008</v>
      </c>
      <c r="F240">
        <v>27</v>
      </c>
      <c r="G240">
        <v>0.80020128999999995</v>
      </c>
      <c r="H240" t="s">
        <v>1265</v>
      </c>
      <c r="I240" t="s">
        <v>1269</v>
      </c>
      <c r="J240" t="s">
        <v>1277</v>
      </c>
      <c r="K240" t="s">
        <v>1282</v>
      </c>
      <c r="L240" t="s">
        <v>1287</v>
      </c>
      <c r="M240" t="s">
        <v>1289</v>
      </c>
      <c r="N240" t="s">
        <v>1289</v>
      </c>
      <c r="O240">
        <v>152568</v>
      </c>
      <c r="P240">
        <v>441978</v>
      </c>
      <c r="Q240">
        <v>0</v>
      </c>
      <c r="R240">
        <v>0</v>
      </c>
      <c r="S240" t="s">
        <v>1288</v>
      </c>
      <c r="T240" t="s">
        <v>1289</v>
      </c>
    </row>
    <row r="241" spans="1:20" x14ac:dyDescent="0.3">
      <c r="A241" t="s">
        <v>1149</v>
      </c>
      <c r="B241" t="s">
        <v>1257</v>
      </c>
      <c r="C241">
        <v>48</v>
      </c>
      <c r="D241" t="s">
        <v>1263</v>
      </c>
      <c r="E241">
        <v>2013</v>
      </c>
      <c r="F241">
        <v>36</v>
      </c>
      <c r="G241">
        <v>0.55394230799999999</v>
      </c>
      <c r="H241" t="s">
        <v>1264</v>
      </c>
      <c r="I241" t="s">
        <v>1272</v>
      </c>
      <c r="J241" t="s">
        <v>1275</v>
      </c>
      <c r="K241" t="s">
        <v>1281</v>
      </c>
      <c r="L241" t="s">
        <v>1286</v>
      </c>
      <c r="M241" t="s">
        <v>1289</v>
      </c>
      <c r="N241" t="s">
        <v>1289</v>
      </c>
      <c r="O241">
        <v>206418</v>
      </c>
      <c r="P241">
        <v>286656</v>
      </c>
      <c r="Q241">
        <v>564450</v>
      </c>
      <c r="R241">
        <v>564450</v>
      </c>
      <c r="S241" t="s">
        <v>1303</v>
      </c>
      <c r="T241" t="s">
        <v>1289</v>
      </c>
    </row>
    <row r="242" spans="1:20" x14ac:dyDescent="0.3">
      <c r="A242" t="s">
        <v>1150</v>
      </c>
      <c r="B242" t="s">
        <v>1257</v>
      </c>
      <c r="C242">
        <v>61</v>
      </c>
      <c r="D242" t="s">
        <v>1262</v>
      </c>
      <c r="E242">
        <v>2015</v>
      </c>
      <c r="F242">
        <v>47</v>
      </c>
      <c r="G242">
        <v>0.67449130400000001</v>
      </c>
      <c r="H242" t="s">
        <v>1265</v>
      </c>
      <c r="I242" t="s">
        <v>1272</v>
      </c>
      <c r="J242" t="s">
        <v>1271</v>
      </c>
      <c r="K242" t="s">
        <v>1271</v>
      </c>
      <c r="L242" t="s">
        <v>1271</v>
      </c>
      <c r="M242" t="s">
        <v>1288</v>
      </c>
      <c r="N242" t="s">
        <v>1289</v>
      </c>
      <c r="O242">
        <v>529660</v>
      </c>
      <c r="P242">
        <v>529660</v>
      </c>
      <c r="Q242">
        <v>647924</v>
      </c>
      <c r="R242">
        <v>0</v>
      </c>
      <c r="S242" t="s">
        <v>1288</v>
      </c>
      <c r="T242" t="s">
        <v>1289</v>
      </c>
    </row>
    <row r="243" spans="1:20" x14ac:dyDescent="0.3">
      <c r="A243" t="s">
        <v>1151</v>
      </c>
      <c r="B243" t="s">
        <v>1256</v>
      </c>
      <c r="C243">
        <v>49</v>
      </c>
      <c r="D243" t="s">
        <v>1263</v>
      </c>
      <c r="E243">
        <v>2008</v>
      </c>
      <c r="F243">
        <v>44</v>
      </c>
      <c r="G243">
        <v>0.63264575199999995</v>
      </c>
      <c r="H243" t="s">
        <v>1264</v>
      </c>
      <c r="I243" t="s">
        <v>1268</v>
      </c>
      <c r="J243" t="s">
        <v>1275</v>
      </c>
      <c r="K243" t="s">
        <v>1280</v>
      </c>
      <c r="L243" t="s">
        <v>1287</v>
      </c>
      <c r="M243" t="s">
        <v>1289</v>
      </c>
      <c r="N243" t="s">
        <v>1288</v>
      </c>
      <c r="O243">
        <v>175768</v>
      </c>
      <c r="P243">
        <v>303121</v>
      </c>
      <c r="Q243">
        <v>485850</v>
      </c>
      <c r="R243">
        <v>485850</v>
      </c>
      <c r="S243" t="s">
        <v>1304</v>
      </c>
      <c r="T243" t="s">
        <v>1289</v>
      </c>
    </row>
    <row r="244" spans="1:20" x14ac:dyDescent="0.3">
      <c r="A244" t="s">
        <v>1152</v>
      </c>
      <c r="B244" t="s">
        <v>1257</v>
      </c>
      <c r="C244">
        <v>36</v>
      </c>
      <c r="D244" t="s">
        <v>1263</v>
      </c>
      <c r="E244">
        <v>2013</v>
      </c>
      <c r="F244">
        <v>36</v>
      </c>
      <c r="G244">
        <v>0.67432692299999997</v>
      </c>
      <c r="H244" t="s">
        <v>1264</v>
      </c>
      <c r="I244" t="s">
        <v>1271</v>
      </c>
      <c r="J244" t="s">
        <v>1271</v>
      </c>
      <c r="K244" t="s">
        <v>1271</v>
      </c>
      <c r="L244" t="s">
        <v>1271</v>
      </c>
      <c r="M244" t="s">
        <v>1289</v>
      </c>
      <c r="N244" t="s">
        <v>1288</v>
      </c>
      <c r="O244">
        <v>303792.33</v>
      </c>
      <c r="P244">
        <v>444560.5</v>
      </c>
      <c r="Q244">
        <v>608449</v>
      </c>
      <c r="R244">
        <v>0</v>
      </c>
      <c r="S244" t="s">
        <v>1303</v>
      </c>
      <c r="T244" t="s">
        <v>1289</v>
      </c>
    </row>
    <row r="245" spans="1:20" x14ac:dyDescent="0.3">
      <c r="A245" t="s">
        <v>1153</v>
      </c>
      <c r="B245" t="s">
        <v>1256</v>
      </c>
      <c r="C245">
        <v>61</v>
      </c>
      <c r="D245" t="s">
        <v>1262</v>
      </c>
      <c r="E245">
        <v>2011</v>
      </c>
      <c r="F245">
        <v>19</v>
      </c>
      <c r="G245">
        <v>0.82737651599999995</v>
      </c>
      <c r="H245" t="s">
        <v>1265</v>
      </c>
      <c r="I245" t="s">
        <v>1271</v>
      </c>
      <c r="J245" t="s">
        <v>1271</v>
      </c>
      <c r="K245" t="s">
        <v>1271</v>
      </c>
      <c r="L245" t="s">
        <v>1271</v>
      </c>
      <c r="M245" t="s">
        <v>1289</v>
      </c>
      <c r="N245" t="s">
        <v>1289</v>
      </c>
      <c r="O245">
        <v>360921.95</v>
      </c>
      <c r="P245">
        <v>569631</v>
      </c>
      <c r="Q245">
        <v>0</v>
      </c>
      <c r="R245">
        <v>0</v>
      </c>
      <c r="S245" t="s">
        <v>1288</v>
      </c>
      <c r="T245" t="s">
        <v>1289</v>
      </c>
    </row>
    <row r="246" spans="1:20" x14ac:dyDescent="0.3">
      <c r="A246" t="s">
        <v>1154</v>
      </c>
      <c r="B246" t="s">
        <v>1257</v>
      </c>
      <c r="C246">
        <v>49</v>
      </c>
      <c r="D246" t="s">
        <v>1262</v>
      </c>
      <c r="E246">
        <v>2011</v>
      </c>
      <c r="F246">
        <v>37</v>
      </c>
      <c r="G246">
        <v>0.82533574200000004</v>
      </c>
      <c r="H246" t="s">
        <v>1265</v>
      </c>
      <c r="I246" t="s">
        <v>1271</v>
      </c>
      <c r="J246" t="s">
        <v>1271</v>
      </c>
      <c r="K246" t="s">
        <v>1271</v>
      </c>
      <c r="L246" t="s">
        <v>1271</v>
      </c>
      <c r="M246" t="s">
        <v>1289</v>
      </c>
      <c r="N246" t="s">
        <v>1289</v>
      </c>
      <c r="O246">
        <v>337760</v>
      </c>
      <c r="P246">
        <v>580298</v>
      </c>
      <c r="Q246">
        <v>704307</v>
      </c>
      <c r="R246">
        <v>704307</v>
      </c>
      <c r="S246" t="s">
        <v>1288</v>
      </c>
      <c r="T246" t="s">
        <v>1289</v>
      </c>
    </row>
    <row r="247" spans="1:20" x14ac:dyDescent="0.3">
      <c r="A247" t="s">
        <v>1155</v>
      </c>
      <c r="B247" t="s">
        <v>1257</v>
      </c>
      <c r="C247">
        <v>49</v>
      </c>
      <c r="D247" t="s">
        <v>1263</v>
      </c>
      <c r="E247">
        <v>2011</v>
      </c>
      <c r="F247">
        <v>54</v>
      </c>
      <c r="G247">
        <v>0.69631174200000001</v>
      </c>
      <c r="H247" t="s">
        <v>1265</v>
      </c>
      <c r="I247" t="s">
        <v>1270</v>
      </c>
      <c r="J247" t="s">
        <v>1274</v>
      </c>
      <c r="K247" t="s">
        <v>1279</v>
      </c>
      <c r="L247" t="s">
        <v>1271</v>
      </c>
      <c r="M247" t="s">
        <v>1289</v>
      </c>
      <c r="N247" t="s">
        <v>1288</v>
      </c>
      <c r="O247">
        <v>293864</v>
      </c>
      <c r="P247">
        <v>511280</v>
      </c>
      <c r="Q247">
        <v>590360</v>
      </c>
      <c r="R247">
        <v>590360</v>
      </c>
      <c r="S247" t="s">
        <v>1288</v>
      </c>
      <c r="T247" t="s">
        <v>1289</v>
      </c>
    </row>
    <row r="248" spans="1:20" x14ac:dyDescent="0.3">
      <c r="A248" t="s">
        <v>1156</v>
      </c>
      <c r="B248" t="s">
        <v>1257</v>
      </c>
      <c r="C248">
        <v>61</v>
      </c>
      <c r="D248" t="s">
        <v>1261</v>
      </c>
      <c r="E248">
        <v>2011</v>
      </c>
      <c r="F248">
        <v>36</v>
      </c>
      <c r="G248">
        <v>0.77399741899999996</v>
      </c>
      <c r="H248" t="s">
        <v>1265</v>
      </c>
      <c r="I248" t="s">
        <v>1270</v>
      </c>
      <c r="J248" t="s">
        <v>1275</v>
      </c>
      <c r="K248" t="s">
        <v>1282</v>
      </c>
      <c r="L248" t="s">
        <v>1284</v>
      </c>
      <c r="M248" t="s">
        <v>1288</v>
      </c>
      <c r="N248" t="s">
        <v>1289</v>
      </c>
      <c r="O248">
        <v>453930</v>
      </c>
      <c r="P248">
        <v>508904</v>
      </c>
      <c r="Q248">
        <v>755421</v>
      </c>
      <c r="R248">
        <v>0</v>
      </c>
      <c r="S248" t="s">
        <v>1288</v>
      </c>
      <c r="T248" t="s">
        <v>1289</v>
      </c>
    </row>
    <row r="249" spans="1:20" x14ac:dyDescent="0.3">
      <c r="A249" t="s">
        <v>1157</v>
      </c>
      <c r="B249" t="s">
        <v>1257</v>
      </c>
      <c r="C249">
        <v>61</v>
      </c>
      <c r="D249" t="s">
        <v>1262</v>
      </c>
      <c r="E249">
        <v>2009</v>
      </c>
      <c r="F249">
        <v>41</v>
      </c>
      <c r="G249">
        <v>0.82737552199999997</v>
      </c>
      <c r="H249" t="s">
        <v>1264</v>
      </c>
      <c r="I249" t="s">
        <v>1271</v>
      </c>
      <c r="J249" t="s">
        <v>1271</v>
      </c>
      <c r="K249" t="s">
        <v>1271</v>
      </c>
      <c r="L249" t="s">
        <v>1271</v>
      </c>
      <c r="M249" t="s">
        <v>1288</v>
      </c>
      <c r="N249" t="s">
        <v>1289</v>
      </c>
      <c r="O249">
        <v>382313</v>
      </c>
      <c r="P249">
        <v>452219</v>
      </c>
      <c r="Q249">
        <v>657425</v>
      </c>
      <c r="R249">
        <v>0</v>
      </c>
      <c r="S249" t="s">
        <v>1288</v>
      </c>
      <c r="T249" t="s">
        <v>1289</v>
      </c>
    </row>
    <row r="250" spans="1:20" x14ac:dyDescent="0.3">
      <c r="A250" t="s">
        <v>1158</v>
      </c>
      <c r="B250" t="s">
        <v>1257</v>
      </c>
      <c r="C250">
        <v>61</v>
      </c>
      <c r="D250" t="s">
        <v>1262</v>
      </c>
      <c r="E250">
        <v>2014</v>
      </c>
      <c r="F250">
        <v>39</v>
      </c>
      <c r="G250">
        <v>0.64223630099999995</v>
      </c>
      <c r="H250" t="s">
        <v>1265</v>
      </c>
      <c r="I250" t="s">
        <v>1272</v>
      </c>
      <c r="J250" t="s">
        <v>1271</v>
      </c>
      <c r="K250" t="s">
        <v>1271</v>
      </c>
      <c r="L250" t="s">
        <v>1271</v>
      </c>
      <c r="M250" t="s">
        <v>1288</v>
      </c>
      <c r="N250" t="s">
        <v>1289</v>
      </c>
      <c r="O250">
        <v>383558.40000000002</v>
      </c>
      <c r="P250">
        <v>422982</v>
      </c>
      <c r="Q250">
        <v>587948</v>
      </c>
      <c r="R250">
        <v>0</v>
      </c>
      <c r="S250" t="s">
        <v>1288</v>
      </c>
      <c r="T250" t="s">
        <v>1289</v>
      </c>
    </row>
    <row r="251" spans="1:20" x14ac:dyDescent="0.3">
      <c r="A251" t="s">
        <v>1159</v>
      </c>
      <c r="B251" t="s">
        <v>1257</v>
      </c>
      <c r="C251">
        <v>36</v>
      </c>
      <c r="D251" t="s">
        <v>1262</v>
      </c>
      <c r="E251">
        <v>2010</v>
      </c>
      <c r="F251">
        <v>55</v>
      </c>
      <c r="G251">
        <v>0.68918120800000005</v>
      </c>
      <c r="H251" t="s">
        <v>1265</v>
      </c>
      <c r="I251" t="s">
        <v>1270</v>
      </c>
      <c r="J251" t="s">
        <v>1275</v>
      </c>
      <c r="K251" t="s">
        <v>1281</v>
      </c>
      <c r="L251" t="s">
        <v>1286</v>
      </c>
      <c r="M251" t="s">
        <v>1288</v>
      </c>
      <c r="N251" t="s">
        <v>1289</v>
      </c>
      <c r="O251">
        <v>419535.85</v>
      </c>
      <c r="P251">
        <v>431116</v>
      </c>
      <c r="Q251">
        <v>507792</v>
      </c>
      <c r="R251">
        <v>0</v>
      </c>
      <c r="S251" t="s">
        <v>1303</v>
      </c>
      <c r="T251" t="s">
        <v>1289</v>
      </c>
    </row>
    <row r="252" spans="1:20" x14ac:dyDescent="0.3">
      <c r="A252" t="s">
        <v>1160</v>
      </c>
      <c r="B252" t="s">
        <v>1256</v>
      </c>
      <c r="C252">
        <v>49</v>
      </c>
      <c r="D252" t="s">
        <v>1263</v>
      </c>
      <c r="E252">
        <v>2013</v>
      </c>
      <c r="F252">
        <v>50</v>
      </c>
      <c r="G252">
        <v>0.67214857100000003</v>
      </c>
      <c r="H252" t="s">
        <v>1265</v>
      </c>
      <c r="I252" t="s">
        <v>1271</v>
      </c>
      <c r="J252" t="s">
        <v>1271</v>
      </c>
      <c r="K252" t="s">
        <v>1271</v>
      </c>
      <c r="L252" t="s">
        <v>1271</v>
      </c>
      <c r="M252" t="s">
        <v>1288</v>
      </c>
      <c r="N252" t="s">
        <v>1288</v>
      </c>
      <c r="O252">
        <v>474831</v>
      </c>
      <c r="P252">
        <v>474831</v>
      </c>
      <c r="Q252">
        <v>487169</v>
      </c>
      <c r="R252">
        <v>0</v>
      </c>
      <c r="S252" t="s">
        <v>1303</v>
      </c>
      <c r="T252" t="s">
        <v>1289</v>
      </c>
    </row>
    <row r="253" spans="1:20" x14ac:dyDescent="0.3">
      <c r="A253" t="s">
        <v>1161</v>
      </c>
      <c r="B253" t="s">
        <v>1257</v>
      </c>
      <c r="C253">
        <v>61</v>
      </c>
      <c r="D253" t="s">
        <v>1262</v>
      </c>
      <c r="E253">
        <v>2014</v>
      </c>
      <c r="F253">
        <v>32</v>
      </c>
      <c r="G253">
        <v>0.62249156100000003</v>
      </c>
      <c r="H253" t="s">
        <v>1265</v>
      </c>
      <c r="I253" t="s">
        <v>1272</v>
      </c>
      <c r="J253" t="s">
        <v>1271</v>
      </c>
      <c r="K253" t="s">
        <v>1271</v>
      </c>
      <c r="L253" t="s">
        <v>1271</v>
      </c>
      <c r="M253" t="s">
        <v>1289</v>
      </c>
      <c r="N253" t="s">
        <v>1289</v>
      </c>
      <c r="O253">
        <v>262765</v>
      </c>
      <c r="P253">
        <v>477300</v>
      </c>
      <c r="Q253">
        <v>624707</v>
      </c>
      <c r="R253">
        <v>624707</v>
      </c>
      <c r="S253" t="s">
        <v>1288</v>
      </c>
      <c r="T253" t="s">
        <v>1289</v>
      </c>
    </row>
    <row r="254" spans="1:20" x14ac:dyDescent="0.3">
      <c r="A254" t="s">
        <v>1162</v>
      </c>
      <c r="B254" t="s">
        <v>1256</v>
      </c>
      <c r="C254">
        <v>37</v>
      </c>
      <c r="D254" t="s">
        <v>1263</v>
      </c>
      <c r="E254">
        <v>2006</v>
      </c>
      <c r="F254">
        <v>30</v>
      </c>
      <c r="G254">
        <v>0.83528857099999998</v>
      </c>
      <c r="H254" t="s">
        <v>1265</v>
      </c>
      <c r="I254" t="s">
        <v>1268</v>
      </c>
      <c r="J254" t="s">
        <v>1274</v>
      </c>
      <c r="K254" t="s">
        <v>1282</v>
      </c>
      <c r="L254" t="s">
        <v>1285</v>
      </c>
      <c r="M254" t="s">
        <v>1288</v>
      </c>
      <c r="N254" t="s">
        <v>1289</v>
      </c>
      <c r="O254">
        <v>430229.47</v>
      </c>
      <c r="P254">
        <v>489991</v>
      </c>
      <c r="Q254">
        <v>401440</v>
      </c>
      <c r="R254">
        <v>0</v>
      </c>
      <c r="S254" t="s">
        <v>1288</v>
      </c>
      <c r="T254" t="s">
        <v>1289</v>
      </c>
    </row>
    <row r="255" spans="1:20" x14ac:dyDescent="0.3">
      <c r="A255" t="s">
        <v>1163</v>
      </c>
      <c r="B255" t="s">
        <v>1257</v>
      </c>
      <c r="C255">
        <v>49</v>
      </c>
      <c r="D255" t="s">
        <v>1261</v>
      </c>
      <c r="E255">
        <v>2011</v>
      </c>
      <c r="F255">
        <v>49</v>
      </c>
      <c r="G255">
        <v>0.62313909700000003</v>
      </c>
      <c r="H255" t="s">
        <v>1264</v>
      </c>
      <c r="I255" t="s">
        <v>1273</v>
      </c>
      <c r="J255" t="s">
        <v>1275</v>
      </c>
      <c r="K255" t="s">
        <v>1281</v>
      </c>
      <c r="L255" t="s">
        <v>1286</v>
      </c>
      <c r="M255" t="s">
        <v>1288</v>
      </c>
      <c r="N255" t="s">
        <v>1289</v>
      </c>
      <c r="O255">
        <v>229418</v>
      </c>
      <c r="P255">
        <v>273933</v>
      </c>
      <c r="Q255">
        <v>584500</v>
      </c>
      <c r="R255">
        <v>0</v>
      </c>
      <c r="S255" t="s">
        <v>1304</v>
      </c>
      <c r="T255" t="s">
        <v>1289</v>
      </c>
    </row>
    <row r="256" spans="1:20" x14ac:dyDescent="0.3">
      <c r="A256" t="s">
        <v>1164</v>
      </c>
      <c r="B256" t="s">
        <v>1257</v>
      </c>
      <c r="C256">
        <v>61</v>
      </c>
      <c r="D256" t="s">
        <v>1261</v>
      </c>
      <c r="E256">
        <v>2007</v>
      </c>
      <c r="F256">
        <v>31</v>
      </c>
      <c r="G256">
        <v>0.69160873899999997</v>
      </c>
      <c r="H256" t="s">
        <v>1265</v>
      </c>
      <c r="I256" t="s">
        <v>1271</v>
      </c>
      <c r="J256" t="s">
        <v>1271</v>
      </c>
      <c r="K256" t="s">
        <v>1271</v>
      </c>
      <c r="L256" t="s">
        <v>1271</v>
      </c>
      <c r="M256" t="s">
        <v>1288</v>
      </c>
      <c r="N256" t="s">
        <v>1289</v>
      </c>
      <c r="O256">
        <v>313199.89</v>
      </c>
      <c r="P256">
        <v>322770</v>
      </c>
      <c r="Q256">
        <v>411563</v>
      </c>
      <c r="R256">
        <v>0</v>
      </c>
      <c r="S256" t="s">
        <v>1305</v>
      </c>
      <c r="T256" t="s">
        <v>1289</v>
      </c>
    </row>
    <row r="257" spans="1:20" x14ac:dyDescent="0.3">
      <c r="A257" t="s">
        <v>1165</v>
      </c>
      <c r="B257" t="s">
        <v>1257</v>
      </c>
      <c r="C257">
        <v>61</v>
      </c>
      <c r="D257" t="s">
        <v>1262</v>
      </c>
      <c r="E257">
        <v>2009</v>
      </c>
      <c r="F257">
        <v>22</v>
      </c>
      <c r="G257">
        <v>0.82737552199999997</v>
      </c>
      <c r="H257" t="s">
        <v>1265</v>
      </c>
      <c r="I257" t="s">
        <v>1268</v>
      </c>
      <c r="J257" t="s">
        <v>1275</v>
      </c>
      <c r="K257" t="s">
        <v>1280</v>
      </c>
      <c r="L257" t="s">
        <v>1284</v>
      </c>
      <c r="M257" t="s">
        <v>1288</v>
      </c>
      <c r="N257" t="s">
        <v>1289</v>
      </c>
      <c r="O257">
        <v>477900</v>
      </c>
      <c r="P257">
        <v>477900</v>
      </c>
      <c r="Q257">
        <v>578810</v>
      </c>
      <c r="R257">
        <v>0</v>
      </c>
      <c r="S257" t="s">
        <v>1303</v>
      </c>
      <c r="T257" t="s">
        <v>1289</v>
      </c>
    </row>
    <row r="258" spans="1:20" x14ac:dyDescent="0.3">
      <c r="A258" t="s">
        <v>1166</v>
      </c>
      <c r="B258" t="s">
        <v>1257</v>
      </c>
      <c r="C258">
        <v>61</v>
      </c>
      <c r="D258" t="s">
        <v>1260</v>
      </c>
      <c r="E258">
        <v>2011</v>
      </c>
      <c r="F258">
        <v>41</v>
      </c>
      <c r="G258">
        <v>0.82588283900000004</v>
      </c>
      <c r="H258" t="s">
        <v>1265</v>
      </c>
      <c r="I258" t="s">
        <v>1268</v>
      </c>
      <c r="J258" t="s">
        <v>1275</v>
      </c>
      <c r="K258" t="s">
        <v>1283</v>
      </c>
      <c r="L258" t="s">
        <v>1286</v>
      </c>
      <c r="M258" t="s">
        <v>1288</v>
      </c>
      <c r="N258" t="s">
        <v>1289</v>
      </c>
      <c r="O258">
        <v>493316</v>
      </c>
      <c r="P258">
        <v>545244</v>
      </c>
      <c r="Q258">
        <v>676331</v>
      </c>
      <c r="R258">
        <v>0</v>
      </c>
      <c r="S258" t="s">
        <v>1288</v>
      </c>
      <c r="T258" t="s">
        <v>1289</v>
      </c>
    </row>
    <row r="259" spans="1:20" x14ac:dyDescent="0.3">
      <c r="A259" t="s">
        <v>1167</v>
      </c>
      <c r="B259" t="s">
        <v>1257</v>
      </c>
      <c r="C259">
        <v>48</v>
      </c>
      <c r="D259" t="s">
        <v>1260</v>
      </c>
      <c r="E259">
        <v>2013</v>
      </c>
      <c r="F259">
        <v>24</v>
      </c>
      <c r="G259">
        <v>0.77485714299999997</v>
      </c>
      <c r="H259" t="s">
        <v>1265</v>
      </c>
      <c r="I259" t="s">
        <v>1272</v>
      </c>
      <c r="J259" t="s">
        <v>1275</v>
      </c>
      <c r="K259" t="s">
        <v>1281</v>
      </c>
      <c r="L259" t="s">
        <v>1286</v>
      </c>
      <c r="M259" t="s">
        <v>1289</v>
      </c>
      <c r="N259" t="s">
        <v>1289</v>
      </c>
      <c r="O259">
        <v>272331</v>
      </c>
      <c r="P259">
        <v>391980</v>
      </c>
      <c r="Q259">
        <v>801735</v>
      </c>
      <c r="R259">
        <v>801735</v>
      </c>
      <c r="S259" t="s">
        <v>1303</v>
      </c>
      <c r="T259" t="s">
        <v>1289</v>
      </c>
    </row>
    <row r="260" spans="1:20" x14ac:dyDescent="0.3">
      <c r="A260" t="s">
        <v>1168</v>
      </c>
      <c r="B260" t="s">
        <v>1257</v>
      </c>
      <c r="C260">
        <v>48</v>
      </c>
      <c r="D260" t="s">
        <v>1263</v>
      </c>
      <c r="E260">
        <v>2013</v>
      </c>
      <c r="F260">
        <v>36</v>
      </c>
      <c r="G260">
        <v>0.43</v>
      </c>
      <c r="H260" t="s">
        <v>1264</v>
      </c>
      <c r="I260" t="s">
        <v>1272</v>
      </c>
      <c r="J260" t="s">
        <v>1276</v>
      </c>
      <c r="K260" t="s">
        <v>1283</v>
      </c>
      <c r="L260" t="s">
        <v>1286</v>
      </c>
      <c r="M260" t="s">
        <v>1289</v>
      </c>
      <c r="N260" t="s">
        <v>1288</v>
      </c>
      <c r="O260">
        <v>190000</v>
      </c>
      <c r="P260">
        <v>252630</v>
      </c>
      <c r="Q260">
        <v>414456</v>
      </c>
      <c r="R260">
        <v>414456</v>
      </c>
      <c r="S260" t="s">
        <v>1303</v>
      </c>
      <c r="T260" t="s">
        <v>1289</v>
      </c>
    </row>
    <row r="261" spans="1:20" x14ac:dyDescent="0.3">
      <c r="A261" t="s">
        <v>1169</v>
      </c>
      <c r="B261" t="s">
        <v>1256</v>
      </c>
      <c r="C261">
        <v>61</v>
      </c>
      <c r="D261" t="s">
        <v>1262</v>
      </c>
      <c r="E261">
        <v>2005</v>
      </c>
      <c r="F261">
        <v>30</v>
      </c>
      <c r="G261">
        <v>0.60387439300000001</v>
      </c>
      <c r="H261" t="s">
        <v>1265</v>
      </c>
      <c r="I261" t="s">
        <v>1271</v>
      </c>
      <c r="J261" t="s">
        <v>1271</v>
      </c>
      <c r="K261" t="s">
        <v>1271</v>
      </c>
      <c r="L261" t="s">
        <v>1271</v>
      </c>
      <c r="M261" t="s">
        <v>1288</v>
      </c>
      <c r="N261" t="s">
        <v>1289</v>
      </c>
      <c r="O261">
        <v>274398</v>
      </c>
      <c r="P261">
        <v>274398</v>
      </c>
      <c r="Q261">
        <v>344376</v>
      </c>
      <c r="R261">
        <v>0</v>
      </c>
      <c r="S261" t="s">
        <v>1288</v>
      </c>
      <c r="T261" t="s">
        <v>1289</v>
      </c>
    </row>
    <row r="262" spans="1:20" x14ac:dyDescent="0.3">
      <c r="A262" t="s">
        <v>1170</v>
      </c>
      <c r="B262" t="s">
        <v>1257</v>
      </c>
      <c r="C262">
        <v>36</v>
      </c>
      <c r="D262" t="s">
        <v>1263</v>
      </c>
      <c r="E262">
        <v>2011</v>
      </c>
      <c r="F262">
        <v>36</v>
      </c>
      <c r="G262">
        <v>0.61528031299999997</v>
      </c>
      <c r="H262" t="s">
        <v>1264</v>
      </c>
      <c r="I262" t="s">
        <v>1271</v>
      </c>
      <c r="J262" t="s">
        <v>1271</v>
      </c>
      <c r="K262" t="s">
        <v>1271</v>
      </c>
      <c r="L262" t="s">
        <v>1271</v>
      </c>
      <c r="M262" t="s">
        <v>1288</v>
      </c>
      <c r="N262" t="s">
        <v>1288</v>
      </c>
      <c r="O262">
        <v>389085</v>
      </c>
      <c r="P262">
        <v>389085</v>
      </c>
      <c r="Q262">
        <v>423480</v>
      </c>
      <c r="R262">
        <v>0</v>
      </c>
      <c r="S262" t="s">
        <v>1303</v>
      </c>
      <c r="T262" t="s">
        <v>1289</v>
      </c>
    </row>
    <row r="263" spans="1:20" x14ac:dyDescent="0.3">
      <c r="A263" t="s">
        <v>1171</v>
      </c>
      <c r="B263" t="s">
        <v>1257</v>
      </c>
      <c r="C263">
        <v>61</v>
      </c>
      <c r="D263" t="s">
        <v>1261</v>
      </c>
      <c r="E263">
        <v>2008</v>
      </c>
      <c r="F263">
        <v>19</v>
      </c>
      <c r="G263">
        <v>0.82788258100000001</v>
      </c>
      <c r="H263" t="s">
        <v>1265</v>
      </c>
      <c r="I263" t="s">
        <v>1271</v>
      </c>
      <c r="J263" t="s">
        <v>1271</v>
      </c>
      <c r="K263" t="s">
        <v>1271</v>
      </c>
      <c r="L263" t="s">
        <v>1271</v>
      </c>
      <c r="M263" t="s">
        <v>1289</v>
      </c>
      <c r="N263" t="s">
        <v>1289</v>
      </c>
      <c r="O263">
        <v>57416</v>
      </c>
      <c r="P263">
        <v>403488</v>
      </c>
      <c r="Q263">
        <v>0</v>
      </c>
      <c r="R263">
        <v>0</v>
      </c>
      <c r="S263" t="s">
        <v>1288</v>
      </c>
      <c r="T263" t="s">
        <v>1289</v>
      </c>
    </row>
    <row r="264" spans="1:20" x14ac:dyDescent="0.3">
      <c r="A264" t="s">
        <v>1172</v>
      </c>
      <c r="B264" t="s">
        <v>1257</v>
      </c>
      <c r="C264">
        <v>61</v>
      </c>
      <c r="D264" t="s">
        <v>1262</v>
      </c>
      <c r="E264">
        <v>2007</v>
      </c>
      <c r="F264">
        <v>22</v>
      </c>
      <c r="G264">
        <v>0.76480134499999997</v>
      </c>
      <c r="H264" t="s">
        <v>1264</v>
      </c>
      <c r="I264" t="s">
        <v>1271</v>
      </c>
      <c r="J264" t="s">
        <v>1271</v>
      </c>
      <c r="K264" t="s">
        <v>1271</v>
      </c>
      <c r="L264" t="s">
        <v>1271</v>
      </c>
      <c r="M264" t="s">
        <v>1289</v>
      </c>
      <c r="N264" t="s">
        <v>1289</v>
      </c>
      <c r="O264">
        <v>320887</v>
      </c>
      <c r="P264">
        <v>393740</v>
      </c>
      <c r="Q264">
        <v>546811</v>
      </c>
      <c r="R264">
        <v>546811</v>
      </c>
      <c r="S264" t="s">
        <v>1288</v>
      </c>
      <c r="T264" t="s">
        <v>1289</v>
      </c>
    </row>
    <row r="265" spans="1:20" x14ac:dyDescent="0.3">
      <c r="A265" t="s">
        <v>1173</v>
      </c>
      <c r="B265" t="s">
        <v>1257</v>
      </c>
      <c r="C265">
        <v>42</v>
      </c>
      <c r="D265" t="s">
        <v>1263</v>
      </c>
      <c r="E265">
        <v>2011</v>
      </c>
      <c r="F265">
        <v>36</v>
      </c>
      <c r="G265">
        <v>0.6463103</v>
      </c>
      <c r="H265" t="s">
        <v>1264</v>
      </c>
      <c r="I265" t="s">
        <v>1271</v>
      </c>
      <c r="J265" t="s">
        <v>1271</v>
      </c>
      <c r="K265" t="s">
        <v>1271</v>
      </c>
      <c r="L265" t="s">
        <v>1271</v>
      </c>
      <c r="M265" t="s">
        <v>1288</v>
      </c>
      <c r="N265" t="s">
        <v>1288</v>
      </c>
      <c r="O265">
        <v>342421</v>
      </c>
      <c r="P265">
        <v>381255</v>
      </c>
      <c r="Q265">
        <v>508425</v>
      </c>
      <c r="R265">
        <v>0</v>
      </c>
      <c r="S265" t="s">
        <v>1303</v>
      </c>
      <c r="T265" t="s">
        <v>1289</v>
      </c>
    </row>
    <row r="266" spans="1:20" x14ac:dyDescent="0.3">
      <c r="A266" t="s">
        <v>1174</v>
      </c>
      <c r="B266" t="s">
        <v>1257</v>
      </c>
      <c r="C266">
        <v>61</v>
      </c>
      <c r="D266" t="s">
        <v>1261</v>
      </c>
      <c r="E266">
        <v>2008</v>
      </c>
      <c r="F266">
        <v>20</v>
      </c>
      <c r="G266">
        <v>0.82839225800000005</v>
      </c>
      <c r="H266" t="s">
        <v>1265</v>
      </c>
      <c r="I266" t="s">
        <v>1271</v>
      </c>
      <c r="J266" t="s">
        <v>1271</v>
      </c>
      <c r="K266" t="s">
        <v>1271</v>
      </c>
      <c r="L266" t="s">
        <v>1271</v>
      </c>
      <c r="M266" t="s">
        <v>1289</v>
      </c>
      <c r="N266" t="s">
        <v>1289</v>
      </c>
      <c r="O266">
        <v>180934.18</v>
      </c>
      <c r="P266">
        <v>457560</v>
      </c>
      <c r="Q266">
        <v>0</v>
      </c>
      <c r="R266">
        <v>0</v>
      </c>
      <c r="S266" t="s">
        <v>1305</v>
      </c>
      <c r="T266" t="s">
        <v>1289</v>
      </c>
    </row>
    <row r="267" spans="1:20" x14ac:dyDescent="0.3">
      <c r="A267" t="s">
        <v>1175</v>
      </c>
      <c r="B267" t="s">
        <v>1257</v>
      </c>
      <c r="C267">
        <v>54</v>
      </c>
      <c r="D267" t="s">
        <v>1263</v>
      </c>
      <c r="E267">
        <v>2013</v>
      </c>
      <c r="F267">
        <v>36</v>
      </c>
      <c r="G267">
        <v>0.74819047599999999</v>
      </c>
      <c r="H267" t="s">
        <v>1264</v>
      </c>
      <c r="I267" t="s">
        <v>1271</v>
      </c>
      <c r="J267" t="s">
        <v>1271</v>
      </c>
      <c r="K267" t="s">
        <v>1271</v>
      </c>
      <c r="L267" t="s">
        <v>1271</v>
      </c>
      <c r="M267" t="s">
        <v>1289</v>
      </c>
      <c r="N267" t="s">
        <v>1289</v>
      </c>
      <c r="O267">
        <v>253916</v>
      </c>
      <c r="P267">
        <v>445392</v>
      </c>
      <c r="Q267">
        <v>828208</v>
      </c>
      <c r="R267">
        <v>828208</v>
      </c>
      <c r="S267" t="s">
        <v>1303</v>
      </c>
      <c r="T267" t="s">
        <v>1289</v>
      </c>
    </row>
    <row r="268" spans="1:20" x14ac:dyDescent="0.3">
      <c r="A268" t="s">
        <v>1176</v>
      </c>
      <c r="B268" t="s">
        <v>1257</v>
      </c>
      <c r="C268">
        <v>48</v>
      </c>
      <c r="D268" t="s">
        <v>1263</v>
      </c>
      <c r="E268">
        <v>2013</v>
      </c>
      <c r="F268">
        <v>36</v>
      </c>
      <c r="G268">
        <v>0.60913461499999999</v>
      </c>
      <c r="H268" t="s">
        <v>1264</v>
      </c>
      <c r="I268" t="s">
        <v>1271</v>
      </c>
      <c r="J268" t="s">
        <v>1271</v>
      </c>
      <c r="K268" t="s">
        <v>1271</v>
      </c>
      <c r="L268" t="s">
        <v>1271</v>
      </c>
      <c r="M268" t="s">
        <v>1289</v>
      </c>
      <c r="N268" t="s">
        <v>1288</v>
      </c>
      <c r="O268">
        <v>13534.9</v>
      </c>
      <c r="P268">
        <v>344019</v>
      </c>
      <c r="Q268">
        <v>0</v>
      </c>
      <c r="R268">
        <v>0</v>
      </c>
      <c r="S268" t="s">
        <v>1303</v>
      </c>
      <c r="T268" t="s">
        <v>1289</v>
      </c>
    </row>
    <row r="269" spans="1:20" x14ac:dyDescent="0.3">
      <c r="A269" t="s">
        <v>1177</v>
      </c>
      <c r="B269" t="s">
        <v>1256</v>
      </c>
      <c r="C269">
        <v>61</v>
      </c>
      <c r="D269" t="s">
        <v>1262</v>
      </c>
      <c r="E269">
        <v>2009</v>
      </c>
      <c r="F269">
        <v>20</v>
      </c>
      <c r="G269">
        <v>0.61820298500000004</v>
      </c>
      <c r="H269" t="s">
        <v>1265</v>
      </c>
      <c r="I269" t="s">
        <v>1271</v>
      </c>
      <c r="J269" t="s">
        <v>1271</v>
      </c>
      <c r="K269" t="s">
        <v>1271</v>
      </c>
      <c r="L269" t="s">
        <v>1271</v>
      </c>
      <c r="M269" t="s">
        <v>1289</v>
      </c>
      <c r="N269" t="s">
        <v>1289</v>
      </c>
      <c r="O269">
        <v>237163.06</v>
      </c>
      <c r="P269">
        <v>350189</v>
      </c>
      <c r="Q269">
        <v>536104</v>
      </c>
      <c r="R269">
        <v>536104</v>
      </c>
      <c r="S269" t="s">
        <v>1288</v>
      </c>
      <c r="T269" t="s">
        <v>1289</v>
      </c>
    </row>
    <row r="270" spans="1:20" x14ac:dyDescent="0.3">
      <c r="A270" t="s">
        <v>1178</v>
      </c>
      <c r="B270" t="s">
        <v>1256</v>
      </c>
      <c r="C270">
        <v>61</v>
      </c>
      <c r="D270" t="s">
        <v>1263</v>
      </c>
      <c r="E270">
        <v>2011</v>
      </c>
      <c r="F270">
        <v>50</v>
      </c>
      <c r="G270">
        <v>0.79583483899999996</v>
      </c>
      <c r="H270" t="s">
        <v>1265</v>
      </c>
      <c r="I270" t="s">
        <v>1269</v>
      </c>
      <c r="J270" t="s">
        <v>1275</v>
      </c>
      <c r="K270" t="s">
        <v>1280</v>
      </c>
      <c r="L270" t="s">
        <v>1284</v>
      </c>
      <c r="M270" t="s">
        <v>1288</v>
      </c>
      <c r="N270" t="s">
        <v>1289</v>
      </c>
      <c r="O270">
        <v>460365</v>
      </c>
      <c r="P270">
        <v>507129</v>
      </c>
      <c r="Q270">
        <v>674993</v>
      </c>
      <c r="R270">
        <v>0</v>
      </c>
      <c r="S270" t="s">
        <v>1288</v>
      </c>
      <c r="T270" t="s">
        <v>1289</v>
      </c>
    </row>
    <row r="271" spans="1:20" x14ac:dyDescent="0.3">
      <c r="A271" t="s">
        <v>1179</v>
      </c>
      <c r="B271" t="s">
        <v>1256</v>
      </c>
      <c r="C271">
        <v>49</v>
      </c>
      <c r="D271" t="s">
        <v>1263</v>
      </c>
      <c r="E271">
        <v>2012</v>
      </c>
      <c r="F271">
        <v>28</v>
      </c>
      <c r="G271">
        <v>0.83069561000000003</v>
      </c>
      <c r="H271" t="s">
        <v>1265</v>
      </c>
      <c r="I271" t="s">
        <v>1271</v>
      </c>
      <c r="J271" t="s">
        <v>1271</v>
      </c>
      <c r="K271" t="s">
        <v>1271</v>
      </c>
      <c r="L271" t="s">
        <v>1271</v>
      </c>
      <c r="M271" t="s">
        <v>1288</v>
      </c>
      <c r="N271" t="s">
        <v>1289</v>
      </c>
      <c r="O271">
        <v>648420</v>
      </c>
      <c r="P271">
        <v>648420</v>
      </c>
      <c r="Q271">
        <v>642346</v>
      </c>
      <c r="R271">
        <v>0</v>
      </c>
      <c r="S271" t="s">
        <v>1305</v>
      </c>
      <c r="T271" t="s">
        <v>1289</v>
      </c>
    </row>
    <row r="272" spans="1:20" x14ac:dyDescent="0.3">
      <c r="A272" t="s">
        <v>1180</v>
      </c>
      <c r="B272" t="s">
        <v>1257</v>
      </c>
      <c r="C272">
        <v>60</v>
      </c>
      <c r="D272" t="s">
        <v>1263</v>
      </c>
      <c r="E272">
        <v>2018</v>
      </c>
      <c r="F272">
        <v>36</v>
      </c>
      <c r="G272">
        <v>0.56794208899999998</v>
      </c>
      <c r="H272" t="s">
        <v>1264</v>
      </c>
      <c r="I272" t="s">
        <v>1273</v>
      </c>
      <c r="J272" t="s">
        <v>1275</v>
      </c>
      <c r="K272" t="s">
        <v>1281</v>
      </c>
      <c r="L272" t="s">
        <v>1286</v>
      </c>
      <c r="M272" t="s">
        <v>1288</v>
      </c>
      <c r="N272" t="s">
        <v>1289</v>
      </c>
      <c r="O272">
        <v>222907</v>
      </c>
      <c r="P272">
        <v>286155</v>
      </c>
      <c r="Q272">
        <v>762762</v>
      </c>
      <c r="R272">
        <v>0</v>
      </c>
      <c r="S272" t="s">
        <v>1303</v>
      </c>
      <c r="T272" t="s">
        <v>1289</v>
      </c>
    </row>
    <row r="273" spans="1:20" x14ac:dyDescent="0.3">
      <c r="A273" t="s">
        <v>1181</v>
      </c>
      <c r="B273" t="s">
        <v>1257</v>
      </c>
      <c r="C273">
        <v>37</v>
      </c>
      <c r="D273" t="s">
        <v>1263</v>
      </c>
      <c r="E273">
        <v>2015</v>
      </c>
      <c r="F273">
        <v>36</v>
      </c>
      <c r="G273">
        <v>0.61701130400000004</v>
      </c>
      <c r="H273" t="s">
        <v>1264</v>
      </c>
      <c r="I273" t="s">
        <v>1270</v>
      </c>
      <c r="J273" t="s">
        <v>1276</v>
      </c>
      <c r="K273" t="s">
        <v>1281</v>
      </c>
      <c r="L273" t="s">
        <v>1286</v>
      </c>
      <c r="M273" t="s">
        <v>1289</v>
      </c>
      <c r="N273" t="s">
        <v>1288</v>
      </c>
      <c r="O273">
        <v>403039.00099999999</v>
      </c>
      <c r="P273">
        <v>485614</v>
      </c>
      <c r="Q273">
        <v>711023</v>
      </c>
      <c r="R273">
        <v>0</v>
      </c>
      <c r="S273" t="s">
        <v>1304</v>
      </c>
      <c r="T273" t="s">
        <v>1289</v>
      </c>
    </row>
    <row r="274" spans="1:20" x14ac:dyDescent="0.3">
      <c r="A274" t="s">
        <v>1182</v>
      </c>
      <c r="B274" t="s">
        <v>1257</v>
      </c>
      <c r="C274">
        <v>61</v>
      </c>
      <c r="D274" t="s">
        <v>1262</v>
      </c>
      <c r="E274">
        <v>2010</v>
      </c>
      <c r="F274">
        <v>43</v>
      </c>
      <c r="G274">
        <v>0.72124137899999996</v>
      </c>
      <c r="H274" t="s">
        <v>1265</v>
      </c>
      <c r="I274" t="s">
        <v>1271</v>
      </c>
      <c r="J274" t="s">
        <v>1271</v>
      </c>
      <c r="K274" t="s">
        <v>1271</v>
      </c>
      <c r="L274" t="s">
        <v>1271</v>
      </c>
      <c r="M274" t="s">
        <v>1289</v>
      </c>
      <c r="N274" t="s">
        <v>1289</v>
      </c>
      <c r="O274">
        <v>91918</v>
      </c>
      <c r="P274">
        <v>356896</v>
      </c>
      <c r="Q274">
        <v>0</v>
      </c>
      <c r="R274">
        <v>0</v>
      </c>
      <c r="S274" t="s">
        <v>1304</v>
      </c>
      <c r="T274" t="s">
        <v>1289</v>
      </c>
    </row>
    <row r="275" spans="1:20" x14ac:dyDescent="0.3">
      <c r="A275" t="s">
        <v>1183</v>
      </c>
      <c r="B275" t="s">
        <v>1257</v>
      </c>
      <c r="C275">
        <v>61</v>
      </c>
      <c r="D275" t="s">
        <v>1261</v>
      </c>
      <c r="E275">
        <v>2009</v>
      </c>
      <c r="F275">
        <v>46</v>
      </c>
      <c r="G275">
        <v>0.73765611900000005</v>
      </c>
      <c r="H275" t="s">
        <v>1265</v>
      </c>
      <c r="I275" t="s">
        <v>1270</v>
      </c>
      <c r="J275" t="s">
        <v>1274</v>
      </c>
      <c r="K275" t="s">
        <v>1281</v>
      </c>
      <c r="L275" t="s">
        <v>1271</v>
      </c>
      <c r="M275" t="s">
        <v>1289</v>
      </c>
      <c r="N275" t="s">
        <v>1289</v>
      </c>
      <c r="O275">
        <v>190635.55</v>
      </c>
      <c r="P275">
        <v>373200</v>
      </c>
      <c r="Q275">
        <v>567103</v>
      </c>
      <c r="R275">
        <v>567103</v>
      </c>
      <c r="S275" t="s">
        <v>1288</v>
      </c>
      <c r="T275" t="s">
        <v>1289</v>
      </c>
    </row>
    <row r="276" spans="1:20" x14ac:dyDescent="0.3">
      <c r="A276" t="s">
        <v>1184</v>
      </c>
      <c r="B276" t="s">
        <v>1257</v>
      </c>
      <c r="C276">
        <v>61</v>
      </c>
      <c r="D276" t="s">
        <v>1262</v>
      </c>
      <c r="E276">
        <v>2011</v>
      </c>
      <c r="F276">
        <v>43</v>
      </c>
      <c r="G276">
        <v>0.81770425800000002</v>
      </c>
      <c r="H276" t="s">
        <v>1265</v>
      </c>
      <c r="I276" t="s">
        <v>1271</v>
      </c>
      <c r="J276" t="s">
        <v>1271</v>
      </c>
      <c r="K276" t="s">
        <v>1271</v>
      </c>
      <c r="L276" t="s">
        <v>1271</v>
      </c>
      <c r="M276" t="s">
        <v>1289</v>
      </c>
      <c r="N276" t="s">
        <v>1289</v>
      </c>
      <c r="O276">
        <v>76285</v>
      </c>
      <c r="P276">
        <v>439565</v>
      </c>
      <c r="Q276">
        <v>0</v>
      </c>
      <c r="R276">
        <v>0</v>
      </c>
      <c r="S276" t="s">
        <v>1305</v>
      </c>
      <c r="T276" t="s">
        <v>1289</v>
      </c>
    </row>
    <row r="277" spans="1:20" x14ac:dyDescent="0.3">
      <c r="A277" t="s">
        <v>1185</v>
      </c>
      <c r="B277" t="s">
        <v>1257</v>
      </c>
      <c r="C277">
        <v>61</v>
      </c>
      <c r="D277" t="s">
        <v>1263</v>
      </c>
      <c r="E277">
        <v>2013</v>
      </c>
      <c r="F277">
        <v>35</v>
      </c>
      <c r="G277">
        <v>0.71355428600000004</v>
      </c>
      <c r="H277" t="s">
        <v>1265</v>
      </c>
      <c r="I277" t="s">
        <v>1268</v>
      </c>
      <c r="J277" t="s">
        <v>1275</v>
      </c>
      <c r="K277" t="s">
        <v>1279</v>
      </c>
      <c r="L277" t="s">
        <v>1286</v>
      </c>
      <c r="M277" t="s">
        <v>1288</v>
      </c>
      <c r="N277" t="s">
        <v>1288</v>
      </c>
      <c r="O277">
        <v>303736</v>
      </c>
      <c r="P277">
        <v>372652</v>
      </c>
      <c r="Q277">
        <v>720067</v>
      </c>
      <c r="R277">
        <v>0</v>
      </c>
      <c r="S277" t="s">
        <v>1304</v>
      </c>
      <c r="T277" t="s">
        <v>1289</v>
      </c>
    </row>
    <row r="278" spans="1:20" x14ac:dyDescent="0.3">
      <c r="A278" t="s">
        <v>1186</v>
      </c>
      <c r="B278" t="s">
        <v>1257</v>
      </c>
      <c r="C278">
        <v>49</v>
      </c>
      <c r="D278" t="s">
        <v>1262</v>
      </c>
      <c r="E278">
        <v>2009</v>
      </c>
      <c r="F278">
        <v>20</v>
      </c>
      <c r="G278">
        <v>0.83117731299999997</v>
      </c>
      <c r="H278" t="s">
        <v>1265</v>
      </c>
      <c r="I278" t="s">
        <v>1271</v>
      </c>
      <c r="J278" t="s">
        <v>1271</v>
      </c>
      <c r="K278" t="s">
        <v>1271</v>
      </c>
      <c r="L278" t="s">
        <v>1271</v>
      </c>
      <c r="M278" t="s">
        <v>1289</v>
      </c>
      <c r="N278" t="s">
        <v>1289</v>
      </c>
      <c r="O278">
        <v>411755.82</v>
      </c>
      <c r="P278">
        <v>570402</v>
      </c>
      <c r="Q278">
        <v>647614</v>
      </c>
      <c r="R278">
        <v>647614</v>
      </c>
      <c r="S278" t="s">
        <v>1288</v>
      </c>
      <c r="T278" t="s">
        <v>1289</v>
      </c>
    </row>
    <row r="279" spans="1:20" x14ac:dyDescent="0.3">
      <c r="A279" t="s">
        <v>1187</v>
      </c>
      <c r="B279" t="s">
        <v>1257</v>
      </c>
      <c r="C279">
        <v>36</v>
      </c>
      <c r="D279" t="s">
        <v>1263</v>
      </c>
      <c r="E279">
        <v>2010</v>
      </c>
      <c r="F279">
        <v>36</v>
      </c>
      <c r="G279">
        <v>0.62831241299999996</v>
      </c>
      <c r="H279" t="s">
        <v>1264</v>
      </c>
      <c r="I279" t="s">
        <v>1270</v>
      </c>
      <c r="J279" t="s">
        <v>1275</v>
      </c>
      <c r="K279" t="s">
        <v>1282</v>
      </c>
      <c r="L279" t="s">
        <v>1284</v>
      </c>
      <c r="M279" t="s">
        <v>1289</v>
      </c>
      <c r="N279" t="s">
        <v>1288</v>
      </c>
      <c r="O279">
        <v>150800</v>
      </c>
      <c r="P279">
        <v>396432</v>
      </c>
      <c r="Q279">
        <v>0</v>
      </c>
      <c r="R279">
        <v>0</v>
      </c>
      <c r="S279" t="s">
        <v>1303</v>
      </c>
      <c r="T279" t="s">
        <v>1289</v>
      </c>
    </row>
    <row r="280" spans="1:20" x14ac:dyDescent="0.3">
      <c r="A280" t="s">
        <v>1188</v>
      </c>
      <c r="B280" t="s">
        <v>1256</v>
      </c>
      <c r="C280">
        <v>61</v>
      </c>
      <c r="D280" t="s">
        <v>1260</v>
      </c>
      <c r="E280">
        <v>2011</v>
      </c>
      <c r="F280">
        <v>39</v>
      </c>
      <c r="G280">
        <v>0.72271290700000002</v>
      </c>
      <c r="H280" t="s">
        <v>1265</v>
      </c>
      <c r="I280" t="s">
        <v>1273</v>
      </c>
      <c r="J280" t="s">
        <v>1276</v>
      </c>
      <c r="K280" t="s">
        <v>1282</v>
      </c>
      <c r="L280" t="s">
        <v>1286</v>
      </c>
      <c r="M280" t="s">
        <v>1289</v>
      </c>
      <c r="N280" t="s">
        <v>1289</v>
      </c>
      <c r="O280">
        <v>172259</v>
      </c>
      <c r="P280">
        <v>322439</v>
      </c>
      <c r="Q280">
        <v>758416</v>
      </c>
      <c r="R280">
        <v>758416</v>
      </c>
      <c r="S280" t="s">
        <v>1304</v>
      </c>
      <c r="T280" t="s">
        <v>1289</v>
      </c>
    </row>
    <row r="281" spans="1:20" x14ac:dyDescent="0.3">
      <c r="A281" t="s">
        <v>1189</v>
      </c>
      <c r="B281" t="s">
        <v>1257</v>
      </c>
      <c r="C281">
        <v>36</v>
      </c>
      <c r="D281" t="s">
        <v>1262</v>
      </c>
      <c r="E281">
        <v>2010</v>
      </c>
      <c r="F281">
        <v>41</v>
      </c>
      <c r="G281">
        <v>0.60128312399999995</v>
      </c>
      <c r="H281" t="s">
        <v>1264</v>
      </c>
      <c r="I281" t="s">
        <v>1273</v>
      </c>
      <c r="J281" t="s">
        <v>1276</v>
      </c>
      <c r="K281" t="s">
        <v>1281</v>
      </c>
      <c r="L281" t="s">
        <v>1286</v>
      </c>
      <c r="M281" t="s">
        <v>1289</v>
      </c>
      <c r="N281" t="s">
        <v>1289</v>
      </c>
      <c r="O281">
        <v>151419</v>
      </c>
      <c r="P281">
        <v>290323</v>
      </c>
      <c r="Q281">
        <v>586263</v>
      </c>
      <c r="R281">
        <v>586263</v>
      </c>
      <c r="S281" t="s">
        <v>1303</v>
      </c>
      <c r="T281" t="s">
        <v>1289</v>
      </c>
    </row>
    <row r="282" spans="1:20" x14ac:dyDescent="0.3">
      <c r="A282" t="s">
        <v>1190</v>
      </c>
      <c r="B282" t="s">
        <v>1256</v>
      </c>
      <c r="C282">
        <v>61</v>
      </c>
      <c r="D282" t="s">
        <v>1263</v>
      </c>
      <c r="E282">
        <v>2014</v>
      </c>
      <c r="F282">
        <v>34</v>
      </c>
      <c r="G282">
        <v>0.67037502900000001</v>
      </c>
      <c r="H282" t="s">
        <v>1265</v>
      </c>
      <c r="I282" t="s">
        <v>1269</v>
      </c>
      <c r="J282" t="s">
        <v>1274</v>
      </c>
      <c r="K282" t="s">
        <v>1282</v>
      </c>
      <c r="L282" t="s">
        <v>1284</v>
      </c>
      <c r="M282" t="s">
        <v>1288</v>
      </c>
      <c r="N282" t="s">
        <v>1289</v>
      </c>
      <c r="O282">
        <v>506341.53</v>
      </c>
      <c r="P282">
        <v>511560</v>
      </c>
      <c r="Q282">
        <v>616133</v>
      </c>
      <c r="R282">
        <v>0</v>
      </c>
      <c r="S282" t="s">
        <v>1288</v>
      </c>
      <c r="T282" t="s">
        <v>1289</v>
      </c>
    </row>
    <row r="283" spans="1:20" x14ac:dyDescent="0.3">
      <c r="A283" t="s">
        <v>1191</v>
      </c>
      <c r="B283" t="s">
        <v>1257</v>
      </c>
      <c r="C283">
        <v>37</v>
      </c>
      <c r="D283" t="s">
        <v>1263</v>
      </c>
      <c r="E283">
        <v>2013</v>
      </c>
      <c r="F283">
        <v>47</v>
      </c>
      <c r="G283">
        <v>0.69282190499999996</v>
      </c>
      <c r="H283" t="s">
        <v>1265</v>
      </c>
      <c r="I283" t="s">
        <v>1271</v>
      </c>
      <c r="J283" t="s">
        <v>1271</v>
      </c>
      <c r="K283" t="s">
        <v>1271</v>
      </c>
      <c r="L283" t="s">
        <v>1271</v>
      </c>
      <c r="M283" t="s">
        <v>1288</v>
      </c>
      <c r="N283" t="s">
        <v>1288</v>
      </c>
      <c r="O283">
        <v>578520</v>
      </c>
      <c r="P283">
        <v>607446</v>
      </c>
      <c r="Q283">
        <v>425388</v>
      </c>
      <c r="R283">
        <v>0</v>
      </c>
      <c r="S283" t="s">
        <v>1288</v>
      </c>
      <c r="T283" t="s">
        <v>1289</v>
      </c>
    </row>
    <row r="284" spans="1:20" x14ac:dyDescent="0.3">
      <c r="A284" t="s">
        <v>1192</v>
      </c>
      <c r="B284" t="s">
        <v>1257</v>
      </c>
      <c r="C284">
        <v>61</v>
      </c>
      <c r="D284" t="s">
        <v>1262</v>
      </c>
      <c r="E284">
        <v>2011</v>
      </c>
      <c r="F284">
        <v>36</v>
      </c>
      <c r="G284">
        <v>0.82737651599999995</v>
      </c>
      <c r="H284" t="s">
        <v>1265</v>
      </c>
      <c r="I284" t="s">
        <v>1271</v>
      </c>
      <c r="J284" t="s">
        <v>1271</v>
      </c>
      <c r="K284" t="s">
        <v>1271</v>
      </c>
      <c r="L284" t="s">
        <v>1271</v>
      </c>
      <c r="M284" t="s">
        <v>1289</v>
      </c>
      <c r="N284" t="s">
        <v>1289</v>
      </c>
      <c r="O284">
        <v>158150.6</v>
      </c>
      <c r="P284">
        <v>547740</v>
      </c>
      <c r="Q284">
        <v>0</v>
      </c>
      <c r="R284">
        <v>0</v>
      </c>
      <c r="S284" t="s">
        <v>1288</v>
      </c>
      <c r="T284" t="s">
        <v>1289</v>
      </c>
    </row>
    <row r="285" spans="1:20" x14ac:dyDescent="0.3">
      <c r="A285" t="s">
        <v>1193</v>
      </c>
      <c r="B285" t="s">
        <v>1257</v>
      </c>
      <c r="C285">
        <v>61</v>
      </c>
      <c r="D285" t="s">
        <v>1260</v>
      </c>
      <c r="E285">
        <v>2009</v>
      </c>
      <c r="F285">
        <v>23</v>
      </c>
      <c r="G285">
        <v>0.62684713000000003</v>
      </c>
      <c r="H285" t="s">
        <v>1264</v>
      </c>
      <c r="I285" t="s">
        <v>1272</v>
      </c>
      <c r="J285" t="s">
        <v>1277</v>
      </c>
      <c r="K285" t="s">
        <v>1280</v>
      </c>
      <c r="L285" t="s">
        <v>1286</v>
      </c>
      <c r="M285" t="s">
        <v>1288</v>
      </c>
      <c r="N285" t="s">
        <v>1289</v>
      </c>
      <c r="O285">
        <v>217010.89</v>
      </c>
      <c r="P285">
        <v>236484</v>
      </c>
      <c r="Q285">
        <v>479657</v>
      </c>
      <c r="R285">
        <v>0</v>
      </c>
      <c r="S285" t="s">
        <v>1288</v>
      </c>
      <c r="T285" t="s">
        <v>1289</v>
      </c>
    </row>
    <row r="286" spans="1:20" x14ac:dyDescent="0.3">
      <c r="A286" t="s">
        <v>1194</v>
      </c>
      <c r="B286" t="s">
        <v>1257</v>
      </c>
      <c r="C286">
        <v>61</v>
      </c>
      <c r="D286" t="s">
        <v>1262</v>
      </c>
      <c r="E286">
        <v>2011</v>
      </c>
      <c r="F286">
        <v>42</v>
      </c>
      <c r="G286">
        <v>0.82839225800000005</v>
      </c>
      <c r="H286" t="s">
        <v>1266</v>
      </c>
      <c r="I286" t="s">
        <v>1270</v>
      </c>
      <c r="J286" t="s">
        <v>1271</v>
      </c>
      <c r="K286" t="s">
        <v>1271</v>
      </c>
      <c r="L286" t="s">
        <v>1271</v>
      </c>
      <c r="M286" t="s">
        <v>1288</v>
      </c>
      <c r="N286" t="s">
        <v>1289</v>
      </c>
      <c r="O286">
        <v>539187.36</v>
      </c>
      <c r="P286">
        <v>579640</v>
      </c>
      <c r="Q286">
        <v>796185</v>
      </c>
      <c r="R286">
        <v>0</v>
      </c>
      <c r="S286" t="s">
        <v>1288</v>
      </c>
      <c r="T286" t="s">
        <v>1289</v>
      </c>
    </row>
    <row r="287" spans="1:20" x14ac:dyDescent="0.3">
      <c r="A287" t="s">
        <v>1195</v>
      </c>
      <c r="B287" t="s">
        <v>1257</v>
      </c>
      <c r="C287">
        <v>36</v>
      </c>
      <c r="D287" t="s">
        <v>1263</v>
      </c>
      <c r="E287">
        <v>2007</v>
      </c>
      <c r="F287">
        <v>36</v>
      </c>
      <c r="G287">
        <v>0.61292947200000003</v>
      </c>
      <c r="H287" t="s">
        <v>1264</v>
      </c>
      <c r="I287" t="s">
        <v>1271</v>
      </c>
      <c r="J287" t="s">
        <v>1271</v>
      </c>
      <c r="K287" t="s">
        <v>1271</v>
      </c>
      <c r="L287" t="s">
        <v>1271</v>
      </c>
      <c r="M287" t="s">
        <v>1289</v>
      </c>
      <c r="N287" t="s">
        <v>1288</v>
      </c>
      <c r="O287">
        <v>256784</v>
      </c>
      <c r="P287">
        <v>303568</v>
      </c>
      <c r="Q287">
        <v>345251</v>
      </c>
      <c r="R287">
        <v>0</v>
      </c>
      <c r="S287" t="s">
        <v>1303</v>
      </c>
      <c r="T287" t="s">
        <v>1289</v>
      </c>
    </row>
    <row r="288" spans="1:20" x14ac:dyDescent="0.3">
      <c r="A288" t="s">
        <v>1196</v>
      </c>
      <c r="B288" t="s">
        <v>1257</v>
      </c>
      <c r="C288">
        <v>60</v>
      </c>
      <c r="D288" t="s">
        <v>1263</v>
      </c>
      <c r="E288">
        <v>2014</v>
      </c>
      <c r="F288">
        <v>36</v>
      </c>
      <c r="G288">
        <v>0.76103638100000004</v>
      </c>
      <c r="H288" t="s">
        <v>1264</v>
      </c>
      <c r="I288" t="s">
        <v>1271</v>
      </c>
      <c r="J288" t="s">
        <v>1271</v>
      </c>
      <c r="K288" t="s">
        <v>1271</v>
      </c>
      <c r="L288" t="s">
        <v>1271</v>
      </c>
      <c r="M288" t="s">
        <v>1289</v>
      </c>
      <c r="N288" t="s">
        <v>1289</v>
      </c>
      <c r="O288">
        <v>27500</v>
      </c>
      <c r="P288">
        <v>415440</v>
      </c>
      <c r="Q288">
        <v>0</v>
      </c>
      <c r="R288">
        <v>0</v>
      </c>
      <c r="S288" t="s">
        <v>1303</v>
      </c>
      <c r="T288" t="s">
        <v>1289</v>
      </c>
    </row>
    <row r="289" spans="1:20" x14ac:dyDescent="0.3">
      <c r="A289" t="s">
        <v>1197</v>
      </c>
      <c r="B289" t="s">
        <v>1257</v>
      </c>
      <c r="C289">
        <v>61</v>
      </c>
      <c r="D289" t="s">
        <v>1262</v>
      </c>
      <c r="E289">
        <v>2010</v>
      </c>
      <c r="F289">
        <v>26</v>
      </c>
      <c r="G289">
        <v>0.81727248299999999</v>
      </c>
      <c r="H289" t="s">
        <v>1265</v>
      </c>
      <c r="I289" t="s">
        <v>1272</v>
      </c>
      <c r="J289" t="s">
        <v>1271</v>
      </c>
      <c r="K289" t="s">
        <v>1271</v>
      </c>
      <c r="L289" t="s">
        <v>1271</v>
      </c>
      <c r="M289" t="s">
        <v>1288</v>
      </c>
      <c r="N289" t="s">
        <v>1289</v>
      </c>
      <c r="O289">
        <v>437603.64</v>
      </c>
      <c r="P289">
        <v>518254</v>
      </c>
      <c r="Q289">
        <v>856732</v>
      </c>
      <c r="R289">
        <v>0</v>
      </c>
      <c r="S289" t="s">
        <v>1288</v>
      </c>
      <c r="T289" t="s">
        <v>1289</v>
      </c>
    </row>
    <row r="290" spans="1:20" x14ac:dyDescent="0.3">
      <c r="A290" t="s">
        <v>1198</v>
      </c>
      <c r="B290" t="s">
        <v>1257</v>
      </c>
      <c r="C290">
        <v>61</v>
      </c>
      <c r="D290" t="s">
        <v>1262</v>
      </c>
      <c r="E290">
        <v>2007</v>
      </c>
      <c r="F290">
        <v>25</v>
      </c>
      <c r="G290">
        <v>0.82788168100000004</v>
      </c>
      <c r="H290" t="s">
        <v>1265</v>
      </c>
      <c r="I290" t="s">
        <v>1272</v>
      </c>
      <c r="J290" t="s">
        <v>1274</v>
      </c>
      <c r="K290" t="s">
        <v>1279</v>
      </c>
      <c r="L290" t="s">
        <v>1271</v>
      </c>
      <c r="M290" t="s">
        <v>1289</v>
      </c>
      <c r="N290" t="s">
        <v>1289</v>
      </c>
      <c r="O290">
        <v>43222</v>
      </c>
      <c r="P290">
        <v>410609</v>
      </c>
      <c r="Q290">
        <v>0</v>
      </c>
      <c r="R290">
        <v>0</v>
      </c>
      <c r="S290" t="s">
        <v>1288</v>
      </c>
      <c r="T290" t="s">
        <v>1289</v>
      </c>
    </row>
    <row r="291" spans="1:20" x14ac:dyDescent="0.3">
      <c r="A291" t="s">
        <v>1199</v>
      </c>
      <c r="B291" t="s">
        <v>1257</v>
      </c>
      <c r="C291">
        <v>60</v>
      </c>
      <c r="D291" t="s">
        <v>1263</v>
      </c>
      <c r="E291">
        <v>2014</v>
      </c>
      <c r="F291">
        <v>31</v>
      </c>
      <c r="G291">
        <v>0.77311551899999997</v>
      </c>
      <c r="H291" t="s">
        <v>1264</v>
      </c>
      <c r="I291" t="s">
        <v>1271</v>
      </c>
      <c r="J291" t="s">
        <v>1271</v>
      </c>
      <c r="K291" t="s">
        <v>1271</v>
      </c>
      <c r="L291" t="s">
        <v>1271</v>
      </c>
      <c r="M291" t="s">
        <v>1289</v>
      </c>
      <c r="N291" t="s">
        <v>1289</v>
      </c>
      <c r="O291">
        <v>41197.519999999997</v>
      </c>
      <c r="P291">
        <v>347962.5</v>
      </c>
      <c r="Q291">
        <v>828971</v>
      </c>
      <c r="R291">
        <v>828971</v>
      </c>
      <c r="S291" t="s">
        <v>1303</v>
      </c>
      <c r="T291" t="s">
        <v>1289</v>
      </c>
    </row>
    <row r="292" spans="1:20" x14ac:dyDescent="0.3">
      <c r="A292" t="s">
        <v>1200</v>
      </c>
      <c r="B292" t="s">
        <v>1257</v>
      </c>
      <c r="C292">
        <v>60</v>
      </c>
      <c r="D292" t="s">
        <v>1263</v>
      </c>
      <c r="E292">
        <v>2015</v>
      </c>
      <c r="F292">
        <v>36</v>
      </c>
      <c r="G292">
        <v>0.65149122800000003</v>
      </c>
      <c r="H292" t="s">
        <v>1264</v>
      </c>
      <c r="I292" t="s">
        <v>1271</v>
      </c>
      <c r="J292" t="s">
        <v>1271</v>
      </c>
      <c r="K292" t="s">
        <v>1271</v>
      </c>
      <c r="L292" t="s">
        <v>1271</v>
      </c>
      <c r="M292" t="s">
        <v>1288</v>
      </c>
      <c r="N292" t="s">
        <v>1288</v>
      </c>
      <c r="O292">
        <v>302870.42</v>
      </c>
      <c r="P292">
        <v>377280</v>
      </c>
      <c r="Q292">
        <v>707631</v>
      </c>
      <c r="R292">
        <v>0</v>
      </c>
      <c r="S292" t="s">
        <v>1303</v>
      </c>
      <c r="T292" t="s">
        <v>1289</v>
      </c>
    </row>
    <row r="293" spans="1:20" x14ac:dyDescent="0.3">
      <c r="A293" t="s">
        <v>1201</v>
      </c>
      <c r="B293" t="s">
        <v>1257</v>
      </c>
      <c r="C293">
        <v>60</v>
      </c>
      <c r="D293" t="s">
        <v>1263</v>
      </c>
      <c r="E293">
        <v>2014</v>
      </c>
      <c r="F293">
        <v>36</v>
      </c>
      <c r="G293">
        <v>0.73801633600000005</v>
      </c>
      <c r="H293" t="s">
        <v>1264</v>
      </c>
      <c r="I293" t="s">
        <v>1271</v>
      </c>
      <c r="J293" t="s">
        <v>1271</v>
      </c>
      <c r="K293" t="s">
        <v>1271</v>
      </c>
      <c r="L293" t="s">
        <v>1271</v>
      </c>
      <c r="M293" t="s">
        <v>1288</v>
      </c>
      <c r="N293" t="s">
        <v>1289</v>
      </c>
      <c r="O293">
        <v>294330</v>
      </c>
      <c r="P293">
        <v>352440</v>
      </c>
      <c r="Q293">
        <v>788862</v>
      </c>
      <c r="R293">
        <v>0</v>
      </c>
      <c r="S293" t="s">
        <v>1303</v>
      </c>
      <c r="T293" t="s">
        <v>1289</v>
      </c>
    </row>
    <row r="294" spans="1:20" x14ac:dyDescent="0.3">
      <c r="A294" t="s">
        <v>1202</v>
      </c>
      <c r="B294" t="s">
        <v>1257</v>
      </c>
      <c r="C294">
        <v>60</v>
      </c>
      <c r="D294" t="s">
        <v>1263</v>
      </c>
      <c r="E294">
        <v>2014</v>
      </c>
      <c r="F294">
        <v>36</v>
      </c>
      <c r="G294">
        <v>0.701276079</v>
      </c>
      <c r="H294" t="s">
        <v>1264</v>
      </c>
      <c r="I294" t="s">
        <v>1271</v>
      </c>
      <c r="J294" t="s">
        <v>1271</v>
      </c>
      <c r="K294" t="s">
        <v>1271</v>
      </c>
      <c r="L294" t="s">
        <v>1271</v>
      </c>
      <c r="M294" t="s">
        <v>1288</v>
      </c>
      <c r="N294" t="s">
        <v>1288</v>
      </c>
      <c r="O294">
        <v>362916.12</v>
      </c>
      <c r="P294">
        <v>388830</v>
      </c>
      <c r="Q294">
        <v>666433</v>
      </c>
      <c r="R294">
        <v>0</v>
      </c>
      <c r="S294" t="s">
        <v>1303</v>
      </c>
      <c r="T294" t="s">
        <v>1289</v>
      </c>
    </row>
    <row r="295" spans="1:20" x14ac:dyDescent="0.3">
      <c r="A295" t="s">
        <v>1203</v>
      </c>
      <c r="B295" t="s">
        <v>1257</v>
      </c>
      <c r="C295">
        <v>54</v>
      </c>
      <c r="D295" t="s">
        <v>1263</v>
      </c>
      <c r="E295">
        <v>2010</v>
      </c>
      <c r="F295">
        <v>36</v>
      </c>
      <c r="G295">
        <v>0.61835425399999999</v>
      </c>
      <c r="H295" t="s">
        <v>1264</v>
      </c>
      <c r="I295" t="s">
        <v>1271</v>
      </c>
      <c r="J295" t="s">
        <v>1271</v>
      </c>
      <c r="K295" t="s">
        <v>1271</v>
      </c>
      <c r="L295" t="s">
        <v>1271</v>
      </c>
      <c r="M295" t="s">
        <v>1289</v>
      </c>
      <c r="N295" t="s">
        <v>1288</v>
      </c>
      <c r="O295">
        <v>121220</v>
      </c>
      <c r="P295">
        <v>295545</v>
      </c>
      <c r="Q295">
        <v>524915</v>
      </c>
      <c r="R295">
        <v>524915</v>
      </c>
      <c r="S295" t="s">
        <v>1303</v>
      </c>
      <c r="T295" t="s">
        <v>1289</v>
      </c>
    </row>
    <row r="296" spans="1:20" x14ac:dyDescent="0.3">
      <c r="A296" t="s">
        <v>1204</v>
      </c>
      <c r="B296" t="s">
        <v>1257</v>
      </c>
      <c r="C296">
        <v>61</v>
      </c>
      <c r="D296" t="s">
        <v>1262</v>
      </c>
      <c r="E296">
        <v>2010</v>
      </c>
      <c r="F296">
        <v>21</v>
      </c>
      <c r="G296">
        <v>0.82687448299999999</v>
      </c>
      <c r="H296" t="s">
        <v>1265</v>
      </c>
      <c r="I296" t="s">
        <v>1271</v>
      </c>
      <c r="J296" t="s">
        <v>1271</v>
      </c>
      <c r="K296" t="s">
        <v>1271</v>
      </c>
      <c r="L296" t="s">
        <v>1271</v>
      </c>
      <c r="M296" t="s">
        <v>1288</v>
      </c>
      <c r="N296" t="s">
        <v>1289</v>
      </c>
      <c r="O296">
        <v>529641</v>
      </c>
      <c r="P296">
        <v>529641</v>
      </c>
      <c r="Q296">
        <v>614834</v>
      </c>
      <c r="R296">
        <v>0</v>
      </c>
      <c r="S296" t="s">
        <v>1288</v>
      </c>
      <c r="T296" t="s">
        <v>1289</v>
      </c>
    </row>
    <row r="297" spans="1:20" x14ac:dyDescent="0.3">
      <c r="A297" t="s">
        <v>1205</v>
      </c>
      <c r="B297" t="s">
        <v>1257</v>
      </c>
      <c r="C297">
        <v>48</v>
      </c>
      <c r="D297" t="s">
        <v>1263</v>
      </c>
      <c r="E297">
        <v>2016</v>
      </c>
      <c r="F297">
        <v>36</v>
      </c>
      <c r="G297">
        <v>0.79754098399999995</v>
      </c>
      <c r="H297" t="s">
        <v>1264</v>
      </c>
      <c r="I297" t="s">
        <v>1270</v>
      </c>
      <c r="J297" t="s">
        <v>1276</v>
      </c>
      <c r="K297" t="s">
        <v>1281</v>
      </c>
      <c r="L297" t="s">
        <v>1286</v>
      </c>
      <c r="M297" t="s">
        <v>1289</v>
      </c>
      <c r="N297" t="s">
        <v>1289</v>
      </c>
      <c r="O297">
        <v>150000</v>
      </c>
      <c r="P297">
        <v>546180</v>
      </c>
      <c r="Q297">
        <v>0</v>
      </c>
      <c r="R297">
        <v>0</v>
      </c>
      <c r="S297" t="s">
        <v>1303</v>
      </c>
      <c r="T297" t="s">
        <v>1289</v>
      </c>
    </row>
    <row r="298" spans="1:20" x14ac:dyDescent="0.3">
      <c r="A298" t="s">
        <v>1206</v>
      </c>
      <c r="B298" t="s">
        <v>1257</v>
      </c>
      <c r="C298">
        <v>48</v>
      </c>
      <c r="D298" t="s">
        <v>1263</v>
      </c>
      <c r="E298">
        <v>2012</v>
      </c>
      <c r="F298">
        <v>36</v>
      </c>
      <c r="G298">
        <v>0.66043645299999998</v>
      </c>
      <c r="H298" t="s">
        <v>1264</v>
      </c>
      <c r="I298" t="s">
        <v>1269</v>
      </c>
      <c r="J298" t="s">
        <v>1276</v>
      </c>
      <c r="K298" t="s">
        <v>1282</v>
      </c>
      <c r="L298" t="s">
        <v>1286</v>
      </c>
      <c r="M298" t="s">
        <v>1288</v>
      </c>
      <c r="N298" t="s">
        <v>1289</v>
      </c>
      <c r="O298">
        <v>312138</v>
      </c>
      <c r="P298">
        <v>377070</v>
      </c>
      <c r="Q298">
        <v>592419</v>
      </c>
      <c r="R298">
        <v>0</v>
      </c>
      <c r="S298" t="s">
        <v>1303</v>
      </c>
      <c r="T298" t="s">
        <v>1289</v>
      </c>
    </row>
    <row r="299" spans="1:20" x14ac:dyDescent="0.3">
      <c r="A299" t="s">
        <v>1207</v>
      </c>
      <c r="B299" t="s">
        <v>1257</v>
      </c>
      <c r="C299">
        <v>49</v>
      </c>
      <c r="D299" t="s">
        <v>1261</v>
      </c>
      <c r="E299">
        <v>2008</v>
      </c>
      <c r="F299">
        <v>28</v>
      </c>
      <c r="G299">
        <v>0.72840128999999998</v>
      </c>
      <c r="H299" t="s">
        <v>1265</v>
      </c>
      <c r="I299" t="s">
        <v>1273</v>
      </c>
      <c r="J299" t="s">
        <v>1275</v>
      </c>
      <c r="K299" t="s">
        <v>1280</v>
      </c>
      <c r="L299" t="s">
        <v>1286</v>
      </c>
      <c r="M299" t="s">
        <v>1289</v>
      </c>
      <c r="N299" t="s">
        <v>1289</v>
      </c>
      <c r="O299">
        <v>179223</v>
      </c>
      <c r="P299">
        <v>311122</v>
      </c>
      <c r="Q299">
        <v>590584</v>
      </c>
      <c r="R299">
        <v>590584</v>
      </c>
      <c r="S299" t="s">
        <v>1304</v>
      </c>
      <c r="T299" t="s">
        <v>1289</v>
      </c>
    </row>
    <row r="300" spans="1:20" x14ac:dyDescent="0.3">
      <c r="A300" t="s">
        <v>1208</v>
      </c>
      <c r="B300" t="s">
        <v>1257</v>
      </c>
      <c r="C300">
        <v>61</v>
      </c>
      <c r="D300" t="s">
        <v>1262</v>
      </c>
      <c r="E300">
        <v>2011</v>
      </c>
      <c r="F300">
        <v>23</v>
      </c>
      <c r="G300">
        <v>0.69309006500000003</v>
      </c>
      <c r="H300" t="s">
        <v>1265</v>
      </c>
      <c r="I300" t="s">
        <v>1272</v>
      </c>
      <c r="J300" t="s">
        <v>1271</v>
      </c>
      <c r="K300" t="s">
        <v>1271</v>
      </c>
      <c r="L300" t="s">
        <v>1271</v>
      </c>
      <c r="M300" t="s">
        <v>1288</v>
      </c>
      <c r="N300" t="s">
        <v>1289</v>
      </c>
      <c r="O300">
        <v>391163.54</v>
      </c>
      <c r="P300">
        <v>400626</v>
      </c>
      <c r="Q300">
        <v>596072</v>
      </c>
      <c r="R300">
        <v>0</v>
      </c>
      <c r="S300" t="s">
        <v>1288</v>
      </c>
      <c r="T300" t="s">
        <v>1289</v>
      </c>
    </row>
    <row r="301" spans="1:20" x14ac:dyDescent="0.3">
      <c r="A301" t="s">
        <v>1209</v>
      </c>
      <c r="B301" t="s">
        <v>1256</v>
      </c>
      <c r="C301">
        <v>49</v>
      </c>
      <c r="D301" t="s">
        <v>1263</v>
      </c>
      <c r="E301">
        <v>2010</v>
      </c>
      <c r="F301">
        <v>23</v>
      </c>
      <c r="G301">
        <v>0.64278120800000005</v>
      </c>
      <c r="H301" t="s">
        <v>1265</v>
      </c>
      <c r="I301" t="s">
        <v>1271</v>
      </c>
      <c r="J301" t="s">
        <v>1271</v>
      </c>
      <c r="K301" t="s">
        <v>1271</v>
      </c>
      <c r="L301" t="s">
        <v>1271</v>
      </c>
      <c r="M301" t="s">
        <v>1289</v>
      </c>
      <c r="N301" t="s">
        <v>1289</v>
      </c>
      <c r="O301">
        <v>328396.67</v>
      </c>
      <c r="P301">
        <v>410760</v>
      </c>
      <c r="Q301">
        <v>503482</v>
      </c>
      <c r="R301">
        <v>503482</v>
      </c>
      <c r="S301" t="s">
        <v>1288</v>
      </c>
      <c r="T301" t="s">
        <v>1289</v>
      </c>
    </row>
    <row r="302" spans="1:20" x14ac:dyDescent="0.3">
      <c r="A302" t="s">
        <v>1210</v>
      </c>
      <c r="B302" t="s">
        <v>1256</v>
      </c>
      <c r="C302">
        <v>61</v>
      </c>
      <c r="D302" t="s">
        <v>1263</v>
      </c>
      <c r="E302">
        <v>2013</v>
      </c>
      <c r="F302">
        <v>43</v>
      </c>
      <c r="G302">
        <v>8.2762857140000001</v>
      </c>
      <c r="H302" t="s">
        <v>1265</v>
      </c>
      <c r="I302" t="s">
        <v>1271</v>
      </c>
      <c r="J302" t="s">
        <v>1271</v>
      </c>
      <c r="K302" t="s">
        <v>1271</v>
      </c>
      <c r="L302" t="s">
        <v>1271</v>
      </c>
      <c r="M302" t="s">
        <v>1289</v>
      </c>
      <c r="N302" t="s">
        <v>1289</v>
      </c>
      <c r="O302">
        <v>377348</v>
      </c>
      <c r="P302">
        <v>561602</v>
      </c>
      <c r="Q302">
        <v>891465</v>
      </c>
      <c r="R302">
        <v>891465</v>
      </c>
      <c r="S302" t="s">
        <v>1288</v>
      </c>
      <c r="T302" t="s">
        <v>1289</v>
      </c>
    </row>
    <row r="303" spans="1:20" x14ac:dyDescent="0.3">
      <c r="A303" t="s">
        <v>1211</v>
      </c>
      <c r="B303" t="s">
        <v>1256</v>
      </c>
      <c r="C303">
        <v>61</v>
      </c>
      <c r="D303" t="s">
        <v>1262</v>
      </c>
      <c r="E303">
        <v>2011</v>
      </c>
      <c r="F303">
        <v>20</v>
      </c>
      <c r="G303">
        <v>0.64054916100000003</v>
      </c>
      <c r="H303" t="s">
        <v>1266</v>
      </c>
      <c r="I303" t="s">
        <v>1271</v>
      </c>
      <c r="J303" t="s">
        <v>1271</v>
      </c>
      <c r="K303" t="s">
        <v>1271</v>
      </c>
      <c r="L303" t="s">
        <v>1271</v>
      </c>
      <c r="M303" t="s">
        <v>1289</v>
      </c>
      <c r="N303" t="s">
        <v>1289</v>
      </c>
      <c r="O303">
        <v>322136</v>
      </c>
      <c r="P303">
        <v>438336</v>
      </c>
      <c r="Q303">
        <v>622228</v>
      </c>
      <c r="R303">
        <v>622228</v>
      </c>
      <c r="S303" t="s">
        <v>1304</v>
      </c>
      <c r="T303" t="s">
        <v>1289</v>
      </c>
    </row>
    <row r="304" spans="1:20" x14ac:dyDescent="0.3">
      <c r="A304" t="s">
        <v>1212</v>
      </c>
      <c r="B304" t="s">
        <v>1257</v>
      </c>
      <c r="C304">
        <v>61</v>
      </c>
      <c r="D304" t="s">
        <v>1262</v>
      </c>
      <c r="E304">
        <v>2014</v>
      </c>
      <c r="F304">
        <v>31</v>
      </c>
      <c r="G304">
        <v>0.60895589299999997</v>
      </c>
      <c r="H304" t="s">
        <v>1266</v>
      </c>
      <c r="I304" t="s">
        <v>1271</v>
      </c>
      <c r="J304" t="s">
        <v>1271</v>
      </c>
      <c r="K304" t="s">
        <v>1271</v>
      </c>
      <c r="L304" t="s">
        <v>1271</v>
      </c>
      <c r="M304" t="s">
        <v>1289</v>
      </c>
      <c r="N304" t="s">
        <v>1289</v>
      </c>
      <c r="O304">
        <v>334875</v>
      </c>
      <c r="P304">
        <v>357200</v>
      </c>
      <c r="Q304">
        <v>596935</v>
      </c>
      <c r="R304">
        <v>0</v>
      </c>
      <c r="S304" t="s">
        <v>1304</v>
      </c>
      <c r="T304" t="s">
        <v>1289</v>
      </c>
    </row>
    <row r="305" spans="1:20" x14ac:dyDescent="0.3">
      <c r="A305" t="s">
        <v>1213</v>
      </c>
      <c r="B305" t="s">
        <v>1257</v>
      </c>
      <c r="C305">
        <v>60</v>
      </c>
      <c r="D305" t="s">
        <v>1263</v>
      </c>
      <c r="E305">
        <v>2010</v>
      </c>
      <c r="F305">
        <v>36</v>
      </c>
      <c r="G305">
        <v>0.60993288599999995</v>
      </c>
      <c r="H305" t="s">
        <v>1264</v>
      </c>
      <c r="I305" t="s">
        <v>1270</v>
      </c>
      <c r="J305" t="s">
        <v>1275</v>
      </c>
      <c r="K305" t="s">
        <v>1280</v>
      </c>
      <c r="L305" t="s">
        <v>1284</v>
      </c>
      <c r="M305" t="s">
        <v>1288</v>
      </c>
      <c r="N305" t="s">
        <v>1288</v>
      </c>
      <c r="O305">
        <v>247953</v>
      </c>
      <c r="P305">
        <v>289185</v>
      </c>
      <c r="Q305">
        <v>524237</v>
      </c>
      <c r="R305">
        <v>0</v>
      </c>
      <c r="S305" t="s">
        <v>1303</v>
      </c>
      <c r="T305" t="s">
        <v>1289</v>
      </c>
    </row>
    <row r="306" spans="1:20" x14ac:dyDescent="0.3">
      <c r="A306" t="s">
        <v>1214</v>
      </c>
      <c r="B306" t="s">
        <v>1257</v>
      </c>
      <c r="C306">
        <v>60</v>
      </c>
      <c r="D306" t="s">
        <v>1263</v>
      </c>
      <c r="E306">
        <v>2013</v>
      </c>
      <c r="F306">
        <v>36</v>
      </c>
      <c r="G306">
        <v>0.71503381600000004</v>
      </c>
      <c r="H306" t="s">
        <v>1264</v>
      </c>
      <c r="I306" t="s">
        <v>1271</v>
      </c>
      <c r="J306" t="s">
        <v>1271</v>
      </c>
      <c r="K306" t="s">
        <v>1271</v>
      </c>
      <c r="L306" t="s">
        <v>1271</v>
      </c>
      <c r="M306" t="s">
        <v>1289</v>
      </c>
      <c r="N306" t="s">
        <v>1289</v>
      </c>
      <c r="O306">
        <v>35225.08</v>
      </c>
      <c r="P306">
        <v>300305</v>
      </c>
      <c r="Q306">
        <v>0</v>
      </c>
      <c r="R306">
        <v>0</v>
      </c>
      <c r="S306" t="s">
        <v>1303</v>
      </c>
      <c r="T306" t="s">
        <v>1289</v>
      </c>
    </row>
    <row r="307" spans="1:20" x14ac:dyDescent="0.3">
      <c r="A307" t="s">
        <v>1215</v>
      </c>
      <c r="B307" t="s">
        <v>1257</v>
      </c>
      <c r="C307">
        <v>61</v>
      </c>
      <c r="D307" t="s">
        <v>1262</v>
      </c>
      <c r="E307">
        <v>2008</v>
      </c>
      <c r="F307">
        <v>34</v>
      </c>
      <c r="G307">
        <v>0.80166967700000002</v>
      </c>
      <c r="H307" t="s">
        <v>1265</v>
      </c>
      <c r="I307" t="s">
        <v>1271</v>
      </c>
      <c r="J307" t="s">
        <v>1271</v>
      </c>
      <c r="K307" t="s">
        <v>1271</v>
      </c>
      <c r="L307" t="s">
        <v>1271</v>
      </c>
      <c r="M307" t="s">
        <v>1289</v>
      </c>
      <c r="N307" t="s">
        <v>1289</v>
      </c>
      <c r="O307">
        <v>152234.04</v>
      </c>
      <c r="P307">
        <v>478640</v>
      </c>
      <c r="Q307">
        <v>0</v>
      </c>
      <c r="R307">
        <v>0</v>
      </c>
      <c r="S307" t="s">
        <v>1288</v>
      </c>
      <c r="T307" t="s">
        <v>1289</v>
      </c>
    </row>
    <row r="308" spans="1:20" x14ac:dyDescent="0.3">
      <c r="A308" t="s">
        <v>1216</v>
      </c>
      <c r="B308" t="s">
        <v>1257</v>
      </c>
      <c r="C308">
        <v>61</v>
      </c>
      <c r="D308" t="s">
        <v>1263</v>
      </c>
      <c r="E308">
        <v>2010</v>
      </c>
      <c r="F308">
        <v>50</v>
      </c>
      <c r="G308">
        <v>3.3143005410000002</v>
      </c>
      <c r="H308" t="s">
        <v>1265</v>
      </c>
      <c r="I308" t="s">
        <v>1270</v>
      </c>
      <c r="J308" t="s">
        <v>1271</v>
      </c>
      <c r="K308" t="s">
        <v>1271</v>
      </c>
      <c r="L308" t="s">
        <v>1271</v>
      </c>
      <c r="M308" t="s">
        <v>1289</v>
      </c>
      <c r="N308" t="s">
        <v>1289</v>
      </c>
      <c r="O308">
        <v>260452.16</v>
      </c>
      <c r="P308">
        <v>469455</v>
      </c>
      <c r="Q308">
        <v>687314</v>
      </c>
      <c r="R308">
        <v>687314</v>
      </c>
      <c r="S308" t="s">
        <v>1303</v>
      </c>
      <c r="T308" t="s">
        <v>1289</v>
      </c>
    </row>
    <row r="309" spans="1:20" x14ac:dyDescent="0.3">
      <c r="A309" t="s">
        <v>1217</v>
      </c>
      <c r="B309" t="s">
        <v>1257</v>
      </c>
      <c r="C309">
        <v>61</v>
      </c>
      <c r="D309" t="s">
        <v>1260</v>
      </c>
      <c r="E309">
        <v>2011</v>
      </c>
      <c r="F309">
        <v>31</v>
      </c>
      <c r="G309">
        <v>0.82301419399999998</v>
      </c>
      <c r="H309" t="s">
        <v>1265</v>
      </c>
      <c r="I309" t="s">
        <v>1272</v>
      </c>
      <c r="J309" t="s">
        <v>1276</v>
      </c>
      <c r="K309" t="s">
        <v>1281</v>
      </c>
      <c r="L309" t="s">
        <v>1286</v>
      </c>
      <c r="M309" t="s">
        <v>1289</v>
      </c>
      <c r="N309" t="s">
        <v>1289</v>
      </c>
      <c r="O309">
        <v>334236.88</v>
      </c>
      <c r="P309">
        <v>487641</v>
      </c>
      <c r="Q309">
        <v>758988</v>
      </c>
      <c r="R309">
        <v>758988</v>
      </c>
      <c r="S309" t="s">
        <v>1288</v>
      </c>
      <c r="T309" t="s">
        <v>1289</v>
      </c>
    </row>
    <row r="310" spans="1:20" x14ac:dyDescent="0.3">
      <c r="A310" t="s">
        <v>1218</v>
      </c>
      <c r="B310" t="s">
        <v>1257</v>
      </c>
      <c r="C310">
        <v>48</v>
      </c>
      <c r="D310" t="s">
        <v>1263</v>
      </c>
      <c r="E310">
        <v>2009</v>
      </c>
      <c r="F310">
        <v>36</v>
      </c>
      <c r="G310">
        <v>0.63633678000000005</v>
      </c>
      <c r="H310" t="s">
        <v>1264</v>
      </c>
      <c r="I310" t="s">
        <v>1271</v>
      </c>
      <c r="J310" t="s">
        <v>1271</v>
      </c>
      <c r="K310" t="s">
        <v>1271</v>
      </c>
      <c r="L310" t="s">
        <v>1271</v>
      </c>
      <c r="M310" t="s">
        <v>1289</v>
      </c>
      <c r="N310" t="s">
        <v>1288</v>
      </c>
      <c r="O310">
        <v>157353.51999999999</v>
      </c>
      <c r="P310">
        <v>303825</v>
      </c>
      <c r="Q310">
        <v>491789</v>
      </c>
      <c r="R310">
        <v>491789</v>
      </c>
      <c r="S310" t="s">
        <v>1303</v>
      </c>
      <c r="T310" t="s">
        <v>1289</v>
      </c>
    </row>
    <row r="311" spans="1:20" x14ac:dyDescent="0.3">
      <c r="A311" t="s">
        <v>1219</v>
      </c>
      <c r="B311" t="s">
        <v>1257</v>
      </c>
      <c r="C311">
        <v>60</v>
      </c>
      <c r="D311" t="s">
        <v>1263</v>
      </c>
      <c r="E311">
        <v>2012</v>
      </c>
      <c r="F311">
        <v>36</v>
      </c>
      <c r="G311">
        <v>0.71162561599999996</v>
      </c>
      <c r="H311" t="s">
        <v>1264</v>
      </c>
      <c r="I311" t="s">
        <v>1270</v>
      </c>
      <c r="J311" t="s">
        <v>1276</v>
      </c>
      <c r="K311" t="s">
        <v>1280</v>
      </c>
      <c r="L311" t="s">
        <v>1286</v>
      </c>
      <c r="M311" t="s">
        <v>1289</v>
      </c>
      <c r="N311" t="s">
        <v>1289</v>
      </c>
      <c r="O311">
        <v>273600</v>
      </c>
      <c r="P311">
        <v>345758</v>
      </c>
      <c r="Q311">
        <v>753234</v>
      </c>
      <c r="R311">
        <v>0</v>
      </c>
      <c r="S311" t="s">
        <v>1303</v>
      </c>
      <c r="T311" t="s">
        <v>1289</v>
      </c>
    </row>
    <row r="312" spans="1:20" x14ac:dyDescent="0.3">
      <c r="A312" t="s">
        <v>1220</v>
      </c>
      <c r="B312" t="s">
        <v>1257</v>
      </c>
      <c r="C312">
        <v>60</v>
      </c>
      <c r="D312" t="s">
        <v>1263</v>
      </c>
      <c r="E312">
        <v>2013</v>
      </c>
      <c r="F312">
        <v>36</v>
      </c>
      <c r="G312">
        <v>0.68</v>
      </c>
      <c r="H312" t="s">
        <v>1264</v>
      </c>
      <c r="I312" t="s">
        <v>1270</v>
      </c>
      <c r="J312" t="s">
        <v>1274</v>
      </c>
      <c r="K312" t="s">
        <v>1282</v>
      </c>
      <c r="L312" t="s">
        <v>1284</v>
      </c>
      <c r="M312" t="s">
        <v>1289</v>
      </c>
      <c r="N312" t="s">
        <v>1289</v>
      </c>
      <c r="O312">
        <v>102798</v>
      </c>
      <c r="P312">
        <v>339724</v>
      </c>
      <c r="Q312">
        <v>0</v>
      </c>
      <c r="R312">
        <v>0</v>
      </c>
      <c r="S312" t="s">
        <v>1303</v>
      </c>
      <c r="T312" t="s">
        <v>1289</v>
      </c>
    </row>
    <row r="313" spans="1:20" x14ac:dyDescent="0.3">
      <c r="A313" t="s">
        <v>1221</v>
      </c>
      <c r="B313" t="s">
        <v>1257</v>
      </c>
      <c r="C313">
        <v>61</v>
      </c>
      <c r="D313" t="s">
        <v>1262</v>
      </c>
      <c r="E313">
        <v>2009</v>
      </c>
      <c r="F313">
        <v>21</v>
      </c>
      <c r="G313">
        <v>0.82839283600000002</v>
      </c>
      <c r="H313" t="s">
        <v>1265</v>
      </c>
      <c r="I313" t="s">
        <v>1271</v>
      </c>
      <c r="J313" t="s">
        <v>1271</v>
      </c>
      <c r="K313" t="s">
        <v>1271</v>
      </c>
      <c r="L313" t="s">
        <v>1271</v>
      </c>
      <c r="M313" t="s">
        <v>1288</v>
      </c>
      <c r="N313" t="s">
        <v>1289</v>
      </c>
      <c r="O313">
        <v>470385</v>
      </c>
      <c r="P313">
        <v>517545</v>
      </c>
      <c r="Q313">
        <v>624350</v>
      </c>
      <c r="R313">
        <v>0</v>
      </c>
      <c r="S313" t="s">
        <v>1288</v>
      </c>
      <c r="T313" t="s">
        <v>1289</v>
      </c>
    </row>
    <row r="314" spans="1:20" x14ac:dyDescent="0.3">
      <c r="A314" t="s">
        <v>1222</v>
      </c>
      <c r="B314" t="s">
        <v>1257</v>
      </c>
      <c r="C314">
        <v>61</v>
      </c>
      <c r="D314" t="s">
        <v>1262</v>
      </c>
      <c r="E314">
        <v>2013</v>
      </c>
      <c r="F314">
        <v>23</v>
      </c>
      <c r="G314">
        <v>0.82839238100000001</v>
      </c>
      <c r="H314" t="s">
        <v>1265</v>
      </c>
      <c r="I314" t="s">
        <v>1270</v>
      </c>
      <c r="J314" t="s">
        <v>1276</v>
      </c>
      <c r="K314" t="s">
        <v>1282</v>
      </c>
      <c r="L314" t="s">
        <v>1286</v>
      </c>
      <c r="M314" t="s">
        <v>1289</v>
      </c>
      <c r="N314" t="s">
        <v>1289</v>
      </c>
      <c r="O314">
        <v>471270.86</v>
      </c>
      <c r="P314">
        <v>583262</v>
      </c>
      <c r="Q314">
        <v>823031</v>
      </c>
      <c r="R314">
        <v>823031</v>
      </c>
      <c r="S314" t="s">
        <v>1288</v>
      </c>
      <c r="T314" t="s">
        <v>1289</v>
      </c>
    </row>
    <row r="315" spans="1:20" x14ac:dyDescent="0.3">
      <c r="A315" t="s">
        <v>1223</v>
      </c>
      <c r="B315" t="s">
        <v>1256</v>
      </c>
      <c r="C315">
        <v>49</v>
      </c>
      <c r="D315" t="s">
        <v>1263</v>
      </c>
      <c r="E315">
        <v>2007</v>
      </c>
      <c r="F315">
        <v>32</v>
      </c>
      <c r="G315">
        <v>0.83069579800000004</v>
      </c>
      <c r="H315" t="s">
        <v>1265</v>
      </c>
      <c r="I315" t="s">
        <v>1269</v>
      </c>
      <c r="J315" t="s">
        <v>1276</v>
      </c>
      <c r="K315" t="s">
        <v>1282</v>
      </c>
      <c r="L315" t="s">
        <v>1284</v>
      </c>
      <c r="M315" t="s">
        <v>1289</v>
      </c>
      <c r="N315" t="s">
        <v>1289</v>
      </c>
      <c r="O315">
        <v>363116.32</v>
      </c>
      <c r="P315">
        <v>447602</v>
      </c>
      <c r="Q315">
        <v>537054</v>
      </c>
      <c r="R315">
        <v>537054</v>
      </c>
      <c r="S315" t="s">
        <v>1288</v>
      </c>
      <c r="T315" t="s">
        <v>1289</v>
      </c>
    </row>
    <row r="316" spans="1:20" x14ac:dyDescent="0.3">
      <c r="A316" t="s">
        <v>1224</v>
      </c>
      <c r="B316" t="s">
        <v>1257</v>
      </c>
      <c r="C316">
        <v>61</v>
      </c>
      <c r="D316" t="s">
        <v>1263</v>
      </c>
      <c r="E316">
        <v>2007</v>
      </c>
      <c r="F316">
        <v>31</v>
      </c>
      <c r="G316">
        <v>0.82737613399999999</v>
      </c>
      <c r="H316" t="s">
        <v>1265</v>
      </c>
      <c r="I316" t="s">
        <v>1270</v>
      </c>
      <c r="J316" t="s">
        <v>1275</v>
      </c>
      <c r="K316" t="s">
        <v>1279</v>
      </c>
      <c r="L316" t="s">
        <v>1285</v>
      </c>
      <c r="M316" t="s">
        <v>1289</v>
      </c>
      <c r="N316" t="s">
        <v>1289</v>
      </c>
      <c r="O316">
        <v>370176</v>
      </c>
      <c r="P316">
        <v>423360</v>
      </c>
      <c r="Q316">
        <v>546037</v>
      </c>
      <c r="R316">
        <v>0</v>
      </c>
      <c r="S316" t="s">
        <v>1305</v>
      </c>
      <c r="T316" t="s">
        <v>1289</v>
      </c>
    </row>
    <row r="317" spans="1:20" x14ac:dyDescent="0.3">
      <c r="A317" t="s">
        <v>1225</v>
      </c>
      <c r="B317" t="s">
        <v>1257</v>
      </c>
      <c r="C317">
        <v>60</v>
      </c>
      <c r="D317" t="s">
        <v>1261</v>
      </c>
      <c r="E317">
        <v>2007</v>
      </c>
      <c r="F317">
        <v>28</v>
      </c>
      <c r="G317">
        <v>0.72578151300000004</v>
      </c>
      <c r="H317" t="s">
        <v>1264</v>
      </c>
      <c r="I317" t="s">
        <v>1273</v>
      </c>
      <c r="J317" t="s">
        <v>1275</v>
      </c>
      <c r="K317" t="s">
        <v>1282</v>
      </c>
      <c r="L317" t="s">
        <v>1286</v>
      </c>
      <c r="M317" t="s">
        <v>1289</v>
      </c>
      <c r="N317" t="s">
        <v>1289</v>
      </c>
      <c r="O317">
        <v>30000</v>
      </c>
      <c r="P317">
        <v>220968</v>
      </c>
      <c r="Q317">
        <v>0</v>
      </c>
      <c r="R317">
        <v>0</v>
      </c>
      <c r="S317" t="s">
        <v>1303</v>
      </c>
      <c r="T317" t="s">
        <v>1289</v>
      </c>
    </row>
    <row r="318" spans="1:20" x14ac:dyDescent="0.3">
      <c r="A318" t="s">
        <v>1226</v>
      </c>
      <c r="B318" t="s">
        <v>1257</v>
      </c>
      <c r="C318">
        <v>48</v>
      </c>
      <c r="D318" t="s">
        <v>1263</v>
      </c>
      <c r="E318">
        <v>2008</v>
      </c>
      <c r="F318">
        <v>36</v>
      </c>
      <c r="G318">
        <v>0.490660131</v>
      </c>
      <c r="H318" t="s">
        <v>1264</v>
      </c>
      <c r="I318" t="s">
        <v>1273</v>
      </c>
      <c r="J318" t="s">
        <v>1275</v>
      </c>
      <c r="K318" t="s">
        <v>1283</v>
      </c>
      <c r="L318" t="s">
        <v>1286</v>
      </c>
      <c r="M318" t="s">
        <v>1289</v>
      </c>
      <c r="N318" t="s">
        <v>1289</v>
      </c>
      <c r="O318">
        <v>112464</v>
      </c>
      <c r="P318">
        <v>212565</v>
      </c>
      <c r="Q318">
        <v>342293</v>
      </c>
      <c r="R318">
        <v>342293</v>
      </c>
      <c r="S318" t="s">
        <v>1303</v>
      </c>
      <c r="T318" t="s">
        <v>1289</v>
      </c>
    </row>
    <row r="319" spans="1:20" x14ac:dyDescent="0.3">
      <c r="A319" t="s">
        <v>1227</v>
      </c>
      <c r="B319" t="s">
        <v>1257</v>
      </c>
      <c r="C319">
        <v>61</v>
      </c>
      <c r="D319" t="s">
        <v>1262</v>
      </c>
      <c r="E319">
        <v>2010</v>
      </c>
      <c r="F319">
        <v>30</v>
      </c>
      <c r="G319">
        <v>0.82687355699999998</v>
      </c>
      <c r="H319" t="s">
        <v>1264</v>
      </c>
      <c r="I319" t="s">
        <v>1270</v>
      </c>
      <c r="J319" t="s">
        <v>1277</v>
      </c>
      <c r="K319" t="s">
        <v>1281</v>
      </c>
      <c r="L319" t="s">
        <v>1286</v>
      </c>
      <c r="M319" t="s">
        <v>1289</v>
      </c>
      <c r="N319" t="s">
        <v>1289</v>
      </c>
      <c r="O319">
        <v>237503.88</v>
      </c>
      <c r="P319">
        <v>542493</v>
      </c>
      <c r="Q319">
        <v>723732</v>
      </c>
      <c r="R319">
        <v>723732</v>
      </c>
      <c r="S319" t="s">
        <v>1303</v>
      </c>
      <c r="T319" t="s">
        <v>1289</v>
      </c>
    </row>
    <row r="320" spans="1:20" x14ac:dyDescent="0.3">
      <c r="A320" t="s">
        <v>1228</v>
      </c>
      <c r="B320" t="s">
        <v>1257</v>
      </c>
      <c r="C320">
        <v>61</v>
      </c>
      <c r="D320" t="s">
        <v>1261</v>
      </c>
      <c r="E320">
        <v>2011</v>
      </c>
      <c r="F320">
        <v>29</v>
      </c>
      <c r="G320">
        <v>0.80167019399999995</v>
      </c>
      <c r="H320" t="s">
        <v>1265</v>
      </c>
      <c r="I320" t="s">
        <v>1270</v>
      </c>
      <c r="J320" t="s">
        <v>1276</v>
      </c>
      <c r="K320" t="s">
        <v>1283</v>
      </c>
      <c r="L320" t="s">
        <v>1286</v>
      </c>
      <c r="M320" t="s">
        <v>1289</v>
      </c>
      <c r="N320" t="s">
        <v>1289</v>
      </c>
      <c r="O320">
        <v>454208</v>
      </c>
      <c r="P320">
        <v>548680</v>
      </c>
      <c r="Q320">
        <v>721140</v>
      </c>
      <c r="R320">
        <v>721140</v>
      </c>
      <c r="S320" t="s">
        <v>1288</v>
      </c>
      <c r="T320" t="s">
        <v>1289</v>
      </c>
    </row>
    <row r="321" spans="1:20" x14ac:dyDescent="0.3">
      <c r="A321" t="s">
        <v>1229</v>
      </c>
      <c r="B321" t="s">
        <v>1257</v>
      </c>
      <c r="C321">
        <v>60</v>
      </c>
      <c r="D321" t="s">
        <v>1263</v>
      </c>
      <c r="E321">
        <v>2010</v>
      </c>
      <c r="F321">
        <v>36</v>
      </c>
      <c r="G321">
        <v>0.63330543900000003</v>
      </c>
      <c r="H321" t="s">
        <v>1264</v>
      </c>
      <c r="I321" t="s">
        <v>1271</v>
      </c>
      <c r="J321" t="s">
        <v>1271</v>
      </c>
      <c r="K321" t="s">
        <v>1271</v>
      </c>
      <c r="L321" t="s">
        <v>1271</v>
      </c>
      <c r="M321" t="s">
        <v>1289</v>
      </c>
      <c r="N321" t="s">
        <v>1289</v>
      </c>
      <c r="O321">
        <v>219086</v>
      </c>
      <c r="P321">
        <v>290220</v>
      </c>
      <c r="Q321">
        <v>553714</v>
      </c>
      <c r="R321">
        <v>553714</v>
      </c>
      <c r="S321" t="s">
        <v>1303</v>
      </c>
      <c r="T321" t="s">
        <v>1289</v>
      </c>
    </row>
    <row r="322" spans="1:20" x14ac:dyDescent="0.3">
      <c r="A322" t="s">
        <v>1230</v>
      </c>
      <c r="B322" t="s">
        <v>1257</v>
      </c>
      <c r="C322">
        <v>60</v>
      </c>
      <c r="D322" t="s">
        <v>1263</v>
      </c>
      <c r="E322">
        <v>2010</v>
      </c>
      <c r="F322">
        <v>36</v>
      </c>
      <c r="G322">
        <v>0.77079194600000001</v>
      </c>
      <c r="H322" t="s">
        <v>1264</v>
      </c>
      <c r="I322" t="s">
        <v>1271</v>
      </c>
      <c r="J322" t="s">
        <v>1271</v>
      </c>
      <c r="K322" t="s">
        <v>1271</v>
      </c>
      <c r="L322" t="s">
        <v>1271</v>
      </c>
      <c r="M322" t="s">
        <v>1289</v>
      </c>
      <c r="N322" t="s">
        <v>1289</v>
      </c>
      <c r="O322">
        <v>0</v>
      </c>
      <c r="P322">
        <v>344806</v>
      </c>
      <c r="Q322">
        <v>0</v>
      </c>
      <c r="R322">
        <v>0</v>
      </c>
      <c r="S322" t="s">
        <v>1303</v>
      </c>
      <c r="T322" t="s">
        <v>1289</v>
      </c>
    </row>
    <row r="323" spans="1:20" x14ac:dyDescent="0.3">
      <c r="A323" t="s">
        <v>1231</v>
      </c>
      <c r="B323" t="s">
        <v>1257</v>
      </c>
      <c r="C323">
        <v>60</v>
      </c>
      <c r="D323" t="s">
        <v>1263</v>
      </c>
      <c r="E323">
        <v>2010</v>
      </c>
      <c r="F323">
        <v>36</v>
      </c>
      <c r="G323">
        <v>0.70269230800000004</v>
      </c>
      <c r="H323" t="s">
        <v>1264</v>
      </c>
      <c r="I323" t="s">
        <v>1271</v>
      </c>
      <c r="J323" t="s">
        <v>1271</v>
      </c>
      <c r="K323" t="s">
        <v>1271</v>
      </c>
      <c r="L323" t="s">
        <v>1271</v>
      </c>
      <c r="M323" t="s">
        <v>1289</v>
      </c>
      <c r="N323" t="s">
        <v>1289</v>
      </c>
      <c r="O323">
        <v>0</v>
      </c>
      <c r="P323">
        <v>371205</v>
      </c>
      <c r="Q323">
        <v>0</v>
      </c>
      <c r="R323">
        <v>0</v>
      </c>
      <c r="S323" t="s">
        <v>1303</v>
      </c>
      <c r="T323" t="s">
        <v>1289</v>
      </c>
    </row>
    <row r="324" spans="1:20" x14ac:dyDescent="0.3">
      <c r="A324" t="s">
        <v>1232</v>
      </c>
      <c r="B324" t="s">
        <v>1257</v>
      </c>
      <c r="C324">
        <v>61</v>
      </c>
      <c r="D324" t="s">
        <v>1262</v>
      </c>
      <c r="E324">
        <v>2007</v>
      </c>
      <c r="F324">
        <v>22</v>
      </c>
      <c r="G324">
        <v>0.828392605</v>
      </c>
      <c r="H324" t="s">
        <v>1265</v>
      </c>
      <c r="I324" t="s">
        <v>1270</v>
      </c>
      <c r="J324" t="s">
        <v>1276</v>
      </c>
      <c r="K324" t="s">
        <v>1282</v>
      </c>
      <c r="L324" t="s">
        <v>1284</v>
      </c>
      <c r="M324" t="s">
        <v>1289</v>
      </c>
      <c r="N324" t="s">
        <v>1289</v>
      </c>
      <c r="O324">
        <v>353920</v>
      </c>
      <c r="P324">
        <v>438560</v>
      </c>
      <c r="Q324">
        <v>581633</v>
      </c>
      <c r="R324">
        <v>581633</v>
      </c>
      <c r="S324" t="s">
        <v>1288</v>
      </c>
      <c r="T324" t="s">
        <v>1289</v>
      </c>
    </row>
    <row r="325" spans="1:20" x14ac:dyDescent="0.3">
      <c r="A325" t="s">
        <v>1233</v>
      </c>
      <c r="B325" t="s">
        <v>1257</v>
      </c>
      <c r="C325">
        <v>24</v>
      </c>
      <c r="D325" t="s">
        <v>1263</v>
      </c>
      <c r="E325">
        <v>2005</v>
      </c>
      <c r="F325">
        <v>36</v>
      </c>
      <c r="G325">
        <v>0.70481973399999998</v>
      </c>
      <c r="H325" t="s">
        <v>1264</v>
      </c>
      <c r="I325" t="s">
        <v>1273</v>
      </c>
      <c r="J325" t="s">
        <v>1275</v>
      </c>
      <c r="K325" t="s">
        <v>1281</v>
      </c>
      <c r="L325" t="s">
        <v>1284</v>
      </c>
      <c r="M325" t="s">
        <v>1289</v>
      </c>
      <c r="N325" t="s">
        <v>1289</v>
      </c>
      <c r="O325">
        <v>54396</v>
      </c>
      <c r="P325">
        <v>326376</v>
      </c>
      <c r="Q325">
        <v>440724</v>
      </c>
      <c r="R325">
        <v>440724</v>
      </c>
      <c r="S325" t="s">
        <v>1303</v>
      </c>
      <c r="T325" t="s">
        <v>1289</v>
      </c>
    </row>
    <row r="326" spans="1:20" x14ac:dyDescent="0.3">
      <c r="A326" t="s">
        <v>1234</v>
      </c>
      <c r="B326" t="s">
        <v>1256</v>
      </c>
      <c r="C326">
        <v>61</v>
      </c>
      <c r="D326" t="s">
        <v>1263</v>
      </c>
      <c r="E326">
        <v>2007</v>
      </c>
      <c r="F326">
        <v>52</v>
      </c>
      <c r="G326">
        <v>0.63461781500000003</v>
      </c>
      <c r="H326" t="s">
        <v>1265</v>
      </c>
      <c r="I326" t="s">
        <v>1271</v>
      </c>
      <c r="J326" t="s">
        <v>1271</v>
      </c>
      <c r="K326" t="s">
        <v>1271</v>
      </c>
      <c r="L326" t="s">
        <v>1271</v>
      </c>
      <c r="M326" t="s">
        <v>1288</v>
      </c>
      <c r="N326" t="s">
        <v>1289</v>
      </c>
      <c r="O326">
        <v>209001</v>
      </c>
      <c r="P326">
        <v>209001</v>
      </c>
      <c r="Q326">
        <v>428132</v>
      </c>
      <c r="R326">
        <v>0</v>
      </c>
      <c r="S326" t="s">
        <v>1304</v>
      </c>
      <c r="T326" t="s">
        <v>1289</v>
      </c>
    </row>
    <row r="327" spans="1:20" x14ac:dyDescent="0.3">
      <c r="A327" t="s">
        <v>1235</v>
      </c>
      <c r="B327" t="s">
        <v>1257</v>
      </c>
      <c r="C327">
        <v>61</v>
      </c>
      <c r="D327" t="s">
        <v>1262</v>
      </c>
      <c r="E327">
        <v>2011</v>
      </c>
      <c r="F327">
        <v>47</v>
      </c>
      <c r="G327">
        <v>0.80068645199999999</v>
      </c>
      <c r="H327" t="s">
        <v>1266</v>
      </c>
      <c r="I327" t="s">
        <v>1271</v>
      </c>
      <c r="J327" t="s">
        <v>1271</v>
      </c>
      <c r="K327" t="s">
        <v>1271</v>
      </c>
      <c r="L327" t="s">
        <v>1271</v>
      </c>
      <c r="M327" t="s">
        <v>1289</v>
      </c>
      <c r="N327" t="s">
        <v>1289</v>
      </c>
      <c r="O327">
        <v>444655</v>
      </c>
      <c r="P327">
        <v>561686</v>
      </c>
      <c r="Q327">
        <v>817912</v>
      </c>
      <c r="R327">
        <v>817912</v>
      </c>
      <c r="S327" t="s">
        <v>1288</v>
      </c>
      <c r="T327" t="s">
        <v>1289</v>
      </c>
    </row>
    <row r="328" spans="1:20" x14ac:dyDescent="0.3">
      <c r="A328" t="s">
        <v>1236</v>
      </c>
      <c r="B328" t="s">
        <v>1257</v>
      </c>
      <c r="C328">
        <v>60</v>
      </c>
      <c r="D328" t="s">
        <v>1263</v>
      </c>
      <c r="E328">
        <v>2015</v>
      </c>
      <c r="F328">
        <v>36</v>
      </c>
      <c r="G328">
        <v>0.60701754399999996</v>
      </c>
      <c r="H328" t="s">
        <v>1264</v>
      </c>
      <c r="I328" t="s">
        <v>1270</v>
      </c>
      <c r="J328" t="s">
        <v>1275</v>
      </c>
      <c r="K328" t="s">
        <v>1281</v>
      </c>
      <c r="L328" t="s">
        <v>1286</v>
      </c>
      <c r="M328" t="s">
        <v>1289</v>
      </c>
      <c r="N328" t="s">
        <v>1289</v>
      </c>
      <c r="O328">
        <v>215286</v>
      </c>
      <c r="P328">
        <v>342262</v>
      </c>
      <c r="Q328">
        <v>842801</v>
      </c>
      <c r="R328">
        <v>842801</v>
      </c>
      <c r="S328" t="s">
        <v>1303</v>
      </c>
      <c r="T328" t="s">
        <v>1289</v>
      </c>
    </row>
    <row r="329" spans="1:20" x14ac:dyDescent="0.3">
      <c r="A329" t="s">
        <v>1237</v>
      </c>
      <c r="B329" t="s">
        <v>1257</v>
      </c>
      <c r="C329">
        <v>60</v>
      </c>
      <c r="D329" t="s">
        <v>1260</v>
      </c>
      <c r="E329">
        <v>2010</v>
      </c>
      <c r="F329">
        <v>23</v>
      </c>
      <c r="G329">
        <v>0.78472524399999999</v>
      </c>
      <c r="H329" t="s">
        <v>1264</v>
      </c>
      <c r="I329" t="s">
        <v>1273</v>
      </c>
      <c r="J329" t="s">
        <v>1276</v>
      </c>
      <c r="K329" t="s">
        <v>1283</v>
      </c>
      <c r="L329" t="s">
        <v>1287</v>
      </c>
      <c r="M329" t="s">
        <v>1289</v>
      </c>
      <c r="N329" t="s">
        <v>1289</v>
      </c>
      <c r="O329">
        <v>70000</v>
      </c>
      <c r="P329">
        <v>286992</v>
      </c>
      <c r="Q329">
        <v>0</v>
      </c>
      <c r="R329">
        <v>0</v>
      </c>
      <c r="S329" t="s">
        <v>1303</v>
      </c>
      <c r="T329" t="s">
        <v>1289</v>
      </c>
    </row>
    <row r="330" spans="1:20" x14ac:dyDescent="0.3">
      <c r="A330" t="s">
        <v>1238</v>
      </c>
      <c r="B330" t="s">
        <v>1257</v>
      </c>
      <c r="C330">
        <v>61</v>
      </c>
      <c r="D330" t="s">
        <v>1261</v>
      </c>
      <c r="E330">
        <v>2006</v>
      </c>
      <c r="F330">
        <v>42</v>
      </c>
      <c r="G330">
        <v>0.62246000000000001</v>
      </c>
      <c r="H330" t="s">
        <v>1264</v>
      </c>
      <c r="I330" t="s">
        <v>1270</v>
      </c>
      <c r="J330" t="s">
        <v>1277</v>
      </c>
      <c r="K330" t="s">
        <v>1283</v>
      </c>
      <c r="L330" t="s">
        <v>1287</v>
      </c>
      <c r="M330" t="s">
        <v>1289</v>
      </c>
      <c r="N330" t="s">
        <v>1289</v>
      </c>
      <c r="O330">
        <v>151119.04000000001</v>
      </c>
      <c r="P330">
        <v>183722</v>
      </c>
      <c r="Q330">
        <v>422261</v>
      </c>
      <c r="R330">
        <v>0</v>
      </c>
      <c r="S330" t="s">
        <v>1304</v>
      </c>
      <c r="T330" t="s">
        <v>1289</v>
      </c>
    </row>
    <row r="331" spans="1:20" x14ac:dyDescent="0.3">
      <c r="A331" t="s">
        <v>1239</v>
      </c>
      <c r="B331" t="s">
        <v>1257</v>
      </c>
      <c r="C331">
        <v>60</v>
      </c>
      <c r="D331" t="s">
        <v>1263</v>
      </c>
      <c r="E331">
        <v>2006</v>
      </c>
      <c r="F331">
        <v>36</v>
      </c>
      <c r="G331">
        <v>0.769130435</v>
      </c>
      <c r="H331" t="s">
        <v>1264</v>
      </c>
      <c r="I331" t="s">
        <v>1271</v>
      </c>
      <c r="J331" t="s">
        <v>1271</v>
      </c>
      <c r="K331" t="s">
        <v>1271</v>
      </c>
      <c r="L331" t="s">
        <v>1271</v>
      </c>
      <c r="M331" t="s">
        <v>1289</v>
      </c>
      <c r="N331" t="s">
        <v>1289</v>
      </c>
      <c r="O331">
        <v>54000</v>
      </c>
      <c r="P331">
        <v>261911</v>
      </c>
      <c r="Q331">
        <v>0</v>
      </c>
      <c r="R331">
        <v>0</v>
      </c>
      <c r="S331" t="s">
        <v>1303</v>
      </c>
      <c r="T331" t="s">
        <v>1289</v>
      </c>
    </row>
    <row r="332" spans="1:20" x14ac:dyDescent="0.3">
      <c r="A332" t="s">
        <v>1240</v>
      </c>
      <c r="B332" t="s">
        <v>1257</v>
      </c>
      <c r="C332">
        <v>60</v>
      </c>
      <c r="D332" t="s">
        <v>1263</v>
      </c>
      <c r="E332">
        <v>2007</v>
      </c>
      <c r="F332">
        <v>36</v>
      </c>
      <c r="G332">
        <v>0.65747899200000004</v>
      </c>
      <c r="H332" t="s">
        <v>1264</v>
      </c>
      <c r="I332" t="s">
        <v>1271</v>
      </c>
      <c r="J332" t="s">
        <v>1271</v>
      </c>
      <c r="K332" t="s">
        <v>1271</v>
      </c>
      <c r="L332" t="s">
        <v>1271</v>
      </c>
      <c r="M332" t="s">
        <v>1289</v>
      </c>
      <c r="N332" t="s">
        <v>1289</v>
      </c>
      <c r="O332">
        <v>51593</v>
      </c>
      <c r="P332">
        <v>235088</v>
      </c>
      <c r="Q332">
        <v>0</v>
      </c>
      <c r="R332">
        <v>0</v>
      </c>
      <c r="S332" t="s">
        <v>1303</v>
      </c>
      <c r="T332" t="s">
        <v>1289</v>
      </c>
    </row>
    <row r="333" spans="1:20" x14ac:dyDescent="0.3">
      <c r="A333" t="s">
        <v>1241</v>
      </c>
      <c r="B333" t="s">
        <v>1257</v>
      </c>
      <c r="C333">
        <v>72</v>
      </c>
      <c r="D333" t="s">
        <v>1263</v>
      </c>
      <c r="E333">
        <v>2009</v>
      </c>
      <c r="F333">
        <v>36</v>
      </c>
      <c r="G333">
        <v>0.71361890699999997</v>
      </c>
      <c r="H333" t="s">
        <v>1264</v>
      </c>
      <c r="I333" t="s">
        <v>1271</v>
      </c>
      <c r="J333" t="s">
        <v>1271</v>
      </c>
      <c r="K333" t="s">
        <v>1271</v>
      </c>
      <c r="L333" t="s">
        <v>1271</v>
      </c>
      <c r="M333" t="s">
        <v>1289</v>
      </c>
      <c r="N333" t="s">
        <v>1289</v>
      </c>
      <c r="O333">
        <v>12818</v>
      </c>
      <c r="P333">
        <v>230724</v>
      </c>
      <c r="Q333">
        <v>0</v>
      </c>
      <c r="R333">
        <v>0</v>
      </c>
      <c r="S333" t="s">
        <v>1303</v>
      </c>
      <c r="T333" t="s">
        <v>1289</v>
      </c>
    </row>
    <row r="334" spans="1:20" x14ac:dyDescent="0.3">
      <c r="A334" t="s">
        <v>1242</v>
      </c>
      <c r="B334" t="s">
        <v>1257</v>
      </c>
      <c r="C334">
        <v>61</v>
      </c>
      <c r="D334" t="s">
        <v>1262</v>
      </c>
      <c r="E334">
        <v>2006</v>
      </c>
      <c r="F334">
        <v>41</v>
      </c>
      <c r="G334">
        <v>0.82737571399999998</v>
      </c>
      <c r="H334" t="s">
        <v>1265</v>
      </c>
      <c r="I334" t="s">
        <v>1270</v>
      </c>
      <c r="J334" t="s">
        <v>1276</v>
      </c>
      <c r="K334" t="s">
        <v>1281</v>
      </c>
      <c r="L334" t="s">
        <v>1286</v>
      </c>
      <c r="M334" t="s">
        <v>1289</v>
      </c>
      <c r="N334" t="s">
        <v>1289</v>
      </c>
      <c r="O334">
        <v>50058</v>
      </c>
      <c r="P334">
        <v>380551</v>
      </c>
      <c r="Q334">
        <v>0</v>
      </c>
      <c r="R334">
        <v>0</v>
      </c>
      <c r="S334" t="s">
        <v>1288</v>
      </c>
      <c r="T334" t="s">
        <v>1289</v>
      </c>
    </row>
    <row r="335" spans="1:20" x14ac:dyDescent="0.3">
      <c r="A335" t="s">
        <v>1243</v>
      </c>
      <c r="B335" t="s">
        <v>1257</v>
      </c>
      <c r="C335">
        <v>49</v>
      </c>
      <c r="D335" t="s">
        <v>1261</v>
      </c>
      <c r="E335">
        <v>2010</v>
      </c>
      <c r="F335">
        <v>34</v>
      </c>
      <c r="G335">
        <v>0.82561071399999997</v>
      </c>
      <c r="H335" t="s">
        <v>1265</v>
      </c>
      <c r="I335" t="s">
        <v>1273</v>
      </c>
      <c r="J335" t="s">
        <v>1275</v>
      </c>
      <c r="K335" t="s">
        <v>1283</v>
      </c>
      <c r="L335" t="s">
        <v>1286</v>
      </c>
      <c r="M335" t="s">
        <v>1288</v>
      </c>
      <c r="N335" t="s">
        <v>1289</v>
      </c>
      <c r="O335">
        <v>584811</v>
      </c>
      <c r="P335">
        <v>651595</v>
      </c>
      <c r="Q335">
        <v>1056714</v>
      </c>
      <c r="R335">
        <v>0</v>
      </c>
      <c r="S335" t="s">
        <v>1303</v>
      </c>
      <c r="T335" t="s">
        <v>1289</v>
      </c>
    </row>
    <row r="336" spans="1:20" x14ac:dyDescent="0.3">
      <c r="A336" t="s">
        <v>1244</v>
      </c>
      <c r="B336" t="s">
        <v>1257</v>
      </c>
      <c r="C336">
        <v>49</v>
      </c>
      <c r="D336" t="s">
        <v>1263</v>
      </c>
      <c r="E336">
        <v>2006</v>
      </c>
      <c r="F336">
        <v>20</v>
      </c>
      <c r="G336">
        <v>0.83117714300000001</v>
      </c>
      <c r="H336" t="s">
        <v>1265</v>
      </c>
      <c r="I336" t="s">
        <v>1271</v>
      </c>
      <c r="J336" t="s">
        <v>1271</v>
      </c>
      <c r="K336" t="s">
        <v>1271</v>
      </c>
      <c r="L336" t="s">
        <v>1271</v>
      </c>
      <c r="M336" t="s">
        <v>1289</v>
      </c>
      <c r="N336" t="s">
        <v>1289</v>
      </c>
      <c r="O336">
        <v>137315.4</v>
      </c>
      <c r="P336">
        <v>457560</v>
      </c>
      <c r="Q336">
        <v>0</v>
      </c>
      <c r="R336">
        <v>0</v>
      </c>
      <c r="S336" t="s">
        <v>1305</v>
      </c>
      <c r="T336" t="s">
        <v>1289</v>
      </c>
    </row>
    <row r="337" spans="1:20" x14ac:dyDescent="0.3">
      <c r="A337" t="s">
        <v>1245</v>
      </c>
      <c r="B337" t="s">
        <v>1257</v>
      </c>
      <c r="C337">
        <v>61</v>
      </c>
      <c r="D337" t="s">
        <v>1261</v>
      </c>
      <c r="E337">
        <v>2010</v>
      </c>
      <c r="F337">
        <v>38</v>
      </c>
      <c r="G337">
        <v>0.81238841399999995</v>
      </c>
      <c r="H337" t="s">
        <v>1265</v>
      </c>
      <c r="I337" t="s">
        <v>1272</v>
      </c>
      <c r="J337" t="s">
        <v>1276</v>
      </c>
      <c r="K337" t="s">
        <v>1283</v>
      </c>
      <c r="L337" t="s">
        <v>1286</v>
      </c>
      <c r="M337" t="s">
        <v>1289</v>
      </c>
      <c r="N337" t="s">
        <v>1289</v>
      </c>
      <c r="O337">
        <v>155090</v>
      </c>
      <c r="P337">
        <v>325234</v>
      </c>
      <c r="Q337">
        <v>813262</v>
      </c>
      <c r="R337">
        <v>813262</v>
      </c>
      <c r="S337" t="s">
        <v>1303</v>
      </c>
      <c r="T337" t="s">
        <v>1289</v>
      </c>
    </row>
    <row r="338" spans="1:20" x14ac:dyDescent="0.3">
      <c r="A338" t="s">
        <v>1246</v>
      </c>
      <c r="B338" t="s">
        <v>1257</v>
      </c>
      <c r="C338">
        <v>36</v>
      </c>
      <c r="D338" t="s">
        <v>1263</v>
      </c>
      <c r="E338">
        <v>2011</v>
      </c>
      <c r="F338">
        <v>36</v>
      </c>
      <c r="G338">
        <v>0.62143415899999999</v>
      </c>
      <c r="H338" t="s">
        <v>1264</v>
      </c>
      <c r="I338" t="s">
        <v>1273</v>
      </c>
      <c r="J338" t="s">
        <v>1276</v>
      </c>
      <c r="K338" t="s">
        <v>1282</v>
      </c>
      <c r="L338" t="s">
        <v>1286</v>
      </c>
      <c r="M338" t="s">
        <v>1288</v>
      </c>
      <c r="N338" t="s">
        <v>1289</v>
      </c>
      <c r="O338">
        <v>341028</v>
      </c>
      <c r="P338">
        <v>369447</v>
      </c>
      <c r="Q338">
        <v>465341</v>
      </c>
      <c r="R338">
        <v>0</v>
      </c>
      <c r="S338" t="s">
        <v>1303</v>
      </c>
      <c r="T338" t="s">
        <v>1289</v>
      </c>
    </row>
    <row r="339" spans="1:20" x14ac:dyDescent="0.3">
      <c r="A339" t="s">
        <v>1247</v>
      </c>
      <c r="B339" t="s">
        <v>1257</v>
      </c>
      <c r="C339">
        <v>60</v>
      </c>
      <c r="D339" t="s">
        <v>1263</v>
      </c>
      <c r="E339">
        <v>2015</v>
      </c>
      <c r="F339">
        <v>36</v>
      </c>
      <c r="G339">
        <v>0.77713043500000001</v>
      </c>
      <c r="H339" t="s">
        <v>1264</v>
      </c>
      <c r="I339" t="s">
        <v>1272</v>
      </c>
      <c r="J339" t="s">
        <v>1275</v>
      </c>
      <c r="K339" t="s">
        <v>1282</v>
      </c>
      <c r="L339" t="s">
        <v>1286</v>
      </c>
      <c r="M339" t="s">
        <v>1289</v>
      </c>
      <c r="N339" t="s">
        <v>1289</v>
      </c>
      <c r="O339">
        <v>341760</v>
      </c>
      <c r="P339">
        <v>453300</v>
      </c>
      <c r="Q339">
        <v>871620</v>
      </c>
      <c r="R339">
        <v>871620</v>
      </c>
      <c r="S339" t="s">
        <v>1303</v>
      </c>
      <c r="T339" t="s">
        <v>1289</v>
      </c>
    </row>
    <row r="340" spans="1:20" x14ac:dyDescent="0.3">
      <c r="A340" t="s">
        <v>1248</v>
      </c>
      <c r="B340" t="s">
        <v>1257</v>
      </c>
      <c r="C340">
        <v>61</v>
      </c>
      <c r="D340" t="s">
        <v>1263</v>
      </c>
      <c r="E340">
        <v>2010</v>
      </c>
      <c r="F340">
        <v>22</v>
      </c>
      <c r="G340">
        <v>0.799826759</v>
      </c>
      <c r="H340" t="s">
        <v>1265</v>
      </c>
      <c r="I340" t="s">
        <v>1271</v>
      </c>
      <c r="J340" t="s">
        <v>1271</v>
      </c>
      <c r="K340" t="s">
        <v>1271</v>
      </c>
      <c r="L340" t="s">
        <v>1271</v>
      </c>
      <c r="M340" t="s">
        <v>1288</v>
      </c>
      <c r="N340" t="s">
        <v>1289</v>
      </c>
      <c r="O340">
        <v>514180</v>
      </c>
      <c r="P340">
        <v>514180</v>
      </c>
      <c r="Q340">
        <v>610492</v>
      </c>
      <c r="R340">
        <v>0</v>
      </c>
      <c r="S340" t="s">
        <v>1288</v>
      </c>
      <c r="T340" t="s">
        <v>1289</v>
      </c>
    </row>
    <row r="341" spans="1:20" x14ac:dyDescent="0.3">
      <c r="A341" t="s">
        <v>1249</v>
      </c>
      <c r="B341" t="s">
        <v>1257</v>
      </c>
      <c r="C341">
        <v>48</v>
      </c>
      <c r="D341" t="s">
        <v>1263</v>
      </c>
      <c r="E341">
        <v>2013</v>
      </c>
      <c r="F341">
        <v>36</v>
      </c>
      <c r="G341">
        <v>0.75528846199999999</v>
      </c>
      <c r="H341" t="s">
        <v>1264</v>
      </c>
      <c r="I341" t="s">
        <v>1273</v>
      </c>
      <c r="J341" t="s">
        <v>1276</v>
      </c>
      <c r="K341" t="s">
        <v>1281</v>
      </c>
      <c r="L341" t="s">
        <v>1286</v>
      </c>
      <c r="M341" t="s">
        <v>1289</v>
      </c>
      <c r="N341" t="s">
        <v>1289</v>
      </c>
      <c r="O341">
        <v>0</v>
      </c>
      <c r="P341">
        <v>441675</v>
      </c>
      <c r="Q341">
        <v>0</v>
      </c>
      <c r="R341">
        <v>0</v>
      </c>
      <c r="S341" t="s">
        <v>1303</v>
      </c>
      <c r="T341" t="s">
        <v>1289</v>
      </c>
    </row>
    <row r="342" spans="1:20" x14ac:dyDescent="0.3">
      <c r="A342" t="s">
        <v>1250</v>
      </c>
      <c r="B342" t="s">
        <v>1257</v>
      </c>
      <c r="C342">
        <v>36</v>
      </c>
      <c r="D342" t="s">
        <v>1263</v>
      </c>
      <c r="E342">
        <v>2008</v>
      </c>
      <c r="F342">
        <v>36</v>
      </c>
      <c r="G342">
        <v>0.76875817000000002</v>
      </c>
      <c r="H342" t="s">
        <v>1264</v>
      </c>
      <c r="I342" t="s">
        <v>1272</v>
      </c>
      <c r="J342" t="s">
        <v>1275</v>
      </c>
      <c r="K342" t="s">
        <v>1283</v>
      </c>
      <c r="L342" t="s">
        <v>1284</v>
      </c>
      <c r="M342" t="s">
        <v>1289</v>
      </c>
      <c r="N342" t="s">
        <v>1289</v>
      </c>
      <c r="O342">
        <v>26000</v>
      </c>
      <c r="P342">
        <v>363986</v>
      </c>
      <c r="Q342">
        <v>582788</v>
      </c>
      <c r="R342">
        <v>582788</v>
      </c>
      <c r="S342" t="s">
        <v>1303</v>
      </c>
      <c r="T342" t="s">
        <v>1289</v>
      </c>
    </row>
    <row r="343" spans="1:20" x14ac:dyDescent="0.3">
      <c r="A343" t="s">
        <v>1251</v>
      </c>
      <c r="B343" t="s">
        <v>1257</v>
      </c>
      <c r="C343">
        <v>42</v>
      </c>
      <c r="D343" t="s">
        <v>1263</v>
      </c>
      <c r="E343">
        <v>2010</v>
      </c>
      <c r="F343">
        <v>36</v>
      </c>
      <c r="G343">
        <v>0.66440162800000002</v>
      </c>
      <c r="H343" t="s">
        <v>1264</v>
      </c>
      <c r="I343" t="s">
        <v>1272</v>
      </c>
      <c r="J343" t="s">
        <v>1275</v>
      </c>
      <c r="K343" t="s">
        <v>1283</v>
      </c>
      <c r="L343" t="s">
        <v>1286</v>
      </c>
      <c r="M343" t="s">
        <v>1288</v>
      </c>
      <c r="N343" t="s">
        <v>1289</v>
      </c>
      <c r="O343">
        <v>329666</v>
      </c>
      <c r="P343">
        <v>394384</v>
      </c>
      <c r="Q343">
        <v>505502</v>
      </c>
      <c r="R343">
        <v>0</v>
      </c>
      <c r="S343" t="s">
        <v>1303</v>
      </c>
      <c r="T343" t="s">
        <v>1289</v>
      </c>
    </row>
    <row r="344" spans="1:20" x14ac:dyDescent="0.3">
      <c r="A344" t="s">
        <v>1252</v>
      </c>
      <c r="B344" t="s">
        <v>1257</v>
      </c>
      <c r="C344">
        <v>36</v>
      </c>
      <c r="D344" t="s">
        <v>1263</v>
      </c>
      <c r="E344">
        <v>2005</v>
      </c>
      <c r="F344">
        <v>36</v>
      </c>
      <c r="G344">
        <v>0.782390892</v>
      </c>
      <c r="H344" t="s">
        <v>1264</v>
      </c>
      <c r="I344" t="s">
        <v>1273</v>
      </c>
      <c r="J344" t="s">
        <v>1276</v>
      </c>
      <c r="K344" t="s">
        <v>1281</v>
      </c>
      <c r="L344" t="s">
        <v>1286</v>
      </c>
      <c r="M344" t="s">
        <v>1289</v>
      </c>
      <c r="N344" t="s">
        <v>1289</v>
      </c>
      <c r="O344">
        <v>70610</v>
      </c>
      <c r="P344">
        <v>319930</v>
      </c>
      <c r="Q344">
        <v>0</v>
      </c>
      <c r="R344">
        <v>0</v>
      </c>
      <c r="S344" t="s">
        <v>1303</v>
      </c>
      <c r="T344" t="s">
        <v>1289</v>
      </c>
    </row>
    <row r="345" spans="1:20" x14ac:dyDescent="0.3">
      <c r="A345" t="s">
        <v>1253</v>
      </c>
      <c r="B345" t="s">
        <v>1257</v>
      </c>
      <c r="C345">
        <v>73</v>
      </c>
      <c r="D345" t="s">
        <v>1263</v>
      </c>
      <c r="E345">
        <v>2011</v>
      </c>
      <c r="F345">
        <v>36</v>
      </c>
      <c r="G345">
        <v>0.93120390200000003</v>
      </c>
      <c r="H345" t="s">
        <v>1265</v>
      </c>
      <c r="I345" t="s">
        <v>1270</v>
      </c>
      <c r="J345" t="s">
        <v>1277</v>
      </c>
      <c r="K345" t="s">
        <v>1280</v>
      </c>
      <c r="L345" t="s">
        <v>1286</v>
      </c>
      <c r="M345" t="s">
        <v>1288</v>
      </c>
      <c r="N345" t="s">
        <v>1289</v>
      </c>
      <c r="O345">
        <v>459692</v>
      </c>
      <c r="P345">
        <v>541476</v>
      </c>
      <c r="Q345">
        <v>966548</v>
      </c>
      <c r="R345">
        <v>0</v>
      </c>
      <c r="S345" t="s">
        <v>1289</v>
      </c>
      <c r="T345" t="s">
        <v>1289</v>
      </c>
    </row>
    <row r="346" spans="1:20" x14ac:dyDescent="0.3">
      <c r="A346" t="s">
        <v>1254</v>
      </c>
      <c r="B346" t="s">
        <v>1257</v>
      </c>
      <c r="C346">
        <v>60</v>
      </c>
      <c r="D346" t="s">
        <v>1263</v>
      </c>
      <c r="E346">
        <v>2010</v>
      </c>
      <c r="F346">
        <v>36</v>
      </c>
      <c r="G346">
        <v>0.78422069000000005</v>
      </c>
      <c r="H346" t="s">
        <v>1264</v>
      </c>
      <c r="I346" t="s">
        <v>1272</v>
      </c>
      <c r="J346" t="s">
        <v>1277</v>
      </c>
      <c r="K346" t="s">
        <v>1280</v>
      </c>
      <c r="L346" t="s">
        <v>1286</v>
      </c>
      <c r="M346" t="s">
        <v>1289</v>
      </c>
      <c r="N346" t="s">
        <v>1289</v>
      </c>
      <c r="O346">
        <v>221760</v>
      </c>
      <c r="P346">
        <v>319813</v>
      </c>
      <c r="Q346">
        <v>717326</v>
      </c>
      <c r="R346">
        <v>717326</v>
      </c>
      <c r="S346" t="s">
        <v>1303</v>
      </c>
      <c r="T346" t="s">
        <v>1289</v>
      </c>
    </row>
    <row r="347" spans="1:20" x14ac:dyDescent="0.3">
      <c r="A347" t="s">
        <v>1255</v>
      </c>
      <c r="B347" t="s">
        <v>1257</v>
      </c>
      <c r="C347">
        <v>61</v>
      </c>
      <c r="D347" t="s">
        <v>1263</v>
      </c>
      <c r="E347">
        <v>2005</v>
      </c>
      <c r="F347">
        <v>22</v>
      </c>
      <c r="G347">
        <v>0.82301457899999997</v>
      </c>
      <c r="H347" t="s">
        <v>1265</v>
      </c>
      <c r="I347" t="s">
        <v>1268</v>
      </c>
      <c r="J347" t="s">
        <v>1275</v>
      </c>
      <c r="K347" t="s">
        <v>1281</v>
      </c>
      <c r="L347" t="s">
        <v>1287</v>
      </c>
      <c r="M347" t="s">
        <v>1289</v>
      </c>
      <c r="N347" t="s">
        <v>1289</v>
      </c>
      <c r="O347">
        <v>217722.52</v>
      </c>
      <c r="P347">
        <v>382004</v>
      </c>
      <c r="Q347">
        <v>611188</v>
      </c>
      <c r="R347">
        <v>611188</v>
      </c>
      <c r="S347" t="s">
        <v>1288</v>
      </c>
      <c r="T347" t="s">
        <v>1289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3701-ABA9-4FBA-B799-41A1339AAFC1}">
  <dimension ref="A1:AD1243"/>
  <sheetViews>
    <sheetView topLeftCell="J1" workbookViewId="0">
      <selection activeCell="AA1" sqref="AA1:AD1243"/>
    </sheetView>
  </sheetViews>
  <sheetFormatPr defaultRowHeight="14.4" x14ac:dyDescent="0.3"/>
  <cols>
    <col min="1" max="1" width="19.6640625" bestFit="1" customWidth="1"/>
    <col min="2" max="2" width="18" bestFit="1" customWidth="1"/>
    <col min="3" max="3" width="13.21875" bestFit="1" customWidth="1"/>
    <col min="4" max="4" width="18" style="2" bestFit="1" customWidth="1"/>
    <col min="5" max="5" width="12.44140625" bestFit="1" customWidth="1"/>
    <col min="6" max="6" width="16.6640625" bestFit="1" customWidth="1"/>
    <col min="9" max="9" width="19.6640625" bestFit="1" customWidth="1"/>
    <col min="10" max="10" width="15.33203125" bestFit="1" customWidth="1"/>
    <col min="14" max="14" width="19.6640625" bestFit="1" customWidth="1"/>
    <col min="24" max="24" width="9.109375" customWidth="1"/>
    <col min="25" max="25" width="6.6640625" bestFit="1" customWidth="1"/>
  </cols>
  <sheetData>
    <row r="1" spans="1:30" x14ac:dyDescent="0.3">
      <c r="A1" t="s">
        <v>0</v>
      </c>
      <c r="B1" t="s">
        <v>1290</v>
      </c>
      <c r="C1" t="s">
        <v>1291</v>
      </c>
      <c r="D1" s="2" t="s">
        <v>1290</v>
      </c>
      <c r="E1" t="s">
        <v>1292</v>
      </c>
      <c r="F1" t="s">
        <v>1293</v>
      </c>
      <c r="I1" t="s">
        <v>0</v>
      </c>
      <c r="J1" t="s">
        <v>1302</v>
      </c>
      <c r="N1" t="s">
        <v>0</v>
      </c>
      <c r="O1" t="s">
        <v>1313</v>
      </c>
      <c r="P1" t="s">
        <v>1314</v>
      </c>
      <c r="Q1" t="s">
        <v>1315</v>
      </c>
      <c r="R1" t="s">
        <v>1316</v>
      </c>
      <c r="S1" t="s">
        <v>1317</v>
      </c>
      <c r="T1" t="s">
        <v>1318</v>
      </c>
      <c r="U1" t="s">
        <v>1319</v>
      </c>
      <c r="X1" s="32" t="s">
        <v>0</v>
      </c>
      <c r="Y1" s="32" t="s">
        <v>1321</v>
      </c>
      <c r="AA1" s="33" t="s">
        <v>0</v>
      </c>
      <c r="AB1" s="33" t="s">
        <v>1321</v>
      </c>
      <c r="AC1" s="33" t="s">
        <v>1319</v>
      </c>
      <c r="AD1" s="33" t="s">
        <v>1323</v>
      </c>
    </row>
    <row r="2" spans="1:30" x14ac:dyDescent="0.3">
      <c r="A2" t="s">
        <v>14</v>
      </c>
      <c r="B2">
        <v>244884</v>
      </c>
      <c r="C2">
        <v>244884</v>
      </c>
      <c r="D2" s="2">
        <v>1</v>
      </c>
      <c r="E2">
        <v>205297</v>
      </c>
      <c r="F2">
        <v>0</v>
      </c>
      <c r="I2" t="s">
        <v>14</v>
      </c>
      <c r="J2" t="s">
        <v>1288</v>
      </c>
      <c r="N2" t="s">
        <v>910</v>
      </c>
      <c r="O2">
        <v>550838</v>
      </c>
      <c r="P2">
        <v>0</v>
      </c>
      <c r="Q2">
        <v>224488</v>
      </c>
      <c r="R2">
        <v>253671</v>
      </c>
      <c r="S2" t="s">
        <v>1288</v>
      </c>
      <c r="T2" t="s">
        <v>1288</v>
      </c>
      <c r="U2" t="s">
        <v>1305</v>
      </c>
      <c r="X2" s="32" t="s">
        <v>14</v>
      </c>
      <c r="Y2" s="32" t="s">
        <v>1288</v>
      </c>
      <c r="AA2" s="33" t="s">
        <v>14</v>
      </c>
      <c r="AB2" s="33" t="s">
        <v>1288</v>
      </c>
      <c r="AC2" s="33" t="s">
        <v>1288</v>
      </c>
      <c r="AD2" s="33" t="s">
        <v>1288</v>
      </c>
    </row>
    <row r="3" spans="1:30" x14ac:dyDescent="0.3">
      <c r="A3" t="s">
        <v>15</v>
      </c>
      <c r="B3">
        <v>108888</v>
      </c>
      <c r="C3">
        <v>108888</v>
      </c>
      <c r="D3" s="2">
        <v>1</v>
      </c>
      <c r="E3">
        <v>6446</v>
      </c>
      <c r="F3">
        <v>0</v>
      </c>
      <c r="I3" t="s">
        <v>15</v>
      </c>
      <c r="J3" t="s">
        <v>1303</v>
      </c>
      <c r="N3" t="s">
        <v>911</v>
      </c>
      <c r="O3">
        <v>704080</v>
      </c>
      <c r="P3">
        <v>0</v>
      </c>
      <c r="Q3">
        <v>231631.85</v>
      </c>
      <c r="R3">
        <v>294932</v>
      </c>
      <c r="S3" t="s">
        <v>1288</v>
      </c>
      <c r="T3" t="s">
        <v>1288</v>
      </c>
      <c r="U3" t="s">
        <v>1305</v>
      </c>
      <c r="X3" s="32" t="s">
        <v>15</v>
      </c>
      <c r="Y3" s="32" t="s">
        <v>1288</v>
      </c>
      <c r="AA3" s="33" t="s">
        <v>15</v>
      </c>
      <c r="AB3" s="33" t="s">
        <v>1288</v>
      </c>
      <c r="AC3" s="33" t="s">
        <v>1288</v>
      </c>
      <c r="AD3" s="33" t="s">
        <v>1288</v>
      </c>
    </row>
    <row r="4" spans="1:30" x14ac:dyDescent="0.3">
      <c r="A4" t="s">
        <v>16</v>
      </c>
      <c r="B4">
        <v>306708</v>
      </c>
      <c r="C4">
        <v>306708</v>
      </c>
      <c r="D4" s="2">
        <v>1</v>
      </c>
      <c r="E4">
        <v>272691</v>
      </c>
      <c r="F4">
        <v>0</v>
      </c>
      <c r="I4" t="s">
        <v>16</v>
      </c>
      <c r="J4" t="s">
        <v>1288</v>
      </c>
      <c r="N4" t="s">
        <v>912</v>
      </c>
      <c r="O4">
        <v>496750</v>
      </c>
      <c r="P4">
        <v>0</v>
      </c>
      <c r="Q4">
        <v>185442</v>
      </c>
      <c r="R4">
        <v>253123</v>
      </c>
      <c r="S4" t="s">
        <v>1289</v>
      </c>
      <c r="T4" t="s">
        <v>1304</v>
      </c>
      <c r="U4" t="s">
        <v>1305</v>
      </c>
      <c r="X4" s="32" t="s">
        <v>16</v>
      </c>
      <c r="Y4" s="32" t="s">
        <v>1288</v>
      </c>
      <c r="AA4" s="33" t="s">
        <v>16</v>
      </c>
      <c r="AB4" s="33" t="s">
        <v>1288</v>
      </c>
      <c r="AC4" s="33" t="s">
        <v>1288</v>
      </c>
      <c r="AD4" s="33" t="s">
        <v>1288</v>
      </c>
    </row>
    <row r="5" spans="1:30" x14ac:dyDescent="0.3">
      <c r="A5" t="s">
        <v>17</v>
      </c>
      <c r="B5">
        <v>192730</v>
      </c>
      <c r="C5">
        <v>220822</v>
      </c>
      <c r="D5" s="2">
        <v>0.87</v>
      </c>
      <c r="E5">
        <v>186805</v>
      </c>
      <c r="F5">
        <v>0</v>
      </c>
      <c r="I5" t="s">
        <v>17</v>
      </c>
      <c r="J5" t="s">
        <v>1288</v>
      </c>
      <c r="N5" t="s">
        <v>913</v>
      </c>
      <c r="O5">
        <v>606758</v>
      </c>
      <c r="P5">
        <v>0</v>
      </c>
      <c r="Q5">
        <v>473456</v>
      </c>
      <c r="R5">
        <v>495684</v>
      </c>
      <c r="S5" t="s">
        <v>1288</v>
      </c>
      <c r="T5" t="s">
        <v>1288</v>
      </c>
      <c r="U5" t="s">
        <v>1305</v>
      </c>
      <c r="X5" s="32" t="s">
        <v>17</v>
      </c>
      <c r="Y5" s="32" t="s">
        <v>1288</v>
      </c>
      <c r="AA5" s="33" t="s">
        <v>17</v>
      </c>
      <c r="AB5" s="33" t="s">
        <v>1288</v>
      </c>
      <c r="AC5" s="33" t="s">
        <v>1288</v>
      </c>
      <c r="AD5" s="33" t="s">
        <v>1288</v>
      </c>
    </row>
    <row r="6" spans="1:30" x14ac:dyDescent="0.3">
      <c r="A6" t="s">
        <v>18</v>
      </c>
      <c r="B6">
        <v>160896</v>
      </c>
      <c r="C6">
        <v>160896</v>
      </c>
      <c r="D6" s="2">
        <v>1</v>
      </c>
      <c r="E6">
        <v>35407</v>
      </c>
      <c r="F6">
        <v>0</v>
      </c>
      <c r="I6" t="s">
        <v>18</v>
      </c>
      <c r="J6" t="s">
        <v>1288</v>
      </c>
      <c r="N6" t="s">
        <v>914</v>
      </c>
      <c r="O6">
        <v>636218</v>
      </c>
      <c r="P6">
        <v>636218</v>
      </c>
      <c r="Q6">
        <v>194576.52</v>
      </c>
      <c r="R6">
        <v>302526</v>
      </c>
      <c r="S6" t="s">
        <v>1289</v>
      </c>
      <c r="T6" t="s">
        <v>1304</v>
      </c>
      <c r="U6" t="s">
        <v>1305</v>
      </c>
      <c r="X6" s="32" t="s">
        <v>18</v>
      </c>
      <c r="Y6" s="32" t="s">
        <v>1288</v>
      </c>
      <c r="AA6" s="33" t="s">
        <v>18</v>
      </c>
      <c r="AB6" s="33" t="s">
        <v>1288</v>
      </c>
      <c r="AC6" s="33" t="s">
        <v>1288</v>
      </c>
      <c r="AD6" s="33" t="s">
        <v>1288</v>
      </c>
    </row>
    <row r="7" spans="1:30" x14ac:dyDescent="0.3">
      <c r="A7" t="s">
        <v>19</v>
      </c>
      <c r="B7">
        <v>269472.81</v>
      </c>
      <c r="C7">
        <v>289506</v>
      </c>
      <c r="D7" s="2">
        <v>0.93</v>
      </c>
      <c r="E7">
        <v>126127</v>
      </c>
      <c r="F7">
        <v>0</v>
      </c>
      <c r="I7" t="s">
        <v>19</v>
      </c>
      <c r="J7" t="s">
        <v>1288</v>
      </c>
      <c r="N7" t="s">
        <v>915</v>
      </c>
      <c r="O7">
        <v>567140</v>
      </c>
      <c r="P7">
        <v>567140</v>
      </c>
      <c r="Q7">
        <v>487467.79</v>
      </c>
      <c r="R7">
        <v>593693</v>
      </c>
      <c r="S7" t="s">
        <v>1289</v>
      </c>
      <c r="T7" t="s">
        <v>1288</v>
      </c>
      <c r="U7" t="s">
        <v>1305</v>
      </c>
      <c r="X7" s="32" t="s">
        <v>19</v>
      </c>
      <c r="Y7" s="32" t="s">
        <v>1288</v>
      </c>
      <c r="AA7" s="33" t="s">
        <v>19</v>
      </c>
      <c r="AB7" s="33" t="s">
        <v>1288</v>
      </c>
      <c r="AC7" s="33" t="s">
        <v>1288</v>
      </c>
      <c r="AD7" s="33" t="s">
        <v>1288</v>
      </c>
    </row>
    <row r="8" spans="1:30" x14ac:dyDescent="0.3">
      <c r="A8" t="s">
        <v>20</v>
      </c>
      <c r="B8">
        <v>217284</v>
      </c>
      <c r="C8">
        <v>217284</v>
      </c>
      <c r="D8" s="2">
        <v>1</v>
      </c>
      <c r="E8">
        <v>257159</v>
      </c>
      <c r="F8">
        <v>0</v>
      </c>
      <c r="I8" t="s">
        <v>20</v>
      </c>
      <c r="J8" t="s">
        <v>1288</v>
      </c>
      <c r="N8" t="s">
        <v>916</v>
      </c>
      <c r="O8">
        <v>419969</v>
      </c>
      <c r="P8">
        <v>0</v>
      </c>
      <c r="Q8">
        <v>137320</v>
      </c>
      <c r="R8">
        <v>159150</v>
      </c>
      <c r="S8" t="s">
        <v>1288</v>
      </c>
      <c r="T8" t="s">
        <v>1303</v>
      </c>
      <c r="U8" t="s">
        <v>1305</v>
      </c>
      <c r="X8" s="32" t="s">
        <v>20</v>
      </c>
      <c r="Y8" s="32" t="s">
        <v>1288</v>
      </c>
      <c r="AA8" s="33" t="s">
        <v>20</v>
      </c>
      <c r="AB8" s="33" t="s">
        <v>1288</v>
      </c>
      <c r="AC8" s="33" t="s">
        <v>1288</v>
      </c>
      <c r="AD8" s="33" t="s">
        <v>1288</v>
      </c>
    </row>
    <row r="9" spans="1:30" x14ac:dyDescent="0.3">
      <c r="A9" t="s">
        <v>21</v>
      </c>
      <c r="B9">
        <v>119980</v>
      </c>
      <c r="C9">
        <v>239760</v>
      </c>
      <c r="D9" s="2">
        <v>0.5</v>
      </c>
      <c r="E9">
        <v>305097</v>
      </c>
      <c r="F9">
        <v>305097</v>
      </c>
      <c r="I9" t="s">
        <v>21</v>
      </c>
      <c r="J9" t="s">
        <v>1288</v>
      </c>
      <c r="N9" t="s">
        <v>917</v>
      </c>
      <c r="O9">
        <v>0</v>
      </c>
      <c r="P9">
        <v>0</v>
      </c>
      <c r="Q9">
        <v>252449.55</v>
      </c>
      <c r="R9">
        <v>621764</v>
      </c>
      <c r="S9" t="s">
        <v>1289</v>
      </c>
      <c r="T9" t="s">
        <v>1288</v>
      </c>
      <c r="U9" t="s">
        <v>1305</v>
      </c>
      <c r="X9" s="32" t="s">
        <v>21</v>
      </c>
      <c r="Y9" s="32" t="s">
        <v>1288</v>
      </c>
      <c r="AA9" s="33" t="s">
        <v>21</v>
      </c>
      <c r="AB9" s="33" t="s">
        <v>1288</v>
      </c>
      <c r="AC9" s="33" t="s">
        <v>1288</v>
      </c>
      <c r="AD9" s="33" t="s">
        <v>1288</v>
      </c>
    </row>
    <row r="10" spans="1:30" x14ac:dyDescent="0.3">
      <c r="A10" t="s">
        <v>22</v>
      </c>
      <c r="B10">
        <v>262639</v>
      </c>
      <c r="C10">
        <v>262639</v>
      </c>
      <c r="D10" s="2">
        <v>1</v>
      </c>
      <c r="E10">
        <v>210250</v>
      </c>
      <c r="F10">
        <v>0</v>
      </c>
      <c r="I10" t="s">
        <v>22</v>
      </c>
      <c r="J10" t="s">
        <v>1288</v>
      </c>
      <c r="N10" t="s">
        <v>918</v>
      </c>
      <c r="O10">
        <v>878714</v>
      </c>
      <c r="P10">
        <v>878714</v>
      </c>
      <c r="Q10">
        <v>60851</v>
      </c>
      <c r="R10">
        <v>546318</v>
      </c>
      <c r="S10" t="s">
        <v>1289</v>
      </c>
      <c r="T10" t="s">
        <v>1288</v>
      </c>
      <c r="U10" t="s">
        <v>1305</v>
      </c>
      <c r="X10" s="32" t="s">
        <v>22</v>
      </c>
      <c r="Y10" s="32" t="s">
        <v>1288</v>
      </c>
      <c r="AA10" s="33" t="s">
        <v>22</v>
      </c>
      <c r="AB10" s="33" t="s">
        <v>1288</v>
      </c>
      <c r="AC10" s="33" t="s">
        <v>1288</v>
      </c>
      <c r="AD10" s="33" t="s">
        <v>1288</v>
      </c>
    </row>
    <row r="11" spans="1:30" x14ac:dyDescent="0.3">
      <c r="A11" t="s">
        <v>23</v>
      </c>
      <c r="B11">
        <v>341752.68</v>
      </c>
      <c r="C11">
        <v>350405</v>
      </c>
      <c r="D11" s="2">
        <v>0.98</v>
      </c>
      <c r="E11">
        <v>385745</v>
      </c>
      <c r="F11">
        <v>0</v>
      </c>
      <c r="I11" t="s">
        <v>23</v>
      </c>
      <c r="J11" t="s">
        <v>1288</v>
      </c>
      <c r="N11" t="s">
        <v>919</v>
      </c>
      <c r="O11">
        <v>0</v>
      </c>
      <c r="P11">
        <v>0</v>
      </c>
      <c r="Q11">
        <v>212782</v>
      </c>
      <c r="R11">
        <v>388094</v>
      </c>
      <c r="S11" t="s">
        <v>1289</v>
      </c>
      <c r="T11" t="s">
        <v>1304</v>
      </c>
      <c r="U11" t="s">
        <v>1305</v>
      </c>
      <c r="X11" s="32" t="s">
        <v>23</v>
      </c>
      <c r="Y11" s="32" t="s">
        <v>1288</v>
      </c>
      <c r="AA11" s="33" t="s">
        <v>23</v>
      </c>
      <c r="AB11" s="33" t="s">
        <v>1288</v>
      </c>
      <c r="AC11" s="33" t="s">
        <v>1288</v>
      </c>
      <c r="AD11" s="33" t="s">
        <v>1288</v>
      </c>
    </row>
    <row r="12" spans="1:30" x14ac:dyDescent="0.3">
      <c r="A12" t="s">
        <v>24</v>
      </c>
      <c r="B12">
        <v>453376</v>
      </c>
      <c r="C12">
        <v>482144</v>
      </c>
      <c r="D12" s="2">
        <v>0.94</v>
      </c>
      <c r="E12">
        <v>411964</v>
      </c>
      <c r="F12">
        <v>0</v>
      </c>
      <c r="I12" t="s">
        <v>24</v>
      </c>
      <c r="J12" t="s">
        <v>1288</v>
      </c>
      <c r="N12" t="s">
        <v>920</v>
      </c>
      <c r="O12">
        <v>532765</v>
      </c>
      <c r="P12">
        <v>0</v>
      </c>
      <c r="Q12">
        <v>405320.1</v>
      </c>
      <c r="R12">
        <v>447888</v>
      </c>
      <c r="S12" t="s">
        <v>1288</v>
      </c>
      <c r="T12" t="s">
        <v>1288</v>
      </c>
      <c r="U12" t="s">
        <v>1305</v>
      </c>
      <c r="X12" s="32" t="s">
        <v>24</v>
      </c>
      <c r="Y12" s="32" t="s">
        <v>1288</v>
      </c>
      <c r="AA12" s="33" t="s">
        <v>24</v>
      </c>
      <c r="AB12" s="33" t="s">
        <v>1288</v>
      </c>
      <c r="AC12" s="33" t="s">
        <v>1288</v>
      </c>
      <c r="AD12" s="33" t="s">
        <v>1288</v>
      </c>
    </row>
    <row r="13" spans="1:30" x14ac:dyDescent="0.3">
      <c r="A13" t="s">
        <v>25</v>
      </c>
      <c r="B13">
        <v>157080</v>
      </c>
      <c r="C13">
        <v>157080</v>
      </c>
      <c r="D13" s="2">
        <v>1</v>
      </c>
      <c r="E13">
        <v>90807</v>
      </c>
      <c r="F13">
        <v>0</v>
      </c>
      <c r="I13" t="s">
        <v>25</v>
      </c>
      <c r="J13" t="s">
        <v>1288</v>
      </c>
      <c r="N13" t="s">
        <v>921</v>
      </c>
      <c r="O13">
        <v>713496</v>
      </c>
      <c r="P13">
        <v>0</v>
      </c>
      <c r="Q13">
        <v>464675.95</v>
      </c>
      <c r="R13">
        <v>545720</v>
      </c>
      <c r="S13" t="s">
        <v>1288</v>
      </c>
      <c r="T13" t="s">
        <v>1288</v>
      </c>
      <c r="U13" t="s">
        <v>1305</v>
      </c>
      <c r="X13" s="32" t="s">
        <v>25</v>
      </c>
      <c r="Y13" s="32" t="s">
        <v>1288</v>
      </c>
      <c r="AA13" s="33" t="s">
        <v>25</v>
      </c>
      <c r="AB13" s="33" t="s">
        <v>1288</v>
      </c>
      <c r="AC13" s="33" t="s">
        <v>1288</v>
      </c>
      <c r="AD13" s="33" t="s">
        <v>1288</v>
      </c>
    </row>
    <row r="14" spans="1:30" x14ac:dyDescent="0.3">
      <c r="A14" t="s">
        <v>26</v>
      </c>
      <c r="B14">
        <v>244602.66</v>
      </c>
      <c r="C14">
        <v>266682</v>
      </c>
      <c r="D14" s="2">
        <v>0.92</v>
      </c>
      <c r="E14">
        <v>238264</v>
      </c>
      <c r="F14">
        <v>0</v>
      </c>
      <c r="I14" t="s">
        <v>26</v>
      </c>
      <c r="J14" t="s">
        <v>1288</v>
      </c>
      <c r="N14" t="s">
        <v>922</v>
      </c>
      <c r="O14">
        <v>526913</v>
      </c>
      <c r="P14">
        <v>0</v>
      </c>
      <c r="Q14">
        <v>237110</v>
      </c>
      <c r="R14">
        <v>237110</v>
      </c>
      <c r="S14" t="s">
        <v>1288</v>
      </c>
      <c r="T14" t="s">
        <v>1303</v>
      </c>
      <c r="U14" t="s">
        <v>1305</v>
      </c>
      <c r="X14" s="32" t="s">
        <v>26</v>
      </c>
      <c r="Y14" s="32" t="s">
        <v>1288</v>
      </c>
      <c r="AA14" s="33" t="s">
        <v>26</v>
      </c>
      <c r="AB14" s="33" t="s">
        <v>1288</v>
      </c>
      <c r="AC14" s="33" t="s">
        <v>1288</v>
      </c>
      <c r="AD14" s="33" t="s">
        <v>1288</v>
      </c>
    </row>
    <row r="15" spans="1:30" x14ac:dyDescent="0.3">
      <c r="A15" t="s">
        <v>27</v>
      </c>
      <c r="B15">
        <v>188919</v>
      </c>
      <c r="C15">
        <v>190188</v>
      </c>
      <c r="D15" s="2">
        <v>0.99</v>
      </c>
      <c r="E15">
        <v>170307</v>
      </c>
      <c r="F15">
        <v>0</v>
      </c>
      <c r="I15" t="s">
        <v>27</v>
      </c>
      <c r="J15" t="s">
        <v>1288</v>
      </c>
      <c r="N15" t="s">
        <v>923</v>
      </c>
      <c r="O15">
        <v>644704</v>
      </c>
      <c r="P15">
        <v>0</v>
      </c>
      <c r="Q15">
        <v>232657</v>
      </c>
      <c r="R15">
        <v>318199</v>
      </c>
      <c r="S15" t="s">
        <v>1288</v>
      </c>
      <c r="T15" t="s">
        <v>1304</v>
      </c>
      <c r="U15" t="s">
        <v>1305</v>
      </c>
      <c r="X15" s="32" t="s">
        <v>27</v>
      </c>
      <c r="Y15" s="32" t="s">
        <v>1288</v>
      </c>
      <c r="AA15" s="33" t="s">
        <v>27</v>
      </c>
      <c r="AB15" s="33" t="s">
        <v>1288</v>
      </c>
      <c r="AC15" s="33" t="s">
        <v>1288</v>
      </c>
      <c r="AD15" s="33" t="s">
        <v>1288</v>
      </c>
    </row>
    <row r="16" spans="1:30" x14ac:dyDescent="0.3">
      <c r="A16" t="s">
        <v>28</v>
      </c>
      <c r="B16">
        <v>134760</v>
      </c>
      <c r="C16">
        <v>134760</v>
      </c>
      <c r="D16" s="2">
        <v>1</v>
      </c>
      <c r="E16">
        <v>38004</v>
      </c>
      <c r="F16">
        <v>0</v>
      </c>
      <c r="I16" t="s">
        <v>28</v>
      </c>
      <c r="J16" t="s">
        <v>1303</v>
      </c>
      <c r="N16" t="s">
        <v>924</v>
      </c>
      <c r="O16">
        <v>301193</v>
      </c>
      <c r="P16">
        <v>301193</v>
      </c>
      <c r="Q16">
        <v>152004</v>
      </c>
      <c r="R16">
        <v>208264</v>
      </c>
      <c r="S16" t="s">
        <v>1289</v>
      </c>
      <c r="T16" t="s">
        <v>1288</v>
      </c>
      <c r="U16" t="s">
        <v>1305</v>
      </c>
      <c r="X16" s="32" t="s">
        <v>28</v>
      </c>
      <c r="Y16" s="32" t="s">
        <v>1288</v>
      </c>
      <c r="AA16" s="33" t="s">
        <v>28</v>
      </c>
      <c r="AB16" s="33" t="s">
        <v>1288</v>
      </c>
      <c r="AC16" s="33" t="s">
        <v>1288</v>
      </c>
      <c r="AD16" s="33" t="s">
        <v>1288</v>
      </c>
    </row>
    <row r="17" spans="1:30" x14ac:dyDescent="0.3">
      <c r="A17" t="s">
        <v>29</v>
      </c>
      <c r="B17">
        <v>181092</v>
      </c>
      <c r="C17">
        <v>181092</v>
      </c>
      <c r="D17" s="2">
        <v>1</v>
      </c>
      <c r="E17">
        <v>320297</v>
      </c>
      <c r="F17">
        <v>0</v>
      </c>
      <c r="I17" t="s">
        <v>29</v>
      </c>
      <c r="J17" t="s">
        <v>1288</v>
      </c>
      <c r="N17" t="s">
        <v>925</v>
      </c>
      <c r="O17">
        <v>432787</v>
      </c>
      <c r="P17">
        <v>0</v>
      </c>
      <c r="Q17">
        <v>433545</v>
      </c>
      <c r="R17">
        <v>433545</v>
      </c>
      <c r="S17" t="s">
        <v>1288</v>
      </c>
      <c r="T17" t="s">
        <v>1288</v>
      </c>
      <c r="U17" t="s">
        <v>1305</v>
      </c>
      <c r="X17" s="32" t="s">
        <v>29</v>
      </c>
      <c r="Y17" s="32" t="s">
        <v>1288</v>
      </c>
      <c r="AA17" s="33" t="s">
        <v>29</v>
      </c>
      <c r="AB17" s="33" t="s">
        <v>1288</v>
      </c>
      <c r="AC17" s="33" t="s">
        <v>1288</v>
      </c>
      <c r="AD17" s="33" t="s">
        <v>1288</v>
      </c>
    </row>
    <row r="18" spans="1:30" x14ac:dyDescent="0.3">
      <c r="A18" t="s">
        <v>30</v>
      </c>
      <c r="B18">
        <v>169176</v>
      </c>
      <c r="C18">
        <v>169176</v>
      </c>
      <c r="D18" s="2">
        <v>1</v>
      </c>
      <c r="E18">
        <v>136866</v>
      </c>
      <c r="F18">
        <v>0</v>
      </c>
      <c r="I18" t="s">
        <v>30</v>
      </c>
      <c r="J18" t="s">
        <v>1303</v>
      </c>
      <c r="N18" t="s">
        <v>926</v>
      </c>
      <c r="O18">
        <v>627831</v>
      </c>
      <c r="P18">
        <v>0</v>
      </c>
      <c r="Q18">
        <v>518460</v>
      </c>
      <c r="R18">
        <v>518460</v>
      </c>
      <c r="S18" t="s">
        <v>1288</v>
      </c>
      <c r="T18" t="s">
        <v>1288</v>
      </c>
      <c r="U18" t="s">
        <v>1305</v>
      </c>
      <c r="X18" s="32" t="s">
        <v>30</v>
      </c>
      <c r="Y18" s="32" t="s">
        <v>1288</v>
      </c>
      <c r="AA18" s="33" t="s">
        <v>30</v>
      </c>
      <c r="AB18" s="33" t="s">
        <v>1288</v>
      </c>
      <c r="AC18" s="33" t="s">
        <v>1288</v>
      </c>
      <c r="AD18" s="33" t="s">
        <v>1288</v>
      </c>
    </row>
    <row r="19" spans="1:30" x14ac:dyDescent="0.3">
      <c r="A19" t="s">
        <v>31</v>
      </c>
      <c r="B19">
        <v>359642</v>
      </c>
      <c r="C19">
        <v>389571</v>
      </c>
      <c r="D19" s="2">
        <v>0.92</v>
      </c>
      <c r="E19">
        <v>500054</v>
      </c>
      <c r="F19">
        <v>0</v>
      </c>
      <c r="I19" t="s">
        <v>31</v>
      </c>
      <c r="J19" t="s">
        <v>1303</v>
      </c>
      <c r="N19" t="s">
        <v>927</v>
      </c>
      <c r="O19">
        <v>587415</v>
      </c>
      <c r="P19">
        <v>587415</v>
      </c>
      <c r="Q19">
        <v>218116</v>
      </c>
      <c r="R19">
        <v>349395</v>
      </c>
      <c r="S19" t="s">
        <v>1289</v>
      </c>
      <c r="T19" t="s">
        <v>1288</v>
      </c>
      <c r="U19" t="s">
        <v>1305</v>
      </c>
      <c r="X19" s="32" t="s">
        <v>31</v>
      </c>
      <c r="Y19" s="32" t="s">
        <v>1288</v>
      </c>
      <c r="AA19" s="33" t="s">
        <v>31</v>
      </c>
      <c r="AB19" s="33" t="s">
        <v>1288</v>
      </c>
      <c r="AC19" s="33" t="s">
        <v>1288</v>
      </c>
      <c r="AD19" s="33" t="s">
        <v>1288</v>
      </c>
    </row>
    <row r="20" spans="1:30" x14ac:dyDescent="0.3">
      <c r="A20" t="s">
        <v>32</v>
      </c>
      <c r="B20">
        <v>220812</v>
      </c>
      <c r="C20">
        <v>239213</v>
      </c>
      <c r="D20" s="2">
        <v>0.92</v>
      </c>
      <c r="E20">
        <v>323287</v>
      </c>
      <c r="F20">
        <v>0</v>
      </c>
      <c r="I20" t="s">
        <v>32</v>
      </c>
      <c r="J20" t="s">
        <v>1288</v>
      </c>
      <c r="N20" t="s">
        <v>928</v>
      </c>
      <c r="O20">
        <v>469552</v>
      </c>
      <c r="P20">
        <v>469552</v>
      </c>
      <c r="Q20">
        <v>116758</v>
      </c>
      <c r="R20">
        <v>292306</v>
      </c>
      <c r="S20" t="s">
        <v>1289</v>
      </c>
      <c r="T20" t="s">
        <v>1304</v>
      </c>
      <c r="U20" t="s">
        <v>1305</v>
      </c>
      <c r="X20" s="32" t="s">
        <v>32</v>
      </c>
      <c r="Y20" s="32" t="s">
        <v>1288</v>
      </c>
      <c r="AA20" s="33" t="s">
        <v>32</v>
      </c>
      <c r="AB20" s="33" t="s">
        <v>1288</v>
      </c>
      <c r="AC20" s="33" t="s">
        <v>1288</v>
      </c>
      <c r="AD20" s="33" t="s">
        <v>1288</v>
      </c>
    </row>
    <row r="21" spans="1:30" x14ac:dyDescent="0.3">
      <c r="A21" t="s">
        <v>33</v>
      </c>
      <c r="B21">
        <v>248948</v>
      </c>
      <c r="C21">
        <v>248948</v>
      </c>
      <c r="D21" s="2">
        <v>1</v>
      </c>
      <c r="E21">
        <v>232447</v>
      </c>
      <c r="F21">
        <v>0</v>
      </c>
      <c r="I21" t="s">
        <v>33</v>
      </c>
      <c r="J21" t="s">
        <v>1288</v>
      </c>
      <c r="N21" t="s">
        <v>929</v>
      </c>
      <c r="O21">
        <v>0</v>
      </c>
      <c r="P21">
        <v>0</v>
      </c>
      <c r="Q21">
        <v>108596.67</v>
      </c>
      <c r="R21">
        <v>515527</v>
      </c>
      <c r="S21" t="s">
        <v>1289</v>
      </c>
      <c r="T21" t="s">
        <v>1303</v>
      </c>
      <c r="U21" t="s">
        <v>1305</v>
      </c>
      <c r="X21" s="32" t="s">
        <v>33</v>
      </c>
      <c r="Y21" s="32" t="s">
        <v>1288</v>
      </c>
      <c r="AA21" s="33" t="s">
        <v>33</v>
      </c>
      <c r="AB21" s="33" t="s">
        <v>1288</v>
      </c>
      <c r="AC21" s="33" t="s">
        <v>1288</v>
      </c>
      <c r="AD21" s="33" t="s">
        <v>1288</v>
      </c>
    </row>
    <row r="22" spans="1:30" x14ac:dyDescent="0.3">
      <c r="A22" t="s">
        <v>34</v>
      </c>
      <c r="B22">
        <v>192559</v>
      </c>
      <c r="C22">
        <v>222708</v>
      </c>
      <c r="D22" s="2">
        <v>0.86</v>
      </c>
      <c r="E22">
        <v>146360</v>
      </c>
      <c r="F22">
        <v>0</v>
      </c>
      <c r="I22" t="s">
        <v>34</v>
      </c>
      <c r="J22" t="s">
        <v>1303</v>
      </c>
      <c r="N22" t="s">
        <v>930</v>
      </c>
      <c r="O22">
        <v>237968</v>
      </c>
      <c r="P22">
        <v>0</v>
      </c>
      <c r="Q22">
        <v>179972</v>
      </c>
      <c r="R22">
        <v>207660</v>
      </c>
      <c r="S22" t="s">
        <v>1288</v>
      </c>
      <c r="T22" t="s">
        <v>1303</v>
      </c>
      <c r="U22" t="s">
        <v>1305</v>
      </c>
      <c r="X22" s="32" t="s">
        <v>34</v>
      </c>
      <c r="Y22" s="32" t="s">
        <v>1288</v>
      </c>
      <c r="AA22" s="33" t="s">
        <v>34</v>
      </c>
      <c r="AB22" s="33" t="s">
        <v>1288</v>
      </c>
      <c r="AC22" s="33" t="s">
        <v>1288</v>
      </c>
      <c r="AD22" s="33" t="s">
        <v>1288</v>
      </c>
    </row>
    <row r="23" spans="1:30" x14ac:dyDescent="0.3">
      <c r="A23" t="s">
        <v>35</v>
      </c>
      <c r="B23">
        <v>132432</v>
      </c>
      <c r="C23">
        <v>132432</v>
      </c>
      <c r="D23" s="2">
        <v>1</v>
      </c>
      <c r="E23">
        <v>102649</v>
      </c>
      <c r="F23">
        <v>0</v>
      </c>
      <c r="I23" t="s">
        <v>35</v>
      </c>
      <c r="J23" t="s">
        <v>1288</v>
      </c>
      <c r="N23" t="s">
        <v>931</v>
      </c>
      <c r="O23">
        <v>390258</v>
      </c>
      <c r="P23">
        <v>0</v>
      </c>
      <c r="Q23">
        <v>139160</v>
      </c>
      <c r="R23">
        <v>173950</v>
      </c>
      <c r="S23" t="s">
        <v>1288</v>
      </c>
      <c r="T23" t="s">
        <v>1303</v>
      </c>
      <c r="U23" t="s">
        <v>1305</v>
      </c>
      <c r="X23" s="32" t="s">
        <v>35</v>
      </c>
      <c r="Y23" s="32" t="s">
        <v>1288</v>
      </c>
      <c r="AA23" s="33" t="s">
        <v>35</v>
      </c>
      <c r="AB23" s="33" t="s">
        <v>1288</v>
      </c>
      <c r="AC23" s="33" t="s">
        <v>1288</v>
      </c>
      <c r="AD23" s="33" t="s">
        <v>1288</v>
      </c>
    </row>
    <row r="24" spans="1:30" x14ac:dyDescent="0.3">
      <c r="A24" t="s">
        <v>36</v>
      </c>
      <c r="B24">
        <v>201792</v>
      </c>
      <c r="C24">
        <v>201792</v>
      </c>
      <c r="D24" s="2">
        <v>1</v>
      </c>
      <c r="E24">
        <v>185175</v>
      </c>
      <c r="F24">
        <v>0</v>
      </c>
      <c r="I24" t="s">
        <v>36</v>
      </c>
      <c r="J24" t="s">
        <v>1288</v>
      </c>
      <c r="N24" t="s">
        <v>932</v>
      </c>
      <c r="O24">
        <v>349514</v>
      </c>
      <c r="P24">
        <v>0</v>
      </c>
      <c r="Q24">
        <v>210465</v>
      </c>
      <c r="R24">
        <v>224496</v>
      </c>
      <c r="S24" t="s">
        <v>1305</v>
      </c>
      <c r="T24" t="s">
        <v>1303</v>
      </c>
      <c r="U24" t="s">
        <v>1305</v>
      </c>
      <c r="X24" s="32" t="s">
        <v>36</v>
      </c>
      <c r="Y24" s="32" t="s">
        <v>1288</v>
      </c>
      <c r="AA24" s="33" t="s">
        <v>36</v>
      </c>
      <c r="AB24" s="33" t="s">
        <v>1288</v>
      </c>
      <c r="AC24" s="33" t="s">
        <v>1288</v>
      </c>
      <c r="AD24" s="33" t="s">
        <v>1288</v>
      </c>
    </row>
    <row r="25" spans="1:30" x14ac:dyDescent="0.3">
      <c r="A25" t="s">
        <v>37</v>
      </c>
      <c r="B25">
        <v>182046.14</v>
      </c>
      <c r="C25">
        <v>195000</v>
      </c>
      <c r="D25" s="2">
        <v>0.93</v>
      </c>
      <c r="E25">
        <v>111945</v>
      </c>
      <c r="F25">
        <v>0</v>
      </c>
      <c r="I25" t="s">
        <v>37</v>
      </c>
      <c r="J25" t="s">
        <v>1288</v>
      </c>
      <c r="N25" t="s">
        <v>933</v>
      </c>
      <c r="O25">
        <v>0</v>
      </c>
      <c r="P25">
        <v>0</v>
      </c>
      <c r="Q25">
        <v>31355</v>
      </c>
      <c r="R25">
        <v>212905</v>
      </c>
      <c r="S25" t="s">
        <v>1289</v>
      </c>
      <c r="T25" t="s">
        <v>1304</v>
      </c>
      <c r="U25" t="s">
        <v>1305</v>
      </c>
      <c r="X25" s="32" t="s">
        <v>37</v>
      </c>
      <c r="Y25" s="32" t="s">
        <v>1288</v>
      </c>
      <c r="AA25" s="33" t="s">
        <v>37</v>
      </c>
      <c r="AB25" s="33" t="s">
        <v>1288</v>
      </c>
      <c r="AC25" s="33" t="s">
        <v>1288</v>
      </c>
      <c r="AD25" s="33" t="s">
        <v>1288</v>
      </c>
    </row>
    <row r="26" spans="1:30" x14ac:dyDescent="0.3">
      <c r="A26" t="s">
        <v>38</v>
      </c>
      <c r="B26">
        <v>340550</v>
      </c>
      <c r="C26">
        <v>340550</v>
      </c>
      <c r="D26" s="2">
        <v>1</v>
      </c>
      <c r="E26">
        <v>532094</v>
      </c>
      <c r="F26">
        <v>0</v>
      </c>
      <c r="I26" t="s">
        <v>38</v>
      </c>
      <c r="J26" t="s">
        <v>1304</v>
      </c>
      <c r="N26" t="s">
        <v>934</v>
      </c>
      <c r="O26">
        <v>295005</v>
      </c>
      <c r="P26">
        <v>0</v>
      </c>
      <c r="Q26">
        <v>195000</v>
      </c>
      <c r="R26">
        <v>212433</v>
      </c>
      <c r="S26" t="s">
        <v>1305</v>
      </c>
      <c r="T26" t="s">
        <v>1303</v>
      </c>
      <c r="U26" t="s">
        <v>1305</v>
      </c>
      <c r="X26" s="32" t="s">
        <v>38</v>
      </c>
      <c r="Y26" s="32" t="s">
        <v>1288</v>
      </c>
      <c r="AA26" s="33" t="s">
        <v>38</v>
      </c>
      <c r="AB26" s="33" t="s">
        <v>1288</v>
      </c>
      <c r="AC26" s="33" t="s">
        <v>1288</v>
      </c>
      <c r="AD26" s="33" t="s">
        <v>1288</v>
      </c>
    </row>
    <row r="27" spans="1:30" x14ac:dyDescent="0.3">
      <c r="A27" t="s">
        <v>39</v>
      </c>
      <c r="B27">
        <v>303135.35999999999</v>
      </c>
      <c r="C27">
        <v>330684</v>
      </c>
      <c r="D27" s="2">
        <v>0.92</v>
      </c>
      <c r="E27">
        <v>512480</v>
      </c>
      <c r="F27">
        <v>0</v>
      </c>
      <c r="I27" t="s">
        <v>39</v>
      </c>
      <c r="J27" t="s">
        <v>1288</v>
      </c>
      <c r="N27" t="s">
        <v>935</v>
      </c>
      <c r="O27">
        <v>401885</v>
      </c>
      <c r="P27">
        <v>0</v>
      </c>
      <c r="Q27">
        <v>163875.84</v>
      </c>
      <c r="R27">
        <v>176940</v>
      </c>
      <c r="S27" t="s">
        <v>1288</v>
      </c>
      <c r="T27" t="s">
        <v>1303</v>
      </c>
      <c r="U27" t="s">
        <v>1305</v>
      </c>
      <c r="X27" s="32" t="s">
        <v>39</v>
      </c>
      <c r="Y27" s="32" t="s">
        <v>1288</v>
      </c>
      <c r="AA27" s="33" t="s">
        <v>39</v>
      </c>
      <c r="AB27" s="33" t="s">
        <v>1288</v>
      </c>
      <c r="AC27" s="33" t="s">
        <v>1288</v>
      </c>
      <c r="AD27" s="33" t="s">
        <v>1288</v>
      </c>
    </row>
    <row r="28" spans="1:30" x14ac:dyDescent="0.3">
      <c r="A28" t="s">
        <v>40</v>
      </c>
      <c r="B28">
        <v>276260</v>
      </c>
      <c r="C28">
        <v>311868</v>
      </c>
      <c r="D28" s="2">
        <v>0.89</v>
      </c>
      <c r="E28">
        <v>356083</v>
      </c>
      <c r="F28">
        <v>0</v>
      </c>
      <c r="I28" t="s">
        <v>40</v>
      </c>
      <c r="J28" t="s">
        <v>1288</v>
      </c>
      <c r="N28" t="s">
        <v>936</v>
      </c>
      <c r="O28">
        <v>295936</v>
      </c>
      <c r="P28">
        <v>0</v>
      </c>
      <c r="Q28">
        <v>185290</v>
      </c>
      <c r="R28">
        <v>221377</v>
      </c>
      <c r="S28" t="s">
        <v>1288</v>
      </c>
      <c r="T28" t="s">
        <v>1303</v>
      </c>
      <c r="U28" t="s">
        <v>1305</v>
      </c>
      <c r="X28" s="32" t="s">
        <v>40</v>
      </c>
      <c r="Y28" s="32" t="s">
        <v>1288</v>
      </c>
      <c r="AA28" s="33" t="s">
        <v>40</v>
      </c>
      <c r="AB28" s="33" t="s">
        <v>1288</v>
      </c>
      <c r="AC28" s="33" t="s">
        <v>1288</v>
      </c>
      <c r="AD28" s="33" t="s">
        <v>1288</v>
      </c>
    </row>
    <row r="29" spans="1:30" x14ac:dyDescent="0.3">
      <c r="A29" t="s">
        <v>41</v>
      </c>
      <c r="B29">
        <v>230170</v>
      </c>
      <c r="C29">
        <v>230170</v>
      </c>
      <c r="D29" s="2">
        <v>1</v>
      </c>
      <c r="E29">
        <v>293434</v>
      </c>
      <c r="F29">
        <v>0</v>
      </c>
      <c r="I29" t="s">
        <v>41</v>
      </c>
      <c r="J29" t="s">
        <v>1303</v>
      </c>
      <c r="N29" t="s">
        <v>937</v>
      </c>
      <c r="O29">
        <v>466383</v>
      </c>
      <c r="P29">
        <v>0</v>
      </c>
      <c r="Q29">
        <v>392734</v>
      </c>
      <c r="R29">
        <v>427842</v>
      </c>
      <c r="S29" t="s">
        <v>1288</v>
      </c>
      <c r="T29" t="s">
        <v>1288</v>
      </c>
      <c r="U29" t="s">
        <v>1305</v>
      </c>
      <c r="X29" s="32" t="s">
        <v>41</v>
      </c>
      <c r="Y29" s="32" t="s">
        <v>1288</v>
      </c>
      <c r="AA29" s="33" t="s">
        <v>41</v>
      </c>
      <c r="AB29" s="33" t="s">
        <v>1288</v>
      </c>
      <c r="AC29" s="33" t="s">
        <v>1288</v>
      </c>
      <c r="AD29" s="33" t="s">
        <v>1288</v>
      </c>
    </row>
    <row r="30" spans="1:30" x14ac:dyDescent="0.3">
      <c r="A30" t="s">
        <v>42</v>
      </c>
      <c r="B30">
        <v>85288</v>
      </c>
      <c r="C30">
        <v>87860</v>
      </c>
      <c r="D30" s="2">
        <v>0.97</v>
      </c>
      <c r="E30">
        <v>72077</v>
      </c>
      <c r="F30">
        <v>0</v>
      </c>
      <c r="I30" t="s">
        <v>42</v>
      </c>
      <c r="J30" t="s">
        <v>1303</v>
      </c>
      <c r="N30" t="s">
        <v>938</v>
      </c>
      <c r="O30">
        <v>249126</v>
      </c>
      <c r="P30">
        <v>0</v>
      </c>
      <c r="Q30">
        <v>138140</v>
      </c>
      <c r="R30">
        <v>151954</v>
      </c>
      <c r="S30" t="s">
        <v>1288</v>
      </c>
      <c r="T30" t="s">
        <v>1303</v>
      </c>
      <c r="U30" t="s">
        <v>1305</v>
      </c>
      <c r="X30" s="32" t="s">
        <v>42</v>
      </c>
      <c r="Y30" s="32" t="s">
        <v>1288</v>
      </c>
      <c r="AA30" s="33" t="s">
        <v>42</v>
      </c>
      <c r="AB30" s="33" t="s">
        <v>1288</v>
      </c>
      <c r="AC30" s="33" t="s">
        <v>1288</v>
      </c>
      <c r="AD30" s="33" t="s">
        <v>1288</v>
      </c>
    </row>
    <row r="31" spans="1:30" x14ac:dyDescent="0.3">
      <c r="A31" t="s">
        <v>43</v>
      </c>
      <c r="B31">
        <v>201720</v>
      </c>
      <c r="C31">
        <v>201720</v>
      </c>
      <c r="D31" s="2">
        <v>1</v>
      </c>
      <c r="E31">
        <v>280729</v>
      </c>
      <c r="F31">
        <v>0</v>
      </c>
      <c r="I31" t="s">
        <v>43</v>
      </c>
      <c r="J31" t="s">
        <v>1288</v>
      </c>
      <c r="N31" t="s">
        <v>939</v>
      </c>
      <c r="O31">
        <v>646818</v>
      </c>
      <c r="P31">
        <v>0</v>
      </c>
      <c r="Q31">
        <v>305210</v>
      </c>
      <c r="R31">
        <v>336973</v>
      </c>
      <c r="S31" t="s">
        <v>1288</v>
      </c>
      <c r="T31" t="s">
        <v>1304</v>
      </c>
      <c r="U31" t="s">
        <v>1305</v>
      </c>
      <c r="X31" s="32" t="s">
        <v>43</v>
      </c>
      <c r="Y31" s="32" t="s">
        <v>1288</v>
      </c>
      <c r="AA31" s="33" t="s">
        <v>43</v>
      </c>
      <c r="AB31" s="33" t="s">
        <v>1288</v>
      </c>
      <c r="AC31" s="33" t="s">
        <v>1288</v>
      </c>
      <c r="AD31" s="33" t="s">
        <v>1288</v>
      </c>
    </row>
    <row r="32" spans="1:30" x14ac:dyDescent="0.3">
      <c r="A32" t="s">
        <v>44</v>
      </c>
      <c r="B32">
        <v>167101</v>
      </c>
      <c r="C32">
        <v>167101</v>
      </c>
      <c r="D32" s="2">
        <v>1</v>
      </c>
      <c r="E32">
        <v>365859</v>
      </c>
      <c r="F32">
        <v>0</v>
      </c>
      <c r="I32" t="s">
        <v>44</v>
      </c>
      <c r="J32" t="s">
        <v>1288</v>
      </c>
      <c r="N32" t="s">
        <v>940</v>
      </c>
      <c r="O32">
        <v>593084</v>
      </c>
      <c r="P32">
        <v>593084</v>
      </c>
      <c r="Q32">
        <v>242462</v>
      </c>
      <c r="R32">
        <v>440840</v>
      </c>
      <c r="S32" t="s">
        <v>1289</v>
      </c>
      <c r="T32" t="s">
        <v>1288</v>
      </c>
      <c r="U32" t="s">
        <v>1305</v>
      </c>
      <c r="X32" s="32" t="s">
        <v>44</v>
      </c>
      <c r="Y32" s="32" t="s">
        <v>1288</v>
      </c>
      <c r="AA32" s="33" t="s">
        <v>44</v>
      </c>
      <c r="AB32" s="33" t="s">
        <v>1288</v>
      </c>
      <c r="AC32" s="33" t="s">
        <v>1288</v>
      </c>
      <c r="AD32" s="33" t="s">
        <v>1288</v>
      </c>
    </row>
    <row r="33" spans="1:30" x14ac:dyDescent="0.3">
      <c r="A33" t="s">
        <v>45</v>
      </c>
      <c r="B33">
        <v>211276</v>
      </c>
      <c r="C33">
        <v>227822</v>
      </c>
      <c r="D33" s="2">
        <v>0.93</v>
      </c>
      <c r="E33">
        <v>372211</v>
      </c>
      <c r="F33">
        <v>0</v>
      </c>
      <c r="I33" t="s">
        <v>45</v>
      </c>
      <c r="J33" t="s">
        <v>1288</v>
      </c>
      <c r="N33" t="s">
        <v>941</v>
      </c>
      <c r="O33">
        <v>0</v>
      </c>
      <c r="P33">
        <v>0</v>
      </c>
      <c r="Q33">
        <v>131487</v>
      </c>
      <c r="R33">
        <v>452751</v>
      </c>
      <c r="S33" t="s">
        <v>1289</v>
      </c>
      <c r="T33" t="s">
        <v>1288</v>
      </c>
      <c r="U33" t="s">
        <v>1305</v>
      </c>
      <c r="X33" s="32" t="s">
        <v>45</v>
      </c>
      <c r="Y33" s="32" t="s">
        <v>1288</v>
      </c>
      <c r="AA33" s="33" t="s">
        <v>45</v>
      </c>
      <c r="AB33" s="33" t="s">
        <v>1288</v>
      </c>
      <c r="AC33" s="33" t="s">
        <v>1288</v>
      </c>
      <c r="AD33" s="33" t="s">
        <v>1288</v>
      </c>
    </row>
    <row r="34" spans="1:30" x14ac:dyDescent="0.3">
      <c r="A34" t="s">
        <v>46</v>
      </c>
      <c r="B34">
        <v>183372</v>
      </c>
      <c r="C34">
        <v>183372</v>
      </c>
      <c r="D34" s="2">
        <v>1</v>
      </c>
      <c r="E34">
        <v>252927</v>
      </c>
      <c r="F34">
        <v>0</v>
      </c>
      <c r="I34" t="s">
        <v>46</v>
      </c>
      <c r="J34" t="s">
        <v>1288</v>
      </c>
      <c r="N34" t="s">
        <v>942</v>
      </c>
      <c r="O34">
        <v>0</v>
      </c>
      <c r="P34">
        <v>0</v>
      </c>
      <c r="Q34">
        <v>109432</v>
      </c>
      <c r="R34">
        <v>347054</v>
      </c>
      <c r="S34" t="s">
        <v>1289</v>
      </c>
      <c r="T34" t="s">
        <v>1288</v>
      </c>
      <c r="U34" t="s">
        <v>1305</v>
      </c>
      <c r="X34" s="32" t="s">
        <v>46</v>
      </c>
      <c r="Y34" s="32" t="s">
        <v>1288</v>
      </c>
      <c r="AA34" s="33" t="s">
        <v>46</v>
      </c>
      <c r="AB34" s="33" t="s">
        <v>1288</v>
      </c>
      <c r="AC34" s="33" t="s">
        <v>1288</v>
      </c>
      <c r="AD34" s="33" t="s">
        <v>1288</v>
      </c>
    </row>
    <row r="35" spans="1:30" x14ac:dyDescent="0.3">
      <c r="A35" t="s">
        <v>47</v>
      </c>
      <c r="B35">
        <v>206896</v>
      </c>
      <c r="C35">
        <v>214968</v>
      </c>
      <c r="D35" s="2">
        <v>0.96</v>
      </c>
      <c r="E35">
        <v>293997</v>
      </c>
      <c r="F35">
        <v>0</v>
      </c>
      <c r="I35" t="s">
        <v>47</v>
      </c>
      <c r="J35" t="s">
        <v>1288</v>
      </c>
      <c r="N35" t="s">
        <v>943</v>
      </c>
      <c r="O35">
        <v>676256</v>
      </c>
      <c r="P35">
        <v>0</v>
      </c>
      <c r="Q35">
        <v>559962</v>
      </c>
      <c r="R35">
        <v>559962</v>
      </c>
      <c r="S35" t="s">
        <v>1288</v>
      </c>
      <c r="T35" t="s">
        <v>1288</v>
      </c>
      <c r="U35" t="s">
        <v>1305</v>
      </c>
      <c r="X35" s="32" t="s">
        <v>47</v>
      </c>
      <c r="Y35" s="32" t="s">
        <v>1288</v>
      </c>
      <c r="AA35" s="33" t="s">
        <v>47</v>
      </c>
      <c r="AB35" s="33" t="s">
        <v>1288</v>
      </c>
      <c r="AC35" s="33" t="s">
        <v>1288</v>
      </c>
      <c r="AD35" s="33" t="s">
        <v>1288</v>
      </c>
    </row>
    <row r="36" spans="1:30" x14ac:dyDescent="0.3">
      <c r="A36" t="s">
        <v>48</v>
      </c>
      <c r="B36">
        <v>111989</v>
      </c>
      <c r="C36">
        <v>181379</v>
      </c>
      <c r="D36" s="2">
        <v>0.62</v>
      </c>
      <c r="E36">
        <v>92405</v>
      </c>
      <c r="F36">
        <v>92405</v>
      </c>
      <c r="I36" t="s">
        <v>48</v>
      </c>
      <c r="J36" t="s">
        <v>1288</v>
      </c>
      <c r="N36" t="s">
        <v>944</v>
      </c>
      <c r="O36">
        <v>0</v>
      </c>
      <c r="P36">
        <v>0</v>
      </c>
      <c r="Q36">
        <v>287505.94</v>
      </c>
      <c r="R36">
        <v>535686</v>
      </c>
      <c r="S36" t="s">
        <v>1289</v>
      </c>
      <c r="T36" t="s">
        <v>1305</v>
      </c>
      <c r="U36" t="s">
        <v>1305</v>
      </c>
      <c r="X36" s="32" t="s">
        <v>48</v>
      </c>
      <c r="Y36" s="32" t="s">
        <v>1288</v>
      </c>
      <c r="AA36" s="33" t="s">
        <v>48</v>
      </c>
      <c r="AB36" s="33" t="s">
        <v>1288</v>
      </c>
      <c r="AC36" s="33" t="s">
        <v>1288</v>
      </c>
      <c r="AD36" s="33" t="s">
        <v>1288</v>
      </c>
    </row>
    <row r="37" spans="1:30" x14ac:dyDescent="0.3">
      <c r="A37" t="s">
        <v>49</v>
      </c>
      <c r="B37">
        <v>326710.15000000002</v>
      </c>
      <c r="C37">
        <v>330570</v>
      </c>
      <c r="D37" s="2">
        <v>0.99</v>
      </c>
      <c r="E37">
        <v>205329</v>
      </c>
      <c r="F37">
        <v>0</v>
      </c>
      <c r="I37" t="s">
        <v>49</v>
      </c>
      <c r="J37" t="s">
        <v>1288</v>
      </c>
      <c r="N37" t="s">
        <v>945</v>
      </c>
      <c r="O37">
        <v>0</v>
      </c>
      <c r="P37">
        <v>0</v>
      </c>
      <c r="Q37">
        <v>360781.61</v>
      </c>
      <c r="R37">
        <v>708288</v>
      </c>
      <c r="S37" t="s">
        <v>1289</v>
      </c>
      <c r="T37" t="s">
        <v>1288</v>
      </c>
      <c r="U37" t="s">
        <v>1305</v>
      </c>
      <c r="X37" s="32" t="s">
        <v>49</v>
      </c>
      <c r="Y37" s="32" t="s">
        <v>1288</v>
      </c>
      <c r="AA37" s="33" t="s">
        <v>49</v>
      </c>
      <c r="AB37" s="33" t="s">
        <v>1288</v>
      </c>
      <c r="AC37" s="33" t="s">
        <v>1288</v>
      </c>
      <c r="AD37" s="33" t="s">
        <v>1288</v>
      </c>
    </row>
    <row r="38" spans="1:30" x14ac:dyDescent="0.3">
      <c r="A38" t="s">
        <v>50</v>
      </c>
      <c r="B38">
        <v>184457</v>
      </c>
      <c r="C38">
        <v>184457</v>
      </c>
      <c r="D38" s="2">
        <v>1</v>
      </c>
      <c r="E38">
        <v>105299</v>
      </c>
      <c r="F38">
        <v>0</v>
      </c>
      <c r="I38" t="s">
        <v>50</v>
      </c>
      <c r="J38" t="s">
        <v>1288</v>
      </c>
      <c r="N38" t="s">
        <v>946</v>
      </c>
      <c r="O38">
        <v>546451</v>
      </c>
      <c r="P38">
        <v>0</v>
      </c>
      <c r="Q38">
        <v>317534</v>
      </c>
      <c r="R38">
        <v>317534</v>
      </c>
      <c r="S38" t="s">
        <v>1288</v>
      </c>
      <c r="T38" t="s">
        <v>1303</v>
      </c>
      <c r="U38" t="s">
        <v>1305</v>
      </c>
      <c r="X38" s="32" t="s">
        <v>50</v>
      </c>
      <c r="Y38" s="32" t="s">
        <v>1288</v>
      </c>
      <c r="AA38" s="33" t="s">
        <v>50</v>
      </c>
      <c r="AB38" s="33" t="s">
        <v>1288</v>
      </c>
      <c r="AC38" s="33" t="s">
        <v>1288</v>
      </c>
      <c r="AD38" s="33" t="s">
        <v>1288</v>
      </c>
    </row>
    <row r="39" spans="1:30" x14ac:dyDescent="0.3">
      <c r="A39" t="s">
        <v>51</v>
      </c>
      <c r="B39">
        <v>397273</v>
      </c>
      <c r="C39">
        <v>397273</v>
      </c>
      <c r="D39" s="2">
        <v>1</v>
      </c>
      <c r="E39">
        <v>483061</v>
      </c>
      <c r="F39">
        <v>0</v>
      </c>
      <c r="I39" t="s">
        <v>51</v>
      </c>
      <c r="J39" t="s">
        <v>1288</v>
      </c>
      <c r="N39" t="s">
        <v>947</v>
      </c>
      <c r="O39">
        <v>777663</v>
      </c>
      <c r="P39">
        <v>0</v>
      </c>
      <c r="Q39">
        <v>577733</v>
      </c>
      <c r="R39">
        <v>608140</v>
      </c>
      <c r="S39" t="s">
        <v>1288</v>
      </c>
      <c r="T39" t="s">
        <v>1288</v>
      </c>
      <c r="U39" t="s">
        <v>1305</v>
      </c>
      <c r="X39" s="32" t="s">
        <v>51</v>
      </c>
      <c r="Y39" s="32" t="s">
        <v>1288</v>
      </c>
      <c r="AA39" s="33" t="s">
        <v>51</v>
      </c>
      <c r="AB39" s="33" t="s">
        <v>1288</v>
      </c>
      <c r="AC39" s="33" t="s">
        <v>1288</v>
      </c>
      <c r="AD39" s="33" t="s">
        <v>1288</v>
      </c>
    </row>
    <row r="40" spans="1:30" x14ac:dyDescent="0.3">
      <c r="A40" t="s">
        <v>52</v>
      </c>
      <c r="B40">
        <v>391252</v>
      </c>
      <c r="C40">
        <v>454560</v>
      </c>
      <c r="D40" s="2">
        <v>0.86</v>
      </c>
      <c r="E40">
        <v>455188</v>
      </c>
      <c r="F40">
        <v>0</v>
      </c>
      <c r="I40" t="s">
        <v>52</v>
      </c>
      <c r="J40" t="s">
        <v>1304</v>
      </c>
      <c r="N40" t="s">
        <v>948</v>
      </c>
      <c r="O40">
        <v>705328</v>
      </c>
      <c r="P40">
        <v>0</v>
      </c>
      <c r="Q40">
        <v>515200</v>
      </c>
      <c r="R40">
        <v>535800</v>
      </c>
      <c r="S40" t="s">
        <v>1288</v>
      </c>
      <c r="T40" t="s">
        <v>1288</v>
      </c>
      <c r="U40" t="s">
        <v>1305</v>
      </c>
      <c r="X40" s="32" t="s">
        <v>52</v>
      </c>
      <c r="Y40" s="32" t="s">
        <v>1288</v>
      </c>
      <c r="AA40" s="33" t="s">
        <v>52</v>
      </c>
      <c r="AB40" s="33" t="s">
        <v>1288</v>
      </c>
      <c r="AC40" s="33" t="s">
        <v>1288</v>
      </c>
      <c r="AD40" s="33" t="s">
        <v>1288</v>
      </c>
    </row>
    <row r="41" spans="1:30" x14ac:dyDescent="0.3">
      <c r="A41" t="s">
        <v>53</v>
      </c>
      <c r="B41">
        <v>175299</v>
      </c>
      <c r="C41">
        <v>239508</v>
      </c>
      <c r="D41" s="2">
        <v>0.73</v>
      </c>
      <c r="E41">
        <v>259547</v>
      </c>
      <c r="F41">
        <v>259547</v>
      </c>
      <c r="I41" t="s">
        <v>53</v>
      </c>
      <c r="J41" t="s">
        <v>1288</v>
      </c>
      <c r="N41" t="s">
        <v>949</v>
      </c>
      <c r="O41">
        <v>750818</v>
      </c>
      <c r="P41">
        <v>0</v>
      </c>
      <c r="Q41">
        <v>176173</v>
      </c>
      <c r="R41">
        <v>249990</v>
      </c>
      <c r="S41" t="s">
        <v>1288</v>
      </c>
      <c r="T41" t="s">
        <v>1303</v>
      </c>
      <c r="U41" t="s">
        <v>1305</v>
      </c>
      <c r="X41" s="32" t="s">
        <v>53</v>
      </c>
      <c r="Y41" s="32" t="s">
        <v>1288</v>
      </c>
      <c r="AA41" s="33" t="s">
        <v>53</v>
      </c>
      <c r="AB41" s="33" t="s">
        <v>1288</v>
      </c>
      <c r="AC41" s="33" t="s">
        <v>1288</v>
      </c>
      <c r="AD41" s="33" t="s">
        <v>1288</v>
      </c>
    </row>
    <row r="42" spans="1:30" x14ac:dyDescent="0.3">
      <c r="A42" t="s">
        <v>54</v>
      </c>
      <c r="B42">
        <v>230454</v>
      </c>
      <c r="C42">
        <v>230454</v>
      </c>
      <c r="D42" s="2">
        <v>1</v>
      </c>
      <c r="E42">
        <v>160845</v>
      </c>
      <c r="F42">
        <v>0</v>
      </c>
      <c r="I42" t="s">
        <v>54</v>
      </c>
      <c r="J42" t="s">
        <v>1288</v>
      </c>
      <c r="N42" t="s">
        <v>950</v>
      </c>
      <c r="O42">
        <v>0</v>
      </c>
      <c r="P42">
        <v>0</v>
      </c>
      <c r="Q42">
        <v>154468</v>
      </c>
      <c r="R42">
        <v>551860</v>
      </c>
      <c r="S42" t="s">
        <v>1289</v>
      </c>
      <c r="T42" t="s">
        <v>1288</v>
      </c>
      <c r="U42" t="s">
        <v>1305</v>
      </c>
      <c r="X42" s="32" t="s">
        <v>54</v>
      </c>
      <c r="Y42" s="32" t="s">
        <v>1288</v>
      </c>
      <c r="AA42" s="33" t="s">
        <v>54</v>
      </c>
      <c r="AB42" s="33" t="s">
        <v>1288</v>
      </c>
      <c r="AC42" s="33" t="s">
        <v>1288</v>
      </c>
      <c r="AD42" s="33" t="s">
        <v>1288</v>
      </c>
    </row>
    <row r="43" spans="1:30" x14ac:dyDescent="0.3">
      <c r="A43" t="s">
        <v>55</v>
      </c>
      <c r="B43">
        <v>183264</v>
      </c>
      <c r="C43">
        <v>183264</v>
      </c>
      <c r="D43" s="2">
        <v>1</v>
      </c>
      <c r="E43">
        <v>252927</v>
      </c>
      <c r="F43">
        <v>0</v>
      </c>
      <c r="I43" t="s">
        <v>55</v>
      </c>
      <c r="J43" t="s">
        <v>1288</v>
      </c>
      <c r="N43" t="s">
        <v>951</v>
      </c>
      <c r="O43">
        <v>490410</v>
      </c>
      <c r="P43">
        <v>0</v>
      </c>
      <c r="Q43">
        <v>681328.98</v>
      </c>
      <c r="R43">
        <v>717180</v>
      </c>
      <c r="S43" t="s">
        <v>1288</v>
      </c>
      <c r="T43" t="s">
        <v>1288</v>
      </c>
      <c r="U43" t="s">
        <v>1305</v>
      </c>
      <c r="X43" s="32" t="s">
        <v>55</v>
      </c>
      <c r="Y43" s="32" t="s">
        <v>1288</v>
      </c>
      <c r="AA43" s="33" t="s">
        <v>55</v>
      </c>
      <c r="AB43" s="33" t="s">
        <v>1288</v>
      </c>
      <c r="AC43" s="33" t="s">
        <v>1288</v>
      </c>
      <c r="AD43" s="33" t="s">
        <v>1288</v>
      </c>
    </row>
    <row r="44" spans="1:30" x14ac:dyDescent="0.3">
      <c r="A44" t="s">
        <v>56</v>
      </c>
      <c r="B44">
        <v>211560</v>
      </c>
      <c r="C44">
        <v>211560</v>
      </c>
      <c r="D44" s="2">
        <v>1</v>
      </c>
      <c r="E44">
        <v>227237</v>
      </c>
      <c r="F44">
        <v>0</v>
      </c>
      <c r="I44" t="s">
        <v>56</v>
      </c>
      <c r="J44" t="s">
        <v>1288</v>
      </c>
      <c r="N44" t="s">
        <v>952</v>
      </c>
      <c r="O44">
        <v>681775</v>
      </c>
      <c r="P44">
        <v>0</v>
      </c>
      <c r="Q44">
        <v>507415</v>
      </c>
      <c r="R44">
        <v>556377</v>
      </c>
      <c r="S44" t="s">
        <v>1305</v>
      </c>
      <c r="T44" t="s">
        <v>1303</v>
      </c>
      <c r="U44" t="s">
        <v>1305</v>
      </c>
      <c r="X44" s="32" t="s">
        <v>56</v>
      </c>
      <c r="Y44" s="32" t="s">
        <v>1288</v>
      </c>
      <c r="AA44" s="33" t="s">
        <v>56</v>
      </c>
      <c r="AB44" s="33" t="s">
        <v>1288</v>
      </c>
      <c r="AC44" s="33" t="s">
        <v>1288</v>
      </c>
      <c r="AD44" s="33" t="s">
        <v>1288</v>
      </c>
    </row>
    <row r="45" spans="1:30" x14ac:dyDescent="0.3">
      <c r="A45" t="s">
        <v>57</v>
      </c>
      <c r="B45">
        <v>323125</v>
      </c>
      <c r="C45">
        <v>323125</v>
      </c>
      <c r="D45" s="2">
        <v>1</v>
      </c>
      <c r="E45">
        <v>517025</v>
      </c>
      <c r="F45">
        <v>0</v>
      </c>
      <c r="I45" t="s">
        <v>57</v>
      </c>
      <c r="J45" t="s">
        <v>1288</v>
      </c>
      <c r="N45" t="s">
        <v>953</v>
      </c>
      <c r="O45">
        <v>756788</v>
      </c>
      <c r="P45">
        <v>756788</v>
      </c>
      <c r="Q45">
        <v>382007.12</v>
      </c>
      <c r="R45">
        <v>520020</v>
      </c>
      <c r="S45" t="s">
        <v>1289</v>
      </c>
      <c r="T45" t="s">
        <v>1288</v>
      </c>
      <c r="U45" t="s">
        <v>1305</v>
      </c>
      <c r="X45" s="32" t="s">
        <v>57</v>
      </c>
      <c r="Y45" s="32" t="s">
        <v>1288</v>
      </c>
      <c r="AA45" s="33" t="s">
        <v>57</v>
      </c>
      <c r="AB45" s="33" t="s">
        <v>1288</v>
      </c>
      <c r="AC45" s="33" t="s">
        <v>1288</v>
      </c>
      <c r="AD45" s="33" t="s">
        <v>1288</v>
      </c>
    </row>
    <row r="46" spans="1:30" x14ac:dyDescent="0.3">
      <c r="A46" t="s">
        <v>58</v>
      </c>
      <c r="B46">
        <v>236240.93</v>
      </c>
      <c r="C46">
        <v>237392</v>
      </c>
      <c r="D46" s="2">
        <v>1</v>
      </c>
      <c r="E46">
        <v>225590</v>
      </c>
      <c r="F46">
        <v>0</v>
      </c>
      <c r="I46" t="s">
        <v>58</v>
      </c>
      <c r="J46" t="s">
        <v>1288</v>
      </c>
      <c r="N46" t="s">
        <v>954</v>
      </c>
      <c r="O46">
        <v>529227</v>
      </c>
      <c r="P46">
        <v>0</v>
      </c>
      <c r="Q46">
        <v>682242.08</v>
      </c>
      <c r="R46">
        <v>688769</v>
      </c>
      <c r="S46" t="s">
        <v>1288</v>
      </c>
      <c r="T46" t="s">
        <v>1288</v>
      </c>
      <c r="U46" t="s">
        <v>1305</v>
      </c>
      <c r="X46" s="32" t="s">
        <v>58</v>
      </c>
      <c r="Y46" s="32" t="s">
        <v>1288</v>
      </c>
      <c r="AA46" s="33" t="s">
        <v>58</v>
      </c>
      <c r="AB46" s="33" t="s">
        <v>1288</v>
      </c>
      <c r="AC46" s="33" t="s">
        <v>1288</v>
      </c>
      <c r="AD46" s="33" t="s">
        <v>1288</v>
      </c>
    </row>
    <row r="47" spans="1:30" x14ac:dyDescent="0.3">
      <c r="A47" t="s">
        <v>59</v>
      </c>
      <c r="B47">
        <v>107456</v>
      </c>
      <c r="C47">
        <v>272428</v>
      </c>
      <c r="D47" s="2">
        <v>0.39</v>
      </c>
      <c r="E47">
        <v>148838</v>
      </c>
      <c r="F47">
        <v>148838</v>
      </c>
      <c r="I47" t="s">
        <v>59</v>
      </c>
      <c r="J47" t="s">
        <v>1288</v>
      </c>
      <c r="N47" t="s">
        <v>955</v>
      </c>
      <c r="O47">
        <v>430010</v>
      </c>
      <c r="P47">
        <v>0</v>
      </c>
      <c r="Q47">
        <v>371616</v>
      </c>
      <c r="R47">
        <v>398160</v>
      </c>
      <c r="S47" t="s">
        <v>1288</v>
      </c>
      <c r="T47" t="s">
        <v>1303</v>
      </c>
      <c r="U47" t="s">
        <v>1305</v>
      </c>
      <c r="X47" s="32" t="s">
        <v>59</v>
      </c>
      <c r="Y47" s="32" t="s">
        <v>1288</v>
      </c>
      <c r="AA47" s="33" t="s">
        <v>59</v>
      </c>
      <c r="AB47" s="33" t="s">
        <v>1288</v>
      </c>
      <c r="AC47" s="33" t="s">
        <v>1288</v>
      </c>
      <c r="AD47" s="33" t="s">
        <v>1288</v>
      </c>
    </row>
    <row r="48" spans="1:30" x14ac:dyDescent="0.3">
      <c r="A48" t="s">
        <v>60</v>
      </c>
      <c r="B48">
        <v>184770</v>
      </c>
      <c r="C48">
        <v>202524</v>
      </c>
      <c r="D48" s="2">
        <v>0.91</v>
      </c>
      <c r="E48">
        <v>196445</v>
      </c>
      <c r="F48">
        <v>0</v>
      </c>
      <c r="I48" t="s">
        <v>60</v>
      </c>
      <c r="J48" t="s">
        <v>1288</v>
      </c>
      <c r="N48" t="s">
        <v>956</v>
      </c>
      <c r="O48">
        <v>463202</v>
      </c>
      <c r="P48">
        <v>0</v>
      </c>
      <c r="Q48">
        <v>348361.39</v>
      </c>
      <c r="R48">
        <v>348512</v>
      </c>
      <c r="S48" t="s">
        <v>1288</v>
      </c>
      <c r="T48" t="s">
        <v>1304</v>
      </c>
      <c r="U48" t="s">
        <v>1305</v>
      </c>
      <c r="X48" s="32" t="s">
        <v>60</v>
      </c>
      <c r="Y48" s="32" t="s">
        <v>1288</v>
      </c>
      <c r="AA48" s="33" t="s">
        <v>60</v>
      </c>
      <c r="AB48" s="33" t="s">
        <v>1288</v>
      </c>
      <c r="AC48" s="33" t="s">
        <v>1288</v>
      </c>
      <c r="AD48" s="33" t="s">
        <v>1288</v>
      </c>
    </row>
    <row r="49" spans="1:30" x14ac:dyDescent="0.3">
      <c r="A49" t="s">
        <v>61</v>
      </c>
      <c r="B49">
        <v>602928.64000000001</v>
      </c>
      <c r="C49">
        <v>627376</v>
      </c>
      <c r="D49" s="2">
        <v>0.96</v>
      </c>
      <c r="E49">
        <v>136932</v>
      </c>
      <c r="F49">
        <v>0</v>
      </c>
      <c r="I49" t="s">
        <v>61</v>
      </c>
      <c r="J49" t="s">
        <v>1288</v>
      </c>
      <c r="N49" t="s">
        <v>957</v>
      </c>
      <c r="O49">
        <v>440468</v>
      </c>
      <c r="P49">
        <v>440468</v>
      </c>
      <c r="Q49">
        <v>416531.76</v>
      </c>
      <c r="R49">
        <v>533673</v>
      </c>
      <c r="S49" t="s">
        <v>1289</v>
      </c>
      <c r="T49" t="s">
        <v>1288</v>
      </c>
      <c r="U49" t="s">
        <v>1305</v>
      </c>
      <c r="X49" s="32" t="s">
        <v>61</v>
      </c>
      <c r="Y49" s="32" t="s">
        <v>1288</v>
      </c>
      <c r="AA49" s="33" t="s">
        <v>61</v>
      </c>
      <c r="AB49" s="33" t="s">
        <v>1288</v>
      </c>
      <c r="AC49" s="33" t="s">
        <v>1288</v>
      </c>
      <c r="AD49" s="33" t="s">
        <v>1288</v>
      </c>
    </row>
    <row r="50" spans="1:30" x14ac:dyDescent="0.3">
      <c r="A50" t="s">
        <v>62</v>
      </c>
      <c r="B50">
        <v>220196.47</v>
      </c>
      <c r="C50">
        <v>220692</v>
      </c>
      <c r="D50" s="2">
        <v>1</v>
      </c>
      <c r="E50">
        <v>34010</v>
      </c>
      <c r="F50">
        <v>0</v>
      </c>
      <c r="I50" t="s">
        <v>62</v>
      </c>
      <c r="J50" t="s">
        <v>1288</v>
      </c>
      <c r="N50" t="s">
        <v>958</v>
      </c>
      <c r="O50">
        <v>656850</v>
      </c>
      <c r="P50">
        <v>656850</v>
      </c>
      <c r="Q50">
        <v>197262</v>
      </c>
      <c r="R50">
        <v>288144</v>
      </c>
      <c r="S50" t="s">
        <v>1289</v>
      </c>
      <c r="T50" t="s">
        <v>1288</v>
      </c>
      <c r="U50" t="s">
        <v>1305</v>
      </c>
      <c r="X50" s="32" t="s">
        <v>62</v>
      </c>
      <c r="Y50" s="32" t="s">
        <v>1288</v>
      </c>
      <c r="AA50" s="33" t="s">
        <v>62</v>
      </c>
      <c r="AB50" s="33" t="s">
        <v>1288</v>
      </c>
      <c r="AC50" s="33" t="s">
        <v>1288</v>
      </c>
      <c r="AD50" s="33" t="s">
        <v>1288</v>
      </c>
    </row>
    <row r="51" spans="1:30" x14ac:dyDescent="0.3">
      <c r="A51" t="s">
        <v>63</v>
      </c>
      <c r="B51">
        <v>197049.23</v>
      </c>
      <c r="C51">
        <v>207738</v>
      </c>
      <c r="D51" s="2">
        <v>0.95</v>
      </c>
      <c r="E51">
        <v>163758</v>
      </c>
      <c r="F51">
        <v>0</v>
      </c>
      <c r="I51" t="s">
        <v>63</v>
      </c>
      <c r="J51" t="s">
        <v>1288</v>
      </c>
      <c r="N51" t="s">
        <v>959</v>
      </c>
      <c r="O51">
        <v>647109</v>
      </c>
      <c r="P51">
        <v>0</v>
      </c>
      <c r="Q51">
        <v>259869.37</v>
      </c>
      <c r="R51">
        <v>330722</v>
      </c>
      <c r="S51" t="s">
        <v>1288</v>
      </c>
      <c r="T51" t="s">
        <v>1304</v>
      </c>
      <c r="U51" t="s">
        <v>1305</v>
      </c>
      <c r="X51" s="32" t="s">
        <v>63</v>
      </c>
      <c r="Y51" s="32" t="s">
        <v>1288</v>
      </c>
      <c r="AA51" s="33" t="s">
        <v>63</v>
      </c>
      <c r="AB51" s="33" t="s">
        <v>1288</v>
      </c>
      <c r="AC51" s="33" t="s">
        <v>1288</v>
      </c>
      <c r="AD51" s="33" t="s">
        <v>1288</v>
      </c>
    </row>
    <row r="52" spans="1:30" x14ac:dyDescent="0.3">
      <c r="A52" t="s">
        <v>64</v>
      </c>
      <c r="B52">
        <v>245385</v>
      </c>
      <c r="C52">
        <v>245385</v>
      </c>
      <c r="D52" s="2">
        <v>1</v>
      </c>
      <c r="E52">
        <v>261775</v>
      </c>
      <c r="F52">
        <v>0</v>
      </c>
      <c r="I52" t="s">
        <v>64</v>
      </c>
      <c r="J52" t="s">
        <v>1288</v>
      </c>
      <c r="N52" t="s">
        <v>960</v>
      </c>
      <c r="O52">
        <v>583939</v>
      </c>
      <c r="P52">
        <v>0</v>
      </c>
      <c r="Q52">
        <v>231460</v>
      </c>
      <c r="R52">
        <v>231460</v>
      </c>
      <c r="S52" t="s">
        <v>1288</v>
      </c>
      <c r="T52" t="s">
        <v>1303</v>
      </c>
      <c r="U52" t="s">
        <v>1305</v>
      </c>
      <c r="X52" s="32" t="s">
        <v>64</v>
      </c>
      <c r="Y52" s="32" t="s">
        <v>1288</v>
      </c>
      <c r="AA52" s="33" t="s">
        <v>64</v>
      </c>
      <c r="AB52" s="33" t="s">
        <v>1288</v>
      </c>
      <c r="AC52" s="33" t="s">
        <v>1288</v>
      </c>
      <c r="AD52" s="33" t="s">
        <v>1288</v>
      </c>
    </row>
    <row r="53" spans="1:30" x14ac:dyDescent="0.3">
      <c r="A53" t="s">
        <v>65</v>
      </c>
      <c r="B53">
        <v>117700</v>
      </c>
      <c r="C53">
        <v>129240</v>
      </c>
      <c r="D53" s="2">
        <v>0.91</v>
      </c>
      <c r="E53">
        <v>103419</v>
      </c>
      <c r="F53">
        <v>0</v>
      </c>
      <c r="I53" t="s">
        <v>65</v>
      </c>
      <c r="J53" t="s">
        <v>1288</v>
      </c>
      <c r="N53" t="s">
        <v>961</v>
      </c>
      <c r="O53">
        <v>719019</v>
      </c>
      <c r="P53">
        <v>0</v>
      </c>
      <c r="Q53">
        <v>564560</v>
      </c>
      <c r="R53">
        <v>564560</v>
      </c>
      <c r="S53" t="s">
        <v>1288</v>
      </c>
      <c r="T53" t="s">
        <v>1288</v>
      </c>
      <c r="U53" t="s">
        <v>1305</v>
      </c>
      <c r="X53" s="32" t="s">
        <v>65</v>
      </c>
      <c r="Y53" s="32" t="s">
        <v>1288</v>
      </c>
      <c r="AA53" s="33" t="s">
        <v>65</v>
      </c>
      <c r="AB53" s="33" t="s">
        <v>1288</v>
      </c>
      <c r="AC53" s="33" t="s">
        <v>1288</v>
      </c>
      <c r="AD53" s="33" t="s">
        <v>1288</v>
      </c>
    </row>
    <row r="54" spans="1:30" x14ac:dyDescent="0.3">
      <c r="A54" t="s">
        <v>66</v>
      </c>
      <c r="B54">
        <v>158290</v>
      </c>
      <c r="C54">
        <v>172680</v>
      </c>
      <c r="D54" s="2">
        <v>0.92</v>
      </c>
      <c r="E54">
        <v>151256</v>
      </c>
      <c r="F54">
        <v>0</v>
      </c>
      <c r="I54" t="s">
        <v>66</v>
      </c>
      <c r="J54" t="s">
        <v>1288</v>
      </c>
      <c r="N54" t="s">
        <v>962</v>
      </c>
      <c r="O54">
        <v>419456</v>
      </c>
      <c r="P54">
        <v>0</v>
      </c>
      <c r="Q54">
        <v>167441</v>
      </c>
      <c r="R54">
        <v>219660</v>
      </c>
      <c r="S54" t="s">
        <v>1288</v>
      </c>
      <c r="T54" t="s">
        <v>1288</v>
      </c>
      <c r="U54" t="s">
        <v>1305</v>
      </c>
      <c r="X54" s="32" t="s">
        <v>66</v>
      </c>
      <c r="Y54" s="32" t="s">
        <v>1288</v>
      </c>
      <c r="AA54" s="33" t="s">
        <v>66</v>
      </c>
      <c r="AB54" s="33" t="s">
        <v>1288</v>
      </c>
      <c r="AC54" s="33" t="s">
        <v>1288</v>
      </c>
      <c r="AD54" s="33" t="s">
        <v>1288</v>
      </c>
    </row>
    <row r="55" spans="1:30" x14ac:dyDescent="0.3">
      <c r="A55" t="s">
        <v>67</v>
      </c>
      <c r="B55">
        <v>163471.57999999999</v>
      </c>
      <c r="C55">
        <v>204330</v>
      </c>
      <c r="D55" s="2">
        <v>0.8</v>
      </c>
      <c r="E55">
        <v>402414</v>
      </c>
      <c r="F55">
        <v>0</v>
      </c>
      <c r="I55" t="s">
        <v>67</v>
      </c>
      <c r="J55" t="s">
        <v>1303</v>
      </c>
      <c r="N55" t="s">
        <v>963</v>
      </c>
      <c r="O55">
        <v>449492</v>
      </c>
      <c r="P55">
        <v>0</v>
      </c>
      <c r="Q55">
        <v>595023</v>
      </c>
      <c r="R55">
        <v>595023</v>
      </c>
      <c r="S55" t="s">
        <v>1288</v>
      </c>
      <c r="T55" t="s">
        <v>1288</v>
      </c>
      <c r="U55" t="s">
        <v>1305</v>
      </c>
      <c r="X55" s="32" t="s">
        <v>67</v>
      </c>
      <c r="Y55" s="32" t="s">
        <v>1288</v>
      </c>
      <c r="AA55" s="33" t="s">
        <v>67</v>
      </c>
      <c r="AB55" s="33" t="s">
        <v>1288</v>
      </c>
      <c r="AC55" s="33" t="s">
        <v>1288</v>
      </c>
      <c r="AD55" s="33" t="s">
        <v>1288</v>
      </c>
    </row>
    <row r="56" spans="1:30" x14ac:dyDescent="0.3">
      <c r="A56" t="s">
        <v>68</v>
      </c>
      <c r="B56">
        <v>228896</v>
      </c>
      <c r="C56">
        <v>228896</v>
      </c>
      <c r="D56" s="2">
        <v>1</v>
      </c>
      <c r="E56">
        <v>164552</v>
      </c>
      <c r="F56">
        <v>0</v>
      </c>
      <c r="I56" t="s">
        <v>68</v>
      </c>
      <c r="J56" t="s">
        <v>1288</v>
      </c>
      <c r="N56" t="s">
        <v>964</v>
      </c>
      <c r="O56">
        <v>734743</v>
      </c>
      <c r="P56">
        <v>0</v>
      </c>
      <c r="Q56">
        <v>322235.48</v>
      </c>
      <c r="R56">
        <v>359436</v>
      </c>
      <c r="S56" t="s">
        <v>1288</v>
      </c>
      <c r="T56" t="s">
        <v>1304</v>
      </c>
      <c r="U56" t="s">
        <v>1305</v>
      </c>
      <c r="X56" s="32" t="s">
        <v>68</v>
      </c>
      <c r="Y56" s="32" t="s">
        <v>1288</v>
      </c>
      <c r="AA56" s="33" t="s">
        <v>68</v>
      </c>
      <c r="AB56" s="33" t="s">
        <v>1288</v>
      </c>
      <c r="AC56" s="33" t="s">
        <v>1288</v>
      </c>
      <c r="AD56" s="33" t="s">
        <v>1288</v>
      </c>
    </row>
    <row r="57" spans="1:30" x14ac:dyDescent="0.3">
      <c r="A57" t="s">
        <v>69</v>
      </c>
      <c r="B57">
        <v>158784</v>
      </c>
      <c r="C57">
        <v>158784</v>
      </c>
      <c r="D57" s="2">
        <v>1</v>
      </c>
      <c r="E57">
        <v>154457</v>
      </c>
      <c r="F57">
        <v>0</v>
      </c>
      <c r="I57" t="s">
        <v>69</v>
      </c>
      <c r="J57" t="s">
        <v>1288</v>
      </c>
      <c r="N57" t="s">
        <v>965</v>
      </c>
      <c r="O57">
        <v>505724</v>
      </c>
      <c r="P57">
        <v>0</v>
      </c>
      <c r="Q57">
        <v>400498</v>
      </c>
      <c r="R57">
        <v>400498</v>
      </c>
      <c r="S57" t="s">
        <v>1288</v>
      </c>
      <c r="T57" t="s">
        <v>1304</v>
      </c>
      <c r="U57" t="s">
        <v>1305</v>
      </c>
      <c r="X57" s="32" t="s">
        <v>69</v>
      </c>
      <c r="Y57" s="32" t="s">
        <v>1288</v>
      </c>
      <c r="AA57" s="33" t="s">
        <v>69</v>
      </c>
      <c r="AB57" s="33" t="s">
        <v>1288</v>
      </c>
      <c r="AC57" s="33" t="s">
        <v>1288</v>
      </c>
      <c r="AD57" s="33" t="s">
        <v>1288</v>
      </c>
    </row>
    <row r="58" spans="1:30" x14ac:dyDescent="0.3">
      <c r="A58" t="s">
        <v>70</v>
      </c>
      <c r="B58">
        <v>288639.58</v>
      </c>
      <c r="C58">
        <v>304538</v>
      </c>
      <c r="D58" s="2">
        <v>0.95</v>
      </c>
      <c r="E58">
        <v>127041</v>
      </c>
      <c r="F58">
        <v>0</v>
      </c>
      <c r="I58" t="s">
        <v>70</v>
      </c>
      <c r="J58" t="s">
        <v>1288</v>
      </c>
      <c r="N58" t="s">
        <v>966</v>
      </c>
      <c r="O58">
        <v>646995</v>
      </c>
      <c r="P58">
        <v>0</v>
      </c>
      <c r="Q58">
        <v>427005</v>
      </c>
      <c r="R58">
        <v>458406</v>
      </c>
      <c r="S58" t="s">
        <v>1288</v>
      </c>
      <c r="T58" t="s">
        <v>1288</v>
      </c>
      <c r="U58" t="s">
        <v>1305</v>
      </c>
      <c r="X58" s="32" t="s">
        <v>70</v>
      </c>
      <c r="Y58" s="32" t="s">
        <v>1288</v>
      </c>
      <c r="AA58" s="33" t="s">
        <v>70</v>
      </c>
      <c r="AB58" s="33" t="s">
        <v>1288</v>
      </c>
      <c r="AC58" s="33" t="s">
        <v>1288</v>
      </c>
      <c r="AD58" s="33" t="s">
        <v>1288</v>
      </c>
    </row>
    <row r="59" spans="1:30" x14ac:dyDescent="0.3">
      <c r="A59" t="s">
        <v>71</v>
      </c>
      <c r="B59">
        <v>283555</v>
      </c>
      <c r="C59">
        <v>283792</v>
      </c>
      <c r="D59" s="2">
        <v>1</v>
      </c>
      <c r="E59">
        <v>262904</v>
      </c>
      <c r="F59">
        <v>0</v>
      </c>
      <c r="I59" t="s">
        <v>71</v>
      </c>
      <c r="J59" t="s">
        <v>1288</v>
      </c>
      <c r="N59" t="s">
        <v>967</v>
      </c>
      <c r="O59">
        <v>379387</v>
      </c>
      <c r="P59">
        <v>0</v>
      </c>
      <c r="Q59">
        <v>271476</v>
      </c>
      <c r="R59">
        <v>271476</v>
      </c>
      <c r="S59" t="s">
        <v>1288</v>
      </c>
      <c r="T59" t="s">
        <v>1288</v>
      </c>
      <c r="U59" t="s">
        <v>1305</v>
      </c>
      <c r="X59" s="32" t="s">
        <v>71</v>
      </c>
      <c r="Y59" s="32" t="s">
        <v>1288</v>
      </c>
      <c r="AA59" s="33" t="s">
        <v>71</v>
      </c>
      <c r="AB59" s="33" t="s">
        <v>1288</v>
      </c>
      <c r="AC59" s="33" t="s">
        <v>1288</v>
      </c>
      <c r="AD59" s="33" t="s">
        <v>1288</v>
      </c>
    </row>
    <row r="60" spans="1:30" x14ac:dyDescent="0.3">
      <c r="A60" t="s">
        <v>72</v>
      </c>
      <c r="B60">
        <v>378505</v>
      </c>
      <c r="C60">
        <v>378505</v>
      </c>
      <c r="D60" s="2">
        <v>1</v>
      </c>
      <c r="E60">
        <v>160449</v>
      </c>
      <c r="F60">
        <v>0</v>
      </c>
      <c r="I60" t="s">
        <v>72</v>
      </c>
      <c r="J60" t="s">
        <v>1288</v>
      </c>
      <c r="N60" t="s">
        <v>968</v>
      </c>
      <c r="O60">
        <v>917267</v>
      </c>
      <c r="P60">
        <v>0</v>
      </c>
      <c r="Q60">
        <v>610449</v>
      </c>
      <c r="R60">
        <v>610449</v>
      </c>
      <c r="S60" t="s">
        <v>1288</v>
      </c>
      <c r="T60" t="s">
        <v>1303</v>
      </c>
      <c r="U60" t="s">
        <v>1305</v>
      </c>
      <c r="X60" s="32" t="s">
        <v>72</v>
      </c>
      <c r="Y60" s="32" t="s">
        <v>1288</v>
      </c>
      <c r="AA60" s="33" t="s">
        <v>72</v>
      </c>
      <c r="AB60" s="33" t="s">
        <v>1288</v>
      </c>
      <c r="AC60" s="33" t="s">
        <v>1288</v>
      </c>
      <c r="AD60" s="33" t="s">
        <v>1288</v>
      </c>
    </row>
    <row r="61" spans="1:30" x14ac:dyDescent="0.3">
      <c r="A61" t="s">
        <v>73</v>
      </c>
      <c r="B61">
        <v>169836</v>
      </c>
      <c r="C61">
        <v>187894</v>
      </c>
      <c r="D61" s="2">
        <v>0.9</v>
      </c>
      <c r="E61">
        <v>228721</v>
      </c>
      <c r="F61">
        <v>0</v>
      </c>
      <c r="I61" t="s">
        <v>73</v>
      </c>
      <c r="J61" t="s">
        <v>1288</v>
      </c>
      <c r="N61" t="s">
        <v>969</v>
      </c>
      <c r="O61">
        <v>686241</v>
      </c>
      <c r="P61">
        <v>0</v>
      </c>
      <c r="Q61">
        <v>201799</v>
      </c>
      <c r="R61">
        <v>252570</v>
      </c>
      <c r="S61" t="s">
        <v>1288</v>
      </c>
      <c r="T61" t="s">
        <v>1303</v>
      </c>
      <c r="U61" t="s">
        <v>1305</v>
      </c>
      <c r="X61" s="32" t="s">
        <v>73</v>
      </c>
      <c r="Y61" s="32" t="s">
        <v>1288</v>
      </c>
      <c r="AA61" s="33" t="s">
        <v>73</v>
      </c>
      <c r="AB61" s="33" t="s">
        <v>1288</v>
      </c>
      <c r="AC61" s="33" t="s">
        <v>1288</v>
      </c>
      <c r="AD61" s="33" t="s">
        <v>1288</v>
      </c>
    </row>
    <row r="62" spans="1:30" x14ac:dyDescent="0.3">
      <c r="A62" t="s">
        <v>74</v>
      </c>
      <c r="B62">
        <v>288806</v>
      </c>
      <c r="C62">
        <v>288806</v>
      </c>
      <c r="D62" s="2">
        <v>1</v>
      </c>
      <c r="E62">
        <v>343822</v>
      </c>
      <c r="F62">
        <v>0</v>
      </c>
      <c r="I62" t="s">
        <v>74</v>
      </c>
      <c r="J62" t="s">
        <v>1288</v>
      </c>
      <c r="N62" t="s">
        <v>970</v>
      </c>
      <c r="O62">
        <v>413721</v>
      </c>
      <c r="P62">
        <v>413721</v>
      </c>
      <c r="Q62">
        <v>54232</v>
      </c>
      <c r="R62">
        <v>178660</v>
      </c>
      <c r="S62" t="s">
        <v>1289</v>
      </c>
      <c r="T62" t="s">
        <v>1303</v>
      </c>
      <c r="U62" t="s">
        <v>1305</v>
      </c>
      <c r="X62" s="32" t="s">
        <v>74</v>
      </c>
      <c r="Y62" s="32" t="s">
        <v>1288</v>
      </c>
      <c r="AA62" s="33" t="s">
        <v>74</v>
      </c>
      <c r="AB62" s="33" t="s">
        <v>1288</v>
      </c>
      <c r="AC62" s="33" t="s">
        <v>1288</v>
      </c>
      <c r="AD62" s="33" t="s">
        <v>1288</v>
      </c>
    </row>
    <row r="63" spans="1:30" x14ac:dyDescent="0.3">
      <c r="A63" t="s">
        <v>75</v>
      </c>
      <c r="B63">
        <v>377872</v>
      </c>
      <c r="C63">
        <v>377872</v>
      </c>
      <c r="D63" s="2">
        <v>1</v>
      </c>
      <c r="E63">
        <v>445471</v>
      </c>
      <c r="F63">
        <v>0</v>
      </c>
      <c r="I63" t="s">
        <v>75</v>
      </c>
      <c r="J63" t="s">
        <v>1288</v>
      </c>
      <c r="N63" t="s">
        <v>971</v>
      </c>
      <c r="O63">
        <v>667971</v>
      </c>
      <c r="P63">
        <v>0</v>
      </c>
      <c r="Q63">
        <v>337282</v>
      </c>
      <c r="R63">
        <v>378222</v>
      </c>
      <c r="S63" t="s">
        <v>1305</v>
      </c>
      <c r="T63" t="s">
        <v>1303</v>
      </c>
      <c r="U63" t="s">
        <v>1305</v>
      </c>
      <c r="X63" s="32" t="s">
        <v>75</v>
      </c>
      <c r="Y63" s="32" t="s">
        <v>1288</v>
      </c>
      <c r="AA63" s="33" t="s">
        <v>75</v>
      </c>
      <c r="AB63" s="33" t="s">
        <v>1288</v>
      </c>
      <c r="AC63" s="33" t="s">
        <v>1288</v>
      </c>
      <c r="AD63" s="33" t="s">
        <v>1288</v>
      </c>
    </row>
    <row r="64" spans="1:30" x14ac:dyDescent="0.3">
      <c r="A64" t="s">
        <v>76</v>
      </c>
      <c r="B64">
        <v>297600</v>
      </c>
      <c r="C64">
        <v>297600</v>
      </c>
      <c r="D64" s="2">
        <v>1</v>
      </c>
      <c r="E64">
        <v>421544</v>
      </c>
      <c r="F64">
        <v>0</v>
      </c>
      <c r="I64" t="s">
        <v>76</v>
      </c>
      <c r="J64" t="s">
        <v>1288</v>
      </c>
      <c r="N64" t="s">
        <v>972</v>
      </c>
      <c r="O64">
        <v>661452</v>
      </c>
      <c r="P64">
        <v>661452</v>
      </c>
      <c r="Q64">
        <v>119414</v>
      </c>
      <c r="R64">
        <v>255277</v>
      </c>
      <c r="S64" t="s">
        <v>1289</v>
      </c>
      <c r="T64" t="s">
        <v>1304</v>
      </c>
      <c r="U64" t="s">
        <v>1305</v>
      </c>
      <c r="X64" s="32" t="s">
        <v>76</v>
      </c>
      <c r="Y64" s="32" t="s">
        <v>1288</v>
      </c>
      <c r="AA64" s="33" t="s">
        <v>76</v>
      </c>
      <c r="AB64" s="33" t="s">
        <v>1288</v>
      </c>
      <c r="AC64" s="33" t="s">
        <v>1288</v>
      </c>
      <c r="AD64" s="33" t="s">
        <v>1288</v>
      </c>
    </row>
    <row r="65" spans="1:30" x14ac:dyDescent="0.3">
      <c r="A65" t="s">
        <v>77</v>
      </c>
      <c r="B65">
        <v>381789</v>
      </c>
      <c r="C65">
        <v>416472</v>
      </c>
      <c r="D65" s="2">
        <v>0.92</v>
      </c>
      <c r="E65">
        <v>58515</v>
      </c>
      <c r="F65">
        <v>0</v>
      </c>
      <c r="I65" t="s">
        <v>77</v>
      </c>
      <c r="J65" t="s">
        <v>1288</v>
      </c>
      <c r="N65" t="s">
        <v>973</v>
      </c>
      <c r="O65">
        <v>559405</v>
      </c>
      <c r="P65">
        <v>0</v>
      </c>
      <c r="Q65">
        <v>240825</v>
      </c>
      <c r="R65">
        <v>269115</v>
      </c>
      <c r="S65" t="s">
        <v>1288</v>
      </c>
      <c r="T65" t="s">
        <v>1303</v>
      </c>
      <c r="U65" t="s">
        <v>1305</v>
      </c>
      <c r="X65" s="32" t="s">
        <v>77</v>
      </c>
      <c r="Y65" s="32" t="s">
        <v>1288</v>
      </c>
      <c r="AA65" s="33" t="s">
        <v>77</v>
      </c>
      <c r="AB65" s="33" t="s">
        <v>1288</v>
      </c>
      <c r="AC65" s="33" t="s">
        <v>1288</v>
      </c>
      <c r="AD65" s="33" t="s">
        <v>1288</v>
      </c>
    </row>
    <row r="66" spans="1:30" x14ac:dyDescent="0.3">
      <c r="A66" t="s">
        <v>78</v>
      </c>
      <c r="B66">
        <v>320940</v>
      </c>
      <c r="C66">
        <v>320940</v>
      </c>
      <c r="D66" s="2">
        <v>1</v>
      </c>
      <c r="E66">
        <v>438459</v>
      </c>
      <c r="F66">
        <v>0</v>
      </c>
      <c r="I66" t="s">
        <v>78</v>
      </c>
      <c r="J66" t="s">
        <v>1288</v>
      </c>
      <c r="N66" t="s">
        <v>974</v>
      </c>
      <c r="O66">
        <v>0</v>
      </c>
      <c r="P66">
        <v>0</v>
      </c>
      <c r="Q66">
        <v>174297</v>
      </c>
      <c r="R66">
        <v>449552</v>
      </c>
      <c r="S66" t="s">
        <v>1289</v>
      </c>
      <c r="T66" t="s">
        <v>1303</v>
      </c>
      <c r="U66" t="s">
        <v>1305</v>
      </c>
      <c r="X66" s="32" t="s">
        <v>78</v>
      </c>
      <c r="Y66" s="32" t="s">
        <v>1288</v>
      </c>
      <c r="AA66" s="33" t="s">
        <v>78</v>
      </c>
      <c r="AB66" s="33" t="s">
        <v>1288</v>
      </c>
      <c r="AC66" s="33" t="s">
        <v>1288</v>
      </c>
      <c r="AD66" s="33" t="s">
        <v>1288</v>
      </c>
    </row>
    <row r="67" spans="1:30" x14ac:dyDescent="0.3">
      <c r="A67" t="s">
        <v>79</v>
      </c>
      <c r="B67">
        <v>230070.13</v>
      </c>
      <c r="C67">
        <v>238824</v>
      </c>
      <c r="D67" s="2">
        <v>0.96</v>
      </c>
      <c r="E67">
        <v>441453</v>
      </c>
      <c r="F67">
        <v>0</v>
      </c>
      <c r="I67" t="s">
        <v>79</v>
      </c>
      <c r="J67" t="s">
        <v>1288</v>
      </c>
      <c r="N67" t="s">
        <v>975</v>
      </c>
      <c r="O67">
        <v>327497</v>
      </c>
      <c r="P67">
        <v>0</v>
      </c>
      <c r="Q67">
        <v>457969.19</v>
      </c>
      <c r="R67">
        <v>491715</v>
      </c>
      <c r="S67" t="s">
        <v>1288</v>
      </c>
      <c r="T67" t="s">
        <v>1288</v>
      </c>
      <c r="U67" t="s">
        <v>1305</v>
      </c>
      <c r="X67" s="32" t="s">
        <v>79</v>
      </c>
      <c r="Y67" s="32" t="s">
        <v>1288</v>
      </c>
      <c r="AA67" s="33" t="s">
        <v>79</v>
      </c>
      <c r="AB67" s="33" t="s">
        <v>1288</v>
      </c>
      <c r="AC67" s="33" t="s">
        <v>1288</v>
      </c>
      <c r="AD67" s="33" t="s">
        <v>1288</v>
      </c>
    </row>
    <row r="68" spans="1:30" x14ac:dyDescent="0.3">
      <c r="A68" t="s">
        <v>80</v>
      </c>
      <c r="B68">
        <v>228424</v>
      </c>
      <c r="C68">
        <v>228424</v>
      </c>
      <c r="D68" s="2">
        <v>1</v>
      </c>
      <c r="E68">
        <v>238504</v>
      </c>
      <c r="F68">
        <v>0</v>
      </c>
      <c r="I68" t="s">
        <v>80</v>
      </c>
      <c r="J68" t="s">
        <v>1288</v>
      </c>
      <c r="N68" t="s">
        <v>976</v>
      </c>
      <c r="O68">
        <v>348101</v>
      </c>
      <c r="P68">
        <v>0</v>
      </c>
      <c r="Q68">
        <v>163060</v>
      </c>
      <c r="R68">
        <v>163060</v>
      </c>
      <c r="S68" t="s">
        <v>1288</v>
      </c>
      <c r="T68" t="s">
        <v>1303</v>
      </c>
      <c r="U68" t="s">
        <v>1305</v>
      </c>
      <c r="X68" s="32" t="s">
        <v>80</v>
      </c>
      <c r="Y68" s="32" t="s">
        <v>1288</v>
      </c>
      <c r="AA68" s="33" t="s">
        <v>80</v>
      </c>
      <c r="AB68" s="33" t="s">
        <v>1288</v>
      </c>
      <c r="AC68" s="33" t="s">
        <v>1288</v>
      </c>
      <c r="AD68" s="33" t="s">
        <v>1288</v>
      </c>
    </row>
    <row r="69" spans="1:30" x14ac:dyDescent="0.3">
      <c r="A69" t="s">
        <v>81</v>
      </c>
      <c r="B69">
        <v>157555.39000000001</v>
      </c>
      <c r="C69">
        <v>176092</v>
      </c>
      <c r="D69" s="2">
        <v>0.89</v>
      </c>
      <c r="E69">
        <v>16306</v>
      </c>
      <c r="F69">
        <v>0</v>
      </c>
      <c r="I69" t="s">
        <v>81</v>
      </c>
      <c r="J69" t="s">
        <v>1303</v>
      </c>
      <c r="N69" t="s">
        <v>977</v>
      </c>
      <c r="O69">
        <v>549080</v>
      </c>
      <c r="P69">
        <v>0</v>
      </c>
      <c r="Q69">
        <v>303492</v>
      </c>
      <c r="R69">
        <v>303492</v>
      </c>
      <c r="S69" t="s">
        <v>1288</v>
      </c>
      <c r="T69" t="s">
        <v>1303</v>
      </c>
      <c r="U69" t="s">
        <v>1305</v>
      </c>
      <c r="X69" s="32" t="s">
        <v>81</v>
      </c>
      <c r="Y69" s="32" t="s">
        <v>1288</v>
      </c>
      <c r="AA69" s="33" t="s">
        <v>81</v>
      </c>
      <c r="AB69" s="33" t="s">
        <v>1288</v>
      </c>
      <c r="AC69" s="33" t="s">
        <v>1288</v>
      </c>
      <c r="AD69" s="33" t="s">
        <v>1288</v>
      </c>
    </row>
    <row r="70" spans="1:30" x14ac:dyDescent="0.3">
      <c r="A70" t="s">
        <v>82</v>
      </c>
      <c r="B70">
        <v>566481.07999999996</v>
      </c>
      <c r="C70">
        <v>586891</v>
      </c>
      <c r="D70" s="2">
        <v>0.97</v>
      </c>
      <c r="E70">
        <v>289591</v>
      </c>
      <c r="F70">
        <v>0</v>
      </c>
      <c r="I70" t="s">
        <v>82</v>
      </c>
      <c r="J70" t="s">
        <v>1288</v>
      </c>
      <c r="N70" t="s">
        <v>978</v>
      </c>
      <c r="O70">
        <v>660013</v>
      </c>
      <c r="P70">
        <v>0</v>
      </c>
      <c r="Q70">
        <v>308571</v>
      </c>
      <c r="R70">
        <v>342440</v>
      </c>
      <c r="S70" t="s">
        <v>1288</v>
      </c>
      <c r="T70" t="s">
        <v>1304</v>
      </c>
      <c r="U70" t="s">
        <v>1305</v>
      </c>
      <c r="X70" s="32" t="s">
        <v>82</v>
      </c>
      <c r="Y70" s="32" t="s">
        <v>1288</v>
      </c>
      <c r="AA70" s="33" t="s">
        <v>82</v>
      </c>
      <c r="AB70" s="33" t="s">
        <v>1288</v>
      </c>
      <c r="AC70" s="33" t="s">
        <v>1288</v>
      </c>
      <c r="AD70" s="33" t="s">
        <v>1288</v>
      </c>
    </row>
    <row r="71" spans="1:30" x14ac:dyDescent="0.3">
      <c r="A71" t="s">
        <v>83</v>
      </c>
      <c r="B71">
        <v>155766</v>
      </c>
      <c r="C71">
        <v>155766</v>
      </c>
      <c r="D71" s="2">
        <v>1</v>
      </c>
      <c r="E71">
        <v>92453</v>
      </c>
      <c r="F71">
        <v>0</v>
      </c>
      <c r="I71" t="s">
        <v>83</v>
      </c>
      <c r="J71" t="s">
        <v>1288</v>
      </c>
      <c r="N71" t="s">
        <v>979</v>
      </c>
      <c r="O71">
        <v>369541</v>
      </c>
      <c r="P71">
        <v>0</v>
      </c>
      <c r="Q71">
        <v>226239</v>
      </c>
      <c r="R71">
        <v>230448</v>
      </c>
      <c r="S71" t="s">
        <v>1288</v>
      </c>
      <c r="T71" t="s">
        <v>1288</v>
      </c>
      <c r="U71" t="s">
        <v>1305</v>
      </c>
      <c r="X71" s="32" t="s">
        <v>83</v>
      </c>
      <c r="Y71" s="32" t="s">
        <v>1288</v>
      </c>
      <c r="AA71" s="33" t="s">
        <v>83</v>
      </c>
      <c r="AB71" s="33" t="s">
        <v>1288</v>
      </c>
      <c r="AC71" s="33" t="s">
        <v>1288</v>
      </c>
      <c r="AD71" s="33" t="s">
        <v>1288</v>
      </c>
    </row>
    <row r="72" spans="1:30" x14ac:dyDescent="0.3">
      <c r="A72" t="s">
        <v>84</v>
      </c>
      <c r="B72">
        <v>279046.73</v>
      </c>
      <c r="C72">
        <v>281359</v>
      </c>
      <c r="D72" s="2">
        <v>0.99</v>
      </c>
      <c r="E72">
        <v>387134</v>
      </c>
      <c r="F72">
        <v>0</v>
      </c>
      <c r="I72" t="s">
        <v>84</v>
      </c>
      <c r="J72" t="s">
        <v>1288</v>
      </c>
      <c r="N72" t="s">
        <v>980</v>
      </c>
      <c r="O72">
        <v>777004</v>
      </c>
      <c r="P72">
        <v>777004</v>
      </c>
      <c r="Q72">
        <v>132548</v>
      </c>
      <c r="R72">
        <v>382031</v>
      </c>
      <c r="S72" t="s">
        <v>1289</v>
      </c>
      <c r="T72" t="s">
        <v>1304</v>
      </c>
      <c r="U72" t="s">
        <v>1305</v>
      </c>
      <c r="X72" s="32" t="s">
        <v>84</v>
      </c>
      <c r="Y72" s="32" t="s">
        <v>1288</v>
      </c>
      <c r="AA72" s="33" t="s">
        <v>84</v>
      </c>
      <c r="AB72" s="33" t="s">
        <v>1288</v>
      </c>
      <c r="AC72" s="33" t="s">
        <v>1288</v>
      </c>
      <c r="AD72" s="33" t="s">
        <v>1288</v>
      </c>
    </row>
    <row r="73" spans="1:30" x14ac:dyDescent="0.3">
      <c r="A73" t="s">
        <v>85</v>
      </c>
      <c r="B73">
        <v>249770</v>
      </c>
      <c r="C73">
        <v>249770</v>
      </c>
      <c r="D73" s="2">
        <v>1</v>
      </c>
      <c r="E73">
        <v>467544</v>
      </c>
      <c r="F73">
        <v>0</v>
      </c>
      <c r="I73" t="s">
        <v>85</v>
      </c>
      <c r="J73" t="s">
        <v>1303</v>
      </c>
      <c r="N73" t="s">
        <v>981</v>
      </c>
      <c r="O73">
        <v>533910</v>
      </c>
      <c r="P73">
        <v>533910</v>
      </c>
      <c r="Q73">
        <v>175861</v>
      </c>
      <c r="R73">
        <v>447783</v>
      </c>
      <c r="S73" t="s">
        <v>1289</v>
      </c>
      <c r="T73" t="s">
        <v>1288</v>
      </c>
      <c r="U73" t="s">
        <v>1289</v>
      </c>
      <c r="X73" s="32" t="s">
        <v>85</v>
      </c>
      <c r="Y73" s="32" t="s">
        <v>1288</v>
      </c>
      <c r="AA73" s="33" t="s">
        <v>85</v>
      </c>
      <c r="AB73" s="33" t="s">
        <v>1288</v>
      </c>
      <c r="AC73" s="33" t="s">
        <v>1288</v>
      </c>
      <c r="AD73" s="33" t="s">
        <v>1288</v>
      </c>
    </row>
    <row r="74" spans="1:30" x14ac:dyDescent="0.3">
      <c r="A74" t="s">
        <v>86</v>
      </c>
      <c r="B74">
        <v>298770</v>
      </c>
      <c r="C74">
        <v>298770</v>
      </c>
      <c r="D74" s="2">
        <v>1</v>
      </c>
      <c r="E74">
        <v>337724</v>
      </c>
      <c r="F74">
        <v>0</v>
      </c>
      <c r="I74" t="s">
        <v>86</v>
      </c>
      <c r="J74" t="s">
        <v>1288</v>
      </c>
      <c r="N74" t="s">
        <v>982</v>
      </c>
      <c r="O74">
        <v>443764</v>
      </c>
      <c r="P74">
        <v>0</v>
      </c>
      <c r="Q74">
        <v>551589.72</v>
      </c>
      <c r="R74">
        <v>578160</v>
      </c>
      <c r="S74" t="s">
        <v>1288</v>
      </c>
      <c r="T74" t="s">
        <v>1288</v>
      </c>
      <c r="U74" t="s">
        <v>1289</v>
      </c>
      <c r="X74" s="32" t="s">
        <v>86</v>
      </c>
      <c r="Y74" s="32" t="s">
        <v>1288</v>
      </c>
      <c r="AA74" s="33" t="s">
        <v>86</v>
      </c>
      <c r="AB74" s="33" t="s">
        <v>1288</v>
      </c>
      <c r="AC74" s="33" t="s">
        <v>1288</v>
      </c>
      <c r="AD74" s="33" t="s">
        <v>1288</v>
      </c>
    </row>
    <row r="75" spans="1:30" x14ac:dyDescent="0.3">
      <c r="A75" t="s">
        <v>87</v>
      </c>
      <c r="B75">
        <v>302088</v>
      </c>
      <c r="C75">
        <v>302088</v>
      </c>
      <c r="D75" s="2">
        <v>1</v>
      </c>
      <c r="E75">
        <v>264863</v>
      </c>
      <c r="F75">
        <v>0</v>
      </c>
      <c r="I75" t="s">
        <v>87</v>
      </c>
      <c r="J75" t="s">
        <v>1288</v>
      </c>
      <c r="N75" t="s">
        <v>983</v>
      </c>
      <c r="O75">
        <v>0</v>
      </c>
      <c r="P75">
        <v>0</v>
      </c>
      <c r="Q75">
        <v>183900</v>
      </c>
      <c r="R75">
        <v>731500</v>
      </c>
      <c r="S75" t="s">
        <v>1289</v>
      </c>
      <c r="T75" t="s">
        <v>1303</v>
      </c>
      <c r="U75" t="s">
        <v>1289</v>
      </c>
      <c r="X75" s="32" t="s">
        <v>87</v>
      </c>
      <c r="Y75" s="32" t="s">
        <v>1288</v>
      </c>
      <c r="AA75" s="33" t="s">
        <v>87</v>
      </c>
      <c r="AB75" s="33" t="s">
        <v>1288</v>
      </c>
      <c r="AC75" s="33" t="s">
        <v>1288</v>
      </c>
      <c r="AD75" s="33" t="s">
        <v>1288</v>
      </c>
    </row>
    <row r="76" spans="1:30" x14ac:dyDescent="0.3">
      <c r="A76" t="s">
        <v>88</v>
      </c>
      <c r="B76">
        <v>235150.99</v>
      </c>
      <c r="C76">
        <v>249795</v>
      </c>
      <c r="D76" s="2">
        <v>0.94</v>
      </c>
      <c r="E76">
        <v>153941</v>
      </c>
      <c r="F76">
        <v>0</v>
      </c>
      <c r="I76" t="s">
        <v>88</v>
      </c>
      <c r="J76" t="s">
        <v>1288</v>
      </c>
      <c r="N76" t="s">
        <v>984</v>
      </c>
      <c r="O76">
        <v>0</v>
      </c>
      <c r="P76">
        <v>0</v>
      </c>
      <c r="Q76">
        <v>354038</v>
      </c>
      <c r="R76">
        <v>654633</v>
      </c>
      <c r="S76" t="s">
        <v>1289</v>
      </c>
      <c r="T76" t="s">
        <v>1289</v>
      </c>
      <c r="U76" t="s">
        <v>1289</v>
      </c>
      <c r="X76" s="32" t="s">
        <v>88</v>
      </c>
      <c r="Y76" s="32" t="s">
        <v>1288</v>
      </c>
      <c r="AA76" s="33" t="s">
        <v>88</v>
      </c>
      <c r="AB76" s="33" t="s">
        <v>1288</v>
      </c>
      <c r="AC76" s="33" t="s">
        <v>1288</v>
      </c>
      <c r="AD76" s="33" t="s">
        <v>1288</v>
      </c>
    </row>
    <row r="77" spans="1:30" x14ac:dyDescent="0.3">
      <c r="A77" t="s">
        <v>89</v>
      </c>
      <c r="B77">
        <v>228209</v>
      </c>
      <c r="C77">
        <v>298538</v>
      </c>
      <c r="D77" s="2">
        <v>0.76</v>
      </c>
      <c r="E77">
        <v>118956</v>
      </c>
      <c r="F77">
        <v>0</v>
      </c>
      <c r="I77" t="s">
        <v>89</v>
      </c>
      <c r="J77" t="s">
        <v>1304</v>
      </c>
      <c r="N77" t="s">
        <v>985</v>
      </c>
      <c r="O77">
        <v>544556</v>
      </c>
      <c r="P77">
        <v>0</v>
      </c>
      <c r="Q77">
        <v>270529.69</v>
      </c>
      <c r="R77">
        <v>291326</v>
      </c>
      <c r="S77" t="s">
        <v>1288</v>
      </c>
      <c r="T77" t="s">
        <v>1304</v>
      </c>
      <c r="U77" t="s">
        <v>1289</v>
      </c>
      <c r="X77" s="32" t="s">
        <v>89</v>
      </c>
      <c r="Y77" s="32" t="s">
        <v>1288</v>
      </c>
      <c r="AA77" s="33" t="s">
        <v>89</v>
      </c>
      <c r="AB77" s="33" t="s">
        <v>1288</v>
      </c>
      <c r="AC77" s="33" t="s">
        <v>1288</v>
      </c>
      <c r="AD77" s="33" t="s">
        <v>1288</v>
      </c>
    </row>
    <row r="78" spans="1:30" x14ac:dyDescent="0.3">
      <c r="A78" t="s">
        <v>90</v>
      </c>
      <c r="B78">
        <v>131824</v>
      </c>
      <c r="C78">
        <v>131824</v>
      </c>
      <c r="D78" s="2">
        <v>1</v>
      </c>
      <c r="E78">
        <v>40192</v>
      </c>
      <c r="F78">
        <v>0</v>
      </c>
      <c r="I78" t="s">
        <v>90</v>
      </c>
      <c r="J78" t="s">
        <v>1303</v>
      </c>
      <c r="N78" t="s">
        <v>986</v>
      </c>
      <c r="O78">
        <v>631239</v>
      </c>
      <c r="P78">
        <v>0</v>
      </c>
      <c r="Q78">
        <v>440895</v>
      </c>
      <c r="R78">
        <v>440895</v>
      </c>
      <c r="S78" t="s">
        <v>1288</v>
      </c>
      <c r="T78" t="s">
        <v>1304</v>
      </c>
      <c r="U78" t="s">
        <v>1289</v>
      </c>
      <c r="X78" s="32" t="s">
        <v>90</v>
      </c>
      <c r="Y78" s="32" t="s">
        <v>1288</v>
      </c>
      <c r="AA78" s="33" t="s">
        <v>90</v>
      </c>
      <c r="AB78" s="33" t="s">
        <v>1288</v>
      </c>
      <c r="AC78" s="33" t="s">
        <v>1288</v>
      </c>
      <c r="AD78" s="33" t="s">
        <v>1288</v>
      </c>
    </row>
    <row r="79" spans="1:30" x14ac:dyDescent="0.3">
      <c r="A79" t="s">
        <v>91</v>
      </c>
      <c r="B79">
        <v>177144</v>
      </c>
      <c r="C79">
        <v>177144</v>
      </c>
      <c r="D79" s="2">
        <v>1</v>
      </c>
      <c r="E79">
        <v>267975</v>
      </c>
      <c r="F79">
        <v>0</v>
      </c>
      <c r="I79" t="s">
        <v>91</v>
      </c>
      <c r="J79" t="s">
        <v>1288</v>
      </c>
      <c r="N79" t="s">
        <v>987</v>
      </c>
      <c r="O79">
        <v>572124</v>
      </c>
      <c r="P79">
        <v>0</v>
      </c>
      <c r="Q79">
        <v>202026.6</v>
      </c>
      <c r="R79">
        <v>213900</v>
      </c>
      <c r="S79" t="s">
        <v>1288</v>
      </c>
      <c r="T79" t="s">
        <v>1303</v>
      </c>
      <c r="U79" t="s">
        <v>1289</v>
      </c>
      <c r="X79" s="32" t="s">
        <v>91</v>
      </c>
      <c r="Y79" s="32" t="s">
        <v>1288</v>
      </c>
      <c r="AA79" s="33" t="s">
        <v>91</v>
      </c>
      <c r="AB79" s="33" t="s">
        <v>1288</v>
      </c>
      <c r="AC79" s="33" t="s">
        <v>1288</v>
      </c>
      <c r="AD79" s="33" t="s">
        <v>1288</v>
      </c>
    </row>
    <row r="80" spans="1:30" x14ac:dyDescent="0.3">
      <c r="A80" t="s">
        <v>92</v>
      </c>
      <c r="B80">
        <v>271810</v>
      </c>
      <c r="C80">
        <v>289080</v>
      </c>
      <c r="D80" s="2">
        <v>0.94</v>
      </c>
      <c r="E80">
        <v>487178</v>
      </c>
      <c r="F80">
        <v>0</v>
      </c>
      <c r="I80" t="s">
        <v>92</v>
      </c>
      <c r="J80" t="s">
        <v>1288</v>
      </c>
      <c r="N80" t="s">
        <v>988</v>
      </c>
      <c r="O80">
        <v>707351</v>
      </c>
      <c r="P80">
        <v>0</v>
      </c>
      <c r="Q80">
        <v>423276</v>
      </c>
      <c r="R80">
        <v>437664</v>
      </c>
      <c r="S80" t="s">
        <v>1288</v>
      </c>
      <c r="T80" t="s">
        <v>1304</v>
      </c>
      <c r="U80" t="s">
        <v>1289</v>
      </c>
      <c r="X80" s="32" t="s">
        <v>92</v>
      </c>
      <c r="Y80" s="32" t="s">
        <v>1288</v>
      </c>
      <c r="AA80" s="33" t="s">
        <v>92</v>
      </c>
      <c r="AB80" s="33" t="s">
        <v>1288</v>
      </c>
      <c r="AC80" s="33" t="s">
        <v>1288</v>
      </c>
      <c r="AD80" s="33" t="s">
        <v>1288</v>
      </c>
    </row>
    <row r="81" spans="1:30" x14ac:dyDescent="0.3">
      <c r="A81" t="s">
        <v>93</v>
      </c>
      <c r="B81">
        <v>234708</v>
      </c>
      <c r="C81">
        <v>256512</v>
      </c>
      <c r="D81" s="2">
        <v>0.91</v>
      </c>
      <c r="E81">
        <v>397509</v>
      </c>
      <c r="F81">
        <v>0</v>
      </c>
      <c r="I81" t="s">
        <v>93</v>
      </c>
      <c r="J81" t="s">
        <v>1288</v>
      </c>
      <c r="N81" t="s">
        <v>989</v>
      </c>
      <c r="O81">
        <v>0</v>
      </c>
      <c r="P81">
        <v>0</v>
      </c>
      <c r="Q81">
        <v>54161</v>
      </c>
      <c r="R81">
        <v>398898</v>
      </c>
      <c r="S81" t="s">
        <v>1289</v>
      </c>
      <c r="T81" t="s">
        <v>1288</v>
      </c>
      <c r="U81" t="s">
        <v>1289</v>
      </c>
      <c r="X81" s="32" t="s">
        <v>93</v>
      </c>
      <c r="Y81" s="32" t="s">
        <v>1288</v>
      </c>
      <c r="AA81" s="33" t="s">
        <v>93</v>
      </c>
      <c r="AB81" s="33" t="s">
        <v>1288</v>
      </c>
      <c r="AC81" s="33" t="s">
        <v>1288</v>
      </c>
      <c r="AD81" s="33" t="s">
        <v>1288</v>
      </c>
    </row>
    <row r="82" spans="1:30" x14ac:dyDescent="0.3">
      <c r="A82" t="s">
        <v>94</v>
      </c>
      <c r="B82">
        <v>293502</v>
      </c>
      <c r="C82">
        <v>293502</v>
      </c>
      <c r="D82" s="2">
        <v>1</v>
      </c>
      <c r="E82">
        <v>484175</v>
      </c>
      <c r="F82">
        <v>0</v>
      </c>
      <c r="I82" t="s">
        <v>94</v>
      </c>
      <c r="J82" t="s">
        <v>1288</v>
      </c>
      <c r="N82" t="s">
        <v>990</v>
      </c>
      <c r="O82">
        <v>854353</v>
      </c>
      <c r="P82">
        <v>854353</v>
      </c>
      <c r="Q82">
        <v>225229</v>
      </c>
      <c r="R82">
        <v>332519</v>
      </c>
      <c r="S82" t="s">
        <v>1289</v>
      </c>
      <c r="T82" t="s">
        <v>1304</v>
      </c>
      <c r="U82" t="s">
        <v>1289</v>
      </c>
      <c r="X82" s="32" t="s">
        <v>94</v>
      </c>
      <c r="Y82" s="32" t="s">
        <v>1288</v>
      </c>
      <c r="AA82" s="33" t="s">
        <v>94</v>
      </c>
      <c r="AB82" s="33" t="s">
        <v>1288</v>
      </c>
      <c r="AC82" s="33" t="s">
        <v>1288</v>
      </c>
      <c r="AD82" s="33" t="s">
        <v>1288</v>
      </c>
    </row>
    <row r="83" spans="1:30" x14ac:dyDescent="0.3">
      <c r="A83" t="s">
        <v>95</v>
      </c>
      <c r="B83">
        <v>245222</v>
      </c>
      <c r="C83">
        <v>245968</v>
      </c>
      <c r="D83" s="2">
        <v>1</v>
      </c>
      <c r="E83">
        <v>257313</v>
      </c>
      <c r="F83">
        <v>0</v>
      </c>
      <c r="I83" t="s">
        <v>95</v>
      </c>
      <c r="J83" t="s">
        <v>1288</v>
      </c>
      <c r="N83" t="s">
        <v>991</v>
      </c>
      <c r="O83">
        <v>632917</v>
      </c>
      <c r="P83">
        <v>0</v>
      </c>
      <c r="Q83">
        <v>590235</v>
      </c>
      <c r="R83">
        <v>590235</v>
      </c>
      <c r="S83" t="s">
        <v>1288</v>
      </c>
      <c r="T83" t="s">
        <v>1288</v>
      </c>
      <c r="U83" t="s">
        <v>1289</v>
      </c>
      <c r="X83" s="32" t="s">
        <v>95</v>
      </c>
      <c r="Y83" s="32" t="s">
        <v>1288</v>
      </c>
      <c r="AA83" s="33" t="s">
        <v>95</v>
      </c>
      <c r="AB83" s="33" t="s">
        <v>1288</v>
      </c>
      <c r="AC83" s="33" t="s">
        <v>1288</v>
      </c>
      <c r="AD83" s="33" t="s">
        <v>1288</v>
      </c>
    </row>
    <row r="84" spans="1:30" x14ac:dyDescent="0.3">
      <c r="A84" t="s">
        <v>96</v>
      </c>
      <c r="B84">
        <v>240184</v>
      </c>
      <c r="C84">
        <v>240184</v>
      </c>
      <c r="D84" s="2">
        <v>1</v>
      </c>
      <c r="E84">
        <v>361213</v>
      </c>
      <c r="F84">
        <v>0</v>
      </c>
      <c r="I84" t="s">
        <v>96</v>
      </c>
      <c r="J84" t="s">
        <v>1288</v>
      </c>
      <c r="N84" t="s">
        <v>992</v>
      </c>
      <c r="O84">
        <v>534885</v>
      </c>
      <c r="P84">
        <v>0</v>
      </c>
      <c r="Q84">
        <v>220211</v>
      </c>
      <c r="R84">
        <v>257345</v>
      </c>
      <c r="S84" t="s">
        <v>1288</v>
      </c>
      <c r="T84" t="s">
        <v>1304</v>
      </c>
      <c r="U84" t="s">
        <v>1289</v>
      </c>
      <c r="X84" s="32" t="s">
        <v>96</v>
      </c>
      <c r="Y84" s="32" t="s">
        <v>1288</v>
      </c>
      <c r="AA84" s="33" t="s">
        <v>96</v>
      </c>
      <c r="AB84" s="33" t="s">
        <v>1288</v>
      </c>
      <c r="AC84" s="33" t="s">
        <v>1288</v>
      </c>
      <c r="AD84" s="33" t="s">
        <v>1288</v>
      </c>
    </row>
    <row r="85" spans="1:30" x14ac:dyDescent="0.3">
      <c r="A85" t="s">
        <v>97</v>
      </c>
      <c r="B85">
        <v>232876</v>
      </c>
      <c r="C85">
        <v>232876</v>
      </c>
      <c r="D85" s="2">
        <v>1</v>
      </c>
      <c r="E85">
        <v>349810</v>
      </c>
      <c r="F85">
        <v>0</v>
      </c>
      <c r="I85" t="s">
        <v>97</v>
      </c>
      <c r="J85" t="s">
        <v>1303</v>
      </c>
      <c r="N85" t="s">
        <v>993</v>
      </c>
      <c r="O85">
        <v>287506</v>
      </c>
      <c r="P85">
        <v>0</v>
      </c>
      <c r="Q85">
        <v>183386</v>
      </c>
      <c r="R85">
        <v>183386</v>
      </c>
      <c r="S85" t="s">
        <v>1288</v>
      </c>
      <c r="T85" t="s">
        <v>1303</v>
      </c>
      <c r="U85" t="s">
        <v>1289</v>
      </c>
      <c r="X85" s="32" t="s">
        <v>97</v>
      </c>
      <c r="Y85" s="32" t="s">
        <v>1288</v>
      </c>
      <c r="AA85" s="33" t="s">
        <v>97</v>
      </c>
      <c r="AB85" s="33" t="s">
        <v>1288</v>
      </c>
      <c r="AC85" s="33" t="s">
        <v>1288</v>
      </c>
      <c r="AD85" s="33" t="s">
        <v>1288</v>
      </c>
    </row>
    <row r="86" spans="1:30" x14ac:dyDescent="0.3">
      <c r="A86" t="s">
        <v>98</v>
      </c>
      <c r="B86">
        <v>186204</v>
      </c>
      <c r="C86">
        <v>186204</v>
      </c>
      <c r="D86" s="2">
        <v>1</v>
      </c>
      <c r="E86">
        <v>252927</v>
      </c>
      <c r="F86">
        <v>0</v>
      </c>
      <c r="I86" t="s">
        <v>98</v>
      </c>
      <c r="J86" t="s">
        <v>1288</v>
      </c>
      <c r="N86" t="s">
        <v>994</v>
      </c>
      <c r="O86">
        <v>777702</v>
      </c>
      <c r="P86">
        <v>0</v>
      </c>
      <c r="Q86">
        <v>245476.61</v>
      </c>
      <c r="R86">
        <v>338287</v>
      </c>
      <c r="S86" t="s">
        <v>1289</v>
      </c>
      <c r="T86" t="s">
        <v>1304</v>
      </c>
      <c r="U86" t="s">
        <v>1289</v>
      </c>
      <c r="X86" s="32" t="s">
        <v>98</v>
      </c>
      <c r="Y86" s="32" t="s">
        <v>1288</v>
      </c>
      <c r="AA86" s="33" t="s">
        <v>98</v>
      </c>
      <c r="AB86" s="33" t="s">
        <v>1288</v>
      </c>
      <c r="AC86" s="33" t="s">
        <v>1288</v>
      </c>
      <c r="AD86" s="33" t="s">
        <v>1288</v>
      </c>
    </row>
    <row r="87" spans="1:30" x14ac:dyDescent="0.3">
      <c r="A87" t="s">
        <v>99</v>
      </c>
      <c r="B87">
        <v>151601</v>
      </c>
      <c r="C87">
        <v>187330</v>
      </c>
      <c r="D87" s="2">
        <v>0.81</v>
      </c>
      <c r="E87">
        <v>362924</v>
      </c>
      <c r="F87">
        <v>0</v>
      </c>
      <c r="I87" t="s">
        <v>99</v>
      </c>
      <c r="J87" t="s">
        <v>1303</v>
      </c>
      <c r="N87" t="s">
        <v>995</v>
      </c>
      <c r="O87">
        <v>190802</v>
      </c>
      <c r="P87">
        <v>0</v>
      </c>
      <c r="Q87">
        <v>895566</v>
      </c>
      <c r="R87">
        <v>895566</v>
      </c>
      <c r="S87" t="s">
        <v>1288</v>
      </c>
      <c r="T87" t="s">
        <v>1305</v>
      </c>
      <c r="U87" t="s">
        <v>1289</v>
      </c>
      <c r="X87" s="32" t="s">
        <v>99</v>
      </c>
      <c r="Y87" s="32" t="s">
        <v>1288</v>
      </c>
      <c r="AA87" s="33" t="s">
        <v>99</v>
      </c>
      <c r="AB87" s="33" t="s">
        <v>1288</v>
      </c>
      <c r="AC87" s="33" t="s">
        <v>1288</v>
      </c>
      <c r="AD87" s="33" t="s">
        <v>1288</v>
      </c>
    </row>
    <row r="88" spans="1:30" x14ac:dyDescent="0.3">
      <c r="A88" t="s">
        <v>100</v>
      </c>
      <c r="B88">
        <v>266970</v>
      </c>
      <c r="C88">
        <v>266970</v>
      </c>
      <c r="D88" s="2">
        <v>1</v>
      </c>
      <c r="E88">
        <v>430857</v>
      </c>
      <c r="F88">
        <v>0</v>
      </c>
      <c r="I88" t="s">
        <v>100</v>
      </c>
      <c r="J88" t="s">
        <v>1288</v>
      </c>
      <c r="N88" t="s">
        <v>996</v>
      </c>
      <c r="O88">
        <v>0</v>
      </c>
      <c r="P88">
        <v>0</v>
      </c>
      <c r="Q88">
        <v>172551</v>
      </c>
      <c r="R88">
        <v>579448</v>
      </c>
      <c r="S88" t="s">
        <v>1289</v>
      </c>
      <c r="T88" t="s">
        <v>1288</v>
      </c>
      <c r="U88" t="s">
        <v>1289</v>
      </c>
      <c r="X88" s="32" t="s">
        <v>100</v>
      </c>
      <c r="Y88" s="32" t="s">
        <v>1288</v>
      </c>
      <c r="AA88" s="33" t="s">
        <v>100</v>
      </c>
      <c r="AB88" s="33" t="s">
        <v>1288</v>
      </c>
      <c r="AC88" s="33" t="s">
        <v>1288</v>
      </c>
      <c r="AD88" s="33" t="s">
        <v>1288</v>
      </c>
    </row>
    <row r="89" spans="1:30" x14ac:dyDescent="0.3">
      <c r="A89" t="s">
        <v>101</v>
      </c>
      <c r="B89">
        <v>236808</v>
      </c>
      <c r="C89">
        <v>236808</v>
      </c>
      <c r="D89" s="2">
        <v>1</v>
      </c>
      <c r="E89">
        <v>31255</v>
      </c>
      <c r="F89">
        <v>0</v>
      </c>
      <c r="I89" t="s">
        <v>101</v>
      </c>
      <c r="J89" t="s">
        <v>1288</v>
      </c>
      <c r="N89" t="s">
        <v>997</v>
      </c>
      <c r="O89">
        <v>0</v>
      </c>
      <c r="P89">
        <v>0</v>
      </c>
      <c r="Q89">
        <v>294742</v>
      </c>
      <c r="R89">
        <v>451744</v>
      </c>
      <c r="S89" t="s">
        <v>1289</v>
      </c>
      <c r="T89" t="s">
        <v>1288</v>
      </c>
      <c r="U89" t="s">
        <v>1289</v>
      </c>
      <c r="X89" s="32" t="s">
        <v>101</v>
      </c>
      <c r="Y89" s="32" t="s">
        <v>1288</v>
      </c>
      <c r="AA89" s="33" t="s">
        <v>101</v>
      </c>
      <c r="AB89" s="33" t="s">
        <v>1288</v>
      </c>
      <c r="AC89" s="33" t="s">
        <v>1288</v>
      </c>
      <c r="AD89" s="33" t="s">
        <v>1288</v>
      </c>
    </row>
    <row r="90" spans="1:30" x14ac:dyDescent="0.3">
      <c r="A90" t="s">
        <v>102</v>
      </c>
      <c r="B90">
        <v>184512</v>
      </c>
      <c r="C90">
        <v>184512</v>
      </c>
      <c r="D90" s="2">
        <v>1</v>
      </c>
      <c r="E90">
        <v>252927</v>
      </c>
      <c r="F90">
        <v>0</v>
      </c>
      <c r="I90" t="s">
        <v>102</v>
      </c>
      <c r="J90" t="s">
        <v>1288</v>
      </c>
      <c r="N90" t="s">
        <v>998</v>
      </c>
      <c r="O90">
        <v>590721</v>
      </c>
      <c r="P90">
        <v>590721</v>
      </c>
      <c r="Q90">
        <v>350074</v>
      </c>
      <c r="R90">
        <v>428580</v>
      </c>
      <c r="S90" t="s">
        <v>1289</v>
      </c>
      <c r="T90" t="s">
        <v>1288</v>
      </c>
      <c r="U90" t="s">
        <v>1289</v>
      </c>
      <c r="X90" s="32" t="s">
        <v>102</v>
      </c>
      <c r="Y90" s="32" t="s">
        <v>1288</v>
      </c>
      <c r="AA90" s="33" t="s">
        <v>102</v>
      </c>
      <c r="AB90" s="33" t="s">
        <v>1288</v>
      </c>
      <c r="AC90" s="33" t="s">
        <v>1288</v>
      </c>
      <c r="AD90" s="33" t="s">
        <v>1288</v>
      </c>
    </row>
    <row r="91" spans="1:30" x14ac:dyDescent="0.3">
      <c r="A91" t="s">
        <v>103</v>
      </c>
      <c r="B91">
        <v>136954</v>
      </c>
      <c r="C91">
        <v>151261</v>
      </c>
      <c r="D91" s="2">
        <v>0.91</v>
      </c>
      <c r="E91">
        <v>161268</v>
      </c>
      <c r="F91">
        <v>0</v>
      </c>
      <c r="I91" t="s">
        <v>103</v>
      </c>
      <c r="J91" t="s">
        <v>1288</v>
      </c>
      <c r="N91" t="s">
        <v>999</v>
      </c>
      <c r="O91">
        <v>848400</v>
      </c>
      <c r="P91">
        <v>0</v>
      </c>
      <c r="Q91">
        <v>308147</v>
      </c>
      <c r="R91">
        <v>428736</v>
      </c>
      <c r="S91" t="s">
        <v>1289</v>
      </c>
      <c r="T91" t="s">
        <v>1304</v>
      </c>
      <c r="U91" t="s">
        <v>1289</v>
      </c>
      <c r="X91" s="32" t="s">
        <v>103</v>
      </c>
      <c r="Y91" s="32" t="s">
        <v>1288</v>
      </c>
      <c r="AA91" s="33" t="s">
        <v>103</v>
      </c>
      <c r="AB91" s="33" t="s">
        <v>1288</v>
      </c>
      <c r="AC91" s="33" t="s">
        <v>1288</v>
      </c>
      <c r="AD91" s="33" t="s">
        <v>1288</v>
      </c>
    </row>
    <row r="92" spans="1:30" x14ac:dyDescent="0.3">
      <c r="A92" t="s">
        <v>104</v>
      </c>
      <c r="B92">
        <v>200935</v>
      </c>
      <c r="C92">
        <v>242931</v>
      </c>
      <c r="D92" s="2">
        <v>0.83</v>
      </c>
      <c r="E92">
        <v>408189</v>
      </c>
      <c r="F92">
        <v>0</v>
      </c>
      <c r="I92" t="s">
        <v>104</v>
      </c>
      <c r="J92" t="s">
        <v>1288</v>
      </c>
      <c r="N92" t="s">
        <v>1000</v>
      </c>
      <c r="O92">
        <v>433055</v>
      </c>
      <c r="P92">
        <v>0</v>
      </c>
      <c r="Q92">
        <v>211610</v>
      </c>
      <c r="R92">
        <v>241220</v>
      </c>
      <c r="S92" t="s">
        <v>1288</v>
      </c>
      <c r="T92" t="s">
        <v>1304</v>
      </c>
      <c r="U92" t="s">
        <v>1289</v>
      </c>
      <c r="X92" s="32" t="s">
        <v>104</v>
      </c>
      <c r="Y92" s="32" t="s">
        <v>1288</v>
      </c>
      <c r="AA92" s="33" t="s">
        <v>104</v>
      </c>
      <c r="AB92" s="33" t="s">
        <v>1288</v>
      </c>
      <c r="AC92" s="33" t="s">
        <v>1288</v>
      </c>
      <c r="AD92" s="33" t="s">
        <v>1288</v>
      </c>
    </row>
    <row r="93" spans="1:30" x14ac:dyDescent="0.3">
      <c r="A93" t="s">
        <v>105</v>
      </c>
      <c r="B93">
        <v>237864</v>
      </c>
      <c r="C93">
        <v>237864</v>
      </c>
      <c r="D93" s="2">
        <v>1</v>
      </c>
      <c r="E93">
        <v>207883</v>
      </c>
      <c r="F93">
        <v>0</v>
      </c>
      <c r="I93" t="s">
        <v>105</v>
      </c>
      <c r="J93" t="s">
        <v>1288</v>
      </c>
      <c r="N93" t="s">
        <v>1001</v>
      </c>
      <c r="O93">
        <v>599613</v>
      </c>
      <c r="P93">
        <v>0</v>
      </c>
      <c r="Q93">
        <v>220050</v>
      </c>
      <c r="R93">
        <v>307650</v>
      </c>
      <c r="S93" t="s">
        <v>1289</v>
      </c>
      <c r="T93" t="s">
        <v>1303</v>
      </c>
      <c r="U93" t="s">
        <v>1289</v>
      </c>
      <c r="X93" s="32" t="s">
        <v>105</v>
      </c>
      <c r="Y93" s="32" t="s">
        <v>1288</v>
      </c>
      <c r="AA93" s="33" t="s">
        <v>105</v>
      </c>
      <c r="AB93" s="33" t="s">
        <v>1288</v>
      </c>
      <c r="AC93" s="33" t="s">
        <v>1288</v>
      </c>
      <c r="AD93" s="33" t="s">
        <v>1288</v>
      </c>
    </row>
    <row r="94" spans="1:30" x14ac:dyDescent="0.3">
      <c r="A94" t="s">
        <v>106</v>
      </c>
      <c r="B94">
        <v>128288</v>
      </c>
      <c r="C94">
        <v>197898</v>
      </c>
      <c r="D94" s="2">
        <v>0.65</v>
      </c>
      <c r="E94">
        <v>316324</v>
      </c>
      <c r="F94">
        <v>0</v>
      </c>
      <c r="I94" t="s">
        <v>106</v>
      </c>
      <c r="J94" t="s">
        <v>1288</v>
      </c>
      <c r="N94" t="s">
        <v>1002</v>
      </c>
      <c r="O94">
        <v>581563</v>
      </c>
      <c r="P94">
        <v>0</v>
      </c>
      <c r="Q94">
        <v>326100</v>
      </c>
      <c r="R94">
        <v>326100</v>
      </c>
      <c r="S94" t="s">
        <v>1288</v>
      </c>
      <c r="T94" t="s">
        <v>1288</v>
      </c>
      <c r="U94" t="s">
        <v>1289</v>
      </c>
      <c r="X94" s="32" t="s">
        <v>106</v>
      </c>
      <c r="Y94" s="32" t="s">
        <v>1288</v>
      </c>
      <c r="AA94" s="33" t="s">
        <v>106</v>
      </c>
      <c r="AB94" s="33" t="s">
        <v>1288</v>
      </c>
      <c r="AC94" s="33" t="s">
        <v>1288</v>
      </c>
      <c r="AD94" s="33" t="s">
        <v>1288</v>
      </c>
    </row>
    <row r="95" spans="1:30" x14ac:dyDescent="0.3">
      <c r="A95" t="s">
        <v>107</v>
      </c>
      <c r="B95">
        <v>162775</v>
      </c>
      <c r="C95">
        <v>162775</v>
      </c>
      <c r="D95" s="2">
        <v>1</v>
      </c>
      <c r="E95">
        <v>130762</v>
      </c>
      <c r="F95">
        <v>0</v>
      </c>
      <c r="I95" t="s">
        <v>107</v>
      </c>
      <c r="J95" t="s">
        <v>1288</v>
      </c>
      <c r="N95" t="s">
        <v>1003</v>
      </c>
      <c r="O95">
        <v>449897</v>
      </c>
      <c r="P95">
        <v>0</v>
      </c>
      <c r="Q95">
        <v>203324</v>
      </c>
      <c r="R95">
        <v>203324</v>
      </c>
      <c r="S95" t="s">
        <v>1288</v>
      </c>
      <c r="T95" t="s">
        <v>1304</v>
      </c>
      <c r="U95" t="s">
        <v>1289</v>
      </c>
      <c r="X95" s="32" t="s">
        <v>107</v>
      </c>
      <c r="Y95" s="32" t="s">
        <v>1288</v>
      </c>
      <c r="AA95" s="33" t="s">
        <v>107</v>
      </c>
      <c r="AB95" s="33" t="s">
        <v>1288</v>
      </c>
      <c r="AC95" s="33" t="s">
        <v>1288</v>
      </c>
      <c r="AD95" s="33" t="s">
        <v>1288</v>
      </c>
    </row>
    <row r="96" spans="1:30" x14ac:dyDescent="0.3">
      <c r="A96" t="s">
        <v>108</v>
      </c>
      <c r="B96">
        <v>226479</v>
      </c>
      <c r="C96">
        <v>308835</v>
      </c>
      <c r="D96" s="2">
        <v>0.73</v>
      </c>
      <c r="E96">
        <v>406179</v>
      </c>
      <c r="F96">
        <v>406179</v>
      </c>
      <c r="I96" t="s">
        <v>108</v>
      </c>
      <c r="J96" t="s">
        <v>1288</v>
      </c>
      <c r="N96" t="s">
        <v>1004</v>
      </c>
      <c r="O96">
        <v>529717</v>
      </c>
      <c r="P96">
        <v>0</v>
      </c>
      <c r="Q96">
        <v>274664</v>
      </c>
      <c r="R96">
        <v>295792</v>
      </c>
      <c r="S96" t="s">
        <v>1288</v>
      </c>
      <c r="T96" t="s">
        <v>1304</v>
      </c>
      <c r="U96" t="s">
        <v>1289</v>
      </c>
      <c r="X96" s="32" t="s">
        <v>108</v>
      </c>
      <c r="Y96" s="32" t="s">
        <v>1288</v>
      </c>
      <c r="AA96" s="33" t="s">
        <v>108</v>
      </c>
      <c r="AB96" s="33" t="s">
        <v>1288</v>
      </c>
      <c r="AC96" s="33" t="s">
        <v>1288</v>
      </c>
      <c r="AD96" s="33" t="s">
        <v>1288</v>
      </c>
    </row>
    <row r="97" spans="1:30" x14ac:dyDescent="0.3">
      <c r="A97" t="s">
        <v>109</v>
      </c>
      <c r="B97">
        <v>99489</v>
      </c>
      <c r="C97">
        <v>106448</v>
      </c>
      <c r="D97" s="2">
        <v>0.93</v>
      </c>
      <c r="E97">
        <v>145041</v>
      </c>
      <c r="F97">
        <v>0</v>
      </c>
      <c r="I97" t="s">
        <v>109</v>
      </c>
      <c r="J97" t="s">
        <v>1288</v>
      </c>
      <c r="N97" t="s">
        <v>1005</v>
      </c>
      <c r="O97">
        <v>614608</v>
      </c>
      <c r="P97">
        <v>0</v>
      </c>
      <c r="Q97">
        <v>430326</v>
      </c>
      <c r="R97">
        <v>454233</v>
      </c>
      <c r="S97" t="s">
        <v>1288</v>
      </c>
      <c r="T97" t="s">
        <v>1303</v>
      </c>
      <c r="U97" t="s">
        <v>1289</v>
      </c>
      <c r="X97" s="32" t="s">
        <v>109</v>
      </c>
      <c r="Y97" s="32" t="s">
        <v>1288</v>
      </c>
      <c r="AA97" s="33" t="s">
        <v>109</v>
      </c>
      <c r="AB97" s="33" t="s">
        <v>1288</v>
      </c>
      <c r="AC97" s="33" t="s">
        <v>1288</v>
      </c>
      <c r="AD97" s="33" t="s">
        <v>1288</v>
      </c>
    </row>
    <row r="98" spans="1:30" x14ac:dyDescent="0.3">
      <c r="A98" t="s">
        <v>110</v>
      </c>
      <c r="B98">
        <v>271106.15000000002</v>
      </c>
      <c r="C98">
        <v>295752</v>
      </c>
      <c r="D98" s="2">
        <v>0.92</v>
      </c>
      <c r="E98">
        <v>156504</v>
      </c>
      <c r="F98">
        <v>0</v>
      </c>
      <c r="I98" t="s">
        <v>110</v>
      </c>
      <c r="J98" t="s">
        <v>1303</v>
      </c>
      <c r="N98" t="s">
        <v>1006</v>
      </c>
      <c r="O98">
        <v>826952</v>
      </c>
      <c r="P98">
        <v>0</v>
      </c>
      <c r="Q98">
        <v>626425.72</v>
      </c>
      <c r="R98">
        <v>643360</v>
      </c>
      <c r="S98" t="s">
        <v>1288</v>
      </c>
      <c r="T98" t="s">
        <v>1288</v>
      </c>
      <c r="U98" t="s">
        <v>1289</v>
      </c>
      <c r="X98" s="32" t="s">
        <v>110</v>
      </c>
      <c r="Y98" s="32" t="s">
        <v>1288</v>
      </c>
      <c r="AA98" s="33" t="s">
        <v>110</v>
      </c>
      <c r="AB98" s="33" t="s">
        <v>1288</v>
      </c>
      <c r="AC98" s="33" t="s">
        <v>1288</v>
      </c>
      <c r="AD98" s="33" t="s">
        <v>1288</v>
      </c>
    </row>
    <row r="99" spans="1:30" x14ac:dyDescent="0.3">
      <c r="A99" t="s">
        <v>111</v>
      </c>
      <c r="B99">
        <v>207505</v>
      </c>
      <c r="C99">
        <v>233365</v>
      </c>
      <c r="D99" s="2">
        <v>0.89</v>
      </c>
      <c r="E99">
        <v>491142</v>
      </c>
      <c r="F99">
        <v>0</v>
      </c>
      <c r="I99" t="s">
        <v>111</v>
      </c>
      <c r="J99" t="s">
        <v>1288</v>
      </c>
      <c r="N99" t="s">
        <v>1007</v>
      </c>
      <c r="O99">
        <v>647302</v>
      </c>
      <c r="P99">
        <v>0</v>
      </c>
      <c r="Q99">
        <v>302387</v>
      </c>
      <c r="R99">
        <v>417872</v>
      </c>
      <c r="S99" t="s">
        <v>1289</v>
      </c>
      <c r="T99" t="s">
        <v>1304</v>
      </c>
      <c r="U99" t="s">
        <v>1289</v>
      </c>
      <c r="X99" s="32" t="s">
        <v>111</v>
      </c>
      <c r="Y99" s="32" t="s">
        <v>1288</v>
      </c>
      <c r="AA99" s="33" t="s">
        <v>111</v>
      </c>
      <c r="AB99" s="33" t="s">
        <v>1288</v>
      </c>
      <c r="AC99" s="33" t="s">
        <v>1288</v>
      </c>
      <c r="AD99" s="33" t="s">
        <v>1288</v>
      </c>
    </row>
    <row r="100" spans="1:30" x14ac:dyDescent="0.3">
      <c r="A100" t="s">
        <v>112</v>
      </c>
      <c r="B100">
        <v>206820</v>
      </c>
      <c r="C100">
        <v>206820</v>
      </c>
      <c r="D100" s="2">
        <v>1</v>
      </c>
      <c r="E100">
        <v>158745</v>
      </c>
      <c r="F100">
        <v>0</v>
      </c>
      <c r="I100" t="s">
        <v>112</v>
      </c>
      <c r="J100" t="s">
        <v>1303</v>
      </c>
      <c r="N100" t="s">
        <v>1008</v>
      </c>
      <c r="O100">
        <v>766598</v>
      </c>
      <c r="P100">
        <v>0</v>
      </c>
      <c r="Q100">
        <v>616531</v>
      </c>
      <c r="R100">
        <v>683319</v>
      </c>
      <c r="S100" t="s">
        <v>1305</v>
      </c>
      <c r="T100" t="s">
        <v>1303</v>
      </c>
      <c r="U100" t="s">
        <v>1289</v>
      </c>
      <c r="X100" s="32" t="s">
        <v>112</v>
      </c>
      <c r="Y100" s="32" t="s">
        <v>1288</v>
      </c>
      <c r="AA100" s="33" t="s">
        <v>112</v>
      </c>
      <c r="AB100" s="33" t="s">
        <v>1288</v>
      </c>
      <c r="AC100" s="33" t="s">
        <v>1288</v>
      </c>
      <c r="AD100" s="33" t="s">
        <v>1288</v>
      </c>
    </row>
    <row r="101" spans="1:30" x14ac:dyDescent="0.3">
      <c r="A101" t="s">
        <v>113</v>
      </c>
      <c r="B101">
        <v>180925</v>
      </c>
      <c r="C101">
        <v>246435</v>
      </c>
      <c r="D101" s="2">
        <v>0.73</v>
      </c>
      <c r="E101">
        <v>118388</v>
      </c>
      <c r="F101">
        <v>118388</v>
      </c>
      <c r="I101" t="s">
        <v>113</v>
      </c>
      <c r="J101" t="s">
        <v>1303</v>
      </c>
      <c r="N101" t="s">
        <v>1009</v>
      </c>
      <c r="O101">
        <v>772797</v>
      </c>
      <c r="P101">
        <v>772797</v>
      </c>
      <c r="Q101">
        <v>236143.76</v>
      </c>
      <c r="R101">
        <v>640920</v>
      </c>
      <c r="S101" t="s">
        <v>1289</v>
      </c>
      <c r="T101" t="s">
        <v>1288</v>
      </c>
      <c r="U101" t="s">
        <v>1289</v>
      </c>
      <c r="X101" s="32" t="s">
        <v>113</v>
      </c>
      <c r="Y101" s="32" t="s">
        <v>1288</v>
      </c>
      <c r="AA101" s="33" t="s">
        <v>113</v>
      </c>
      <c r="AB101" s="33" t="s">
        <v>1288</v>
      </c>
      <c r="AC101" s="33" t="s">
        <v>1288</v>
      </c>
      <c r="AD101" s="33" t="s">
        <v>1288</v>
      </c>
    </row>
    <row r="102" spans="1:30" x14ac:dyDescent="0.3">
      <c r="A102" t="s">
        <v>114</v>
      </c>
      <c r="B102">
        <v>250151</v>
      </c>
      <c r="C102">
        <v>250151</v>
      </c>
      <c r="D102" s="2">
        <v>1</v>
      </c>
      <c r="E102">
        <v>580514</v>
      </c>
      <c r="F102">
        <v>0</v>
      </c>
      <c r="I102" t="s">
        <v>114</v>
      </c>
      <c r="J102" t="s">
        <v>1288</v>
      </c>
      <c r="N102" t="s">
        <v>1010</v>
      </c>
      <c r="O102">
        <v>492130</v>
      </c>
      <c r="P102">
        <v>0</v>
      </c>
      <c r="Q102">
        <v>222013</v>
      </c>
      <c r="R102">
        <v>242196</v>
      </c>
      <c r="S102" t="s">
        <v>1288</v>
      </c>
      <c r="T102" t="s">
        <v>1288</v>
      </c>
      <c r="U102" t="s">
        <v>1289</v>
      </c>
      <c r="X102" s="32" t="s">
        <v>114</v>
      </c>
      <c r="Y102" s="32" t="s">
        <v>1288</v>
      </c>
      <c r="AA102" s="33" t="s">
        <v>114</v>
      </c>
      <c r="AB102" s="33" t="s">
        <v>1288</v>
      </c>
      <c r="AC102" s="33" t="s">
        <v>1288</v>
      </c>
      <c r="AD102" s="33" t="s">
        <v>1288</v>
      </c>
    </row>
    <row r="103" spans="1:30" x14ac:dyDescent="0.3">
      <c r="A103" t="s">
        <v>115</v>
      </c>
      <c r="B103">
        <v>189623</v>
      </c>
      <c r="C103">
        <v>217068</v>
      </c>
      <c r="D103" s="2">
        <v>0.87</v>
      </c>
      <c r="E103">
        <v>350756</v>
      </c>
      <c r="F103">
        <v>0</v>
      </c>
      <c r="I103" t="s">
        <v>115</v>
      </c>
      <c r="J103" t="s">
        <v>1303</v>
      </c>
      <c r="N103" t="s">
        <v>1011</v>
      </c>
      <c r="O103">
        <v>663386</v>
      </c>
      <c r="P103">
        <v>663386</v>
      </c>
      <c r="Q103">
        <v>324838.90999999997</v>
      </c>
      <c r="R103">
        <v>477162</v>
      </c>
      <c r="S103" t="s">
        <v>1289</v>
      </c>
      <c r="T103" t="s">
        <v>1288</v>
      </c>
      <c r="U103" t="s">
        <v>1289</v>
      </c>
      <c r="X103" s="32" t="s">
        <v>115</v>
      </c>
      <c r="Y103" s="32" t="s">
        <v>1288</v>
      </c>
      <c r="AA103" s="33" t="s">
        <v>115</v>
      </c>
      <c r="AB103" s="33" t="s">
        <v>1288</v>
      </c>
      <c r="AC103" s="33" t="s">
        <v>1288</v>
      </c>
      <c r="AD103" s="33" t="s">
        <v>1288</v>
      </c>
    </row>
    <row r="104" spans="1:30" x14ac:dyDescent="0.3">
      <c r="A104" t="s">
        <v>116</v>
      </c>
      <c r="B104">
        <v>221522.7</v>
      </c>
      <c r="C104">
        <v>224640</v>
      </c>
      <c r="D104" s="2">
        <v>0.99</v>
      </c>
      <c r="E104">
        <v>480822</v>
      </c>
      <c r="F104">
        <v>0</v>
      </c>
      <c r="I104" t="s">
        <v>116</v>
      </c>
      <c r="J104" t="s">
        <v>1288</v>
      </c>
      <c r="N104" t="s">
        <v>1012</v>
      </c>
      <c r="O104">
        <v>577208</v>
      </c>
      <c r="P104">
        <v>577208</v>
      </c>
      <c r="Q104">
        <v>127169</v>
      </c>
      <c r="R104">
        <v>208190</v>
      </c>
      <c r="S104" t="s">
        <v>1289</v>
      </c>
      <c r="T104" t="s">
        <v>1303</v>
      </c>
      <c r="U104" t="s">
        <v>1289</v>
      </c>
      <c r="X104" s="32" t="s">
        <v>116</v>
      </c>
      <c r="Y104" s="32" t="s">
        <v>1288</v>
      </c>
      <c r="AA104" s="33" t="s">
        <v>116</v>
      </c>
      <c r="AB104" s="33" t="s">
        <v>1288</v>
      </c>
      <c r="AC104" s="33" t="s">
        <v>1288</v>
      </c>
      <c r="AD104" s="33" t="s">
        <v>1288</v>
      </c>
    </row>
    <row r="105" spans="1:30" x14ac:dyDescent="0.3">
      <c r="A105" t="s">
        <v>117</v>
      </c>
      <c r="B105">
        <v>229736</v>
      </c>
      <c r="C105">
        <v>229736</v>
      </c>
      <c r="D105" s="2">
        <v>1</v>
      </c>
      <c r="E105">
        <v>476287</v>
      </c>
      <c r="F105">
        <v>0</v>
      </c>
      <c r="I105" t="s">
        <v>117</v>
      </c>
      <c r="J105" t="s">
        <v>1288</v>
      </c>
      <c r="N105" t="s">
        <v>1013</v>
      </c>
      <c r="O105">
        <v>726398</v>
      </c>
      <c r="P105">
        <v>0</v>
      </c>
      <c r="Q105">
        <v>518652</v>
      </c>
      <c r="R105">
        <v>547466</v>
      </c>
      <c r="S105" t="s">
        <v>1288</v>
      </c>
      <c r="T105" t="s">
        <v>1303</v>
      </c>
      <c r="U105" t="s">
        <v>1289</v>
      </c>
      <c r="X105" s="32" t="s">
        <v>117</v>
      </c>
      <c r="Y105" s="32" t="s">
        <v>1288</v>
      </c>
      <c r="AA105" s="33" t="s">
        <v>117</v>
      </c>
      <c r="AB105" s="33" t="s">
        <v>1288</v>
      </c>
      <c r="AC105" s="33" t="s">
        <v>1288</v>
      </c>
      <c r="AD105" s="33" t="s">
        <v>1288</v>
      </c>
    </row>
    <row r="106" spans="1:30" x14ac:dyDescent="0.3">
      <c r="A106" t="s">
        <v>118</v>
      </c>
      <c r="B106">
        <v>184046.6</v>
      </c>
      <c r="C106">
        <v>189449</v>
      </c>
      <c r="D106" s="2">
        <v>0.97</v>
      </c>
      <c r="E106">
        <v>82209</v>
      </c>
      <c r="F106">
        <v>0</v>
      </c>
      <c r="I106" t="s">
        <v>118</v>
      </c>
      <c r="J106" t="s">
        <v>1288</v>
      </c>
      <c r="N106" t="s">
        <v>1014</v>
      </c>
      <c r="O106">
        <v>527121</v>
      </c>
      <c r="P106">
        <v>0</v>
      </c>
      <c r="Q106">
        <v>433839</v>
      </c>
      <c r="R106">
        <v>433839</v>
      </c>
      <c r="S106" t="s">
        <v>1288</v>
      </c>
      <c r="T106" t="s">
        <v>1288</v>
      </c>
      <c r="U106" t="s">
        <v>1289</v>
      </c>
      <c r="X106" s="32" t="s">
        <v>118</v>
      </c>
      <c r="Y106" s="32" t="s">
        <v>1288</v>
      </c>
      <c r="AA106" s="33" t="s">
        <v>118</v>
      </c>
      <c r="AB106" s="33" t="s">
        <v>1288</v>
      </c>
      <c r="AC106" s="33" t="s">
        <v>1288</v>
      </c>
      <c r="AD106" s="33" t="s">
        <v>1288</v>
      </c>
    </row>
    <row r="107" spans="1:30" x14ac:dyDescent="0.3">
      <c r="A107" t="s">
        <v>119</v>
      </c>
      <c r="B107">
        <v>262220</v>
      </c>
      <c r="C107">
        <v>262220</v>
      </c>
      <c r="D107" s="2">
        <v>1</v>
      </c>
      <c r="E107">
        <v>183366</v>
      </c>
      <c r="F107">
        <v>0</v>
      </c>
      <c r="I107" t="s">
        <v>119</v>
      </c>
      <c r="J107" t="s">
        <v>1288</v>
      </c>
      <c r="N107" t="s">
        <v>1015</v>
      </c>
      <c r="O107">
        <v>456579</v>
      </c>
      <c r="P107">
        <v>0</v>
      </c>
      <c r="Q107">
        <v>287719.06</v>
      </c>
      <c r="R107">
        <v>337040</v>
      </c>
      <c r="S107" t="s">
        <v>1288</v>
      </c>
      <c r="T107" t="s">
        <v>1288</v>
      </c>
      <c r="U107" t="s">
        <v>1289</v>
      </c>
      <c r="X107" s="32" t="s">
        <v>119</v>
      </c>
      <c r="Y107" s="32" t="s">
        <v>1288</v>
      </c>
      <c r="AA107" s="33" t="s">
        <v>119</v>
      </c>
      <c r="AB107" s="33" t="s">
        <v>1288</v>
      </c>
      <c r="AC107" s="33" t="s">
        <v>1288</v>
      </c>
      <c r="AD107" s="33" t="s">
        <v>1288</v>
      </c>
    </row>
    <row r="108" spans="1:30" x14ac:dyDescent="0.3">
      <c r="A108" t="s">
        <v>120</v>
      </c>
      <c r="B108">
        <v>378180</v>
      </c>
      <c r="C108">
        <v>378180</v>
      </c>
      <c r="D108" s="2">
        <v>1</v>
      </c>
      <c r="E108">
        <v>513735</v>
      </c>
      <c r="F108">
        <v>0</v>
      </c>
      <c r="I108" t="s">
        <v>120</v>
      </c>
      <c r="J108" t="s">
        <v>1288</v>
      </c>
      <c r="N108" t="s">
        <v>1016</v>
      </c>
      <c r="O108">
        <v>560797</v>
      </c>
      <c r="P108">
        <v>0</v>
      </c>
      <c r="Q108">
        <v>403351</v>
      </c>
      <c r="R108">
        <v>424580</v>
      </c>
      <c r="S108" t="s">
        <v>1288</v>
      </c>
      <c r="T108" t="s">
        <v>1288</v>
      </c>
      <c r="U108" t="s">
        <v>1289</v>
      </c>
      <c r="X108" s="32" t="s">
        <v>120</v>
      </c>
      <c r="Y108" s="32" t="s">
        <v>1288</v>
      </c>
      <c r="AA108" s="33" t="s">
        <v>120</v>
      </c>
      <c r="AB108" s="33" t="s">
        <v>1288</v>
      </c>
      <c r="AC108" s="33" t="s">
        <v>1288</v>
      </c>
      <c r="AD108" s="33" t="s">
        <v>1288</v>
      </c>
    </row>
    <row r="109" spans="1:30" x14ac:dyDescent="0.3">
      <c r="A109" t="s">
        <v>121</v>
      </c>
      <c r="B109">
        <v>117823</v>
      </c>
      <c r="C109">
        <v>167356</v>
      </c>
      <c r="D109" s="2">
        <v>0.7</v>
      </c>
      <c r="E109">
        <v>294466</v>
      </c>
      <c r="F109">
        <v>294466</v>
      </c>
      <c r="I109" t="s">
        <v>121</v>
      </c>
      <c r="J109" t="s">
        <v>1288</v>
      </c>
      <c r="N109" t="s">
        <v>1017</v>
      </c>
      <c r="O109">
        <v>609540</v>
      </c>
      <c r="P109">
        <v>0</v>
      </c>
      <c r="Q109">
        <v>245958</v>
      </c>
      <c r="R109">
        <v>270358</v>
      </c>
      <c r="S109" t="s">
        <v>1288</v>
      </c>
      <c r="T109" t="s">
        <v>1288</v>
      </c>
      <c r="U109" t="s">
        <v>1289</v>
      </c>
      <c r="X109" s="32" t="s">
        <v>121</v>
      </c>
      <c r="Y109" s="32" t="s">
        <v>1288</v>
      </c>
      <c r="AA109" s="33" t="s">
        <v>121</v>
      </c>
      <c r="AB109" s="33" t="s">
        <v>1288</v>
      </c>
      <c r="AC109" s="33" t="s">
        <v>1288</v>
      </c>
      <c r="AD109" s="33" t="s">
        <v>1288</v>
      </c>
    </row>
    <row r="110" spans="1:30" x14ac:dyDescent="0.3">
      <c r="A110" t="s">
        <v>122</v>
      </c>
      <c r="B110">
        <v>250280.33</v>
      </c>
      <c r="C110">
        <v>276318</v>
      </c>
      <c r="D110" s="2">
        <v>0.91</v>
      </c>
      <c r="E110">
        <v>220992</v>
      </c>
      <c r="F110">
        <v>0</v>
      </c>
      <c r="I110" t="s">
        <v>122</v>
      </c>
      <c r="J110" t="s">
        <v>1288</v>
      </c>
      <c r="N110" t="s">
        <v>1018</v>
      </c>
      <c r="O110">
        <v>791284</v>
      </c>
      <c r="P110">
        <v>0</v>
      </c>
      <c r="Q110">
        <v>566263.31999999995</v>
      </c>
      <c r="R110">
        <v>589722</v>
      </c>
      <c r="S110" t="s">
        <v>1288</v>
      </c>
      <c r="T110" t="s">
        <v>1288</v>
      </c>
      <c r="U110" t="s">
        <v>1289</v>
      </c>
      <c r="X110" s="32" t="s">
        <v>122</v>
      </c>
      <c r="Y110" s="32" t="s">
        <v>1288</v>
      </c>
      <c r="AA110" s="33" t="s">
        <v>122</v>
      </c>
      <c r="AB110" s="33" t="s">
        <v>1288</v>
      </c>
      <c r="AC110" s="33" t="s">
        <v>1288</v>
      </c>
      <c r="AD110" s="33" t="s">
        <v>1288</v>
      </c>
    </row>
    <row r="111" spans="1:30" x14ac:dyDescent="0.3">
      <c r="A111" t="s">
        <v>123</v>
      </c>
      <c r="B111">
        <v>229560</v>
      </c>
      <c r="C111">
        <v>229560</v>
      </c>
      <c r="D111" s="2">
        <v>1</v>
      </c>
      <c r="E111">
        <v>329393</v>
      </c>
      <c r="F111">
        <v>0</v>
      </c>
      <c r="I111" t="s">
        <v>123</v>
      </c>
      <c r="J111" t="s">
        <v>1288</v>
      </c>
      <c r="N111" t="s">
        <v>1019</v>
      </c>
      <c r="O111">
        <v>1016539</v>
      </c>
      <c r="P111">
        <v>1016539</v>
      </c>
      <c r="Q111">
        <v>394641</v>
      </c>
      <c r="R111">
        <v>624116</v>
      </c>
      <c r="S111" t="s">
        <v>1289</v>
      </c>
      <c r="T111" t="s">
        <v>1288</v>
      </c>
      <c r="U111" t="s">
        <v>1289</v>
      </c>
      <c r="X111" s="32" t="s">
        <v>123</v>
      </c>
      <c r="Y111" s="32" t="s">
        <v>1288</v>
      </c>
      <c r="AA111" s="33" t="s">
        <v>123</v>
      </c>
      <c r="AB111" s="33" t="s">
        <v>1288</v>
      </c>
      <c r="AC111" s="33" t="s">
        <v>1288</v>
      </c>
      <c r="AD111" s="33" t="s">
        <v>1288</v>
      </c>
    </row>
    <row r="112" spans="1:30" x14ac:dyDescent="0.3">
      <c r="A112" t="s">
        <v>124</v>
      </c>
      <c r="B112">
        <v>242367</v>
      </c>
      <c r="C112">
        <v>279786</v>
      </c>
      <c r="D112" s="2">
        <v>0.87</v>
      </c>
      <c r="E112">
        <v>493236</v>
      </c>
      <c r="F112">
        <v>0</v>
      </c>
      <c r="I112" t="s">
        <v>124</v>
      </c>
      <c r="J112" t="s">
        <v>1288</v>
      </c>
      <c r="N112" t="s">
        <v>1020</v>
      </c>
      <c r="O112">
        <v>257116</v>
      </c>
      <c r="P112">
        <v>0</v>
      </c>
      <c r="Q112">
        <v>268860</v>
      </c>
      <c r="R112">
        <v>268860</v>
      </c>
      <c r="S112" t="s">
        <v>1288</v>
      </c>
      <c r="T112" t="s">
        <v>1288</v>
      </c>
      <c r="U112" t="s">
        <v>1289</v>
      </c>
      <c r="X112" s="32" t="s">
        <v>124</v>
      </c>
      <c r="Y112" s="32" t="s">
        <v>1288</v>
      </c>
      <c r="AA112" s="33" t="s">
        <v>124</v>
      </c>
      <c r="AB112" s="33" t="s">
        <v>1288</v>
      </c>
      <c r="AC112" s="33" t="s">
        <v>1288</v>
      </c>
      <c r="AD112" s="33" t="s">
        <v>1288</v>
      </c>
    </row>
    <row r="113" spans="1:30" x14ac:dyDescent="0.3">
      <c r="A113" t="s">
        <v>125</v>
      </c>
      <c r="B113">
        <v>144683</v>
      </c>
      <c r="C113">
        <v>144683</v>
      </c>
      <c r="D113" s="2">
        <v>1</v>
      </c>
      <c r="E113">
        <v>144712</v>
      </c>
      <c r="F113">
        <v>0</v>
      </c>
      <c r="I113" t="s">
        <v>125</v>
      </c>
      <c r="J113" t="s">
        <v>1303</v>
      </c>
      <c r="N113" t="s">
        <v>1021</v>
      </c>
      <c r="O113">
        <v>922547</v>
      </c>
      <c r="P113">
        <v>0</v>
      </c>
      <c r="Q113">
        <v>627487.47</v>
      </c>
      <c r="R113">
        <v>680253</v>
      </c>
      <c r="S113" t="s">
        <v>1288</v>
      </c>
      <c r="T113" t="s">
        <v>1303</v>
      </c>
      <c r="U113" t="s">
        <v>1289</v>
      </c>
      <c r="X113" s="32" t="s">
        <v>125</v>
      </c>
      <c r="Y113" s="32" t="s">
        <v>1288</v>
      </c>
      <c r="AA113" s="33" t="s">
        <v>125</v>
      </c>
      <c r="AB113" s="33" t="s">
        <v>1288</v>
      </c>
      <c r="AC113" s="33" t="s">
        <v>1288</v>
      </c>
      <c r="AD113" s="33" t="s">
        <v>1288</v>
      </c>
    </row>
    <row r="114" spans="1:30" x14ac:dyDescent="0.3">
      <c r="A114" t="s">
        <v>126</v>
      </c>
      <c r="B114">
        <v>136351.20000000001</v>
      </c>
      <c r="C114">
        <v>244941</v>
      </c>
      <c r="D114" s="2">
        <v>0.56000000000000005</v>
      </c>
      <c r="E114">
        <v>235011</v>
      </c>
      <c r="F114">
        <v>235011</v>
      </c>
      <c r="I114" t="s">
        <v>126</v>
      </c>
      <c r="J114" t="s">
        <v>1288</v>
      </c>
      <c r="N114" t="s">
        <v>1022</v>
      </c>
      <c r="O114">
        <v>946159</v>
      </c>
      <c r="P114">
        <v>946159</v>
      </c>
      <c r="Q114">
        <v>220768</v>
      </c>
      <c r="R114">
        <v>343816</v>
      </c>
      <c r="S114" t="s">
        <v>1289</v>
      </c>
      <c r="T114" t="s">
        <v>1304</v>
      </c>
      <c r="U114" t="s">
        <v>1289</v>
      </c>
      <c r="X114" s="32" t="s">
        <v>126</v>
      </c>
      <c r="Y114" s="32" t="s">
        <v>1288</v>
      </c>
      <c r="AA114" s="33" t="s">
        <v>126</v>
      </c>
      <c r="AB114" s="33" t="s">
        <v>1288</v>
      </c>
      <c r="AC114" s="33" t="s">
        <v>1288</v>
      </c>
      <c r="AD114" s="33" t="s">
        <v>1288</v>
      </c>
    </row>
    <row r="115" spans="1:30" x14ac:dyDescent="0.3">
      <c r="A115" t="s">
        <v>127</v>
      </c>
      <c r="B115">
        <v>286843</v>
      </c>
      <c r="C115">
        <v>319865</v>
      </c>
      <c r="D115" s="2">
        <v>0.9</v>
      </c>
      <c r="E115">
        <v>187205</v>
      </c>
      <c r="F115">
        <v>0</v>
      </c>
      <c r="I115" t="s">
        <v>127</v>
      </c>
      <c r="J115" t="s">
        <v>1288</v>
      </c>
      <c r="N115" t="s">
        <v>1023</v>
      </c>
      <c r="O115">
        <v>583188</v>
      </c>
      <c r="P115">
        <v>0</v>
      </c>
      <c r="Q115">
        <v>224950</v>
      </c>
      <c r="R115">
        <v>273075</v>
      </c>
      <c r="S115" t="s">
        <v>1288</v>
      </c>
      <c r="T115" t="s">
        <v>1288</v>
      </c>
      <c r="U115" t="s">
        <v>1289</v>
      </c>
      <c r="X115" s="32" t="s">
        <v>127</v>
      </c>
      <c r="Y115" s="32" t="s">
        <v>1288</v>
      </c>
      <c r="AA115" s="33" t="s">
        <v>127</v>
      </c>
      <c r="AB115" s="33" t="s">
        <v>1288</v>
      </c>
      <c r="AC115" s="33" t="s">
        <v>1288</v>
      </c>
      <c r="AD115" s="33" t="s">
        <v>1288</v>
      </c>
    </row>
    <row r="116" spans="1:30" x14ac:dyDescent="0.3">
      <c r="A116" t="s">
        <v>128</v>
      </c>
      <c r="B116">
        <v>313321</v>
      </c>
      <c r="C116">
        <v>317343</v>
      </c>
      <c r="D116" s="2">
        <v>0.99</v>
      </c>
      <c r="E116">
        <v>413637</v>
      </c>
      <c r="F116">
        <v>0</v>
      </c>
      <c r="I116" t="s">
        <v>128</v>
      </c>
      <c r="J116" t="s">
        <v>1304</v>
      </c>
      <c r="N116" t="s">
        <v>1024</v>
      </c>
      <c r="O116">
        <v>409007</v>
      </c>
      <c r="P116">
        <v>0</v>
      </c>
      <c r="Q116">
        <v>349315</v>
      </c>
      <c r="R116">
        <v>391041</v>
      </c>
      <c r="S116" t="s">
        <v>1288</v>
      </c>
      <c r="T116" t="s">
        <v>1288</v>
      </c>
      <c r="U116" t="s">
        <v>1289</v>
      </c>
      <c r="X116" s="32" t="s">
        <v>128</v>
      </c>
      <c r="Y116" s="32" t="s">
        <v>1288</v>
      </c>
      <c r="AA116" s="33" t="s">
        <v>128</v>
      </c>
      <c r="AB116" s="33" t="s">
        <v>1288</v>
      </c>
      <c r="AC116" s="33" t="s">
        <v>1288</v>
      </c>
      <c r="AD116" s="33" t="s">
        <v>1288</v>
      </c>
    </row>
    <row r="117" spans="1:30" x14ac:dyDescent="0.3">
      <c r="A117" t="s">
        <v>129</v>
      </c>
      <c r="B117">
        <v>387093.65</v>
      </c>
      <c r="C117">
        <v>404010</v>
      </c>
      <c r="D117" s="2">
        <v>0.96</v>
      </c>
      <c r="E117">
        <v>120135</v>
      </c>
      <c r="F117">
        <v>0</v>
      </c>
      <c r="I117" t="s">
        <v>129</v>
      </c>
      <c r="J117" t="s">
        <v>1303</v>
      </c>
      <c r="N117" t="s">
        <v>1025</v>
      </c>
      <c r="O117">
        <v>479676</v>
      </c>
      <c r="P117">
        <v>0</v>
      </c>
      <c r="Q117">
        <v>406160</v>
      </c>
      <c r="R117">
        <v>406160</v>
      </c>
      <c r="S117" t="s">
        <v>1288</v>
      </c>
      <c r="T117" t="s">
        <v>1288</v>
      </c>
      <c r="U117" t="s">
        <v>1289</v>
      </c>
      <c r="X117" s="32" t="s">
        <v>129</v>
      </c>
      <c r="Y117" s="32" t="s">
        <v>1288</v>
      </c>
      <c r="AA117" s="33" t="s">
        <v>129</v>
      </c>
      <c r="AB117" s="33" t="s">
        <v>1288</v>
      </c>
      <c r="AC117" s="33" t="s">
        <v>1288</v>
      </c>
      <c r="AD117" s="33" t="s">
        <v>1288</v>
      </c>
    </row>
    <row r="118" spans="1:30" x14ac:dyDescent="0.3">
      <c r="A118" t="s">
        <v>130</v>
      </c>
      <c r="B118">
        <v>279678</v>
      </c>
      <c r="C118">
        <v>279678</v>
      </c>
      <c r="D118" s="2">
        <v>1</v>
      </c>
      <c r="E118">
        <v>333199</v>
      </c>
      <c r="F118">
        <v>0</v>
      </c>
      <c r="I118" t="s">
        <v>130</v>
      </c>
      <c r="J118" t="s">
        <v>1288</v>
      </c>
      <c r="N118" t="s">
        <v>1026</v>
      </c>
      <c r="O118">
        <v>751948</v>
      </c>
      <c r="P118">
        <v>751948</v>
      </c>
      <c r="Q118">
        <v>422851.48</v>
      </c>
      <c r="R118">
        <v>525559</v>
      </c>
      <c r="S118" t="s">
        <v>1289</v>
      </c>
      <c r="T118" t="s">
        <v>1288</v>
      </c>
      <c r="U118" t="s">
        <v>1289</v>
      </c>
      <c r="X118" s="32" t="s">
        <v>130</v>
      </c>
      <c r="Y118" s="32" t="s">
        <v>1288</v>
      </c>
      <c r="AA118" s="33" t="s">
        <v>130</v>
      </c>
      <c r="AB118" s="33" t="s">
        <v>1288</v>
      </c>
      <c r="AC118" s="33" t="s">
        <v>1288</v>
      </c>
      <c r="AD118" s="33" t="s">
        <v>1288</v>
      </c>
    </row>
    <row r="119" spans="1:30" x14ac:dyDescent="0.3">
      <c r="A119" t="s">
        <v>131</v>
      </c>
      <c r="B119">
        <v>181714</v>
      </c>
      <c r="C119">
        <v>181714</v>
      </c>
      <c r="D119" s="2">
        <v>1</v>
      </c>
      <c r="E119">
        <v>10870</v>
      </c>
      <c r="F119">
        <v>0</v>
      </c>
      <c r="I119" t="s">
        <v>131</v>
      </c>
      <c r="J119" t="s">
        <v>1288</v>
      </c>
      <c r="N119" t="s">
        <v>1027</v>
      </c>
      <c r="O119">
        <v>496450</v>
      </c>
      <c r="P119">
        <v>0</v>
      </c>
      <c r="Q119">
        <v>408412</v>
      </c>
      <c r="R119">
        <v>460971</v>
      </c>
      <c r="S119" t="s">
        <v>1288</v>
      </c>
      <c r="T119" t="s">
        <v>1289</v>
      </c>
      <c r="U119" t="s">
        <v>1289</v>
      </c>
      <c r="X119" s="32" t="s">
        <v>131</v>
      </c>
      <c r="Y119" s="32" t="s">
        <v>1288</v>
      </c>
      <c r="AA119" s="33" t="s">
        <v>131</v>
      </c>
      <c r="AB119" s="33" t="s">
        <v>1288</v>
      </c>
      <c r="AC119" s="33" t="s">
        <v>1288</v>
      </c>
      <c r="AD119" s="33" t="s">
        <v>1288</v>
      </c>
    </row>
    <row r="120" spans="1:30" x14ac:dyDescent="0.3">
      <c r="A120" t="s">
        <v>132</v>
      </c>
      <c r="B120">
        <v>324185</v>
      </c>
      <c r="C120">
        <v>357066</v>
      </c>
      <c r="D120" s="2">
        <v>0.91</v>
      </c>
      <c r="E120">
        <v>165245</v>
      </c>
      <c r="F120">
        <v>0</v>
      </c>
      <c r="I120" t="s">
        <v>132</v>
      </c>
      <c r="J120" t="s">
        <v>1288</v>
      </c>
      <c r="N120" t="s">
        <v>1028</v>
      </c>
      <c r="O120">
        <v>417075</v>
      </c>
      <c r="P120">
        <v>0</v>
      </c>
      <c r="Q120">
        <v>165992.88</v>
      </c>
      <c r="R120">
        <v>181742</v>
      </c>
      <c r="S120" t="s">
        <v>1288</v>
      </c>
      <c r="T120" t="s">
        <v>1303</v>
      </c>
      <c r="U120" t="s">
        <v>1289</v>
      </c>
      <c r="X120" s="32" t="s">
        <v>132</v>
      </c>
      <c r="Y120" s="32" t="s">
        <v>1288</v>
      </c>
      <c r="AA120" s="33" t="s">
        <v>132</v>
      </c>
      <c r="AB120" s="33" t="s">
        <v>1288</v>
      </c>
      <c r="AC120" s="33" t="s">
        <v>1288</v>
      </c>
      <c r="AD120" s="33" t="s">
        <v>1288</v>
      </c>
    </row>
    <row r="121" spans="1:30" x14ac:dyDescent="0.3">
      <c r="A121" t="s">
        <v>133</v>
      </c>
      <c r="B121">
        <v>286704</v>
      </c>
      <c r="C121">
        <v>286704</v>
      </c>
      <c r="D121" s="2">
        <v>1</v>
      </c>
      <c r="E121">
        <v>380312</v>
      </c>
      <c r="F121">
        <v>0</v>
      </c>
      <c r="I121" t="s">
        <v>133</v>
      </c>
      <c r="J121" t="s">
        <v>1288</v>
      </c>
      <c r="N121" t="s">
        <v>1029</v>
      </c>
      <c r="O121">
        <v>384311</v>
      </c>
      <c r="P121">
        <v>384311</v>
      </c>
      <c r="Q121">
        <v>119633</v>
      </c>
      <c r="R121">
        <v>235596</v>
      </c>
      <c r="S121" t="s">
        <v>1289</v>
      </c>
      <c r="T121" t="s">
        <v>1303</v>
      </c>
      <c r="U121" t="s">
        <v>1289</v>
      </c>
      <c r="X121" s="32" t="s">
        <v>133</v>
      </c>
      <c r="Y121" s="32" t="s">
        <v>1288</v>
      </c>
      <c r="AA121" s="33" t="s">
        <v>133</v>
      </c>
      <c r="AB121" s="33" t="s">
        <v>1288</v>
      </c>
      <c r="AC121" s="33" t="s">
        <v>1288</v>
      </c>
      <c r="AD121" s="33" t="s">
        <v>1288</v>
      </c>
    </row>
    <row r="122" spans="1:30" x14ac:dyDescent="0.3">
      <c r="A122" t="s">
        <v>134</v>
      </c>
      <c r="B122">
        <v>92990</v>
      </c>
      <c r="C122">
        <v>109400</v>
      </c>
      <c r="D122" s="2">
        <v>0.85</v>
      </c>
      <c r="E122">
        <v>73838</v>
      </c>
      <c r="F122">
        <v>0</v>
      </c>
      <c r="I122" t="s">
        <v>134</v>
      </c>
      <c r="J122" t="s">
        <v>1288</v>
      </c>
      <c r="N122" t="s">
        <v>1030</v>
      </c>
      <c r="O122">
        <v>451058</v>
      </c>
      <c r="P122">
        <v>0</v>
      </c>
      <c r="Q122">
        <v>198827</v>
      </c>
      <c r="R122">
        <v>243312</v>
      </c>
      <c r="S122" t="s">
        <v>1288</v>
      </c>
      <c r="T122" t="s">
        <v>1288</v>
      </c>
      <c r="U122" t="s">
        <v>1289</v>
      </c>
      <c r="X122" s="32" t="s">
        <v>134</v>
      </c>
      <c r="Y122" s="32" t="s">
        <v>1288</v>
      </c>
      <c r="AA122" s="33" t="s">
        <v>134</v>
      </c>
      <c r="AB122" s="33" t="s">
        <v>1288</v>
      </c>
      <c r="AC122" s="33" t="s">
        <v>1288</v>
      </c>
      <c r="AD122" s="33" t="s">
        <v>1288</v>
      </c>
    </row>
    <row r="123" spans="1:30" x14ac:dyDescent="0.3">
      <c r="A123" t="s">
        <v>135</v>
      </c>
      <c r="B123">
        <v>209348</v>
      </c>
      <c r="C123">
        <v>286308</v>
      </c>
      <c r="D123" s="2">
        <v>0.73</v>
      </c>
      <c r="E123">
        <v>645788</v>
      </c>
      <c r="F123">
        <v>0</v>
      </c>
      <c r="I123" t="s">
        <v>135</v>
      </c>
      <c r="J123" t="s">
        <v>1288</v>
      </c>
      <c r="N123" t="s">
        <v>1031</v>
      </c>
      <c r="O123">
        <v>526887</v>
      </c>
      <c r="P123">
        <v>526887</v>
      </c>
      <c r="Q123">
        <v>120702</v>
      </c>
      <c r="R123">
        <v>203630</v>
      </c>
      <c r="S123" t="s">
        <v>1289</v>
      </c>
      <c r="T123" t="s">
        <v>1303</v>
      </c>
      <c r="U123" t="s">
        <v>1289</v>
      </c>
      <c r="X123" s="32" t="s">
        <v>135</v>
      </c>
      <c r="Y123" s="32" t="s">
        <v>1288</v>
      </c>
      <c r="AA123" s="33" t="s">
        <v>135</v>
      </c>
      <c r="AB123" s="33" t="s">
        <v>1288</v>
      </c>
      <c r="AC123" s="33" t="s">
        <v>1288</v>
      </c>
      <c r="AD123" s="33" t="s">
        <v>1288</v>
      </c>
    </row>
    <row r="124" spans="1:30" x14ac:dyDescent="0.3">
      <c r="A124" t="s">
        <v>136</v>
      </c>
      <c r="B124">
        <v>552000</v>
      </c>
      <c r="C124">
        <v>552000</v>
      </c>
      <c r="D124" s="2">
        <v>1</v>
      </c>
      <c r="E124">
        <v>305184</v>
      </c>
      <c r="F124">
        <v>0</v>
      </c>
      <c r="I124" t="s">
        <v>136</v>
      </c>
      <c r="J124" t="s">
        <v>1288</v>
      </c>
      <c r="N124" t="s">
        <v>1032</v>
      </c>
      <c r="O124">
        <v>359693</v>
      </c>
      <c r="P124">
        <v>0</v>
      </c>
      <c r="Q124">
        <v>146330</v>
      </c>
      <c r="R124">
        <v>178794</v>
      </c>
      <c r="S124" t="s">
        <v>1288</v>
      </c>
      <c r="T124" t="s">
        <v>1288</v>
      </c>
      <c r="U124" t="s">
        <v>1289</v>
      </c>
      <c r="X124" s="32" t="s">
        <v>136</v>
      </c>
      <c r="Y124" s="32" t="s">
        <v>1288</v>
      </c>
      <c r="AA124" s="33" t="s">
        <v>136</v>
      </c>
      <c r="AB124" s="33" t="s">
        <v>1288</v>
      </c>
      <c r="AC124" s="33" t="s">
        <v>1288</v>
      </c>
      <c r="AD124" s="33" t="s">
        <v>1288</v>
      </c>
    </row>
    <row r="125" spans="1:30" x14ac:dyDescent="0.3">
      <c r="A125" t="s">
        <v>137</v>
      </c>
      <c r="B125">
        <v>309428</v>
      </c>
      <c r="C125">
        <v>309428</v>
      </c>
      <c r="D125" s="2">
        <v>1</v>
      </c>
      <c r="E125">
        <v>287220</v>
      </c>
      <c r="F125">
        <v>0</v>
      </c>
      <c r="I125" t="s">
        <v>137</v>
      </c>
      <c r="J125" t="s">
        <v>1288</v>
      </c>
      <c r="N125" t="s">
        <v>1033</v>
      </c>
      <c r="O125">
        <v>0</v>
      </c>
      <c r="P125">
        <v>0</v>
      </c>
      <c r="Q125">
        <v>48783</v>
      </c>
      <c r="R125">
        <v>178849</v>
      </c>
      <c r="S125" t="s">
        <v>1289</v>
      </c>
      <c r="T125" t="s">
        <v>1303</v>
      </c>
      <c r="U125" t="s">
        <v>1289</v>
      </c>
      <c r="X125" s="32" t="s">
        <v>137</v>
      </c>
      <c r="Y125" s="32" t="s">
        <v>1288</v>
      </c>
      <c r="AA125" s="33" t="s">
        <v>137</v>
      </c>
      <c r="AB125" s="33" t="s">
        <v>1288</v>
      </c>
      <c r="AC125" s="33" t="s">
        <v>1288</v>
      </c>
      <c r="AD125" s="33" t="s">
        <v>1288</v>
      </c>
    </row>
    <row r="126" spans="1:30" x14ac:dyDescent="0.3">
      <c r="A126" t="s">
        <v>138</v>
      </c>
      <c r="B126">
        <v>616952</v>
      </c>
      <c r="C126">
        <v>616952</v>
      </c>
      <c r="D126" s="2">
        <v>1</v>
      </c>
      <c r="E126">
        <v>440471</v>
      </c>
      <c r="F126">
        <v>0</v>
      </c>
      <c r="I126" t="s">
        <v>138</v>
      </c>
      <c r="J126" t="s">
        <v>1303</v>
      </c>
      <c r="N126" t="s">
        <v>1034</v>
      </c>
      <c r="O126">
        <v>0</v>
      </c>
      <c r="P126">
        <v>0</v>
      </c>
      <c r="Q126">
        <v>75360</v>
      </c>
      <c r="R126">
        <v>430920</v>
      </c>
      <c r="S126" t="s">
        <v>1289</v>
      </c>
      <c r="T126" t="s">
        <v>1288</v>
      </c>
      <c r="U126" t="s">
        <v>1289</v>
      </c>
      <c r="X126" s="32" t="s">
        <v>138</v>
      </c>
      <c r="Y126" s="32" t="s">
        <v>1288</v>
      </c>
      <c r="AA126" s="33" t="s">
        <v>138</v>
      </c>
      <c r="AB126" s="33" t="s">
        <v>1288</v>
      </c>
      <c r="AC126" s="33" t="s">
        <v>1288</v>
      </c>
      <c r="AD126" s="33" t="s">
        <v>1288</v>
      </c>
    </row>
    <row r="127" spans="1:30" x14ac:dyDescent="0.3">
      <c r="A127" t="s">
        <v>139</v>
      </c>
      <c r="B127">
        <v>280818</v>
      </c>
      <c r="C127">
        <v>351020</v>
      </c>
      <c r="D127" s="2">
        <v>0.8</v>
      </c>
      <c r="E127">
        <v>454021</v>
      </c>
      <c r="F127">
        <v>0</v>
      </c>
      <c r="I127" t="s">
        <v>139</v>
      </c>
      <c r="J127" t="s">
        <v>1303</v>
      </c>
      <c r="N127" t="s">
        <v>1035</v>
      </c>
      <c r="O127">
        <v>390551</v>
      </c>
      <c r="P127">
        <v>0</v>
      </c>
      <c r="Q127">
        <v>180900</v>
      </c>
      <c r="R127">
        <v>180900</v>
      </c>
      <c r="S127" t="s">
        <v>1288</v>
      </c>
      <c r="T127" t="s">
        <v>1303</v>
      </c>
      <c r="U127" t="s">
        <v>1289</v>
      </c>
      <c r="X127" s="32" t="s">
        <v>139</v>
      </c>
      <c r="Y127" s="32" t="s">
        <v>1288</v>
      </c>
      <c r="AA127" s="33" t="s">
        <v>139</v>
      </c>
      <c r="AB127" s="33" t="s">
        <v>1288</v>
      </c>
      <c r="AC127" s="33" t="s">
        <v>1288</v>
      </c>
      <c r="AD127" s="33" t="s">
        <v>1288</v>
      </c>
    </row>
    <row r="128" spans="1:30" x14ac:dyDescent="0.3">
      <c r="A128" t="s">
        <v>140</v>
      </c>
      <c r="B128">
        <v>199560</v>
      </c>
      <c r="C128">
        <v>199560</v>
      </c>
      <c r="D128" s="2">
        <v>1</v>
      </c>
      <c r="E128">
        <v>227058</v>
      </c>
      <c r="F128">
        <v>0</v>
      </c>
      <c r="I128" t="s">
        <v>140</v>
      </c>
      <c r="J128" t="s">
        <v>1303</v>
      </c>
      <c r="N128" t="s">
        <v>1036</v>
      </c>
      <c r="O128">
        <v>498916</v>
      </c>
      <c r="P128">
        <v>0</v>
      </c>
      <c r="Q128">
        <v>220240</v>
      </c>
      <c r="R128">
        <v>237360</v>
      </c>
      <c r="S128" t="s">
        <v>1288</v>
      </c>
      <c r="T128" t="s">
        <v>1304</v>
      </c>
      <c r="U128" t="s">
        <v>1289</v>
      </c>
      <c r="X128" s="32" t="s">
        <v>140</v>
      </c>
      <c r="Y128" s="32" t="s">
        <v>1288</v>
      </c>
      <c r="AA128" s="33" t="s">
        <v>140</v>
      </c>
      <c r="AB128" s="33" t="s">
        <v>1288</v>
      </c>
      <c r="AC128" s="33" t="s">
        <v>1288</v>
      </c>
      <c r="AD128" s="33" t="s">
        <v>1288</v>
      </c>
    </row>
    <row r="129" spans="1:30" x14ac:dyDescent="0.3">
      <c r="A129" t="s">
        <v>141</v>
      </c>
      <c r="B129">
        <v>299908</v>
      </c>
      <c r="C129">
        <v>321330</v>
      </c>
      <c r="D129" s="2">
        <v>0.93</v>
      </c>
      <c r="E129">
        <v>434945</v>
      </c>
      <c r="F129">
        <v>0</v>
      </c>
      <c r="I129" t="s">
        <v>141</v>
      </c>
      <c r="J129" t="s">
        <v>1288</v>
      </c>
      <c r="N129" t="s">
        <v>1037</v>
      </c>
      <c r="O129">
        <v>438337</v>
      </c>
      <c r="P129">
        <v>0</v>
      </c>
      <c r="Q129">
        <v>158493</v>
      </c>
      <c r="R129">
        <v>184217</v>
      </c>
      <c r="S129" t="s">
        <v>1288</v>
      </c>
      <c r="T129" t="s">
        <v>1288</v>
      </c>
      <c r="U129" t="s">
        <v>1289</v>
      </c>
      <c r="X129" s="32" t="s">
        <v>141</v>
      </c>
      <c r="Y129" s="32" t="s">
        <v>1288</v>
      </c>
      <c r="AA129" s="33" t="s">
        <v>141</v>
      </c>
      <c r="AB129" s="33" t="s">
        <v>1288</v>
      </c>
      <c r="AC129" s="33" t="s">
        <v>1288</v>
      </c>
      <c r="AD129" s="33" t="s">
        <v>1288</v>
      </c>
    </row>
    <row r="130" spans="1:30" x14ac:dyDescent="0.3">
      <c r="A130" t="s">
        <v>142</v>
      </c>
      <c r="B130">
        <v>332673</v>
      </c>
      <c r="C130">
        <v>332673</v>
      </c>
      <c r="D130" s="2">
        <v>1</v>
      </c>
      <c r="E130">
        <v>217756</v>
      </c>
      <c r="F130">
        <v>0</v>
      </c>
      <c r="I130" t="s">
        <v>142</v>
      </c>
      <c r="J130" t="s">
        <v>1288</v>
      </c>
      <c r="N130" t="s">
        <v>1038</v>
      </c>
      <c r="O130">
        <v>540885</v>
      </c>
      <c r="P130">
        <v>540885</v>
      </c>
      <c r="Q130">
        <v>93321.76</v>
      </c>
      <c r="R130">
        <v>202741</v>
      </c>
      <c r="S130" t="s">
        <v>1289</v>
      </c>
      <c r="T130" t="s">
        <v>1288</v>
      </c>
      <c r="U130" t="s">
        <v>1289</v>
      </c>
      <c r="X130" s="32" t="s">
        <v>142</v>
      </c>
      <c r="Y130" s="32" t="s">
        <v>1288</v>
      </c>
      <c r="AA130" s="33" t="s">
        <v>142</v>
      </c>
      <c r="AB130" s="33" t="s">
        <v>1288</v>
      </c>
      <c r="AC130" s="33" t="s">
        <v>1288</v>
      </c>
      <c r="AD130" s="33" t="s">
        <v>1288</v>
      </c>
    </row>
    <row r="131" spans="1:30" x14ac:dyDescent="0.3">
      <c r="A131" t="s">
        <v>143</v>
      </c>
      <c r="B131">
        <v>173390</v>
      </c>
      <c r="C131">
        <v>173390</v>
      </c>
      <c r="D131" s="2">
        <v>1</v>
      </c>
      <c r="E131">
        <v>190418</v>
      </c>
      <c r="F131">
        <v>0</v>
      </c>
      <c r="I131" t="s">
        <v>143</v>
      </c>
      <c r="J131" t="s">
        <v>1303</v>
      </c>
      <c r="N131" t="s">
        <v>1039</v>
      </c>
      <c r="O131">
        <v>869617</v>
      </c>
      <c r="P131">
        <v>0</v>
      </c>
      <c r="Q131">
        <v>550188</v>
      </c>
      <c r="R131">
        <v>550188</v>
      </c>
      <c r="S131" t="s">
        <v>1288</v>
      </c>
      <c r="T131" t="s">
        <v>1304</v>
      </c>
      <c r="U131" t="s">
        <v>1289</v>
      </c>
      <c r="X131" s="32" t="s">
        <v>143</v>
      </c>
      <c r="Y131" s="32" t="s">
        <v>1288</v>
      </c>
      <c r="AA131" s="33" t="s">
        <v>143</v>
      </c>
      <c r="AB131" s="33" t="s">
        <v>1288</v>
      </c>
      <c r="AC131" s="33" t="s">
        <v>1288</v>
      </c>
      <c r="AD131" s="33" t="s">
        <v>1288</v>
      </c>
    </row>
    <row r="132" spans="1:30" x14ac:dyDescent="0.3">
      <c r="A132" t="s">
        <v>144</v>
      </c>
      <c r="B132">
        <v>256944</v>
      </c>
      <c r="C132">
        <v>256944</v>
      </c>
      <c r="D132" s="2">
        <v>1</v>
      </c>
      <c r="E132">
        <v>458977</v>
      </c>
      <c r="F132">
        <v>0</v>
      </c>
      <c r="I132" t="s">
        <v>144</v>
      </c>
      <c r="J132" t="s">
        <v>1303</v>
      </c>
      <c r="N132" t="s">
        <v>1040</v>
      </c>
      <c r="O132">
        <v>0</v>
      </c>
      <c r="P132">
        <v>0</v>
      </c>
      <c r="Q132">
        <v>109807.79</v>
      </c>
      <c r="R132">
        <v>577101</v>
      </c>
      <c r="S132" t="s">
        <v>1289</v>
      </c>
      <c r="T132" t="s">
        <v>1303</v>
      </c>
      <c r="U132" t="s">
        <v>1289</v>
      </c>
      <c r="X132" s="32" t="s">
        <v>144</v>
      </c>
      <c r="Y132" s="32" t="s">
        <v>1288</v>
      </c>
      <c r="AA132" s="33" t="s">
        <v>144</v>
      </c>
      <c r="AB132" s="33" t="s">
        <v>1288</v>
      </c>
      <c r="AC132" s="33" t="s">
        <v>1288</v>
      </c>
      <c r="AD132" s="33" t="s">
        <v>1288</v>
      </c>
    </row>
    <row r="133" spans="1:30" x14ac:dyDescent="0.3">
      <c r="A133" t="s">
        <v>145</v>
      </c>
      <c r="B133">
        <v>160284</v>
      </c>
      <c r="C133">
        <v>160284</v>
      </c>
      <c r="D133" s="2">
        <v>1</v>
      </c>
      <c r="E133">
        <v>233015</v>
      </c>
      <c r="F133">
        <v>0</v>
      </c>
      <c r="I133" t="s">
        <v>145</v>
      </c>
      <c r="J133" t="s">
        <v>1288</v>
      </c>
      <c r="N133" t="s">
        <v>1041</v>
      </c>
      <c r="O133">
        <v>575090</v>
      </c>
      <c r="P133">
        <v>0</v>
      </c>
      <c r="Q133">
        <v>431900</v>
      </c>
      <c r="R133">
        <v>431900</v>
      </c>
      <c r="S133" t="s">
        <v>1288</v>
      </c>
      <c r="T133" t="s">
        <v>1288</v>
      </c>
      <c r="U133" t="s">
        <v>1289</v>
      </c>
      <c r="X133" s="32" t="s">
        <v>145</v>
      </c>
      <c r="Y133" s="32" t="s">
        <v>1288</v>
      </c>
      <c r="AA133" s="33" t="s">
        <v>145</v>
      </c>
      <c r="AB133" s="33" t="s">
        <v>1288</v>
      </c>
      <c r="AC133" s="33" t="s">
        <v>1288</v>
      </c>
      <c r="AD133" s="33" t="s">
        <v>1288</v>
      </c>
    </row>
    <row r="134" spans="1:30" x14ac:dyDescent="0.3">
      <c r="A134" t="s">
        <v>146</v>
      </c>
      <c r="B134">
        <v>166842</v>
      </c>
      <c r="C134">
        <v>179676</v>
      </c>
      <c r="D134" s="2">
        <v>0.93</v>
      </c>
      <c r="E134">
        <v>119575</v>
      </c>
      <c r="F134">
        <v>0</v>
      </c>
      <c r="I134" t="s">
        <v>146</v>
      </c>
      <c r="J134" t="s">
        <v>1288</v>
      </c>
      <c r="N134" t="s">
        <v>1042</v>
      </c>
      <c r="O134">
        <v>761041</v>
      </c>
      <c r="P134">
        <v>0</v>
      </c>
      <c r="Q134">
        <v>454064</v>
      </c>
      <c r="R134">
        <v>567580</v>
      </c>
      <c r="S134" t="s">
        <v>1289</v>
      </c>
      <c r="T134" t="s">
        <v>1303</v>
      </c>
      <c r="U134" t="s">
        <v>1289</v>
      </c>
      <c r="X134" s="32" t="s">
        <v>146</v>
      </c>
      <c r="Y134" s="32" t="s">
        <v>1288</v>
      </c>
      <c r="AA134" s="33" t="s">
        <v>146</v>
      </c>
      <c r="AB134" s="33" t="s">
        <v>1288</v>
      </c>
      <c r="AC134" s="33" t="s">
        <v>1288</v>
      </c>
      <c r="AD134" s="33" t="s">
        <v>1288</v>
      </c>
    </row>
    <row r="135" spans="1:30" x14ac:dyDescent="0.3">
      <c r="A135" t="s">
        <v>147</v>
      </c>
      <c r="B135">
        <v>339583.83</v>
      </c>
      <c r="C135">
        <v>359744</v>
      </c>
      <c r="D135" s="2">
        <v>0.94</v>
      </c>
      <c r="E135">
        <v>498176</v>
      </c>
      <c r="F135">
        <v>0</v>
      </c>
      <c r="I135" t="s">
        <v>147</v>
      </c>
      <c r="J135" t="s">
        <v>1304</v>
      </c>
      <c r="N135" t="s">
        <v>1043</v>
      </c>
      <c r="O135">
        <v>698640</v>
      </c>
      <c r="P135">
        <v>698640</v>
      </c>
      <c r="Q135">
        <v>175873</v>
      </c>
      <c r="R135">
        <v>273251</v>
      </c>
      <c r="S135" t="s">
        <v>1289</v>
      </c>
      <c r="T135" t="s">
        <v>1288</v>
      </c>
      <c r="U135" t="s">
        <v>1289</v>
      </c>
      <c r="X135" s="32" t="s">
        <v>147</v>
      </c>
      <c r="Y135" s="32" t="s">
        <v>1288</v>
      </c>
      <c r="AA135" s="33" t="s">
        <v>147</v>
      </c>
      <c r="AB135" s="33" t="s">
        <v>1288</v>
      </c>
      <c r="AC135" s="33" t="s">
        <v>1288</v>
      </c>
      <c r="AD135" s="33" t="s">
        <v>1288</v>
      </c>
    </row>
    <row r="136" spans="1:30" x14ac:dyDescent="0.3">
      <c r="A136" t="s">
        <v>148</v>
      </c>
      <c r="B136">
        <v>112194.39</v>
      </c>
      <c r="C136">
        <v>115470</v>
      </c>
      <c r="D136" s="2">
        <v>0.97</v>
      </c>
      <c r="E136">
        <v>220885</v>
      </c>
      <c r="F136">
        <v>0</v>
      </c>
      <c r="I136" t="s">
        <v>148</v>
      </c>
      <c r="J136" t="s">
        <v>1303</v>
      </c>
      <c r="N136" t="s">
        <v>1044</v>
      </c>
      <c r="O136">
        <v>406797</v>
      </c>
      <c r="P136">
        <v>0</v>
      </c>
      <c r="Q136">
        <v>275235</v>
      </c>
      <c r="R136">
        <v>292482</v>
      </c>
      <c r="S136" t="s">
        <v>1288</v>
      </c>
      <c r="T136" t="s">
        <v>1288</v>
      </c>
      <c r="U136" t="s">
        <v>1289</v>
      </c>
      <c r="X136" s="32" t="s">
        <v>148</v>
      </c>
      <c r="Y136" s="32" t="s">
        <v>1288</v>
      </c>
      <c r="AA136" s="33" t="s">
        <v>148</v>
      </c>
      <c r="AB136" s="33" t="s">
        <v>1288</v>
      </c>
      <c r="AC136" s="33" t="s">
        <v>1288</v>
      </c>
      <c r="AD136" s="33" t="s">
        <v>1288</v>
      </c>
    </row>
    <row r="137" spans="1:30" x14ac:dyDescent="0.3">
      <c r="A137" t="s">
        <v>149</v>
      </c>
      <c r="B137">
        <v>420212</v>
      </c>
      <c r="C137">
        <v>549508</v>
      </c>
      <c r="D137" s="2">
        <v>0.76</v>
      </c>
      <c r="E137">
        <v>347197</v>
      </c>
      <c r="F137">
        <v>347197</v>
      </c>
      <c r="I137" t="s">
        <v>149</v>
      </c>
      <c r="J137" t="s">
        <v>1304</v>
      </c>
      <c r="N137" t="s">
        <v>1045</v>
      </c>
      <c r="O137">
        <v>712687</v>
      </c>
      <c r="P137">
        <v>0</v>
      </c>
      <c r="Q137">
        <v>447987.85</v>
      </c>
      <c r="R137">
        <v>482173</v>
      </c>
      <c r="S137" t="s">
        <v>1288</v>
      </c>
      <c r="T137" t="s">
        <v>1303</v>
      </c>
      <c r="U137" t="s">
        <v>1289</v>
      </c>
      <c r="X137" s="32" t="s">
        <v>149</v>
      </c>
      <c r="Y137" s="32" t="s">
        <v>1288</v>
      </c>
      <c r="AA137" s="33" t="s">
        <v>149</v>
      </c>
      <c r="AB137" s="33" t="s">
        <v>1288</v>
      </c>
      <c r="AC137" s="33" t="s">
        <v>1288</v>
      </c>
      <c r="AD137" s="33" t="s">
        <v>1288</v>
      </c>
    </row>
    <row r="138" spans="1:30" x14ac:dyDescent="0.3">
      <c r="A138" t="s">
        <v>150</v>
      </c>
      <c r="B138">
        <v>155664</v>
      </c>
      <c r="C138">
        <v>155664</v>
      </c>
      <c r="D138" s="2">
        <v>1</v>
      </c>
      <c r="E138">
        <v>123643</v>
      </c>
      <c r="F138">
        <v>0</v>
      </c>
      <c r="I138" t="s">
        <v>150</v>
      </c>
      <c r="J138" t="s">
        <v>1288</v>
      </c>
      <c r="N138" t="s">
        <v>1046</v>
      </c>
      <c r="O138">
        <v>0</v>
      </c>
      <c r="P138">
        <v>0</v>
      </c>
      <c r="Q138">
        <v>201347.94</v>
      </c>
      <c r="R138">
        <v>660820</v>
      </c>
      <c r="S138" t="s">
        <v>1289</v>
      </c>
      <c r="T138" t="s">
        <v>1288</v>
      </c>
      <c r="U138" t="s">
        <v>1289</v>
      </c>
      <c r="X138" s="32" t="s">
        <v>150</v>
      </c>
      <c r="Y138" s="32" t="s">
        <v>1288</v>
      </c>
      <c r="AA138" s="33" t="s">
        <v>150</v>
      </c>
      <c r="AB138" s="33" t="s">
        <v>1288</v>
      </c>
      <c r="AC138" s="33" t="s">
        <v>1288</v>
      </c>
      <c r="AD138" s="33" t="s">
        <v>1288</v>
      </c>
    </row>
    <row r="139" spans="1:30" x14ac:dyDescent="0.3">
      <c r="A139" t="s">
        <v>151</v>
      </c>
      <c r="B139">
        <v>233455.38</v>
      </c>
      <c r="C139">
        <v>251750</v>
      </c>
      <c r="D139" s="2">
        <v>0.93</v>
      </c>
      <c r="E139">
        <v>90903</v>
      </c>
      <c r="F139">
        <v>0</v>
      </c>
      <c r="I139" t="s">
        <v>151</v>
      </c>
      <c r="J139" t="s">
        <v>1288</v>
      </c>
      <c r="N139" t="s">
        <v>1047</v>
      </c>
      <c r="O139">
        <v>0</v>
      </c>
      <c r="P139">
        <v>0</v>
      </c>
      <c r="Q139">
        <v>132869</v>
      </c>
      <c r="R139">
        <v>477380</v>
      </c>
      <c r="S139" t="s">
        <v>1289</v>
      </c>
      <c r="T139" t="s">
        <v>1288</v>
      </c>
      <c r="U139" t="s">
        <v>1289</v>
      </c>
      <c r="X139" s="32" t="s">
        <v>151</v>
      </c>
      <c r="Y139" s="32" t="s">
        <v>1288</v>
      </c>
      <c r="AA139" s="33" t="s">
        <v>151</v>
      </c>
      <c r="AB139" s="33" t="s">
        <v>1288</v>
      </c>
      <c r="AC139" s="33" t="s">
        <v>1288</v>
      </c>
      <c r="AD139" s="33" t="s">
        <v>1288</v>
      </c>
    </row>
    <row r="140" spans="1:30" x14ac:dyDescent="0.3">
      <c r="A140" t="s">
        <v>152</v>
      </c>
      <c r="B140">
        <v>156120</v>
      </c>
      <c r="C140">
        <v>156120</v>
      </c>
      <c r="D140" s="2">
        <v>1</v>
      </c>
      <c r="E140">
        <v>265554</v>
      </c>
      <c r="F140">
        <v>0</v>
      </c>
      <c r="I140" t="s">
        <v>152</v>
      </c>
      <c r="J140" t="s">
        <v>1303</v>
      </c>
      <c r="N140" t="s">
        <v>1048</v>
      </c>
      <c r="O140">
        <v>0</v>
      </c>
      <c r="P140">
        <v>0</v>
      </c>
      <c r="Q140">
        <v>39226</v>
      </c>
      <c r="R140">
        <v>353034</v>
      </c>
      <c r="S140" t="s">
        <v>1289</v>
      </c>
      <c r="T140" t="s">
        <v>1288</v>
      </c>
      <c r="U140" t="s">
        <v>1289</v>
      </c>
      <c r="X140" s="32" t="s">
        <v>152</v>
      </c>
      <c r="Y140" s="32" t="s">
        <v>1288</v>
      </c>
      <c r="AA140" s="33" t="s">
        <v>152</v>
      </c>
      <c r="AB140" s="33" t="s">
        <v>1288</v>
      </c>
      <c r="AC140" s="33" t="s">
        <v>1288</v>
      </c>
      <c r="AD140" s="33" t="s">
        <v>1288</v>
      </c>
    </row>
    <row r="141" spans="1:30" x14ac:dyDescent="0.3">
      <c r="A141" t="s">
        <v>153</v>
      </c>
      <c r="B141">
        <v>301005</v>
      </c>
      <c r="C141">
        <v>301005</v>
      </c>
      <c r="D141" s="2">
        <v>1</v>
      </c>
      <c r="E141">
        <v>310064</v>
      </c>
      <c r="F141">
        <v>0</v>
      </c>
      <c r="I141" t="s">
        <v>153</v>
      </c>
      <c r="J141" t="s">
        <v>1288</v>
      </c>
      <c r="N141" t="s">
        <v>1049</v>
      </c>
      <c r="O141">
        <v>0</v>
      </c>
      <c r="P141">
        <v>0</v>
      </c>
      <c r="Q141">
        <v>19400</v>
      </c>
      <c r="R141">
        <v>194000</v>
      </c>
      <c r="S141" t="s">
        <v>1289</v>
      </c>
      <c r="T141" t="s">
        <v>1303</v>
      </c>
      <c r="U141" t="s">
        <v>1289</v>
      </c>
      <c r="X141" s="32" t="s">
        <v>153</v>
      </c>
      <c r="Y141" s="32" t="s">
        <v>1288</v>
      </c>
      <c r="AA141" s="33" t="s">
        <v>153</v>
      </c>
      <c r="AB141" s="33" t="s">
        <v>1288</v>
      </c>
      <c r="AC141" s="33" t="s">
        <v>1288</v>
      </c>
      <c r="AD141" s="33" t="s">
        <v>1288</v>
      </c>
    </row>
    <row r="142" spans="1:30" x14ac:dyDescent="0.3">
      <c r="A142" t="s">
        <v>154</v>
      </c>
      <c r="B142">
        <v>245743.76</v>
      </c>
      <c r="C142">
        <v>259952</v>
      </c>
      <c r="D142" s="2">
        <v>0.95</v>
      </c>
      <c r="E142">
        <v>189216</v>
      </c>
      <c r="F142">
        <v>0</v>
      </c>
      <c r="I142" t="s">
        <v>154</v>
      </c>
      <c r="J142" t="s">
        <v>1303</v>
      </c>
      <c r="N142" t="s">
        <v>1050</v>
      </c>
      <c r="O142">
        <v>0</v>
      </c>
      <c r="P142">
        <v>0</v>
      </c>
      <c r="Q142">
        <v>99214.89</v>
      </c>
      <c r="R142">
        <v>467457</v>
      </c>
      <c r="S142" t="s">
        <v>1289</v>
      </c>
      <c r="T142" t="s">
        <v>1288</v>
      </c>
      <c r="U142" t="s">
        <v>1289</v>
      </c>
      <c r="X142" s="32" t="s">
        <v>154</v>
      </c>
      <c r="Y142" s="32" t="s">
        <v>1288</v>
      </c>
      <c r="AA142" s="33" t="s">
        <v>154</v>
      </c>
      <c r="AB142" s="33" t="s">
        <v>1288</v>
      </c>
      <c r="AC142" s="33" t="s">
        <v>1288</v>
      </c>
      <c r="AD142" s="33" t="s">
        <v>1288</v>
      </c>
    </row>
    <row r="143" spans="1:30" x14ac:dyDescent="0.3">
      <c r="A143" t="s">
        <v>155</v>
      </c>
      <c r="B143">
        <v>437882.55</v>
      </c>
      <c r="C143">
        <v>464440</v>
      </c>
      <c r="D143" s="2">
        <v>0.94</v>
      </c>
      <c r="E143">
        <v>410848</v>
      </c>
      <c r="F143">
        <v>0</v>
      </c>
      <c r="I143" t="s">
        <v>155</v>
      </c>
      <c r="J143" t="s">
        <v>1288</v>
      </c>
      <c r="N143" t="s">
        <v>1051</v>
      </c>
      <c r="O143">
        <v>0</v>
      </c>
      <c r="P143">
        <v>0</v>
      </c>
      <c r="Q143">
        <v>71701</v>
      </c>
      <c r="R143">
        <v>301262</v>
      </c>
      <c r="S143" t="s">
        <v>1289</v>
      </c>
      <c r="T143" t="s">
        <v>1303</v>
      </c>
      <c r="U143" t="s">
        <v>1289</v>
      </c>
      <c r="X143" s="32" t="s">
        <v>155</v>
      </c>
      <c r="Y143" s="32" t="s">
        <v>1288</v>
      </c>
      <c r="AA143" s="33" t="s">
        <v>155</v>
      </c>
      <c r="AB143" s="33" t="s">
        <v>1288</v>
      </c>
      <c r="AC143" s="33" t="s">
        <v>1288</v>
      </c>
      <c r="AD143" s="33" t="s">
        <v>1288</v>
      </c>
    </row>
    <row r="144" spans="1:30" x14ac:dyDescent="0.3">
      <c r="A144" t="s">
        <v>156</v>
      </c>
      <c r="B144">
        <v>153900</v>
      </c>
      <c r="C144">
        <v>153900</v>
      </c>
      <c r="D144" s="2">
        <v>1</v>
      </c>
      <c r="E144">
        <v>265554</v>
      </c>
      <c r="F144">
        <v>0</v>
      </c>
      <c r="I144" t="s">
        <v>156</v>
      </c>
      <c r="J144" t="s">
        <v>1303</v>
      </c>
      <c r="N144" t="s">
        <v>1052</v>
      </c>
      <c r="O144">
        <v>884180</v>
      </c>
      <c r="P144">
        <v>884180</v>
      </c>
      <c r="Q144">
        <v>89564</v>
      </c>
      <c r="R144">
        <v>506294</v>
      </c>
      <c r="S144" t="s">
        <v>1289</v>
      </c>
      <c r="T144" t="s">
        <v>1305</v>
      </c>
      <c r="U144" t="s">
        <v>1289</v>
      </c>
      <c r="X144" s="32" t="s">
        <v>156</v>
      </c>
      <c r="Y144" s="32" t="s">
        <v>1288</v>
      </c>
      <c r="AA144" s="33" t="s">
        <v>156</v>
      </c>
      <c r="AB144" s="33" t="s">
        <v>1288</v>
      </c>
      <c r="AC144" s="33" t="s">
        <v>1288</v>
      </c>
      <c r="AD144" s="33" t="s">
        <v>1288</v>
      </c>
    </row>
    <row r="145" spans="1:30" x14ac:dyDescent="0.3">
      <c r="A145" t="s">
        <v>157</v>
      </c>
      <c r="B145">
        <v>193614</v>
      </c>
      <c r="C145">
        <v>247423</v>
      </c>
      <c r="D145" s="2">
        <v>0.78</v>
      </c>
      <c r="E145">
        <v>446086</v>
      </c>
      <c r="F145">
        <v>446086</v>
      </c>
      <c r="I145" t="s">
        <v>157</v>
      </c>
      <c r="J145" t="s">
        <v>1288</v>
      </c>
      <c r="N145" t="s">
        <v>1053</v>
      </c>
      <c r="O145">
        <v>642490</v>
      </c>
      <c r="P145">
        <v>0</v>
      </c>
      <c r="Q145">
        <v>560080</v>
      </c>
      <c r="R145">
        <v>587600</v>
      </c>
      <c r="S145" t="s">
        <v>1288</v>
      </c>
      <c r="T145" t="s">
        <v>1288</v>
      </c>
      <c r="U145" t="s">
        <v>1289</v>
      </c>
      <c r="X145" s="32" t="s">
        <v>157</v>
      </c>
      <c r="Y145" s="32" t="s">
        <v>1288</v>
      </c>
      <c r="AA145" s="33" t="s">
        <v>157</v>
      </c>
      <c r="AB145" s="33" t="s">
        <v>1288</v>
      </c>
      <c r="AC145" s="33" t="s">
        <v>1288</v>
      </c>
      <c r="AD145" s="33" t="s">
        <v>1288</v>
      </c>
    </row>
    <row r="146" spans="1:30" x14ac:dyDescent="0.3">
      <c r="A146" t="s">
        <v>158</v>
      </c>
      <c r="B146">
        <v>287710</v>
      </c>
      <c r="C146">
        <v>309252</v>
      </c>
      <c r="D146" s="2">
        <v>0.93</v>
      </c>
      <c r="E146">
        <v>592606</v>
      </c>
      <c r="F146">
        <v>0</v>
      </c>
      <c r="I146" t="s">
        <v>158</v>
      </c>
      <c r="J146" t="s">
        <v>1288</v>
      </c>
      <c r="N146" t="s">
        <v>1054</v>
      </c>
      <c r="O146">
        <v>669415</v>
      </c>
      <c r="P146">
        <v>0</v>
      </c>
      <c r="Q146">
        <v>206189</v>
      </c>
      <c r="R146">
        <v>283470</v>
      </c>
      <c r="S146" t="s">
        <v>1288</v>
      </c>
      <c r="T146" t="s">
        <v>1303</v>
      </c>
      <c r="U146" t="s">
        <v>1289</v>
      </c>
      <c r="X146" s="32" t="s">
        <v>158</v>
      </c>
      <c r="Y146" s="32" t="s">
        <v>1288</v>
      </c>
      <c r="AA146" s="33" t="s">
        <v>158</v>
      </c>
      <c r="AB146" s="33" t="s">
        <v>1288</v>
      </c>
      <c r="AC146" s="33" t="s">
        <v>1288</v>
      </c>
      <c r="AD146" s="33" t="s">
        <v>1288</v>
      </c>
    </row>
    <row r="147" spans="1:30" x14ac:dyDescent="0.3">
      <c r="A147" t="s">
        <v>159</v>
      </c>
      <c r="B147">
        <v>356984</v>
      </c>
      <c r="C147">
        <v>387728</v>
      </c>
      <c r="D147" s="2">
        <v>0.92</v>
      </c>
      <c r="E147">
        <v>418448</v>
      </c>
      <c r="F147">
        <v>0</v>
      </c>
      <c r="I147" t="s">
        <v>159</v>
      </c>
      <c r="J147" t="s">
        <v>1303</v>
      </c>
      <c r="N147" t="s">
        <v>1055</v>
      </c>
      <c r="O147">
        <v>381824</v>
      </c>
      <c r="P147">
        <v>0</v>
      </c>
      <c r="Q147">
        <v>457344</v>
      </c>
      <c r="R147">
        <v>483721</v>
      </c>
      <c r="S147" t="s">
        <v>1288</v>
      </c>
      <c r="T147" t="s">
        <v>1288</v>
      </c>
      <c r="U147" t="s">
        <v>1289</v>
      </c>
      <c r="X147" s="32" t="s">
        <v>159</v>
      </c>
      <c r="Y147" s="32" t="s">
        <v>1288</v>
      </c>
      <c r="AA147" s="33" t="s">
        <v>159</v>
      </c>
      <c r="AB147" s="33" t="s">
        <v>1288</v>
      </c>
      <c r="AC147" s="33" t="s">
        <v>1288</v>
      </c>
      <c r="AD147" s="33" t="s">
        <v>1288</v>
      </c>
    </row>
    <row r="148" spans="1:30" x14ac:dyDescent="0.3">
      <c r="A148" t="s">
        <v>160</v>
      </c>
      <c r="B148">
        <v>214184</v>
      </c>
      <c r="C148">
        <v>270512</v>
      </c>
      <c r="D148" s="2">
        <v>0.79</v>
      </c>
      <c r="E148">
        <v>712211</v>
      </c>
      <c r="F148">
        <v>0</v>
      </c>
      <c r="I148" t="s">
        <v>160</v>
      </c>
      <c r="J148" t="s">
        <v>1288</v>
      </c>
      <c r="N148" t="s">
        <v>1056</v>
      </c>
      <c r="O148">
        <v>648300</v>
      </c>
      <c r="P148">
        <v>648300</v>
      </c>
      <c r="Q148">
        <v>376330.42</v>
      </c>
      <c r="R148">
        <v>507129</v>
      </c>
      <c r="S148" t="s">
        <v>1289</v>
      </c>
      <c r="T148" t="s">
        <v>1288</v>
      </c>
      <c r="U148" t="s">
        <v>1289</v>
      </c>
      <c r="X148" s="32" t="s">
        <v>160</v>
      </c>
      <c r="Y148" s="32" t="s">
        <v>1288</v>
      </c>
      <c r="AA148" s="33" t="s">
        <v>160</v>
      </c>
      <c r="AB148" s="33" t="s">
        <v>1288</v>
      </c>
      <c r="AC148" s="33" t="s">
        <v>1288</v>
      </c>
      <c r="AD148" s="33" t="s">
        <v>1288</v>
      </c>
    </row>
    <row r="149" spans="1:30" x14ac:dyDescent="0.3">
      <c r="A149" t="s">
        <v>161</v>
      </c>
      <c r="B149">
        <v>228240</v>
      </c>
      <c r="C149">
        <v>228240</v>
      </c>
      <c r="D149" s="2">
        <v>1</v>
      </c>
      <c r="E149">
        <v>224058</v>
      </c>
      <c r="F149">
        <v>0</v>
      </c>
      <c r="I149" t="s">
        <v>161</v>
      </c>
      <c r="J149" t="s">
        <v>1288</v>
      </c>
      <c r="N149" t="s">
        <v>1057</v>
      </c>
      <c r="O149">
        <v>459071</v>
      </c>
      <c r="P149">
        <v>0</v>
      </c>
      <c r="Q149">
        <v>384804</v>
      </c>
      <c r="R149">
        <v>384804</v>
      </c>
      <c r="S149" t="s">
        <v>1288</v>
      </c>
      <c r="T149" t="s">
        <v>1305</v>
      </c>
      <c r="U149" t="s">
        <v>1289</v>
      </c>
      <c r="X149" s="32" t="s">
        <v>161</v>
      </c>
      <c r="Y149" s="32" t="s">
        <v>1288</v>
      </c>
      <c r="AA149" s="33" t="s">
        <v>161</v>
      </c>
      <c r="AB149" s="33" t="s">
        <v>1288</v>
      </c>
      <c r="AC149" s="33" t="s">
        <v>1288</v>
      </c>
      <c r="AD149" s="33" t="s">
        <v>1288</v>
      </c>
    </row>
    <row r="150" spans="1:30" x14ac:dyDescent="0.3">
      <c r="A150" t="s">
        <v>162</v>
      </c>
      <c r="B150">
        <v>199286</v>
      </c>
      <c r="C150">
        <v>221338</v>
      </c>
      <c r="D150" s="2">
        <v>0.9</v>
      </c>
      <c r="E150">
        <v>166015</v>
      </c>
      <c r="F150">
        <v>0</v>
      </c>
      <c r="I150" t="s">
        <v>162</v>
      </c>
      <c r="J150" t="s">
        <v>1288</v>
      </c>
      <c r="N150" t="s">
        <v>1058</v>
      </c>
      <c r="O150">
        <v>527458</v>
      </c>
      <c r="P150">
        <v>0</v>
      </c>
      <c r="Q150">
        <v>473980</v>
      </c>
      <c r="R150">
        <v>497679</v>
      </c>
      <c r="S150" t="s">
        <v>1288</v>
      </c>
      <c r="T150" t="s">
        <v>1303</v>
      </c>
      <c r="U150" t="s">
        <v>1289</v>
      </c>
      <c r="X150" s="32" t="s">
        <v>162</v>
      </c>
      <c r="Y150" s="32" t="s">
        <v>1288</v>
      </c>
      <c r="AA150" s="33" t="s">
        <v>162</v>
      </c>
      <c r="AB150" s="33" t="s">
        <v>1288</v>
      </c>
      <c r="AC150" s="33" t="s">
        <v>1288</v>
      </c>
      <c r="AD150" s="33" t="s">
        <v>1288</v>
      </c>
    </row>
    <row r="151" spans="1:30" x14ac:dyDescent="0.3">
      <c r="A151" t="s">
        <v>163</v>
      </c>
      <c r="B151">
        <v>369330</v>
      </c>
      <c r="C151">
        <v>369330</v>
      </c>
      <c r="D151" s="2">
        <v>1</v>
      </c>
      <c r="E151">
        <v>303910</v>
      </c>
      <c r="F151">
        <v>0</v>
      </c>
      <c r="I151" t="s">
        <v>163</v>
      </c>
      <c r="J151" t="s">
        <v>1288</v>
      </c>
      <c r="N151" t="s">
        <v>1059</v>
      </c>
      <c r="O151">
        <v>423216</v>
      </c>
      <c r="P151">
        <v>0</v>
      </c>
      <c r="Q151">
        <v>209711</v>
      </c>
      <c r="R151">
        <v>257280</v>
      </c>
      <c r="S151" t="s">
        <v>1305</v>
      </c>
      <c r="T151" t="s">
        <v>1304</v>
      </c>
      <c r="U151" t="s">
        <v>1289</v>
      </c>
      <c r="X151" s="32" t="s">
        <v>163</v>
      </c>
      <c r="Y151" s="32" t="s">
        <v>1288</v>
      </c>
      <c r="AA151" s="33" t="s">
        <v>163</v>
      </c>
      <c r="AB151" s="33" t="s">
        <v>1288</v>
      </c>
      <c r="AC151" s="33" t="s">
        <v>1288</v>
      </c>
      <c r="AD151" s="33" t="s">
        <v>1288</v>
      </c>
    </row>
    <row r="152" spans="1:30" x14ac:dyDescent="0.3">
      <c r="A152" t="s">
        <v>164</v>
      </c>
      <c r="B152">
        <v>166530</v>
      </c>
      <c r="C152">
        <v>166530</v>
      </c>
      <c r="D152" s="2">
        <v>1</v>
      </c>
      <c r="E152">
        <v>117471</v>
      </c>
      <c r="F152">
        <v>0</v>
      </c>
      <c r="I152" t="s">
        <v>164</v>
      </c>
      <c r="J152" t="s">
        <v>1303</v>
      </c>
      <c r="N152" t="s">
        <v>1060</v>
      </c>
      <c r="O152">
        <v>752104</v>
      </c>
      <c r="P152">
        <v>752104</v>
      </c>
      <c r="Q152">
        <v>225273</v>
      </c>
      <c r="R152">
        <v>325296</v>
      </c>
      <c r="S152" t="s">
        <v>1289</v>
      </c>
      <c r="T152" t="s">
        <v>1303</v>
      </c>
      <c r="U152" t="s">
        <v>1289</v>
      </c>
      <c r="X152" s="32" t="s">
        <v>164</v>
      </c>
      <c r="Y152" s="32" t="s">
        <v>1288</v>
      </c>
      <c r="AA152" s="33" t="s">
        <v>164</v>
      </c>
      <c r="AB152" s="33" t="s">
        <v>1288</v>
      </c>
      <c r="AC152" s="33" t="s">
        <v>1288</v>
      </c>
      <c r="AD152" s="33" t="s">
        <v>1288</v>
      </c>
    </row>
    <row r="153" spans="1:30" x14ac:dyDescent="0.3">
      <c r="A153" t="s">
        <v>165</v>
      </c>
      <c r="B153">
        <v>297152.34999999998</v>
      </c>
      <c r="C153">
        <v>300352</v>
      </c>
      <c r="D153" s="2">
        <v>0.99</v>
      </c>
      <c r="E153">
        <v>468234</v>
      </c>
      <c r="F153">
        <v>0</v>
      </c>
      <c r="I153" t="s">
        <v>165</v>
      </c>
      <c r="J153" t="s">
        <v>1304</v>
      </c>
      <c r="N153" t="s">
        <v>1061</v>
      </c>
      <c r="O153">
        <v>533006</v>
      </c>
      <c r="P153">
        <v>0</v>
      </c>
      <c r="Q153">
        <v>413686</v>
      </c>
      <c r="R153">
        <v>442029</v>
      </c>
      <c r="S153" t="s">
        <v>1288</v>
      </c>
      <c r="T153" t="s">
        <v>1305</v>
      </c>
      <c r="U153" t="s">
        <v>1289</v>
      </c>
      <c r="X153" s="32" t="s">
        <v>165</v>
      </c>
      <c r="Y153" s="32" t="s">
        <v>1288</v>
      </c>
      <c r="AA153" s="33" t="s">
        <v>165</v>
      </c>
      <c r="AB153" s="33" t="s">
        <v>1288</v>
      </c>
      <c r="AC153" s="33" t="s">
        <v>1288</v>
      </c>
      <c r="AD153" s="33" t="s">
        <v>1288</v>
      </c>
    </row>
    <row r="154" spans="1:30" x14ac:dyDescent="0.3">
      <c r="A154" t="s">
        <v>166</v>
      </c>
      <c r="B154">
        <v>327280</v>
      </c>
      <c r="C154">
        <v>327280</v>
      </c>
      <c r="D154" s="2">
        <v>1</v>
      </c>
      <c r="E154">
        <v>80150</v>
      </c>
      <c r="F154">
        <v>0</v>
      </c>
      <c r="I154" t="s">
        <v>166</v>
      </c>
      <c r="J154" t="s">
        <v>1288</v>
      </c>
      <c r="N154" t="s">
        <v>1062</v>
      </c>
      <c r="O154">
        <v>468102</v>
      </c>
      <c r="P154">
        <v>0</v>
      </c>
      <c r="Q154">
        <v>370728</v>
      </c>
      <c r="R154">
        <v>399435</v>
      </c>
      <c r="S154" t="s">
        <v>1288</v>
      </c>
      <c r="T154" t="s">
        <v>1304</v>
      </c>
      <c r="U154" t="s">
        <v>1289</v>
      </c>
      <c r="X154" s="32" t="s">
        <v>166</v>
      </c>
      <c r="Y154" s="32" t="s">
        <v>1288</v>
      </c>
      <c r="AA154" s="33" t="s">
        <v>166</v>
      </c>
      <c r="AB154" s="33" t="s">
        <v>1288</v>
      </c>
      <c r="AC154" s="33" t="s">
        <v>1288</v>
      </c>
      <c r="AD154" s="33" t="s">
        <v>1288</v>
      </c>
    </row>
    <row r="155" spans="1:30" x14ac:dyDescent="0.3">
      <c r="A155" t="s">
        <v>167</v>
      </c>
      <c r="B155">
        <v>169829</v>
      </c>
      <c r="C155">
        <v>199530</v>
      </c>
      <c r="D155" s="2">
        <v>0.85</v>
      </c>
      <c r="E155">
        <v>408820</v>
      </c>
      <c r="F155">
        <v>0</v>
      </c>
      <c r="I155" t="s">
        <v>167</v>
      </c>
      <c r="J155" t="s">
        <v>1303</v>
      </c>
      <c r="N155" t="s">
        <v>1063</v>
      </c>
      <c r="O155">
        <v>542962</v>
      </c>
      <c r="P155">
        <v>542962</v>
      </c>
      <c r="Q155">
        <v>105992</v>
      </c>
      <c r="R155">
        <v>212352</v>
      </c>
      <c r="S155" t="s">
        <v>1289</v>
      </c>
      <c r="T155" t="s">
        <v>1303</v>
      </c>
      <c r="U155" t="s">
        <v>1289</v>
      </c>
      <c r="X155" s="32" t="s">
        <v>167</v>
      </c>
      <c r="Y155" s="32" t="s">
        <v>1288</v>
      </c>
      <c r="AA155" s="33" t="s">
        <v>167</v>
      </c>
      <c r="AB155" s="33" t="s">
        <v>1288</v>
      </c>
      <c r="AC155" s="33" t="s">
        <v>1288</v>
      </c>
      <c r="AD155" s="33" t="s">
        <v>1288</v>
      </c>
    </row>
    <row r="156" spans="1:30" x14ac:dyDescent="0.3">
      <c r="A156" t="s">
        <v>168</v>
      </c>
      <c r="B156">
        <v>216744</v>
      </c>
      <c r="C156">
        <v>216744</v>
      </c>
      <c r="D156" s="2">
        <v>1</v>
      </c>
      <c r="E156">
        <v>325400</v>
      </c>
      <c r="F156">
        <v>0</v>
      </c>
      <c r="I156" t="s">
        <v>168</v>
      </c>
      <c r="J156" t="s">
        <v>1303</v>
      </c>
      <c r="N156" t="s">
        <v>1064</v>
      </c>
      <c r="O156">
        <v>470041</v>
      </c>
      <c r="P156">
        <v>470041</v>
      </c>
      <c r="Q156">
        <v>81608</v>
      </c>
      <c r="R156">
        <v>237952</v>
      </c>
      <c r="S156" t="s">
        <v>1289</v>
      </c>
      <c r="T156" t="s">
        <v>1303</v>
      </c>
      <c r="U156" t="s">
        <v>1289</v>
      </c>
      <c r="X156" s="32" t="s">
        <v>168</v>
      </c>
      <c r="Y156" s="32" t="s">
        <v>1288</v>
      </c>
      <c r="AA156" s="33" t="s">
        <v>168</v>
      </c>
      <c r="AB156" s="33" t="s">
        <v>1288</v>
      </c>
      <c r="AC156" s="33" t="s">
        <v>1288</v>
      </c>
      <c r="AD156" s="33" t="s">
        <v>1288</v>
      </c>
    </row>
    <row r="157" spans="1:30" x14ac:dyDescent="0.3">
      <c r="A157" t="s">
        <v>169</v>
      </c>
      <c r="B157">
        <v>296208</v>
      </c>
      <c r="C157">
        <v>324786</v>
      </c>
      <c r="D157" s="2">
        <v>0.91</v>
      </c>
      <c r="E157">
        <v>547717</v>
      </c>
      <c r="F157">
        <v>0</v>
      </c>
      <c r="I157" t="s">
        <v>169</v>
      </c>
      <c r="J157" t="s">
        <v>1288</v>
      </c>
      <c r="N157" t="s">
        <v>1065</v>
      </c>
      <c r="O157">
        <v>518574</v>
      </c>
      <c r="P157">
        <v>0</v>
      </c>
      <c r="Q157">
        <v>264652.65999999997</v>
      </c>
      <c r="R157">
        <v>265837</v>
      </c>
      <c r="S157" t="s">
        <v>1288</v>
      </c>
      <c r="T157" t="s">
        <v>1305</v>
      </c>
      <c r="U157" t="s">
        <v>1289</v>
      </c>
      <c r="X157" s="32" t="s">
        <v>169</v>
      </c>
      <c r="Y157" s="32" t="s">
        <v>1288</v>
      </c>
      <c r="AA157" s="33" t="s">
        <v>169</v>
      </c>
      <c r="AB157" s="33" t="s">
        <v>1288</v>
      </c>
      <c r="AC157" s="33" t="s">
        <v>1288</v>
      </c>
      <c r="AD157" s="33" t="s">
        <v>1288</v>
      </c>
    </row>
    <row r="158" spans="1:30" x14ac:dyDescent="0.3">
      <c r="A158" t="s">
        <v>170</v>
      </c>
      <c r="B158">
        <v>321277.26</v>
      </c>
      <c r="C158">
        <v>353397</v>
      </c>
      <c r="D158" s="2">
        <v>0.91</v>
      </c>
      <c r="E158">
        <v>393893</v>
      </c>
      <c r="F158">
        <v>0</v>
      </c>
      <c r="I158" t="s">
        <v>170</v>
      </c>
      <c r="J158" t="s">
        <v>1288</v>
      </c>
      <c r="N158" t="s">
        <v>1066</v>
      </c>
      <c r="O158">
        <v>599177</v>
      </c>
      <c r="P158">
        <v>0</v>
      </c>
      <c r="Q158">
        <v>571805</v>
      </c>
      <c r="R158">
        <v>571805</v>
      </c>
      <c r="S158" t="s">
        <v>1288</v>
      </c>
      <c r="T158" t="s">
        <v>1288</v>
      </c>
      <c r="U158" t="s">
        <v>1289</v>
      </c>
      <c r="X158" s="32" t="s">
        <v>170</v>
      </c>
      <c r="Y158" s="32" t="s">
        <v>1288</v>
      </c>
      <c r="AA158" s="33" t="s">
        <v>170</v>
      </c>
      <c r="AB158" s="33" t="s">
        <v>1288</v>
      </c>
      <c r="AC158" s="33" t="s">
        <v>1288</v>
      </c>
      <c r="AD158" s="33" t="s">
        <v>1288</v>
      </c>
    </row>
    <row r="159" spans="1:30" x14ac:dyDescent="0.3">
      <c r="A159" t="s">
        <v>171</v>
      </c>
      <c r="B159">
        <v>137059</v>
      </c>
      <c r="C159">
        <v>168084</v>
      </c>
      <c r="D159" s="2">
        <v>0.82</v>
      </c>
      <c r="E159">
        <v>153884</v>
      </c>
      <c r="F159">
        <v>0</v>
      </c>
      <c r="I159" t="s">
        <v>171</v>
      </c>
      <c r="J159" t="s">
        <v>1288</v>
      </c>
      <c r="N159" t="s">
        <v>1067</v>
      </c>
      <c r="O159">
        <v>689163</v>
      </c>
      <c r="P159">
        <v>0</v>
      </c>
      <c r="Q159">
        <v>547656</v>
      </c>
      <c r="R159">
        <v>547656</v>
      </c>
      <c r="S159" t="s">
        <v>1288</v>
      </c>
      <c r="T159" t="s">
        <v>1288</v>
      </c>
      <c r="U159" t="s">
        <v>1289</v>
      </c>
      <c r="X159" s="32" t="s">
        <v>171</v>
      </c>
      <c r="Y159" s="32" t="s">
        <v>1288</v>
      </c>
      <c r="AA159" s="33" t="s">
        <v>171</v>
      </c>
      <c r="AB159" s="33" t="s">
        <v>1288</v>
      </c>
      <c r="AC159" s="33" t="s">
        <v>1288</v>
      </c>
      <c r="AD159" s="33" t="s">
        <v>1288</v>
      </c>
    </row>
    <row r="160" spans="1:30" x14ac:dyDescent="0.3">
      <c r="A160" t="s">
        <v>172</v>
      </c>
      <c r="B160">
        <v>287283</v>
      </c>
      <c r="C160">
        <v>287283</v>
      </c>
      <c r="D160" s="2">
        <v>1</v>
      </c>
      <c r="E160">
        <v>187611</v>
      </c>
      <c r="F160">
        <v>0</v>
      </c>
      <c r="I160" t="s">
        <v>172</v>
      </c>
      <c r="J160" t="s">
        <v>1288</v>
      </c>
      <c r="N160" t="s">
        <v>1068</v>
      </c>
      <c r="O160">
        <v>0</v>
      </c>
      <c r="P160">
        <v>0</v>
      </c>
      <c r="Q160">
        <v>184774.56</v>
      </c>
      <c r="R160">
        <v>668978</v>
      </c>
      <c r="S160" t="s">
        <v>1289</v>
      </c>
      <c r="T160" t="s">
        <v>1288</v>
      </c>
      <c r="U160" t="s">
        <v>1289</v>
      </c>
      <c r="X160" s="32" t="s">
        <v>172</v>
      </c>
      <c r="Y160" s="32" t="s">
        <v>1288</v>
      </c>
      <c r="AA160" s="33" t="s">
        <v>172</v>
      </c>
      <c r="AB160" s="33" t="s">
        <v>1288</v>
      </c>
      <c r="AC160" s="33" t="s">
        <v>1288</v>
      </c>
      <c r="AD160" s="33" t="s">
        <v>1288</v>
      </c>
    </row>
    <row r="161" spans="1:30" x14ac:dyDescent="0.3">
      <c r="A161" t="s">
        <v>173</v>
      </c>
      <c r="B161">
        <v>283392</v>
      </c>
      <c r="C161">
        <v>283392</v>
      </c>
      <c r="D161" s="2">
        <v>1</v>
      </c>
      <c r="E161">
        <v>396249</v>
      </c>
      <c r="F161">
        <v>0</v>
      </c>
      <c r="I161" t="s">
        <v>173</v>
      </c>
      <c r="J161" t="s">
        <v>1288</v>
      </c>
      <c r="N161" t="s">
        <v>1069</v>
      </c>
      <c r="O161">
        <v>0</v>
      </c>
      <c r="P161">
        <v>0</v>
      </c>
      <c r="Q161">
        <v>59881</v>
      </c>
      <c r="R161">
        <v>226215</v>
      </c>
      <c r="S161" t="s">
        <v>1289</v>
      </c>
      <c r="T161" t="s">
        <v>1304</v>
      </c>
      <c r="U161" t="s">
        <v>1289</v>
      </c>
      <c r="X161" s="32" t="s">
        <v>173</v>
      </c>
      <c r="Y161" s="32" t="s">
        <v>1288</v>
      </c>
      <c r="AA161" s="33" t="s">
        <v>173</v>
      </c>
      <c r="AB161" s="33" t="s">
        <v>1288</v>
      </c>
      <c r="AC161" s="33" t="s">
        <v>1288</v>
      </c>
      <c r="AD161" s="33" t="s">
        <v>1288</v>
      </c>
    </row>
    <row r="162" spans="1:30" x14ac:dyDescent="0.3">
      <c r="A162" t="s">
        <v>174</v>
      </c>
      <c r="B162">
        <v>433605</v>
      </c>
      <c r="C162">
        <v>433605</v>
      </c>
      <c r="D162" s="2">
        <v>1</v>
      </c>
      <c r="E162">
        <v>266035</v>
      </c>
      <c r="F162">
        <v>0</v>
      </c>
      <c r="I162" t="s">
        <v>174</v>
      </c>
      <c r="J162" t="s">
        <v>1288</v>
      </c>
      <c r="N162" t="s">
        <v>1070</v>
      </c>
      <c r="O162">
        <v>0</v>
      </c>
      <c r="P162">
        <v>0</v>
      </c>
      <c r="Q162">
        <v>44437</v>
      </c>
      <c r="R162">
        <v>588740</v>
      </c>
      <c r="S162" t="s">
        <v>1289</v>
      </c>
      <c r="T162" t="s">
        <v>1288</v>
      </c>
      <c r="U162" t="s">
        <v>1289</v>
      </c>
      <c r="X162" s="32" t="s">
        <v>174</v>
      </c>
      <c r="Y162" s="32" t="s">
        <v>1288</v>
      </c>
      <c r="AA162" s="33" t="s">
        <v>174</v>
      </c>
      <c r="AB162" s="33" t="s">
        <v>1288</v>
      </c>
      <c r="AC162" s="33" t="s">
        <v>1288</v>
      </c>
      <c r="AD162" s="33" t="s">
        <v>1288</v>
      </c>
    </row>
    <row r="163" spans="1:30" x14ac:dyDescent="0.3">
      <c r="A163" t="s">
        <v>175</v>
      </c>
      <c r="B163">
        <v>243936</v>
      </c>
      <c r="C163">
        <v>243936</v>
      </c>
      <c r="D163" s="2">
        <v>1</v>
      </c>
      <c r="E163">
        <v>386534</v>
      </c>
      <c r="F163">
        <v>0</v>
      </c>
      <c r="I163" t="s">
        <v>175</v>
      </c>
      <c r="J163" t="s">
        <v>1288</v>
      </c>
      <c r="N163" t="s">
        <v>1071</v>
      </c>
      <c r="O163">
        <v>691184</v>
      </c>
      <c r="P163">
        <v>691184</v>
      </c>
      <c r="Q163">
        <v>254406</v>
      </c>
      <c r="R163">
        <v>418639</v>
      </c>
      <c r="S163" t="s">
        <v>1289</v>
      </c>
      <c r="T163" t="s">
        <v>1304</v>
      </c>
      <c r="U163" t="s">
        <v>1289</v>
      </c>
      <c r="X163" s="32" t="s">
        <v>175</v>
      </c>
      <c r="Y163" s="32" t="s">
        <v>1288</v>
      </c>
      <c r="AA163" s="33" t="s">
        <v>175</v>
      </c>
      <c r="AB163" s="33" t="s">
        <v>1288</v>
      </c>
      <c r="AC163" s="33" t="s">
        <v>1288</v>
      </c>
      <c r="AD163" s="33" t="s">
        <v>1288</v>
      </c>
    </row>
    <row r="164" spans="1:30" x14ac:dyDescent="0.3">
      <c r="A164" t="s">
        <v>176</v>
      </c>
      <c r="B164">
        <v>230944</v>
      </c>
      <c r="C164">
        <v>261888</v>
      </c>
      <c r="D164" s="2">
        <v>0.88</v>
      </c>
      <c r="E164">
        <v>182487</v>
      </c>
      <c r="F164">
        <v>0</v>
      </c>
      <c r="I164" t="s">
        <v>176</v>
      </c>
      <c r="J164" t="s">
        <v>1288</v>
      </c>
      <c r="N164" t="s">
        <v>1072</v>
      </c>
      <c r="O164">
        <v>415447</v>
      </c>
      <c r="P164">
        <v>415447</v>
      </c>
      <c r="Q164">
        <v>101531</v>
      </c>
      <c r="R164">
        <v>217434</v>
      </c>
      <c r="S164" t="s">
        <v>1289</v>
      </c>
      <c r="T164" t="s">
        <v>1303</v>
      </c>
      <c r="U164" t="s">
        <v>1289</v>
      </c>
      <c r="X164" s="32" t="s">
        <v>176</v>
      </c>
      <c r="Y164" s="32" t="s">
        <v>1288</v>
      </c>
      <c r="AA164" s="33" t="s">
        <v>176</v>
      </c>
      <c r="AB164" s="33" t="s">
        <v>1288</v>
      </c>
      <c r="AC164" s="33" t="s">
        <v>1288</v>
      </c>
      <c r="AD164" s="33" t="s">
        <v>1288</v>
      </c>
    </row>
    <row r="165" spans="1:30" x14ac:dyDescent="0.3">
      <c r="A165" t="s">
        <v>177</v>
      </c>
      <c r="B165">
        <v>251560</v>
      </c>
      <c r="C165">
        <v>251560</v>
      </c>
      <c r="D165" s="2">
        <v>1</v>
      </c>
      <c r="E165">
        <v>73400</v>
      </c>
      <c r="F165">
        <v>0</v>
      </c>
      <c r="I165" t="s">
        <v>177</v>
      </c>
      <c r="J165" t="s">
        <v>1288</v>
      </c>
      <c r="N165" t="s">
        <v>1073</v>
      </c>
      <c r="O165">
        <v>947751</v>
      </c>
      <c r="P165">
        <v>0</v>
      </c>
      <c r="Q165">
        <v>595350</v>
      </c>
      <c r="R165">
        <v>595350</v>
      </c>
      <c r="S165" t="s">
        <v>1288</v>
      </c>
      <c r="T165" t="s">
        <v>1303</v>
      </c>
      <c r="U165" t="s">
        <v>1289</v>
      </c>
      <c r="X165" s="32" t="s">
        <v>177</v>
      </c>
      <c r="Y165" s="32" t="s">
        <v>1288</v>
      </c>
      <c r="AA165" s="33" t="s">
        <v>177</v>
      </c>
      <c r="AB165" s="33" t="s">
        <v>1288</v>
      </c>
      <c r="AC165" s="33" t="s">
        <v>1288</v>
      </c>
      <c r="AD165" s="33" t="s">
        <v>1288</v>
      </c>
    </row>
    <row r="166" spans="1:30" x14ac:dyDescent="0.3">
      <c r="A166" t="s">
        <v>178</v>
      </c>
      <c r="B166">
        <v>185172</v>
      </c>
      <c r="C166">
        <v>185172</v>
      </c>
      <c r="D166" s="2">
        <v>1</v>
      </c>
      <c r="E166">
        <v>252927</v>
      </c>
      <c r="F166">
        <v>0</v>
      </c>
      <c r="I166" t="s">
        <v>178</v>
      </c>
      <c r="J166" t="s">
        <v>1288</v>
      </c>
      <c r="N166" t="s">
        <v>1074</v>
      </c>
      <c r="O166">
        <v>0</v>
      </c>
      <c r="P166">
        <v>0</v>
      </c>
      <c r="Q166">
        <v>189271.67999999999</v>
      </c>
      <c r="R166">
        <v>492219</v>
      </c>
      <c r="S166" t="s">
        <v>1289</v>
      </c>
      <c r="T166" t="s">
        <v>1288</v>
      </c>
      <c r="U166" t="s">
        <v>1289</v>
      </c>
      <c r="X166" s="32" t="s">
        <v>178</v>
      </c>
      <c r="Y166" s="32" t="s">
        <v>1288</v>
      </c>
      <c r="AA166" s="33" t="s">
        <v>178</v>
      </c>
      <c r="AB166" s="33" t="s">
        <v>1288</v>
      </c>
      <c r="AC166" s="33" t="s">
        <v>1288</v>
      </c>
      <c r="AD166" s="33" t="s">
        <v>1288</v>
      </c>
    </row>
    <row r="167" spans="1:30" x14ac:dyDescent="0.3">
      <c r="A167" t="s">
        <v>179</v>
      </c>
      <c r="B167">
        <v>221198.69</v>
      </c>
      <c r="C167">
        <v>239928</v>
      </c>
      <c r="D167" s="2">
        <v>0.92</v>
      </c>
      <c r="E167">
        <v>323544</v>
      </c>
      <c r="F167">
        <v>0</v>
      </c>
      <c r="I167" t="s">
        <v>179</v>
      </c>
      <c r="J167" t="s">
        <v>1288</v>
      </c>
      <c r="N167" t="s">
        <v>1075</v>
      </c>
      <c r="O167">
        <v>0</v>
      </c>
      <c r="P167">
        <v>0</v>
      </c>
      <c r="Q167">
        <v>56071</v>
      </c>
      <c r="R167">
        <v>532399</v>
      </c>
      <c r="S167" t="s">
        <v>1289</v>
      </c>
      <c r="T167" t="s">
        <v>1288</v>
      </c>
      <c r="U167" t="s">
        <v>1289</v>
      </c>
      <c r="X167" s="32" t="s">
        <v>179</v>
      </c>
      <c r="Y167" s="32" t="s">
        <v>1288</v>
      </c>
      <c r="AA167" s="33" t="s">
        <v>179</v>
      </c>
      <c r="AB167" s="33" t="s">
        <v>1288</v>
      </c>
      <c r="AC167" s="33" t="s">
        <v>1288</v>
      </c>
      <c r="AD167" s="33" t="s">
        <v>1288</v>
      </c>
    </row>
    <row r="168" spans="1:30" x14ac:dyDescent="0.3">
      <c r="A168" t="s">
        <v>180</v>
      </c>
      <c r="B168">
        <v>494844</v>
      </c>
      <c r="C168">
        <v>494844</v>
      </c>
      <c r="D168" s="2">
        <v>1</v>
      </c>
      <c r="E168">
        <v>273884</v>
      </c>
      <c r="F168">
        <v>0</v>
      </c>
      <c r="I168" t="s">
        <v>180</v>
      </c>
      <c r="J168" t="s">
        <v>1288</v>
      </c>
      <c r="N168" t="s">
        <v>1076</v>
      </c>
      <c r="O168">
        <v>419761</v>
      </c>
      <c r="P168">
        <v>0</v>
      </c>
      <c r="Q168">
        <v>179551</v>
      </c>
      <c r="R168">
        <v>225511</v>
      </c>
      <c r="S168" t="s">
        <v>1305</v>
      </c>
      <c r="T168" t="s">
        <v>1288</v>
      </c>
      <c r="U168" t="s">
        <v>1289</v>
      </c>
      <c r="X168" s="32" t="s">
        <v>180</v>
      </c>
      <c r="Y168" s="32" t="s">
        <v>1288</v>
      </c>
      <c r="AA168" s="33" t="s">
        <v>180</v>
      </c>
      <c r="AB168" s="33" t="s">
        <v>1288</v>
      </c>
      <c r="AC168" s="33" t="s">
        <v>1288</v>
      </c>
      <c r="AD168" s="33" t="s">
        <v>1288</v>
      </c>
    </row>
    <row r="169" spans="1:30" x14ac:dyDescent="0.3">
      <c r="A169" t="s">
        <v>181</v>
      </c>
      <c r="B169">
        <v>252422.92</v>
      </c>
      <c r="C169">
        <v>277651</v>
      </c>
      <c r="D169" s="2">
        <v>0.91</v>
      </c>
      <c r="E169">
        <v>299624</v>
      </c>
      <c r="F169">
        <v>0</v>
      </c>
      <c r="I169" t="s">
        <v>181</v>
      </c>
      <c r="J169" t="s">
        <v>1288</v>
      </c>
      <c r="N169" t="s">
        <v>1077</v>
      </c>
      <c r="O169">
        <v>473103</v>
      </c>
      <c r="P169">
        <v>473103</v>
      </c>
      <c r="Q169">
        <v>59916</v>
      </c>
      <c r="R169">
        <v>219076</v>
      </c>
      <c r="S169" t="s">
        <v>1289</v>
      </c>
      <c r="T169" t="s">
        <v>1288</v>
      </c>
      <c r="U169" t="s">
        <v>1289</v>
      </c>
      <c r="X169" s="32" t="s">
        <v>181</v>
      </c>
      <c r="Y169" s="32" t="s">
        <v>1288</v>
      </c>
      <c r="AA169" s="33" t="s">
        <v>181</v>
      </c>
      <c r="AB169" s="33" t="s">
        <v>1288</v>
      </c>
      <c r="AC169" s="33" t="s">
        <v>1288</v>
      </c>
      <c r="AD169" s="33" t="s">
        <v>1288</v>
      </c>
    </row>
    <row r="170" spans="1:30" x14ac:dyDescent="0.3">
      <c r="A170" t="s">
        <v>182</v>
      </c>
      <c r="B170">
        <v>188690.23</v>
      </c>
      <c r="C170">
        <v>213266</v>
      </c>
      <c r="D170" s="2">
        <v>0.88</v>
      </c>
      <c r="E170">
        <v>171743</v>
      </c>
      <c r="F170">
        <v>0</v>
      </c>
      <c r="I170" t="s">
        <v>182</v>
      </c>
      <c r="J170" t="s">
        <v>1288</v>
      </c>
      <c r="N170" t="s">
        <v>1078</v>
      </c>
      <c r="O170">
        <v>491618</v>
      </c>
      <c r="P170">
        <v>491618</v>
      </c>
      <c r="Q170">
        <v>356349</v>
      </c>
      <c r="R170">
        <v>435939</v>
      </c>
      <c r="S170" t="s">
        <v>1289</v>
      </c>
      <c r="T170" t="s">
        <v>1305</v>
      </c>
      <c r="U170" t="s">
        <v>1289</v>
      </c>
      <c r="X170" s="32" t="s">
        <v>182</v>
      </c>
      <c r="Y170" s="32" t="s">
        <v>1288</v>
      </c>
      <c r="AA170" s="33" t="s">
        <v>182</v>
      </c>
      <c r="AB170" s="33" t="s">
        <v>1288</v>
      </c>
      <c r="AC170" s="33" t="s">
        <v>1288</v>
      </c>
      <c r="AD170" s="33" t="s">
        <v>1288</v>
      </c>
    </row>
    <row r="171" spans="1:30" x14ac:dyDescent="0.3">
      <c r="A171" t="s">
        <v>183</v>
      </c>
      <c r="B171">
        <v>243880</v>
      </c>
      <c r="C171">
        <v>243880</v>
      </c>
      <c r="D171" s="2">
        <v>1</v>
      </c>
      <c r="E171">
        <v>441315</v>
      </c>
      <c r="F171">
        <v>0</v>
      </c>
      <c r="I171" t="s">
        <v>183</v>
      </c>
      <c r="J171" t="s">
        <v>1303</v>
      </c>
      <c r="N171" t="s">
        <v>1079</v>
      </c>
      <c r="O171">
        <v>0</v>
      </c>
      <c r="P171">
        <v>0</v>
      </c>
      <c r="Q171">
        <v>23278.55</v>
      </c>
      <c r="R171">
        <v>278796</v>
      </c>
      <c r="S171" t="s">
        <v>1289</v>
      </c>
      <c r="T171" t="s">
        <v>1304</v>
      </c>
      <c r="U171" t="s">
        <v>1289</v>
      </c>
      <c r="X171" s="32" t="s">
        <v>183</v>
      </c>
      <c r="Y171" s="32" t="s">
        <v>1288</v>
      </c>
      <c r="AA171" s="33" t="s">
        <v>183</v>
      </c>
      <c r="AB171" s="33" t="s">
        <v>1288</v>
      </c>
      <c r="AC171" s="33" t="s">
        <v>1288</v>
      </c>
      <c r="AD171" s="33" t="s">
        <v>1288</v>
      </c>
    </row>
    <row r="172" spans="1:30" x14ac:dyDescent="0.3">
      <c r="A172" t="s">
        <v>184</v>
      </c>
      <c r="B172">
        <v>317152.78999999998</v>
      </c>
      <c r="C172">
        <v>421073</v>
      </c>
      <c r="D172" s="2">
        <v>0.75</v>
      </c>
      <c r="E172">
        <v>442379</v>
      </c>
      <c r="F172">
        <v>442379</v>
      </c>
      <c r="I172" t="s">
        <v>184</v>
      </c>
      <c r="J172" t="s">
        <v>1288</v>
      </c>
      <c r="N172" t="s">
        <v>1080</v>
      </c>
      <c r="O172">
        <v>882394</v>
      </c>
      <c r="P172">
        <v>0</v>
      </c>
      <c r="Q172">
        <v>507796</v>
      </c>
      <c r="R172">
        <v>601768</v>
      </c>
      <c r="S172" t="s">
        <v>1305</v>
      </c>
      <c r="T172" t="s">
        <v>1303</v>
      </c>
      <c r="U172" t="s">
        <v>1289</v>
      </c>
      <c r="X172" s="32" t="s">
        <v>184</v>
      </c>
      <c r="Y172" s="32" t="s">
        <v>1288</v>
      </c>
      <c r="AA172" s="33" t="s">
        <v>184</v>
      </c>
      <c r="AB172" s="33" t="s">
        <v>1288</v>
      </c>
      <c r="AC172" s="33" t="s">
        <v>1288</v>
      </c>
      <c r="AD172" s="33" t="s">
        <v>1288</v>
      </c>
    </row>
    <row r="173" spans="1:30" x14ac:dyDescent="0.3">
      <c r="A173" t="s">
        <v>185</v>
      </c>
      <c r="B173">
        <v>308940</v>
      </c>
      <c r="C173">
        <v>308940</v>
      </c>
      <c r="D173" s="2">
        <v>1</v>
      </c>
      <c r="E173">
        <v>84871</v>
      </c>
      <c r="F173">
        <v>0</v>
      </c>
      <c r="I173" t="s">
        <v>185</v>
      </c>
      <c r="J173" t="s">
        <v>1288</v>
      </c>
      <c r="N173" t="s">
        <v>1081</v>
      </c>
      <c r="O173">
        <v>558789</v>
      </c>
      <c r="P173">
        <v>0</v>
      </c>
      <c r="Q173">
        <v>244585</v>
      </c>
      <c r="R173">
        <v>244585</v>
      </c>
      <c r="S173" t="s">
        <v>1288</v>
      </c>
      <c r="T173" t="s">
        <v>1288</v>
      </c>
      <c r="U173" t="s">
        <v>1289</v>
      </c>
      <c r="X173" s="32" t="s">
        <v>185</v>
      </c>
      <c r="Y173" s="32" t="s">
        <v>1288</v>
      </c>
      <c r="AA173" s="33" t="s">
        <v>185</v>
      </c>
      <c r="AB173" s="33" t="s">
        <v>1288</v>
      </c>
      <c r="AC173" s="33" t="s">
        <v>1288</v>
      </c>
      <c r="AD173" s="33" t="s">
        <v>1288</v>
      </c>
    </row>
    <row r="174" spans="1:30" x14ac:dyDescent="0.3">
      <c r="A174" t="s">
        <v>186</v>
      </c>
      <c r="B174">
        <v>179078</v>
      </c>
      <c r="C174">
        <v>179078</v>
      </c>
      <c r="D174" s="2">
        <v>1</v>
      </c>
      <c r="E174">
        <v>143870</v>
      </c>
      <c r="F174">
        <v>0</v>
      </c>
      <c r="I174" t="s">
        <v>186</v>
      </c>
      <c r="J174" t="s">
        <v>1288</v>
      </c>
      <c r="N174" t="s">
        <v>1082</v>
      </c>
      <c r="O174">
        <v>586745</v>
      </c>
      <c r="P174">
        <v>0</v>
      </c>
      <c r="Q174">
        <v>414568.34</v>
      </c>
      <c r="R174">
        <v>433694</v>
      </c>
      <c r="S174" t="s">
        <v>1288</v>
      </c>
      <c r="T174" t="s">
        <v>1288</v>
      </c>
      <c r="U174" t="s">
        <v>1289</v>
      </c>
      <c r="X174" s="32" t="s">
        <v>186</v>
      </c>
      <c r="Y174" s="32" t="s">
        <v>1288</v>
      </c>
      <c r="AA174" s="33" t="s">
        <v>186</v>
      </c>
      <c r="AB174" s="33" t="s">
        <v>1288</v>
      </c>
      <c r="AC174" s="33" t="s">
        <v>1288</v>
      </c>
      <c r="AD174" s="33" t="s">
        <v>1288</v>
      </c>
    </row>
    <row r="175" spans="1:30" x14ac:dyDescent="0.3">
      <c r="A175" t="s">
        <v>187</v>
      </c>
      <c r="B175">
        <v>293552</v>
      </c>
      <c r="C175">
        <v>293552</v>
      </c>
      <c r="D175" s="2">
        <v>1</v>
      </c>
      <c r="E175">
        <v>443912</v>
      </c>
      <c r="F175">
        <v>0</v>
      </c>
      <c r="I175" t="s">
        <v>187</v>
      </c>
      <c r="J175" t="s">
        <v>1288</v>
      </c>
      <c r="N175" t="s">
        <v>1083</v>
      </c>
      <c r="O175">
        <v>489599</v>
      </c>
      <c r="P175">
        <v>489599</v>
      </c>
      <c r="Q175">
        <v>218724</v>
      </c>
      <c r="R175">
        <v>298260</v>
      </c>
      <c r="S175" t="s">
        <v>1289</v>
      </c>
      <c r="T175" t="s">
        <v>1305</v>
      </c>
      <c r="U175" t="s">
        <v>1289</v>
      </c>
      <c r="X175" s="32" t="s">
        <v>187</v>
      </c>
      <c r="Y175" s="32" t="s">
        <v>1288</v>
      </c>
      <c r="AA175" s="33" t="s">
        <v>187</v>
      </c>
      <c r="AB175" s="33" t="s">
        <v>1288</v>
      </c>
      <c r="AC175" s="33" t="s">
        <v>1288</v>
      </c>
      <c r="AD175" s="33" t="s">
        <v>1288</v>
      </c>
    </row>
    <row r="176" spans="1:30" x14ac:dyDescent="0.3">
      <c r="A176" t="s">
        <v>188</v>
      </c>
      <c r="B176">
        <v>161978</v>
      </c>
      <c r="C176">
        <v>194780</v>
      </c>
      <c r="D176" s="2">
        <v>0.83</v>
      </c>
      <c r="E176">
        <v>283759</v>
      </c>
      <c r="F176">
        <v>0</v>
      </c>
      <c r="I176" t="s">
        <v>188</v>
      </c>
      <c r="J176" t="s">
        <v>1303</v>
      </c>
      <c r="N176" t="s">
        <v>1084</v>
      </c>
      <c r="O176">
        <v>989343</v>
      </c>
      <c r="P176">
        <v>989343</v>
      </c>
      <c r="Q176">
        <v>421744</v>
      </c>
      <c r="R176">
        <v>648740</v>
      </c>
      <c r="S176" t="s">
        <v>1289</v>
      </c>
      <c r="T176" t="s">
        <v>1288</v>
      </c>
      <c r="U176" t="s">
        <v>1289</v>
      </c>
      <c r="X176" s="32" t="s">
        <v>188</v>
      </c>
      <c r="Y176" s="32" t="s">
        <v>1288</v>
      </c>
      <c r="AA176" s="33" t="s">
        <v>188</v>
      </c>
      <c r="AB176" s="33" t="s">
        <v>1288</v>
      </c>
      <c r="AC176" s="33" t="s">
        <v>1288</v>
      </c>
      <c r="AD176" s="33" t="s">
        <v>1288</v>
      </c>
    </row>
    <row r="177" spans="1:30" x14ac:dyDescent="0.3">
      <c r="A177" t="s">
        <v>189</v>
      </c>
      <c r="B177">
        <v>382706.54</v>
      </c>
      <c r="C177">
        <v>399861</v>
      </c>
      <c r="D177" s="2">
        <v>0.96</v>
      </c>
      <c r="E177">
        <v>687538</v>
      </c>
      <c r="F177">
        <v>0</v>
      </c>
      <c r="I177" t="s">
        <v>189</v>
      </c>
      <c r="J177" t="s">
        <v>1304</v>
      </c>
      <c r="N177" t="s">
        <v>1085</v>
      </c>
      <c r="O177">
        <v>798596</v>
      </c>
      <c r="P177">
        <v>0</v>
      </c>
      <c r="Q177">
        <v>658200</v>
      </c>
      <c r="R177">
        <v>658200</v>
      </c>
      <c r="S177" t="s">
        <v>1288</v>
      </c>
      <c r="T177" t="s">
        <v>1288</v>
      </c>
      <c r="U177" t="s">
        <v>1289</v>
      </c>
      <c r="X177" s="32" t="s">
        <v>189</v>
      </c>
      <c r="Y177" s="32" t="s">
        <v>1288</v>
      </c>
      <c r="AA177" s="33" t="s">
        <v>189</v>
      </c>
      <c r="AB177" s="33" t="s">
        <v>1288</v>
      </c>
      <c r="AC177" s="33" t="s">
        <v>1288</v>
      </c>
      <c r="AD177" s="33" t="s">
        <v>1288</v>
      </c>
    </row>
    <row r="178" spans="1:30" x14ac:dyDescent="0.3">
      <c r="A178" t="s">
        <v>190</v>
      </c>
      <c r="B178">
        <v>168135</v>
      </c>
      <c r="C178">
        <v>168135</v>
      </c>
      <c r="D178" s="2">
        <v>1</v>
      </c>
      <c r="E178">
        <v>259332</v>
      </c>
      <c r="F178">
        <v>0</v>
      </c>
      <c r="I178" t="s">
        <v>190</v>
      </c>
      <c r="J178" t="s">
        <v>1303</v>
      </c>
      <c r="N178" t="s">
        <v>1086</v>
      </c>
      <c r="O178">
        <v>353735</v>
      </c>
      <c r="P178">
        <v>0</v>
      </c>
      <c r="Q178">
        <v>469526.5</v>
      </c>
      <c r="R178">
        <v>472891</v>
      </c>
      <c r="S178" t="s">
        <v>1288</v>
      </c>
      <c r="T178" t="s">
        <v>1303</v>
      </c>
      <c r="U178" t="s">
        <v>1289</v>
      </c>
      <c r="X178" s="32" t="s">
        <v>190</v>
      </c>
      <c r="Y178" s="32" t="s">
        <v>1288</v>
      </c>
      <c r="AA178" s="33" t="s">
        <v>190</v>
      </c>
      <c r="AB178" s="33" t="s">
        <v>1288</v>
      </c>
      <c r="AC178" s="33" t="s">
        <v>1288</v>
      </c>
      <c r="AD178" s="33" t="s">
        <v>1288</v>
      </c>
    </row>
    <row r="179" spans="1:30" x14ac:dyDescent="0.3">
      <c r="A179" t="s">
        <v>191</v>
      </c>
      <c r="B179">
        <v>93613</v>
      </c>
      <c r="C179">
        <v>108015</v>
      </c>
      <c r="D179" s="2">
        <v>0.87</v>
      </c>
      <c r="E179">
        <v>107969</v>
      </c>
      <c r="F179">
        <v>0</v>
      </c>
      <c r="I179" t="s">
        <v>191</v>
      </c>
      <c r="J179" t="s">
        <v>1288</v>
      </c>
      <c r="N179" t="s">
        <v>1087</v>
      </c>
      <c r="O179">
        <v>745333</v>
      </c>
      <c r="P179">
        <v>745333</v>
      </c>
      <c r="Q179">
        <v>166310</v>
      </c>
      <c r="R179">
        <v>526200</v>
      </c>
      <c r="S179" t="s">
        <v>1289</v>
      </c>
      <c r="T179" t="s">
        <v>1305</v>
      </c>
      <c r="U179" t="s">
        <v>1289</v>
      </c>
      <c r="X179" s="32" t="s">
        <v>191</v>
      </c>
      <c r="Y179" s="32" t="s">
        <v>1288</v>
      </c>
      <c r="AA179" s="33" t="s">
        <v>191</v>
      </c>
      <c r="AB179" s="33" t="s">
        <v>1288</v>
      </c>
      <c r="AC179" s="33" t="s">
        <v>1288</v>
      </c>
      <c r="AD179" s="33" t="s">
        <v>1288</v>
      </c>
    </row>
    <row r="180" spans="1:30" x14ac:dyDescent="0.3">
      <c r="A180" t="s">
        <v>192</v>
      </c>
      <c r="B180">
        <v>481199</v>
      </c>
      <c r="C180">
        <v>599027</v>
      </c>
      <c r="D180" s="2">
        <v>0.8</v>
      </c>
      <c r="E180">
        <v>207759</v>
      </c>
      <c r="F180">
        <v>0</v>
      </c>
      <c r="I180" t="s">
        <v>192</v>
      </c>
      <c r="J180" t="s">
        <v>1303</v>
      </c>
      <c r="N180" t="s">
        <v>1088</v>
      </c>
      <c r="O180">
        <v>0</v>
      </c>
      <c r="P180">
        <v>0</v>
      </c>
      <c r="Q180">
        <v>186712</v>
      </c>
      <c r="R180">
        <v>595476</v>
      </c>
      <c r="S180" t="s">
        <v>1289</v>
      </c>
      <c r="T180" t="s">
        <v>1289</v>
      </c>
      <c r="U180" t="s">
        <v>1289</v>
      </c>
      <c r="X180" s="32" t="s">
        <v>192</v>
      </c>
      <c r="Y180" s="32" t="s">
        <v>1288</v>
      </c>
      <c r="AA180" s="33" t="s">
        <v>192</v>
      </c>
      <c r="AB180" s="33" t="s">
        <v>1288</v>
      </c>
      <c r="AC180" s="33" t="s">
        <v>1288</v>
      </c>
      <c r="AD180" s="33" t="s">
        <v>1288</v>
      </c>
    </row>
    <row r="181" spans="1:30" x14ac:dyDescent="0.3">
      <c r="A181" t="s">
        <v>193</v>
      </c>
      <c r="B181">
        <v>188700</v>
      </c>
      <c r="C181">
        <v>188700</v>
      </c>
      <c r="D181" s="2">
        <v>1</v>
      </c>
      <c r="E181">
        <v>275201</v>
      </c>
      <c r="F181">
        <v>0</v>
      </c>
      <c r="I181" t="s">
        <v>193</v>
      </c>
      <c r="J181" t="s">
        <v>1303</v>
      </c>
      <c r="N181" t="s">
        <v>1089</v>
      </c>
      <c r="O181">
        <v>0</v>
      </c>
      <c r="P181">
        <v>0</v>
      </c>
      <c r="Q181">
        <v>59742.22</v>
      </c>
      <c r="R181">
        <v>377454</v>
      </c>
      <c r="S181" t="s">
        <v>1289</v>
      </c>
      <c r="T181" t="s">
        <v>1305</v>
      </c>
      <c r="U181" t="s">
        <v>1289</v>
      </c>
      <c r="X181" s="32" t="s">
        <v>193</v>
      </c>
      <c r="Y181" s="32" t="s">
        <v>1288</v>
      </c>
      <c r="AA181" s="33" t="s">
        <v>193</v>
      </c>
      <c r="AB181" s="33" t="s">
        <v>1288</v>
      </c>
      <c r="AC181" s="33" t="s">
        <v>1288</v>
      </c>
      <c r="AD181" s="33" t="s">
        <v>1288</v>
      </c>
    </row>
    <row r="182" spans="1:30" x14ac:dyDescent="0.3">
      <c r="A182" t="s">
        <v>194</v>
      </c>
      <c r="B182">
        <v>224040</v>
      </c>
      <c r="C182">
        <v>224040</v>
      </c>
      <c r="D182" s="2">
        <v>1</v>
      </c>
      <c r="E182">
        <v>232548</v>
      </c>
      <c r="F182">
        <v>0</v>
      </c>
      <c r="I182" t="s">
        <v>194</v>
      </c>
      <c r="J182" t="s">
        <v>1288</v>
      </c>
      <c r="N182" t="s">
        <v>1090</v>
      </c>
      <c r="O182">
        <v>0</v>
      </c>
      <c r="P182">
        <v>0</v>
      </c>
      <c r="Q182">
        <v>206580</v>
      </c>
      <c r="R182">
        <v>485600</v>
      </c>
      <c r="S182" t="s">
        <v>1289</v>
      </c>
      <c r="T182" t="s">
        <v>1288</v>
      </c>
      <c r="U182" t="s">
        <v>1289</v>
      </c>
      <c r="X182" s="32" t="s">
        <v>194</v>
      </c>
      <c r="Y182" s="32" t="s">
        <v>1288</v>
      </c>
      <c r="AA182" s="33" t="s">
        <v>194</v>
      </c>
      <c r="AB182" s="33" t="s">
        <v>1288</v>
      </c>
      <c r="AC182" s="33" t="s">
        <v>1288</v>
      </c>
      <c r="AD182" s="33" t="s">
        <v>1288</v>
      </c>
    </row>
    <row r="183" spans="1:30" x14ac:dyDescent="0.3">
      <c r="A183" t="s">
        <v>195</v>
      </c>
      <c r="B183">
        <v>357014</v>
      </c>
      <c r="C183">
        <v>357014</v>
      </c>
      <c r="D183" s="2">
        <v>1</v>
      </c>
      <c r="E183">
        <v>327116</v>
      </c>
      <c r="F183">
        <v>0</v>
      </c>
      <c r="I183" t="s">
        <v>195</v>
      </c>
      <c r="J183" t="s">
        <v>1303</v>
      </c>
      <c r="N183" t="s">
        <v>1091</v>
      </c>
      <c r="O183">
        <v>158826</v>
      </c>
      <c r="P183">
        <v>0</v>
      </c>
      <c r="Q183">
        <v>320860.99</v>
      </c>
      <c r="R183">
        <v>326240</v>
      </c>
      <c r="S183" t="s">
        <v>1288</v>
      </c>
      <c r="T183" t="s">
        <v>1303</v>
      </c>
      <c r="U183" t="s">
        <v>1289</v>
      </c>
      <c r="X183" s="32" t="s">
        <v>195</v>
      </c>
      <c r="Y183" s="32" t="s">
        <v>1288</v>
      </c>
      <c r="AA183" s="33" t="s">
        <v>195</v>
      </c>
      <c r="AB183" s="33" t="s">
        <v>1288</v>
      </c>
      <c r="AC183" s="33" t="s">
        <v>1288</v>
      </c>
      <c r="AD183" s="33" t="s">
        <v>1288</v>
      </c>
    </row>
    <row r="184" spans="1:30" x14ac:dyDescent="0.3">
      <c r="A184" t="s">
        <v>196</v>
      </c>
      <c r="B184">
        <v>278810</v>
      </c>
      <c r="C184">
        <v>278810</v>
      </c>
      <c r="D184" s="2">
        <v>1</v>
      </c>
      <c r="E184">
        <v>224390</v>
      </c>
      <c r="F184">
        <v>0</v>
      </c>
      <c r="I184" t="s">
        <v>196</v>
      </c>
      <c r="J184" t="s">
        <v>1288</v>
      </c>
      <c r="N184" t="s">
        <v>1092</v>
      </c>
      <c r="O184">
        <v>350839</v>
      </c>
      <c r="P184">
        <v>0</v>
      </c>
      <c r="Q184">
        <v>268349</v>
      </c>
      <c r="R184">
        <v>293588</v>
      </c>
      <c r="S184" t="s">
        <v>1288</v>
      </c>
      <c r="T184" t="s">
        <v>1303</v>
      </c>
      <c r="U184" t="s">
        <v>1289</v>
      </c>
      <c r="X184" s="32" t="s">
        <v>196</v>
      </c>
      <c r="Y184" s="32" t="s">
        <v>1288</v>
      </c>
      <c r="AA184" s="33" t="s">
        <v>196</v>
      </c>
      <c r="AB184" s="33" t="s">
        <v>1288</v>
      </c>
      <c r="AC184" s="33" t="s">
        <v>1288</v>
      </c>
      <c r="AD184" s="33" t="s">
        <v>1288</v>
      </c>
    </row>
    <row r="185" spans="1:30" x14ac:dyDescent="0.3">
      <c r="A185" t="s">
        <v>197</v>
      </c>
      <c r="B185">
        <v>322463</v>
      </c>
      <c r="C185">
        <v>393225</v>
      </c>
      <c r="D185" s="2">
        <v>0.82</v>
      </c>
      <c r="E185">
        <v>161536</v>
      </c>
      <c r="F185">
        <v>0</v>
      </c>
      <c r="I185" t="s">
        <v>197</v>
      </c>
      <c r="J185" t="s">
        <v>1303</v>
      </c>
      <c r="N185" t="s">
        <v>1093</v>
      </c>
      <c r="O185">
        <v>0</v>
      </c>
      <c r="P185">
        <v>0</v>
      </c>
      <c r="Q185">
        <v>138094</v>
      </c>
      <c r="R185">
        <v>551893</v>
      </c>
      <c r="S185" t="s">
        <v>1289</v>
      </c>
      <c r="T185" t="s">
        <v>1303</v>
      </c>
      <c r="U185" t="s">
        <v>1289</v>
      </c>
      <c r="X185" s="32" t="s">
        <v>197</v>
      </c>
      <c r="Y185" s="32" t="s">
        <v>1288</v>
      </c>
      <c r="AA185" s="33" t="s">
        <v>197</v>
      </c>
      <c r="AB185" s="33" t="s">
        <v>1288</v>
      </c>
      <c r="AC185" s="33" t="s">
        <v>1288</v>
      </c>
      <c r="AD185" s="33" t="s">
        <v>1288</v>
      </c>
    </row>
    <row r="186" spans="1:30" x14ac:dyDescent="0.3">
      <c r="A186" t="s">
        <v>198</v>
      </c>
      <c r="B186">
        <v>204168</v>
      </c>
      <c r="C186">
        <v>204168</v>
      </c>
      <c r="D186" s="2">
        <v>1</v>
      </c>
      <c r="E186">
        <v>225359</v>
      </c>
      <c r="F186">
        <v>0</v>
      </c>
      <c r="I186" t="s">
        <v>198</v>
      </c>
      <c r="J186" t="s">
        <v>1288</v>
      </c>
      <c r="N186" t="s">
        <v>1094</v>
      </c>
      <c r="O186">
        <v>431515</v>
      </c>
      <c r="P186">
        <v>0</v>
      </c>
      <c r="Q186">
        <v>194612</v>
      </c>
      <c r="R186">
        <v>194612</v>
      </c>
      <c r="S186" t="s">
        <v>1288</v>
      </c>
      <c r="T186" t="s">
        <v>1304</v>
      </c>
      <c r="U186" t="s">
        <v>1289</v>
      </c>
      <c r="X186" s="32" t="s">
        <v>198</v>
      </c>
      <c r="Y186" s="32" t="s">
        <v>1288</v>
      </c>
      <c r="AA186" s="33" t="s">
        <v>198</v>
      </c>
      <c r="AB186" s="33" t="s">
        <v>1288</v>
      </c>
      <c r="AC186" s="33" t="s">
        <v>1288</v>
      </c>
      <c r="AD186" s="33" t="s">
        <v>1288</v>
      </c>
    </row>
    <row r="187" spans="1:30" x14ac:dyDescent="0.3">
      <c r="A187" t="s">
        <v>199</v>
      </c>
      <c r="B187">
        <v>170169</v>
      </c>
      <c r="C187">
        <v>231154</v>
      </c>
      <c r="D187" s="2">
        <v>0.74</v>
      </c>
      <c r="E187">
        <v>451704</v>
      </c>
      <c r="F187">
        <v>451704</v>
      </c>
      <c r="I187" t="s">
        <v>199</v>
      </c>
      <c r="J187" t="s">
        <v>1288</v>
      </c>
      <c r="N187" t="s">
        <v>1095</v>
      </c>
      <c r="O187">
        <v>496715</v>
      </c>
      <c r="P187">
        <v>496715</v>
      </c>
      <c r="Q187">
        <v>230673.39</v>
      </c>
      <c r="R187">
        <v>378400</v>
      </c>
      <c r="S187" t="s">
        <v>1289</v>
      </c>
      <c r="T187" t="s">
        <v>1303</v>
      </c>
      <c r="U187" t="s">
        <v>1289</v>
      </c>
      <c r="X187" s="32" t="s">
        <v>199</v>
      </c>
      <c r="Y187" s="32" t="s">
        <v>1288</v>
      </c>
      <c r="AA187" s="33" t="s">
        <v>199</v>
      </c>
      <c r="AB187" s="33" t="s">
        <v>1288</v>
      </c>
      <c r="AC187" s="33" t="s">
        <v>1288</v>
      </c>
      <c r="AD187" s="33" t="s">
        <v>1288</v>
      </c>
    </row>
    <row r="188" spans="1:30" x14ac:dyDescent="0.3">
      <c r="A188" t="s">
        <v>200</v>
      </c>
      <c r="B188">
        <v>387460.04</v>
      </c>
      <c r="C188">
        <v>431991</v>
      </c>
      <c r="D188" s="2">
        <v>0.9</v>
      </c>
      <c r="E188">
        <v>291004</v>
      </c>
      <c r="F188">
        <v>0</v>
      </c>
      <c r="I188" t="s">
        <v>200</v>
      </c>
      <c r="J188" t="s">
        <v>1288</v>
      </c>
      <c r="N188" t="s">
        <v>1096</v>
      </c>
      <c r="O188">
        <v>504972</v>
      </c>
      <c r="P188">
        <v>504972</v>
      </c>
      <c r="Q188">
        <v>153993</v>
      </c>
      <c r="R188">
        <v>307888</v>
      </c>
      <c r="S188" t="s">
        <v>1289</v>
      </c>
      <c r="T188" t="s">
        <v>1303</v>
      </c>
      <c r="U188" t="s">
        <v>1289</v>
      </c>
      <c r="X188" s="32" t="s">
        <v>200</v>
      </c>
      <c r="Y188" s="32" t="s">
        <v>1288</v>
      </c>
      <c r="AA188" s="33" t="s">
        <v>200</v>
      </c>
      <c r="AB188" s="33" t="s">
        <v>1288</v>
      </c>
      <c r="AC188" s="33" t="s">
        <v>1288</v>
      </c>
      <c r="AD188" s="33" t="s">
        <v>1288</v>
      </c>
    </row>
    <row r="189" spans="1:30" x14ac:dyDescent="0.3">
      <c r="A189" t="s">
        <v>201</v>
      </c>
      <c r="B189">
        <v>125574</v>
      </c>
      <c r="C189">
        <v>147870</v>
      </c>
      <c r="D189" s="2">
        <v>0.85</v>
      </c>
      <c r="E189">
        <v>137283</v>
      </c>
      <c r="F189">
        <v>0</v>
      </c>
      <c r="I189" t="s">
        <v>201</v>
      </c>
      <c r="J189" t="s">
        <v>1288</v>
      </c>
      <c r="N189" t="s">
        <v>1097</v>
      </c>
      <c r="O189">
        <v>344872</v>
      </c>
      <c r="P189">
        <v>0</v>
      </c>
      <c r="Q189">
        <v>155200</v>
      </c>
      <c r="R189">
        <v>155200</v>
      </c>
      <c r="S189" t="s">
        <v>1288</v>
      </c>
      <c r="T189" t="s">
        <v>1303</v>
      </c>
      <c r="U189" t="s">
        <v>1289</v>
      </c>
      <c r="X189" s="32" t="s">
        <v>201</v>
      </c>
      <c r="Y189" s="32" t="s">
        <v>1288</v>
      </c>
      <c r="AA189" s="33" t="s">
        <v>201</v>
      </c>
      <c r="AB189" s="33" t="s">
        <v>1288</v>
      </c>
      <c r="AC189" s="33" t="s">
        <v>1288</v>
      </c>
      <c r="AD189" s="33" t="s">
        <v>1288</v>
      </c>
    </row>
    <row r="190" spans="1:30" x14ac:dyDescent="0.3">
      <c r="A190" t="s">
        <v>202</v>
      </c>
      <c r="B190">
        <v>218401.23</v>
      </c>
      <c r="C190">
        <v>227084</v>
      </c>
      <c r="D190" s="2">
        <v>0.96</v>
      </c>
      <c r="E190">
        <v>401274</v>
      </c>
      <c r="F190">
        <v>0</v>
      </c>
      <c r="I190" t="s">
        <v>202</v>
      </c>
      <c r="J190" t="s">
        <v>1288</v>
      </c>
      <c r="N190" t="s">
        <v>1098</v>
      </c>
      <c r="O190">
        <v>780514</v>
      </c>
      <c r="P190">
        <v>0</v>
      </c>
      <c r="Q190">
        <v>424992.64</v>
      </c>
      <c r="R190">
        <v>477072</v>
      </c>
      <c r="S190" t="s">
        <v>1288</v>
      </c>
      <c r="T190" t="s">
        <v>1288</v>
      </c>
      <c r="U190" t="s">
        <v>1289</v>
      </c>
      <c r="X190" s="32" t="s">
        <v>202</v>
      </c>
      <c r="Y190" s="32" t="s">
        <v>1288</v>
      </c>
      <c r="AA190" s="33" t="s">
        <v>202</v>
      </c>
      <c r="AB190" s="33" t="s">
        <v>1288</v>
      </c>
      <c r="AC190" s="33" t="s">
        <v>1288</v>
      </c>
      <c r="AD190" s="33" t="s">
        <v>1288</v>
      </c>
    </row>
    <row r="191" spans="1:30" x14ac:dyDescent="0.3">
      <c r="A191" t="s">
        <v>203</v>
      </c>
      <c r="B191">
        <v>226056</v>
      </c>
      <c r="C191">
        <v>244894</v>
      </c>
      <c r="D191" s="2">
        <v>0.92</v>
      </c>
      <c r="E191">
        <v>426615</v>
      </c>
      <c r="F191">
        <v>0</v>
      </c>
      <c r="I191" t="s">
        <v>203</v>
      </c>
      <c r="J191" t="s">
        <v>1288</v>
      </c>
      <c r="N191" t="s">
        <v>1099</v>
      </c>
      <c r="O191">
        <v>0</v>
      </c>
      <c r="P191">
        <v>0</v>
      </c>
      <c r="Q191">
        <v>273660.05</v>
      </c>
      <c r="R191">
        <v>380703</v>
      </c>
      <c r="S191" t="s">
        <v>1289</v>
      </c>
      <c r="T191" t="s">
        <v>1288</v>
      </c>
      <c r="U191" t="s">
        <v>1289</v>
      </c>
      <c r="X191" s="32" t="s">
        <v>203</v>
      </c>
      <c r="Y191" s="32" t="s">
        <v>1288</v>
      </c>
      <c r="AA191" s="33" t="s">
        <v>203</v>
      </c>
      <c r="AB191" s="33" t="s">
        <v>1288</v>
      </c>
      <c r="AC191" s="33" t="s">
        <v>1288</v>
      </c>
      <c r="AD191" s="33" t="s">
        <v>1288</v>
      </c>
    </row>
    <row r="192" spans="1:30" x14ac:dyDescent="0.3">
      <c r="A192" t="s">
        <v>204</v>
      </c>
      <c r="B192">
        <v>277668</v>
      </c>
      <c r="C192">
        <v>308728</v>
      </c>
      <c r="D192" s="2">
        <v>0.9</v>
      </c>
      <c r="E192">
        <v>579851</v>
      </c>
      <c r="F192">
        <v>0</v>
      </c>
      <c r="I192" t="s">
        <v>204</v>
      </c>
      <c r="J192" t="s">
        <v>1304</v>
      </c>
      <c r="N192" t="s">
        <v>1100</v>
      </c>
      <c r="O192">
        <v>707464</v>
      </c>
      <c r="P192">
        <v>707464</v>
      </c>
      <c r="Q192">
        <v>163392</v>
      </c>
      <c r="R192">
        <v>410352</v>
      </c>
      <c r="S192" t="s">
        <v>1289</v>
      </c>
      <c r="T192" t="s">
        <v>1304</v>
      </c>
      <c r="U192" t="s">
        <v>1289</v>
      </c>
      <c r="X192" s="32" t="s">
        <v>204</v>
      </c>
      <c r="Y192" s="32" t="s">
        <v>1288</v>
      </c>
      <c r="AA192" s="33" t="s">
        <v>204</v>
      </c>
      <c r="AB192" s="33" t="s">
        <v>1288</v>
      </c>
      <c r="AC192" s="33" t="s">
        <v>1288</v>
      </c>
      <c r="AD192" s="33" t="s">
        <v>1288</v>
      </c>
    </row>
    <row r="193" spans="1:30" x14ac:dyDescent="0.3">
      <c r="A193" t="s">
        <v>205</v>
      </c>
      <c r="B193">
        <v>434753.06</v>
      </c>
      <c r="C193">
        <v>438048</v>
      </c>
      <c r="D193" s="2">
        <v>0.99</v>
      </c>
      <c r="E193">
        <v>617518</v>
      </c>
      <c r="F193">
        <v>0</v>
      </c>
      <c r="I193" t="s">
        <v>205</v>
      </c>
      <c r="J193" t="s">
        <v>1288</v>
      </c>
      <c r="N193" t="s">
        <v>1101</v>
      </c>
      <c r="O193">
        <v>367746</v>
      </c>
      <c r="P193">
        <v>0</v>
      </c>
      <c r="Q193">
        <v>312018</v>
      </c>
      <c r="R193">
        <v>334305</v>
      </c>
      <c r="S193" t="s">
        <v>1288</v>
      </c>
      <c r="T193" t="s">
        <v>1303</v>
      </c>
      <c r="U193" t="s">
        <v>1289</v>
      </c>
      <c r="X193" s="32" t="s">
        <v>205</v>
      </c>
      <c r="Y193" s="32" t="s">
        <v>1288</v>
      </c>
      <c r="AA193" s="33" t="s">
        <v>205</v>
      </c>
      <c r="AB193" s="33" t="s">
        <v>1288</v>
      </c>
      <c r="AC193" s="33" t="s">
        <v>1288</v>
      </c>
      <c r="AD193" s="33" t="s">
        <v>1288</v>
      </c>
    </row>
    <row r="194" spans="1:30" x14ac:dyDescent="0.3">
      <c r="A194" t="s">
        <v>206</v>
      </c>
      <c r="B194">
        <v>363900</v>
      </c>
      <c r="C194">
        <v>363900</v>
      </c>
      <c r="D194" s="2">
        <v>1</v>
      </c>
      <c r="E194">
        <v>434019</v>
      </c>
      <c r="F194">
        <v>0</v>
      </c>
      <c r="I194" t="s">
        <v>206</v>
      </c>
      <c r="J194" t="s">
        <v>1288</v>
      </c>
      <c r="N194" t="s">
        <v>1102</v>
      </c>
      <c r="O194">
        <v>448768</v>
      </c>
      <c r="P194">
        <v>0</v>
      </c>
      <c r="Q194">
        <v>199034</v>
      </c>
      <c r="R194">
        <v>199034</v>
      </c>
      <c r="S194" t="s">
        <v>1288</v>
      </c>
      <c r="T194" t="s">
        <v>1288</v>
      </c>
      <c r="U194" t="s">
        <v>1289</v>
      </c>
      <c r="X194" s="32" t="s">
        <v>206</v>
      </c>
      <c r="Y194" s="32" t="s">
        <v>1288</v>
      </c>
      <c r="AA194" s="33" t="s">
        <v>206</v>
      </c>
      <c r="AB194" s="33" t="s">
        <v>1288</v>
      </c>
      <c r="AC194" s="33" t="s">
        <v>1288</v>
      </c>
      <c r="AD194" s="33" t="s">
        <v>1288</v>
      </c>
    </row>
    <row r="195" spans="1:30" x14ac:dyDescent="0.3">
      <c r="A195" t="s">
        <v>207</v>
      </c>
      <c r="B195">
        <v>349556.54</v>
      </c>
      <c r="C195">
        <v>376194</v>
      </c>
      <c r="D195" s="2">
        <v>0.93</v>
      </c>
      <c r="E195">
        <v>459718</v>
      </c>
      <c r="F195">
        <v>0</v>
      </c>
      <c r="I195" t="s">
        <v>207</v>
      </c>
      <c r="J195" t="s">
        <v>1304</v>
      </c>
      <c r="N195" t="s">
        <v>1103</v>
      </c>
      <c r="O195">
        <v>534978</v>
      </c>
      <c r="P195">
        <v>0</v>
      </c>
      <c r="Q195">
        <v>345185</v>
      </c>
      <c r="R195">
        <v>377205</v>
      </c>
      <c r="S195" t="s">
        <v>1288</v>
      </c>
      <c r="T195" t="s">
        <v>1303</v>
      </c>
      <c r="U195" t="s">
        <v>1289</v>
      </c>
      <c r="X195" s="32" t="s">
        <v>207</v>
      </c>
      <c r="Y195" s="32" t="s">
        <v>1288</v>
      </c>
      <c r="AA195" s="33" t="s">
        <v>207</v>
      </c>
      <c r="AB195" s="33" t="s">
        <v>1288</v>
      </c>
      <c r="AC195" s="33" t="s">
        <v>1288</v>
      </c>
      <c r="AD195" s="33" t="s">
        <v>1288</v>
      </c>
    </row>
    <row r="196" spans="1:30" x14ac:dyDescent="0.3">
      <c r="A196" t="s">
        <v>208</v>
      </c>
      <c r="B196">
        <v>280962</v>
      </c>
      <c r="C196">
        <v>280962</v>
      </c>
      <c r="D196" s="2">
        <v>1</v>
      </c>
      <c r="E196">
        <v>372078</v>
      </c>
      <c r="F196">
        <v>0</v>
      </c>
      <c r="I196" t="s">
        <v>208</v>
      </c>
      <c r="J196" t="s">
        <v>1303</v>
      </c>
      <c r="N196" t="s">
        <v>1104</v>
      </c>
      <c r="O196">
        <v>436312</v>
      </c>
      <c r="P196">
        <v>0</v>
      </c>
      <c r="Q196">
        <v>442600</v>
      </c>
      <c r="R196">
        <v>442600</v>
      </c>
      <c r="S196" t="s">
        <v>1288</v>
      </c>
      <c r="T196" t="s">
        <v>1288</v>
      </c>
      <c r="U196" t="s">
        <v>1289</v>
      </c>
      <c r="X196" s="32" t="s">
        <v>208</v>
      </c>
      <c r="Y196" s="32" t="s">
        <v>1288</v>
      </c>
      <c r="AA196" s="33" t="s">
        <v>208</v>
      </c>
      <c r="AB196" s="33" t="s">
        <v>1288</v>
      </c>
      <c r="AC196" s="33" t="s">
        <v>1288</v>
      </c>
      <c r="AD196" s="33" t="s">
        <v>1288</v>
      </c>
    </row>
    <row r="197" spans="1:30" x14ac:dyDescent="0.3">
      <c r="A197" t="s">
        <v>209</v>
      </c>
      <c r="B197">
        <v>359314.53</v>
      </c>
      <c r="C197">
        <v>360010</v>
      </c>
      <c r="D197" s="2">
        <v>1</v>
      </c>
      <c r="E197">
        <v>239907</v>
      </c>
      <c r="F197">
        <v>0</v>
      </c>
      <c r="I197" t="s">
        <v>209</v>
      </c>
      <c r="J197" t="s">
        <v>1288</v>
      </c>
      <c r="N197" t="s">
        <v>1105</v>
      </c>
      <c r="O197">
        <v>772808</v>
      </c>
      <c r="P197">
        <v>0</v>
      </c>
      <c r="Q197">
        <v>272754</v>
      </c>
      <c r="R197">
        <v>343954</v>
      </c>
      <c r="S197" t="s">
        <v>1288</v>
      </c>
      <c r="T197" t="s">
        <v>1304</v>
      </c>
      <c r="U197" t="s">
        <v>1289</v>
      </c>
      <c r="X197" s="32" t="s">
        <v>209</v>
      </c>
      <c r="Y197" s="32" t="s">
        <v>1288</v>
      </c>
      <c r="AA197" s="33" t="s">
        <v>209</v>
      </c>
      <c r="AB197" s="33" t="s">
        <v>1288</v>
      </c>
      <c r="AC197" s="33" t="s">
        <v>1288</v>
      </c>
      <c r="AD197" s="33" t="s">
        <v>1288</v>
      </c>
    </row>
    <row r="198" spans="1:30" x14ac:dyDescent="0.3">
      <c r="A198" t="s">
        <v>210</v>
      </c>
      <c r="B198">
        <v>220308</v>
      </c>
      <c r="C198">
        <v>237885</v>
      </c>
      <c r="D198" s="2">
        <v>0.93</v>
      </c>
      <c r="E198">
        <v>262015</v>
      </c>
      <c r="F198">
        <v>0</v>
      </c>
      <c r="I198" t="s">
        <v>210</v>
      </c>
      <c r="J198" t="s">
        <v>1288</v>
      </c>
      <c r="N198" t="s">
        <v>1106</v>
      </c>
      <c r="O198">
        <v>590710</v>
      </c>
      <c r="P198">
        <v>590710</v>
      </c>
      <c r="Q198">
        <v>124746</v>
      </c>
      <c r="R198">
        <v>197460</v>
      </c>
      <c r="S198" t="s">
        <v>1289</v>
      </c>
      <c r="T198" t="s">
        <v>1288</v>
      </c>
      <c r="U198" t="s">
        <v>1289</v>
      </c>
      <c r="X198" s="32" t="s">
        <v>210</v>
      </c>
      <c r="Y198" s="32" t="s">
        <v>1288</v>
      </c>
      <c r="AA198" s="33" t="s">
        <v>210</v>
      </c>
      <c r="AB198" s="33" t="s">
        <v>1288</v>
      </c>
      <c r="AC198" s="33" t="s">
        <v>1288</v>
      </c>
      <c r="AD198" s="33" t="s">
        <v>1288</v>
      </c>
    </row>
    <row r="199" spans="1:30" x14ac:dyDescent="0.3">
      <c r="A199" t="s">
        <v>211</v>
      </c>
      <c r="B199">
        <v>227020</v>
      </c>
      <c r="C199">
        <v>233100</v>
      </c>
      <c r="D199" s="2">
        <v>0.97</v>
      </c>
      <c r="E199">
        <v>214620</v>
      </c>
      <c r="F199">
        <v>0</v>
      </c>
      <c r="I199" t="s">
        <v>211</v>
      </c>
      <c r="J199" t="s">
        <v>1288</v>
      </c>
      <c r="N199" t="s">
        <v>1107</v>
      </c>
      <c r="O199">
        <v>587298</v>
      </c>
      <c r="P199">
        <v>0</v>
      </c>
      <c r="Q199">
        <v>381875</v>
      </c>
      <c r="R199">
        <v>447900</v>
      </c>
      <c r="S199" t="s">
        <v>1305</v>
      </c>
      <c r="T199" t="s">
        <v>1288</v>
      </c>
      <c r="U199" t="s">
        <v>1289</v>
      </c>
      <c r="X199" s="32" t="s">
        <v>211</v>
      </c>
      <c r="Y199" s="32" t="s">
        <v>1288</v>
      </c>
      <c r="AA199" s="33" t="s">
        <v>211</v>
      </c>
      <c r="AB199" s="33" t="s">
        <v>1288</v>
      </c>
      <c r="AC199" s="33" t="s">
        <v>1288</v>
      </c>
      <c r="AD199" s="33" t="s">
        <v>1288</v>
      </c>
    </row>
    <row r="200" spans="1:30" x14ac:dyDescent="0.3">
      <c r="A200" t="s">
        <v>212</v>
      </c>
      <c r="B200">
        <v>87653</v>
      </c>
      <c r="C200">
        <v>204636</v>
      </c>
      <c r="D200" s="2">
        <v>0.43</v>
      </c>
      <c r="E200">
        <v>333218</v>
      </c>
      <c r="F200">
        <v>333218</v>
      </c>
      <c r="I200" t="s">
        <v>212</v>
      </c>
      <c r="J200" t="s">
        <v>1288</v>
      </c>
      <c r="N200" t="s">
        <v>1108</v>
      </c>
      <c r="O200">
        <v>378659</v>
      </c>
      <c r="P200">
        <v>0</v>
      </c>
      <c r="Q200">
        <v>410592</v>
      </c>
      <c r="R200">
        <v>410592</v>
      </c>
      <c r="S200" t="s">
        <v>1288</v>
      </c>
      <c r="T200" t="s">
        <v>1288</v>
      </c>
      <c r="U200" t="s">
        <v>1289</v>
      </c>
      <c r="X200" s="32" t="s">
        <v>212</v>
      </c>
      <c r="Y200" s="32" t="s">
        <v>1288</v>
      </c>
      <c r="AA200" s="33" t="s">
        <v>212</v>
      </c>
      <c r="AB200" s="33" t="s">
        <v>1288</v>
      </c>
      <c r="AC200" s="33" t="s">
        <v>1288</v>
      </c>
      <c r="AD200" s="33" t="s">
        <v>1288</v>
      </c>
    </row>
    <row r="201" spans="1:30" x14ac:dyDescent="0.3">
      <c r="A201" t="s">
        <v>213</v>
      </c>
      <c r="B201">
        <v>175280</v>
      </c>
      <c r="C201">
        <v>175280</v>
      </c>
      <c r="D201" s="2">
        <v>1</v>
      </c>
      <c r="E201">
        <v>126995</v>
      </c>
      <c r="F201">
        <v>0</v>
      </c>
      <c r="I201" t="s">
        <v>213</v>
      </c>
      <c r="J201" t="s">
        <v>1303</v>
      </c>
      <c r="N201" t="s">
        <v>1109</v>
      </c>
      <c r="O201">
        <v>580154</v>
      </c>
      <c r="P201">
        <v>0</v>
      </c>
      <c r="Q201">
        <v>547371</v>
      </c>
      <c r="R201">
        <v>547371</v>
      </c>
      <c r="S201" t="s">
        <v>1288</v>
      </c>
      <c r="T201" t="s">
        <v>1305</v>
      </c>
      <c r="U201" t="s">
        <v>1289</v>
      </c>
      <c r="X201" s="32" t="s">
        <v>213</v>
      </c>
      <c r="Y201" s="32" t="s">
        <v>1288</v>
      </c>
      <c r="AA201" s="33" t="s">
        <v>213</v>
      </c>
      <c r="AB201" s="33" t="s">
        <v>1288</v>
      </c>
      <c r="AC201" s="33" t="s">
        <v>1288</v>
      </c>
      <c r="AD201" s="33" t="s">
        <v>1288</v>
      </c>
    </row>
    <row r="202" spans="1:30" x14ac:dyDescent="0.3">
      <c r="A202" t="s">
        <v>214</v>
      </c>
      <c r="B202">
        <v>120456</v>
      </c>
      <c r="C202">
        <v>120456</v>
      </c>
      <c r="D202" s="2">
        <v>1</v>
      </c>
      <c r="E202">
        <v>38696</v>
      </c>
      <c r="F202">
        <v>0</v>
      </c>
      <c r="I202" t="s">
        <v>214</v>
      </c>
      <c r="J202" t="s">
        <v>1303</v>
      </c>
      <c r="N202" t="s">
        <v>1110</v>
      </c>
      <c r="O202">
        <v>0</v>
      </c>
      <c r="P202">
        <v>0</v>
      </c>
      <c r="Q202">
        <v>28939</v>
      </c>
      <c r="R202">
        <v>549841</v>
      </c>
      <c r="S202" t="s">
        <v>1289</v>
      </c>
      <c r="T202" t="s">
        <v>1288</v>
      </c>
      <c r="U202" t="s">
        <v>1289</v>
      </c>
      <c r="X202" s="32" t="s">
        <v>214</v>
      </c>
      <c r="Y202" s="32" t="s">
        <v>1288</v>
      </c>
      <c r="AA202" s="33" t="s">
        <v>214</v>
      </c>
      <c r="AB202" s="33" t="s">
        <v>1288</v>
      </c>
      <c r="AC202" s="33" t="s">
        <v>1288</v>
      </c>
      <c r="AD202" s="33" t="s">
        <v>1288</v>
      </c>
    </row>
    <row r="203" spans="1:30" x14ac:dyDescent="0.3">
      <c r="A203" t="s">
        <v>215</v>
      </c>
      <c r="B203">
        <v>151452</v>
      </c>
      <c r="C203">
        <v>151452</v>
      </c>
      <c r="D203" s="2">
        <v>1</v>
      </c>
      <c r="E203">
        <v>19505</v>
      </c>
      <c r="F203">
        <v>0</v>
      </c>
      <c r="I203" t="s">
        <v>215</v>
      </c>
      <c r="J203" t="s">
        <v>1288</v>
      </c>
      <c r="N203" t="s">
        <v>1111</v>
      </c>
      <c r="O203">
        <v>497769</v>
      </c>
      <c r="P203">
        <v>0</v>
      </c>
      <c r="Q203">
        <v>458050.89</v>
      </c>
      <c r="R203">
        <v>483740</v>
      </c>
      <c r="S203" t="s">
        <v>1288</v>
      </c>
      <c r="T203" t="s">
        <v>1288</v>
      </c>
      <c r="U203" t="s">
        <v>1289</v>
      </c>
      <c r="X203" s="32" t="s">
        <v>215</v>
      </c>
      <c r="Y203" s="32" t="s">
        <v>1288</v>
      </c>
      <c r="AA203" s="33" t="s">
        <v>215</v>
      </c>
      <c r="AB203" s="33" t="s">
        <v>1288</v>
      </c>
      <c r="AC203" s="33" t="s">
        <v>1288</v>
      </c>
      <c r="AD203" s="33" t="s">
        <v>1288</v>
      </c>
    </row>
    <row r="204" spans="1:30" x14ac:dyDescent="0.3">
      <c r="A204" t="s">
        <v>216</v>
      </c>
      <c r="B204">
        <v>107866</v>
      </c>
      <c r="C204">
        <v>107866</v>
      </c>
      <c r="D204" s="2">
        <v>1</v>
      </c>
      <c r="E204">
        <v>57704</v>
      </c>
      <c r="F204">
        <v>0</v>
      </c>
      <c r="I204" t="s">
        <v>216</v>
      </c>
      <c r="J204" t="s">
        <v>1303</v>
      </c>
      <c r="N204" t="s">
        <v>1112</v>
      </c>
      <c r="O204">
        <v>539741</v>
      </c>
      <c r="P204">
        <v>539741</v>
      </c>
      <c r="Q204">
        <v>106455.69</v>
      </c>
      <c r="R204">
        <v>425180</v>
      </c>
      <c r="S204" t="s">
        <v>1289</v>
      </c>
      <c r="T204" t="s">
        <v>1288</v>
      </c>
      <c r="U204" t="s">
        <v>1289</v>
      </c>
      <c r="X204" s="32" t="s">
        <v>216</v>
      </c>
      <c r="Y204" s="32" t="s">
        <v>1288</v>
      </c>
      <c r="AA204" s="33" t="s">
        <v>216</v>
      </c>
      <c r="AB204" s="33" t="s">
        <v>1288</v>
      </c>
      <c r="AC204" s="33" t="s">
        <v>1288</v>
      </c>
      <c r="AD204" s="33" t="s">
        <v>1288</v>
      </c>
    </row>
    <row r="205" spans="1:30" x14ac:dyDescent="0.3">
      <c r="A205" t="s">
        <v>217</v>
      </c>
      <c r="B205">
        <v>563262</v>
      </c>
      <c r="C205">
        <v>563262</v>
      </c>
      <c r="D205" s="2">
        <v>1</v>
      </c>
      <c r="E205">
        <v>685449</v>
      </c>
      <c r="F205">
        <v>0</v>
      </c>
      <c r="I205" t="s">
        <v>217</v>
      </c>
      <c r="J205" t="s">
        <v>1304</v>
      </c>
      <c r="N205" t="s">
        <v>1113</v>
      </c>
      <c r="O205">
        <v>532405</v>
      </c>
      <c r="P205">
        <v>0</v>
      </c>
      <c r="Q205">
        <v>395446.46</v>
      </c>
      <c r="R205">
        <v>416081</v>
      </c>
      <c r="S205" t="s">
        <v>1305</v>
      </c>
      <c r="T205" t="s">
        <v>1288</v>
      </c>
      <c r="U205" t="s">
        <v>1289</v>
      </c>
      <c r="X205" s="32" t="s">
        <v>217</v>
      </c>
      <c r="Y205" s="32" t="s">
        <v>1288</v>
      </c>
      <c r="AA205" s="33" t="s">
        <v>217</v>
      </c>
      <c r="AB205" s="33" t="s">
        <v>1288</v>
      </c>
      <c r="AC205" s="33" t="s">
        <v>1288</v>
      </c>
      <c r="AD205" s="33" t="s">
        <v>1288</v>
      </c>
    </row>
    <row r="206" spans="1:30" x14ac:dyDescent="0.3">
      <c r="A206" t="s">
        <v>218</v>
      </c>
      <c r="B206">
        <v>184891.73</v>
      </c>
      <c r="C206">
        <v>188342</v>
      </c>
      <c r="D206" s="2">
        <v>0.98</v>
      </c>
      <c r="E206">
        <v>119420</v>
      </c>
      <c r="F206">
        <v>0</v>
      </c>
      <c r="I206" t="s">
        <v>218</v>
      </c>
      <c r="J206" t="s">
        <v>1288</v>
      </c>
      <c r="N206" t="s">
        <v>1114</v>
      </c>
      <c r="O206">
        <v>617068</v>
      </c>
      <c r="P206">
        <v>0</v>
      </c>
      <c r="Q206">
        <v>462550.25</v>
      </c>
      <c r="R206">
        <v>469182</v>
      </c>
      <c r="S206" t="s">
        <v>1288</v>
      </c>
      <c r="T206" t="s">
        <v>1305</v>
      </c>
      <c r="U206" t="s">
        <v>1289</v>
      </c>
      <c r="X206" s="32" t="s">
        <v>218</v>
      </c>
      <c r="Y206" s="32" t="s">
        <v>1288</v>
      </c>
      <c r="AA206" s="33" t="s">
        <v>218</v>
      </c>
      <c r="AB206" s="33" t="s">
        <v>1288</v>
      </c>
      <c r="AC206" s="33" t="s">
        <v>1288</v>
      </c>
      <c r="AD206" s="33" t="s">
        <v>1288</v>
      </c>
    </row>
    <row r="207" spans="1:30" x14ac:dyDescent="0.3">
      <c r="A207" t="s">
        <v>219</v>
      </c>
      <c r="B207">
        <v>236223</v>
      </c>
      <c r="C207">
        <v>236223</v>
      </c>
      <c r="D207" s="2">
        <v>1</v>
      </c>
      <c r="E207">
        <v>326795</v>
      </c>
      <c r="F207">
        <v>0</v>
      </c>
      <c r="I207" t="s">
        <v>219</v>
      </c>
      <c r="J207" t="s">
        <v>1304</v>
      </c>
      <c r="N207" t="s">
        <v>1115</v>
      </c>
      <c r="O207">
        <v>0</v>
      </c>
      <c r="P207">
        <v>0</v>
      </c>
      <c r="Q207">
        <v>156998</v>
      </c>
      <c r="R207">
        <v>398972</v>
      </c>
      <c r="S207" t="s">
        <v>1289</v>
      </c>
      <c r="T207" t="s">
        <v>1304</v>
      </c>
      <c r="U207" t="s">
        <v>1289</v>
      </c>
      <c r="X207" s="32" t="s">
        <v>219</v>
      </c>
      <c r="Y207" s="32" t="s">
        <v>1288</v>
      </c>
      <c r="AA207" s="33" t="s">
        <v>219</v>
      </c>
      <c r="AB207" s="33" t="s">
        <v>1288</v>
      </c>
      <c r="AC207" s="33" t="s">
        <v>1288</v>
      </c>
      <c r="AD207" s="33" t="s">
        <v>1288</v>
      </c>
    </row>
    <row r="208" spans="1:30" x14ac:dyDescent="0.3">
      <c r="A208" t="s">
        <v>220</v>
      </c>
      <c r="B208">
        <v>312312</v>
      </c>
      <c r="C208">
        <v>336336</v>
      </c>
      <c r="D208" s="2">
        <v>0.93</v>
      </c>
      <c r="E208">
        <v>489619</v>
      </c>
      <c r="F208">
        <v>0</v>
      </c>
      <c r="I208" t="s">
        <v>220</v>
      </c>
      <c r="J208" t="s">
        <v>1304</v>
      </c>
      <c r="N208" t="s">
        <v>1116</v>
      </c>
      <c r="O208">
        <v>953546</v>
      </c>
      <c r="P208">
        <v>953546</v>
      </c>
      <c r="Q208">
        <v>250541.75</v>
      </c>
      <c r="R208">
        <v>593880</v>
      </c>
      <c r="S208" t="s">
        <v>1289</v>
      </c>
      <c r="T208" t="s">
        <v>1303</v>
      </c>
      <c r="U208" t="s">
        <v>1289</v>
      </c>
      <c r="X208" s="32" t="s">
        <v>220</v>
      </c>
      <c r="Y208" s="32" t="s">
        <v>1288</v>
      </c>
      <c r="AA208" s="33" t="s">
        <v>220</v>
      </c>
      <c r="AB208" s="33" t="s">
        <v>1288</v>
      </c>
      <c r="AC208" s="33" t="s">
        <v>1288</v>
      </c>
      <c r="AD208" s="33" t="s">
        <v>1288</v>
      </c>
    </row>
    <row r="209" spans="1:30" x14ac:dyDescent="0.3">
      <c r="A209" t="s">
        <v>221</v>
      </c>
      <c r="B209">
        <v>342144.58</v>
      </c>
      <c r="C209">
        <v>362268</v>
      </c>
      <c r="D209" s="2">
        <v>0.94</v>
      </c>
      <c r="E209">
        <v>450631</v>
      </c>
      <c r="F209">
        <v>0</v>
      </c>
      <c r="I209" t="s">
        <v>221</v>
      </c>
      <c r="J209" t="s">
        <v>1288</v>
      </c>
      <c r="N209" t="s">
        <v>1117</v>
      </c>
      <c r="O209">
        <v>587462</v>
      </c>
      <c r="P209">
        <v>0</v>
      </c>
      <c r="Q209">
        <v>181232</v>
      </c>
      <c r="R209">
        <v>226540</v>
      </c>
      <c r="S209" t="s">
        <v>1288</v>
      </c>
      <c r="T209" t="s">
        <v>1303</v>
      </c>
      <c r="U209" t="s">
        <v>1289</v>
      </c>
      <c r="X209" s="32" t="s">
        <v>221</v>
      </c>
      <c r="Y209" s="32" t="s">
        <v>1288</v>
      </c>
      <c r="AA209" s="33" t="s">
        <v>221</v>
      </c>
      <c r="AB209" s="33" t="s">
        <v>1288</v>
      </c>
      <c r="AC209" s="33" t="s">
        <v>1288</v>
      </c>
      <c r="AD209" s="33" t="s">
        <v>1288</v>
      </c>
    </row>
    <row r="210" spans="1:30" x14ac:dyDescent="0.3">
      <c r="A210" t="s">
        <v>222</v>
      </c>
      <c r="B210">
        <v>447233.1</v>
      </c>
      <c r="C210">
        <v>468224</v>
      </c>
      <c r="D210" s="2">
        <v>0.96</v>
      </c>
      <c r="E210">
        <v>487267</v>
      </c>
      <c r="F210">
        <v>0</v>
      </c>
      <c r="I210" t="s">
        <v>222</v>
      </c>
      <c r="J210" t="s">
        <v>1304</v>
      </c>
      <c r="N210" t="s">
        <v>1118</v>
      </c>
      <c r="O210">
        <v>620160</v>
      </c>
      <c r="P210">
        <v>0</v>
      </c>
      <c r="Q210">
        <v>258314</v>
      </c>
      <c r="R210">
        <v>287448</v>
      </c>
      <c r="S210" t="s">
        <v>1288</v>
      </c>
      <c r="T210" t="s">
        <v>1288</v>
      </c>
      <c r="U210" t="s">
        <v>1289</v>
      </c>
      <c r="X210" s="32" t="s">
        <v>222</v>
      </c>
      <c r="Y210" s="32" t="s">
        <v>1288</v>
      </c>
      <c r="AA210" s="33" t="s">
        <v>222</v>
      </c>
      <c r="AB210" s="33" t="s">
        <v>1288</v>
      </c>
      <c r="AC210" s="33" t="s">
        <v>1288</v>
      </c>
      <c r="AD210" s="33" t="s">
        <v>1288</v>
      </c>
    </row>
    <row r="211" spans="1:30" x14ac:dyDescent="0.3">
      <c r="A211" t="s">
        <v>223</v>
      </c>
      <c r="B211">
        <v>324063.81</v>
      </c>
      <c r="C211">
        <v>333827</v>
      </c>
      <c r="D211" s="2">
        <v>0.97</v>
      </c>
      <c r="E211">
        <v>561016</v>
      </c>
      <c r="F211">
        <v>0</v>
      </c>
      <c r="I211" t="s">
        <v>223</v>
      </c>
      <c r="J211" t="s">
        <v>1304</v>
      </c>
      <c r="N211" t="s">
        <v>1119</v>
      </c>
      <c r="O211">
        <v>679468</v>
      </c>
      <c r="P211">
        <v>0</v>
      </c>
      <c r="Q211">
        <v>388843</v>
      </c>
      <c r="R211">
        <v>388843</v>
      </c>
      <c r="S211" t="s">
        <v>1288</v>
      </c>
      <c r="T211" t="s">
        <v>1304</v>
      </c>
      <c r="U211" t="s">
        <v>1289</v>
      </c>
      <c r="X211" s="32" t="s">
        <v>223</v>
      </c>
      <c r="Y211" s="32" t="s">
        <v>1288</v>
      </c>
      <c r="AA211" s="33" t="s">
        <v>223</v>
      </c>
      <c r="AB211" s="33" t="s">
        <v>1288</v>
      </c>
      <c r="AC211" s="33" t="s">
        <v>1288</v>
      </c>
      <c r="AD211" s="33" t="s">
        <v>1288</v>
      </c>
    </row>
    <row r="212" spans="1:30" x14ac:dyDescent="0.3">
      <c r="A212" t="s">
        <v>224</v>
      </c>
      <c r="B212">
        <v>1031022</v>
      </c>
      <c r="C212">
        <v>1031022</v>
      </c>
      <c r="D212" s="2">
        <v>1</v>
      </c>
      <c r="E212">
        <v>514040</v>
      </c>
      <c r="F212">
        <v>0</v>
      </c>
      <c r="I212" t="s">
        <v>224</v>
      </c>
      <c r="J212" t="s">
        <v>1288</v>
      </c>
      <c r="N212" t="s">
        <v>1120</v>
      </c>
      <c r="O212">
        <v>698808</v>
      </c>
      <c r="P212">
        <v>0</v>
      </c>
      <c r="Q212">
        <v>405561.01</v>
      </c>
      <c r="R212">
        <v>429200</v>
      </c>
      <c r="S212" t="s">
        <v>1288</v>
      </c>
      <c r="T212" t="s">
        <v>1304</v>
      </c>
      <c r="U212" t="s">
        <v>1289</v>
      </c>
      <c r="X212" s="32" t="s">
        <v>224</v>
      </c>
      <c r="Y212" s="32" t="s">
        <v>1288</v>
      </c>
      <c r="AA212" s="33" t="s">
        <v>224</v>
      </c>
      <c r="AB212" s="33" t="s">
        <v>1288</v>
      </c>
      <c r="AC212" s="33" t="s">
        <v>1288</v>
      </c>
      <c r="AD212" s="33" t="s">
        <v>1288</v>
      </c>
    </row>
    <row r="213" spans="1:30" x14ac:dyDescent="0.3">
      <c r="A213" t="s">
        <v>225</v>
      </c>
      <c r="B213">
        <v>332804</v>
      </c>
      <c r="C213">
        <v>349734</v>
      </c>
      <c r="D213" s="2">
        <v>0.95</v>
      </c>
      <c r="E213">
        <v>418908</v>
      </c>
      <c r="F213">
        <v>0</v>
      </c>
      <c r="I213" t="s">
        <v>225</v>
      </c>
      <c r="J213" t="s">
        <v>1288</v>
      </c>
      <c r="N213" t="s">
        <v>1121</v>
      </c>
      <c r="O213">
        <v>0</v>
      </c>
      <c r="P213">
        <v>0</v>
      </c>
      <c r="Q213">
        <v>1501</v>
      </c>
      <c r="R213">
        <v>359205</v>
      </c>
      <c r="S213" t="s">
        <v>1289</v>
      </c>
      <c r="T213" t="s">
        <v>1303</v>
      </c>
      <c r="U213" t="s">
        <v>1289</v>
      </c>
      <c r="X213" s="32" t="s">
        <v>225</v>
      </c>
      <c r="Y213" s="32" t="s">
        <v>1288</v>
      </c>
      <c r="AA213" s="33" t="s">
        <v>225</v>
      </c>
      <c r="AB213" s="33" t="s">
        <v>1288</v>
      </c>
      <c r="AC213" s="33" t="s">
        <v>1288</v>
      </c>
      <c r="AD213" s="33" t="s">
        <v>1288</v>
      </c>
    </row>
    <row r="214" spans="1:30" x14ac:dyDescent="0.3">
      <c r="A214" t="s">
        <v>226</v>
      </c>
      <c r="B214">
        <v>91924</v>
      </c>
      <c r="C214">
        <v>129240</v>
      </c>
      <c r="D214" s="2">
        <v>0.71</v>
      </c>
      <c r="E214">
        <v>257685</v>
      </c>
      <c r="F214">
        <v>0</v>
      </c>
      <c r="I214" t="s">
        <v>226</v>
      </c>
      <c r="J214" t="s">
        <v>1303</v>
      </c>
      <c r="N214" t="s">
        <v>1122</v>
      </c>
      <c r="O214">
        <v>621755</v>
      </c>
      <c r="P214">
        <v>0</v>
      </c>
      <c r="Q214">
        <v>405320</v>
      </c>
      <c r="R214">
        <v>454005</v>
      </c>
      <c r="S214" t="s">
        <v>1288</v>
      </c>
      <c r="T214" t="s">
        <v>1305</v>
      </c>
      <c r="U214" t="s">
        <v>1289</v>
      </c>
      <c r="X214" s="32" t="s">
        <v>226</v>
      </c>
      <c r="Y214" s="32" t="s">
        <v>1288</v>
      </c>
      <c r="AA214" s="33" t="s">
        <v>226</v>
      </c>
      <c r="AB214" s="33" t="s">
        <v>1288</v>
      </c>
      <c r="AC214" s="33" t="s">
        <v>1288</v>
      </c>
      <c r="AD214" s="33" t="s">
        <v>1288</v>
      </c>
    </row>
    <row r="215" spans="1:30" x14ac:dyDescent="0.3">
      <c r="A215" t="s">
        <v>227</v>
      </c>
      <c r="B215">
        <v>317669</v>
      </c>
      <c r="C215">
        <v>317669</v>
      </c>
      <c r="D215" s="2">
        <v>1</v>
      </c>
      <c r="E215">
        <v>501376</v>
      </c>
      <c r="F215">
        <v>0</v>
      </c>
      <c r="I215" t="s">
        <v>227</v>
      </c>
      <c r="J215" t="s">
        <v>1303</v>
      </c>
      <c r="N215" t="s">
        <v>1123</v>
      </c>
      <c r="O215">
        <v>679732</v>
      </c>
      <c r="P215">
        <v>0</v>
      </c>
      <c r="Q215">
        <v>383801</v>
      </c>
      <c r="R215">
        <v>383241</v>
      </c>
      <c r="S215" t="s">
        <v>1305</v>
      </c>
      <c r="T215" t="s">
        <v>1303</v>
      </c>
      <c r="U215" t="s">
        <v>1289</v>
      </c>
      <c r="X215" s="32" t="s">
        <v>227</v>
      </c>
      <c r="Y215" s="32" t="s">
        <v>1288</v>
      </c>
      <c r="AA215" s="33" t="s">
        <v>227</v>
      </c>
      <c r="AB215" s="33" t="s">
        <v>1288</v>
      </c>
      <c r="AC215" s="33" t="s">
        <v>1288</v>
      </c>
      <c r="AD215" s="33" t="s">
        <v>1288</v>
      </c>
    </row>
    <row r="216" spans="1:30" x14ac:dyDescent="0.3">
      <c r="A216" t="s">
        <v>228</v>
      </c>
      <c r="B216">
        <v>442860</v>
      </c>
      <c r="C216">
        <v>465003</v>
      </c>
      <c r="D216" s="2">
        <v>0.95</v>
      </c>
      <c r="E216">
        <v>297345</v>
      </c>
      <c r="F216">
        <v>0</v>
      </c>
      <c r="I216" t="s">
        <v>228</v>
      </c>
      <c r="J216" t="s">
        <v>1288</v>
      </c>
      <c r="N216" t="s">
        <v>1124</v>
      </c>
      <c r="O216">
        <v>0</v>
      </c>
      <c r="P216">
        <v>0</v>
      </c>
      <c r="Q216">
        <v>24591</v>
      </c>
      <c r="R216">
        <v>295092</v>
      </c>
      <c r="S216" t="s">
        <v>1289</v>
      </c>
      <c r="T216" t="s">
        <v>1303</v>
      </c>
      <c r="U216" t="s">
        <v>1289</v>
      </c>
      <c r="X216" s="32" t="s">
        <v>228</v>
      </c>
      <c r="Y216" s="32" t="s">
        <v>1288</v>
      </c>
      <c r="AA216" s="33" t="s">
        <v>228</v>
      </c>
      <c r="AB216" s="33" t="s">
        <v>1288</v>
      </c>
      <c r="AC216" s="33" t="s">
        <v>1288</v>
      </c>
      <c r="AD216" s="33" t="s">
        <v>1288</v>
      </c>
    </row>
    <row r="217" spans="1:30" x14ac:dyDescent="0.3">
      <c r="A217" t="s">
        <v>229</v>
      </c>
      <c r="B217">
        <v>168784</v>
      </c>
      <c r="C217">
        <v>179333</v>
      </c>
      <c r="D217" s="2">
        <v>0.94</v>
      </c>
      <c r="E217">
        <v>155130</v>
      </c>
      <c r="F217">
        <v>0</v>
      </c>
      <c r="I217" t="s">
        <v>229</v>
      </c>
      <c r="J217" t="s">
        <v>1303</v>
      </c>
      <c r="N217" t="s">
        <v>1125</v>
      </c>
      <c r="O217">
        <v>624653</v>
      </c>
      <c r="P217">
        <v>0</v>
      </c>
      <c r="Q217">
        <v>321347</v>
      </c>
      <c r="R217">
        <v>354315</v>
      </c>
      <c r="S217" t="s">
        <v>1288</v>
      </c>
      <c r="T217" t="s">
        <v>1304</v>
      </c>
      <c r="U217" t="s">
        <v>1289</v>
      </c>
      <c r="X217" s="32" t="s">
        <v>229</v>
      </c>
      <c r="Y217" s="32" t="s">
        <v>1288</v>
      </c>
      <c r="AA217" s="33" t="s">
        <v>229</v>
      </c>
      <c r="AB217" s="33" t="s">
        <v>1288</v>
      </c>
      <c r="AC217" s="33" t="s">
        <v>1288</v>
      </c>
      <c r="AD217" s="33" t="s">
        <v>1288</v>
      </c>
    </row>
    <row r="218" spans="1:30" x14ac:dyDescent="0.3">
      <c r="A218" t="s">
        <v>230</v>
      </c>
      <c r="B218">
        <v>203300</v>
      </c>
      <c r="C218">
        <v>203300</v>
      </c>
      <c r="D218" s="2">
        <v>1</v>
      </c>
      <c r="E218">
        <v>354072</v>
      </c>
      <c r="F218">
        <v>0</v>
      </c>
      <c r="I218" t="s">
        <v>230</v>
      </c>
      <c r="J218" t="s">
        <v>1303</v>
      </c>
      <c r="N218" t="s">
        <v>1126</v>
      </c>
      <c r="O218">
        <v>371282</v>
      </c>
      <c r="P218">
        <v>0</v>
      </c>
      <c r="Q218">
        <v>189508</v>
      </c>
      <c r="R218">
        <v>189508</v>
      </c>
      <c r="S218" t="s">
        <v>1288</v>
      </c>
      <c r="T218" t="s">
        <v>1288</v>
      </c>
      <c r="U218" t="s">
        <v>1289</v>
      </c>
      <c r="X218" s="32" t="s">
        <v>230</v>
      </c>
      <c r="Y218" s="32" t="s">
        <v>1288</v>
      </c>
      <c r="AA218" s="33" t="s">
        <v>230</v>
      </c>
      <c r="AB218" s="33" t="s">
        <v>1288</v>
      </c>
      <c r="AC218" s="33" t="s">
        <v>1288</v>
      </c>
      <c r="AD218" s="33" t="s">
        <v>1288</v>
      </c>
    </row>
    <row r="219" spans="1:30" x14ac:dyDescent="0.3">
      <c r="A219" t="s">
        <v>231</v>
      </c>
      <c r="B219">
        <v>229080</v>
      </c>
      <c r="C219">
        <v>229080</v>
      </c>
      <c r="D219" s="2">
        <v>1</v>
      </c>
      <c r="E219">
        <v>265747</v>
      </c>
      <c r="F219">
        <v>0</v>
      </c>
      <c r="I219" t="s">
        <v>231</v>
      </c>
      <c r="J219" t="s">
        <v>1303</v>
      </c>
      <c r="N219" t="s">
        <v>1127</v>
      </c>
      <c r="O219">
        <v>0</v>
      </c>
      <c r="P219">
        <v>0</v>
      </c>
      <c r="Q219">
        <v>23113</v>
      </c>
      <c r="R219">
        <v>416034</v>
      </c>
      <c r="S219" t="s">
        <v>1289</v>
      </c>
      <c r="T219" t="s">
        <v>1303</v>
      </c>
      <c r="U219" t="s">
        <v>1289</v>
      </c>
      <c r="X219" s="32" t="s">
        <v>231</v>
      </c>
      <c r="Y219" s="32" t="s">
        <v>1288</v>
      </c>
      <c r="AA219" s="33" t="s">
        <v>231</v>
      </c>
      <c r="AB219" s="33" t="s">
        <v>1288</v>
      </c>
      <c r="AC219" s="33" t="s">
        <v>1288</v>
      </c>
      <c r="AD219" s="33" t="s">
        <v>1288</v>
      </c>
    </row>
    <row r="220" spans="1:30" x14ac:dyDescent="0.3">
      <c r="A220" t="s">
        <v>232</v>
      </c>
      <c r="B220">
        <v>222624</v>
      </c>
      <c r="C220">
        <v>222624</v>
      </c>
      <c r="D220" s="2">
        <v>1</v>
      </c>
      <c r="E220">
        <v>36480</v>
      </c>
      <c r="F220">
        <v>0</v>
      </c>
      <c r="I220" t="s">
        <v>232</v>
      </c>
      <c r="J220" t="s">
        <v>1288</v>
      </c>
      <c r="N220" t="s">
        <v>1128</v>
      </c>
      <c r="O220">
        <v>789145</v>
      </c>
      <c r="P220">
        <v>0</v>
      </c>
      <c r="Q220">
        <v>265622.39</v>
      </c>
      <c r="R220">
        <v>368312</v>
      </c>
      <c r="S220" t="s">
        <v>1289</v>
      </c>
      <c r="T220" t="s">
        <v>1304</v>
      </c>
      <c r="U220" t="s">
        <v>1289</v>
      </c>
      <c r="X220" s="32" t="s">
        <v>232</v>
      </c>
      <c r="Y220" s="32" t="s">
        <v>1288</v>
      </c>
      <c r="AA220" s="33" t="s">
        <v>232</v>
      </c>
      <c r="AB220" s="33" t="s">
        <v>1288</v>
      </c>
      <c r="AC220" s="33" t="s">
        <v>1288</v>
      </c>
      <c r="AD220" s="33" t="s">
        <v>1288</v>
      </c>
    </row>
    <row r="221" spans="1:30" x14ac:dyDescent="0.3">
      <c r="A221" t="s">
        <v>233</v>
      </c>
      <c r="B221">
        <v>121994</v>
      </c>
      <c r="C221">
        <v>158106</v>
      </c>
      <c r="D221" s="2">
        <v>0.77</v>
      </c>
      <c r="E221">
        <v>34864</v>
      </c>
      <c r="F221">
        <v>0</v>
      </c>
      <c r="I221" t="s">
        <v>233</v>
      </c>
      <c r="J221" t="s">
        <v>1288</v>
      </c>
      <c r="N221" t="s">
        <v>1129</v>
      </c>
      <c r="O221">
        <v>431922</v>
      </c>
      <c r="P221">
        <v>431922</v>
      </c>
      <c r="Q221">
        <v>297399.58999999898</v>
      </c>
      <c r="R221">
        <v>376299</v>
      </c>
      <c r="S221" t="s">
        <v>1289</v>
      </c>
      <c r="T221" t="s">
        <v>1288</v>
      </c>
      <c r="U221" t="s">
        <v>1289</v>
      </c>
      <c r="X221" s="32" t="s">
        <v>233</v>
      </c>
      <c r="Y221" s="32" t="s">
        <v>1288</v>
      </c>
      <c r="AA221" s="33" t="s">
        <v>233</v>
      </c>
      <c r="AB221" s="33" t="s">
        <v>1288</v>
      </c>
      <c r="AC221" s="33" t="s">
        <v>1288</v>
      </c>
      <c r="AD221" s="33" t="s">
        <v>1288</v>
      </c>
    </row>
    <row r="222" spans="1:30" x14ac:dyDescent="0.3">
      <c r="A222" t="s">
        <v>234</v>
      </c>
      <c r="B222">
        <v>483856</v>
      </c>
      <c r="C222">
        <v>483856</v>
      </c>
      <c r="D222" s="2">
        <v>1</v>
      </c>
      <c r="E222">
        <v>256260</v>
      </c>
      <c r="F222">
        <v>0</v>
      </c>
      <c r="I222" t="s">
        <v>234</v>
      </c>
      <c r="J222" t="s">
        <v>1304</v>
      </c>
      <c r="N222" t="s">
        <v>1130</v>
      </c>
      <c r="O222">
        <v>208266</v>
      </c>
      <c r="P222">
        <v>0</v>
      </c>
      <c r="Q222">
        <v>132184</v>
      </c>
      <c r="R222">
        <v>171195</v>
      </c>
      <c r="S222" t="s">
        <v>1289</v>
      </c>
      <c r="T222" t="s">
        <v>1303</v>
      </c>
      <c r="U222" t="s">
        <v>1289</v>
      </c>
      <c r="X222" s="32" t="s">
        <v>234</v>
      </c>
      <c r="Y222" s="32" t="s">
        <v>1288</v>
      </c>
      <c r="AA222" s="33" t="s">
        <v>234</v>
      </c>
      <c r="AB222" s="33" t="s">
        <v>1288</v>
      </c>
      <c r="AC222" s="33" t="s">
        <v>1288</v>
      </c>
      <c r="AD222" s="33" t="s">
        <v>1288</v>
      </c>
    </row>
    <row r="223" spans="1:30" x14ac:dyDescent="0.3">
      <c r="A223" t="s">
        <v>235</v>
      </c>
      <c r="B223">
        <v>283574</v>
      </c>
      <c r="C223">
        <v>301598</v>
      </c>
      <c r="D223" s="2">
        <v>0.94</v>
      </c>
      <c r="E223">
        <v>380486</v>
      </c>
      <c r="F223">
        <v>0</v>
      </c>
      <c r="I223" t="s">
        <v>235</v>
      </c>
      <c r="J223" t="s">
        <v>1288</v>
      </c>
      <c r="N223" t="s">
        <v>1131</v>
      </c>
      <c r="O223">
        <v>750212</v>
      </c>
      <c r="P223">
        <v>0</v>
      </c>
      <c r="Q223">
        <v>336000</v>
      </c>
      <c r="R223">
        <v>418530</v>
      </c>
      <c r="S223" t="s">
        <v>1305</v>
      </c>
      <c r="T223" t="s">
        <v>1303</v>
      </c>
      <c r="U223" t="s">
        <v>1289</v>
      </c>
      <c r="X223" s="32" t="s">
        <v>235</v>
      </c>
      <c r="Y223" s="32" t="s">
        <v>1288</v>
      </c>
      <c r="AA223" s="33" t="s">
        <v>235</v>
      </c>
      <c r="AB223" s="33" t="s">
        <v>1288</v>
      </c>
      <c r="AC223" s="33" t="s">
        <v>1288</v>
      </c>
      <c r="AD223" s="33" t="s">
        <v>1288</v>
      </c>
    </row>
    <row r="224" spans="1:30" x14ac:dyDescent="0.3">
      <c r="A224" t="s">
        <v>236</v>
      </c>
      <c r="B224">
        <v>182954</v>
      </c>
      <c r="C224">
        <v>187486</v>
      </c>
      <c r="D224" s="2">
        <v>0.98</v>
      </c>
      <c r="E224">
        <v>251794</v>
      </c>
      <c r="F224">
        <v>0</v>
      </c>
      <c r="I224" t="s">
        <v>236</v>
      </c>
      <c r="J224" t="s">
        <v>1304</v>
      </c>
      <c r="N224" t="s">
        <v>1132</v>
      </c>
      <c r="O224">
        <v>666161</v>
      </c>
      <c r="P224">
        <v>666161</v>
      </c>
      <c r="Q224">
        <v>49754</v>
      </c>
      <c r="R224">
        <v>348278</v>
      </c>
      <c r="S224" t="s">
        <v>1289</v>
      </c>
      <c r="T224" t="s">
        <v>1303</v>
      </c>
      <c r="U224" t="s">
        <v>1289</v>
      </c>
      <c r="X224" s="32" t="s">
        <v>236</v>
      </c>
      <c r="Y224" s="32" t="s">
        <v>1288</v>
      </c>
      <c r="AA224" s="33" t="s">
        <v>236</v>
      </c>
      <c r="AB224" s="33" t="s">
        <v>1288</v>
      </c>
      <c r="AC224" s="33" t="s">
        <v>1288</v>
      </c>
      <c r="AD224" s="33" t="s">
        <v>1288</v>
      </c>
    </row>
    <row r="225" spans="1:30" x14ac:dyDescent="0.3">
      <c r="A225" t="s">
        <v>237</v>
      </c>
      <c r="B225">
        <v>453618</v>
      </c>
      <c r="C225">
        <v>453618</v>
      </c>
      <c r="D225" s="2">
        <v>1</v>
      </c>
      <c r="E225">
        <v>470305</v>
      </c>
      <c r="F225">
        <v>0</v>
      </c>
      <c r="I225" t="s">
        <v>237</v>
      </c>
      <c r="J225" t="s">
        <v>1288</v>
      </c>
      <c r="N225" t="s">
        <v>1133</v>
      </c>
      <c r="O225">
        <v>485884</v>
      </c>
      <c r="P225">
        <v>0</v>
      </c>
      <c r="Q225">
        <v>357648</v>
      </c>
      <c r="R225">
        <v>359560</v>
      </c>
      <c r="S225" t="s">
        <v>1305</v>
      </c>
      <c r="T225" t="s">
        <v>1288</v>
      </c>
      <c r="U225" t="s">
        <v>1289</v>
      </c>
      <c r="X225" s="32" t="s">
        <v>237</v>
      </c>
      <c r="Y225" s="32" t="s">
        <v>1288</v>
      </c>
      <c r="AA225" s="33" t="s">
        <v>237</v>
      </c>
      <c r="AB225" s="33" t="s">
        <v>1288</v>
      </c>
      <c r="AC225" s="33" t="s">
        <v>1288</v>
      </c>
      <c r="AD225" s="33" t="s">
        <v>1288</v>
      </c>
    </row>
    <row r="226" spans="1:30" x14ac:dyDescent="0.3">
      <c r="A226" t="s">
        <v>238</v>
      </c>
      <c r="B226">
        <v>146691.88</v>
      </c>
      <c r="C226">
        <v>151877</v>
      </c>
      <c r="D226" s="2">
        <v>0.97</v>
      </c>
      <c r="E226">
        <v>148343</v>
      </c>
      <c r="F226">
        <v>0</v>
      </c>
      <c r="I226" t="s">
        <v>238</v>
      </c>
      <c r="J226" t="s">
        <v>1288</v>
      </c>
      <c r="N226" t="s">
        <v>1134</v>
      </c>
      <c r="O226">
        <v>194332</v>
      </c>
      <c r="P226">
        <v>0</v>
      </c>
      <c r="Q226">
        <v>163343</v>
      </c>
      <c r="R226">
        <v>168195</v>
      </c>
      <c r="S226" t="s">
        <v>1288</v>
      </c>
      <c r="T226" t="s">
        <v>1303</v>
      </c>
      <c r="U226" t="s">
        <v>1289</v>
      </c>
      <c r="X226" s="32" t="s">
        <v>238</v>
      </c>
      <c r="Y226" s="32" t="s">
        <v>1288</v>
      </c>
      <c r="AA226" s="33" t="s">
        <v>238</v>
      </c>
      <c r="AB226" s="33" t="s">
        <v>1288</v>
      </c>
      <c r="AC226" s="33" t="s">
        <v>1288</v>
      </c>
      <c r="AD226" s="33" t="s">
        <v>1288</v>
      </c>
    </row>
    <row r="227" spans="1:30" x14ac:dyDescent="0.3">
      <c r="A227" t="s">
        <v>239</v>
      </c>
      <c r="B227">
        <v>128520</v>
      </c>
      <c r="C227">
        <v>157080</v>
      </c>
      <c r="D227" s="2">
        <v>0.82</v>
      </c>
      <c r="E227">
        <v>272132</v>
      </c>
      <c r="F227">
        <v>0</v>
      </c>
      <c r="I227" t="s">
        <v>239</v>
      </c>
      <c r="J227" t="s">
        <v>1303</v>
      </c>
      <c r="N227" t="s">
        <v>1135</v>
      </c>
      <c r="O227">
        <v>793229</v>
      </c>
      <c r="P227">
        <v>793229</v>
      </c>
      <c r="Q227">
        <v>25601</v>
      </c>
      <c r="R227">
        <v>460818</v>
      </c>
      <c r="S227" t="s">
        <v>1289</v>
      </c>
      <c r="T227" t="s">
        <v>1303</v>
      </c>
      <c r="U227" t="s">
        <v>1289</v>
      </c>
      <c r="X227" s="32" t="s">
        <v>239</v>
      </c>
      <c r="Y227" s="32" t="s">
        <v>1288</v>
      </c>
      <c r="AA227" s="33" t="s">
        <v>239</v>
      </c>
      <c r="AB227" s="33" t="s">
        <v>1288</v>
      </c>
      <c r="AC227" s="33" t="s">
        <v>1288</v>
      </c>
      <c r="AD227" s="33" t="s">
        <v>1288</v>
      </c>
    </row>
    <row r="228" spans="1:30" x14ac:dyDescent="0.3">
      <c r="A228" t="s">
        <v>240</v>
      </c>
      <c r="B228">
        <v>321460</v>
      </c>
      <c r="C228">
        <v>321460</v>
      </c>
      <c r="D228" s="2">
        <v>1</v>
      </c>
      <c r="E228">
        <v>105717</v>
      </c>
      <c r="F228">
        <v>0</v>
      </c>
      <c r="I228" t="s">
        <v>240</v>
      </c>
      <c r="J228" t="s">
        <v>1303</v>
      </c>
      <c r="N228" t="s">
        <v>1136</v>
      </c>
      <c r="O228">
        <v>743022</v>
      </c>
      <c r="P228">
        <v>0</v>
      </c>
      <c r="Q228">
        <v>420704.57</v>
      </c>
      <c r="R228">
        <v>508573</v>
      </c>
      <c r="S228" t="s">
        <v>1289</v>
      </c>
      <c r="T228" t="s">
        <v>1304</v>
      </c>
      <c r="U228" t="s">
        <v>1289</v>
      </c>
      <c r="X228" s="32" t="s">
        <v>240</v>
      </c>
      <c r="Y228" s="32" t="s">
        <v>1288</v>
      </c>
      <c r="AA228" s="33" t="s">
        <v>240</v>
      </c>
      <c r="AB228" s="33" t="s">
        <v>1288</v>
      </c>
      <c r="AC228" s="33" t="s">
        <v>1288</v>
      </c>
      <c r="AD228" s="33" t="s">
        <v>1288</v>
      </c>
    </row>
    <row r="229" spans="1:30" x14ac:dyDescent="0.3">
      <c r="A229" t="s">
        <v>241</v>
      </c>
      <c r="B229">
        <v>364281</v>
      </c>
      <c r="C229">
        <v>486149</v>
      </c>
      <c r="D229" s="2">
        <v>0.75</v>
      </c>
      <c r="E229">
        <v>305011</v>
      </c>
      <c r="F229">
        <v>305011</v>
      </c>
      <c r="I229" t="s">
        <v>241</v>
      </c>
      <c r="J229" t="s">
        <v>1288</v>
      </c>
      <c r="N229" t="s">
        <v>1137</v>
      </c>
      <c r="O229">
        <v>509884</v>
      </c>
      <c r="P229">
        <v>509884</v>
      </c>
      <c r="Q229">
        <v>177624</v>
      </c>
      <c r="R229">
        <v>332956</v>
      </c>
      <c r="S229" t="s">
        <v>1289</v>
      </c>
      <c r="T229" t="s">
        <v>1303</v>
      </c>
      <c r="U229" t="s">
        <v>1289</v>
      </c>
      <c r="X229" s="32" t="s">
        <v>241</v>
      </c>
      <c r="Y229" s="32" t="s">
        <v>1288</v>
      </c>
      <c r="AA229" s="33" t="s">
        <v>241</v>
      </c>
      <c r="AB229" s="33" t="s">
        <v>1288</v>
      </c>
      <c r="AC229" s="33" t="s">
        <v>1288</v>
      </c>
      <c r="AD229" s="33" t="s">
        <v>1288</v>
      </c>
    </row>
    <row r="230" spans="1:30" x14ac:dyDescent="0.3">
      <c r="A230" t="s">
        <v>242</v>
      </c>
      <c r="B230">
        <v>361712</v>
      </c>
      <c r="C230">
        <v>390464</v>
      </c>
      <c r="D230" s="2">
        <v>0.93</v>
      </c>
      <c r="E230">
        <v>526369</v>
      </c>
      <c r="F230">
        <v>0</v>
      </c>
      <c r="I230" t="s">
        <v>242</v>
      </c>
      <c r="J230" t="s">
        <v>1288</v>
      </c>
      <c r="N230" t="s">
        <v>1138</v>
      </c>
      <c r="O230">
        <v>0</v>
      </c>
      <c r="P230">
        <v>0</v>
      </c>
      <c r="Q230">
        <v>21355</v>
      </c>
      <c r="R230">
        <v>234905</v>
      </c>
      <c r="S230" t="s">
        <v>1289</v>
      </c>
      <c r="T230" t="s">
        <v>1288</v>
      </c>
      <c r="U230" t="s">
        <v>1289</v>
      </c>
      <c r="X230" s="32" t="s">
        <v>242</v>
      </c>
      <c r="Y230" s="32" t="s">
        <v>1288</v>
      </c>
      <c r="AA230" s="33" t="s">
        <v>242</v>
      </c>
      <c r="AB230" s="33" t="s">
        <v>1288</v>
      </c>
      <c r="AC230" s="33" t="s">
        <v>1288</v>
      </c>
      <c r="AD230" s="33" t="s">
        <v>1288</v>
      </c>
    </row>
    <row r="231" spans="1:30" x14ac:dyDescent="0.3">
      <c r="A231" t="s">
        <v>243</v>
      </c>
      <c r="B231">
        <v>225314.5</v>
      </c>
      <c r="C231">
        <v>245472</v>
      </c>
      <c r="D231" s="2">
        <v>0.92</v>
      </c>
      <c r="E231">
        <v>286394</v>
      </c>
      <c r="F231">
        <v>0</v>
      </c>
      <c r="I231" t="s">
        <v>243</v>
      </c>
      <c r="J231" t="s">
        <v>1303</v>
      </c>
      <c r="N231" t="s">
        <v>1139</v>
      </c>
      <c r="O231">
        <v>435920</v>
      </c>
      <c r="P231">
        <v>0</v>
      </c>
      <c r="Q231">
        <v>213523</v>
      </c>
      <c r="R231">
        <v>290149</v>
      </c>
      <c r="S231" t="s">
        <v>1289</v>
      </c>
      <c r="T231" t="s">
        <v>1304</v>
      </c>
      <c r="U231" t="s">
        <v>1289</v>
      </c>
      <c r="X231" s="32" t="s">
        <v>243</v>
      </c>
      <c r="Y231" s="32" t="s">
        <v>1288</v>
      </c>
      <c r="AA231" s="33" t="s">
        <v>243</v>
      </c>
      <c r="AB231" s="33" t="s">
        <v>1288</v>
      </c>
      <c r="AC231" s="33" t="s">
        <v>1288</v>
      </c>
      <c r="AD231" s="33" t="s">
        <v>1288</v>
      </c>
    </row>
    <row r="232" spans="1:30" x14ac:dyDescent="0.3">
      <c r="A232" t="s">
        <v>244</v>
      </c>
      <c r="B232">
        <v>369642</v>
      </c>
      <c r="C232">
        <v>369642</v>
      </c>
      <c r="D232" s="2">
        <v>1</v>
      </c>
      <c r="E232">
        <v>249109</v>
      </c>
      <c r="F232">
        <v>0</v>
      </c>
      <c r="I232" t="s">
        <v>244</v>
      </c>
      <c r="J232" t="s">
        <v>1288</v>
      </c>
      <c r="N232" t="s">
        <v>1140</v>
      </c>
      <c r="O232">
        <v>0</v>
      </c>
      <c r="P232">
        <v>0</v>
      </c>
      <c r="Q232">
        <v>21991</v>
      </c>
      <c r="R232">
        <v>395838</v>
      </c>
      <c r="S232" t="s">
        <v>1289</v>
      </c>
      <c r="T232" t="s">
        <v>1303</v>
      </c>
      <c r="U232" t="s">
        <v>1289</v>
      </c>
      <c r="X232" s="32" t="s">
        <v>244</v>
      </c>
      <c r="Y232" s="32" t="s">
        <v>1288</v>
      </c>
      <c r="AA232" s="33" t="s">
        <v>244</v>
      </c>
      <c r="AB232" s="33" t="s">
        <v>1288</v>
      </c>
      <c r="AC232" s="33" t="s">
        <v>1288</v>
      </c>
      <c r="AD232" s="33" t="s">
        <v>1288</v>
      </c>
    </row>
    <row r="233" spans="1:30" x14ac:dyDescent="0.3">
      <c r="A233" t="s">
        <v>245</v>
      </c>
      <c r="B233">
        <v>979776</v>
      </c>
      <c r="C233">
        <v>979776</v>
      </c>
      <c r="D233" s="2">
        <v>1</v>
      </c>
      <c r="E233">
        <v>383779</v>
      </c>
      <c r="F233">
        <v>0</v>
      </c>
      <c r="I233" t="s">
        <v>245</v>
      </c>
      <c r="J233" t="s">
        <v>1303</v>
      </c>
      <c r="N233" t="s">
        <v>1141</v>
      </c>
      <c r="O233">
        <v>888390</v>
      </c>
      <c r="P233">
        <v>0</v>
      </c>
      <c r="Q233">
        <v>587201</v>
      </c>
      <c r="R233">
        <v>632529</v>
      </c>
      <c r="S233" t="s">
        <v>1288</v>
      </c>
      <c r="T233" t="s">
        <v>1288</v>
      </c>
      <c r="U233" t="s">
        <v>1289</v>
      </c>
      <c r="X233" s="32" t="s">
        <v>245</v>
      </c>
      <c r="Y233" s="32" t="s">
        <v>1288</v>
      </c>
      <c r="AA233" s="33" t="s">
        <v>245</v>
      </c>
      <c r="AB233" s="33" t="s">
        <v>1288</v>
      </c>
      <c r="AC233" s="33" t="s">
        <v>1288</v>
      </c>
      <c r="AD233" s="33" t="s">
        <v>1288</v>
      </c>
    </row>
    <row r="234" spans="1:30" x14ac:dyDescent="0.3">
      <c r="A234" t="s">
        <v>246</v>
      </c>
      <c r="B234">
        <v>231268.88</v>
      </c>
      <c r="C234">
        <v>251280</v>
      </c>
      <c r="D234" s="2">
        <v>0.92</v>
      </c>
      <c r="E234">
        <v>301406</v>
      </c>
      <c r="F234">
        <v>0</v>
      </c>
      <c r="I234" t="s">
        <v>246</v>
      </c>
      <c r="J234" t="s">
        <v>1288</v>
      </c>
      <c r="N234" t="s">
        <v>1142</v>
      </c>
      <c r="O234">
        <v>662436</v>
      </c>
      <c r="P234">
        <v>0</v>
      </c>
      <c r="Q234">
        <v>396100</v>
      </c>
      <c r="R234">
        <v>454800</v>
      </c>
      <c r="S234" t="s">
        <v>1305</v>
      </c>
      <c r="T234" t="s">
        <v>1288</v>
      </c>
      <c r="U234" t="s">
        <v>1289</v>
      </c>
      <c r="X234" s="32" t="s">
        <v>246</v>
      </c>
      <c r="Y234" s="32" t="s">
        <v>1288</v>
      </c>
      <c r="AA234" s="33" t="s">
        <v>246</v>
      </c>
      <c r="AB234" s="33" t="s">
        <v>1288</v>
      </c>
      <c r="AC234" s="33" t="s">
        <v>1288</v>
      </c>
      <c r="AD234" s="33" t="s">
        <v>1288</v>
      </c>
    </row>
    <row r="235" spans="1:30" x14ac:dyDescent="0.3">
      <c r="A235" t="s">
        <v>247</v>
      </c>
      <c r="B235">
        <v>239107</v>
      </c>
      <c r="C235">
        <v>239107</v>
      </c>
      <c r="D235" s="2">
        <v>1</v>
      </c>
      <c r="E235">
        <v>130894</v>
      </c>
      <c r="F235">
        <v>0</v>
      </c>
      <c r="I235" t="s">
        <v>247</v>
      </c>
      <c r="J235" t="s">
        <v>1288</v>
      </c>
      <c r="N235" t="s">
        <v>1143</v>
      </c>
      <c r="O235">
        <v>517164</v>
      </c>
      <c r="P235">
        <v>517164</v>
      </c>
      <c r="Q235">
        <v>272732</v>
      </c>
      <c r="R235">
        <v>371196</v>
      </c>
      <c r="S235" t="s">
        <v>1289</v>
      </c>
      <c r="T235" t="s">
        <v>1288</v>
      </c>
      <c r="U235" t="s">
        <v>1289</v>
      </c>
      <c r="X235" s="32" t="s">
        <v>247</v>
      </c>
      <c r="Y235" s="32" t="s">
        <v>1288</v>
      </c>
      <c r="AA235" s="33" t="s">
        <v>247</v>
      </c>
      <c r="AB235" s="33" t="s">
        <v>1288</v>
      </c>
      <c r="AC235" s="33" t="s">
        <v>1288</v>
      </c>
      <c r="AD235" s="33" t="s">
        <v>1288</v>
      </c>
    </row>
    <row r="236" spans="1:30" x14ac:dyDescent="0.3">
      <c r="A236" t="s">
        <v>248</v>
      </c>
      <c r="B236">
        <v>105672.96000000001</v>
      </c>
      <c r="C236">
        <v>117410</v>
      </c>
      <c r="D236" s="2">
        <v>0.9</v>
      </c>
      <c r="E236">
        <v>121868</v>
      </c>
      <c r="F236">
        <v>0</v>
      </c>
      <c r="I236" t="s">
        <v>248</v>
      </c>
      <c r="J236" t="s">
        <v>1303</v>
      </c>
      <c r="N236" t="s">
        <v>1144</v>
      </c>
      <c r="O236">
        <v>741764</v>
      </c>
      <c r="P236">
        <v>741764</v>
      </c>
      <c r="Q236">
        <v>159780</v>
      </c>
      <c r="R236">
        <v>520380</v>
      </c>
      <c r="S236" t="s">
        <v>1289</v>
      </c>
      <c r="T236" t="s">
        <v>1288</v>
      </c>
      <c r="U236" t="s">
        <v>1289</v>
      </c>
      <c r="X236" s="32" t="s">
        <v>248</v>
      </c>
      <c r="Y236" s="32" t="s">
        <v>1288</v>
      </c>
      <c r="AA236" s="33" t="s">
        <v>248</v>
      </c>
      <c r="AB236" s="33" t="s">
        <v>1288</v>
      </c>
      <c r="AC236" s="33" t="s">
        <v>1288</v>
      </c>
      <c r="AD236" s="33" t="s">
        <v>1288</v>
      </c>
    </row>
    <row r="237" spans="1:30" x14ac:dyDescent="0.3">
      <c r="A237" t="s">
        <v>249</v>
      </c>
      <c r="B237">
        <v>185520</v>
      </c>
      <c r="C237">
        <v>185520</v>
      </c>
      <c r="D237" s="2">
        <v>1</v>
      </c>
      <c r="E237">
        <v>335128</v>
      </c>
      <c r="F237">
        <v>0</v>
      </c>
      <c r="I237" t="s">
        <v>249</v>
      </c>
      <c r="J237" t="s">
        <v>1303</v>
      </c>
      <c r="N237" t="s">
        <v>1145</v>
      </c>
      <c r="O237">
        <v>343482</v>
      </c>
      <c r="P237">
        <v>0</v>
      </c>
      <c r="Q237">
        <v>283890</v>
      </c>
      <c r="R237">
        <v>334446</v>
      </c>
      <c r="S237" t="s">
        <v>1305</v>
      </c>
      <c r="T237" t="s">
        <v>1303</v>
      </c>
      <c r="U237" t="s">
        <v>1289</v>
      </c>
      <c r="X237" s="32" t="s">
        <v>249</v>
      </c>
      <c r="Y237" s="32" t="s">
        <v>1288</v>
      </c>
      <c r="AA237" s="33" t="s">
        <v>249</v>
      </c>
      <c r="AB237" s="33" t="s">
        <v>1288</v>
      </c>
      <c r="AC237" s="33" t="s">
        <v>1288</v>
      </c>
      <c r="AD237" s="33" t="s">
        <v>1288</v>
      </c>
    </row>
    <row r="238" spans="1:30" x14ac:dyDescent="0.3">
      <c r="A238" t="s">
        <v>250</v>
      </c>
      <c r="B238">
        <v>331845</v>
      </c>
      <c r="C238">
        <v>331845</v>
      </c>
      <c r="D238" s="2">
        <v>1</v>
      </c>
      <c r="E238">
        <v>573456</v>
      </c>
      <c r="F238">
        <v>0</v>
      </c>
      <c r="I238" t="s">
        <v>250</v>
      </c>
      <c r="J238" t="s">
        <v>1304</v>
      </c>
      <c r="N238" t="s">
        <v>1146</v>
      </c>
      <c r="O238">
        <v>641733</v>
      </c>
      <c r="P238">
        <v>0</v>
      </c>
      <c r="Q238">
        <v>499529</v>
      </c>
      <c r="R238">
        <v>499529</v>
      </c>
      <c r="S238" t="s">
        <v>1288</v>
      </c>
      <c r="T238" t="s">
        <v>1288</v>
      </c>
      <c r="U238" t="s">
        <v>1289</v>
      </c>
      <c r="X238" s="32" t="s">
        <v>250</v>
      </c>
      <c r="Y238" s="32" t="s">
        <v>1288</v>
      </c>
      <c r="AA238" s="33" t="s">
        <v>250</v>
      </c>
      <c r="AB238" s="33" t="s">
        <v>1288</v>
      </c>
      <c r="AC238" s="33" t="s">
        <v>1288</v>
      </c>
      <c r="AD238" s="33" t="s">
        <v>1288</v>
      </c>
    </row>
    <row r="239" spans="1:30" x14ac:dyDescent="0.3">
      <c r="A239" t="s">
        <v>251</v>
      </c>
      <c r="B239">
        <v>199725</v>
      </c>
      <c r="C239">
        <v>227425</v>
      </c>
      <c r="D239" s="2">
        <v>0.88</v>
      </c>
      <c r="E239">
        <v>235085</v>
      </c>
      <c r="F239">
        <v>0</v>
      </c>
      <c r="I239" t="s">
        <v>251</v>
      </c>
      <c r="J239" t="s">
        <v>1288</v>
      </c>
      <c r="N239" t="s">
        <v>1147</v>
      </c>
      <c r="O239">
        <v>0</v>
      </c>
      <c r="P239">
        <v>0</v>
      </c>
      <c r="Q239">
        <v>85335</v>
      </c>
      <c r="R239">
        <v>386365</v>
      </c>
      <c r="S239" t="s">
        <v>1289</v>
      </c>
      <c r="T239" t="s">
        <v>1288</v>
      </c>
      <c r="U239" t="s">
        <v>1289</v>
      </c>
      <c r="X239" s="32" t="s">
        <v>251</v>
      </c>
      <c r="Y239" s="32" t="s">
        <v>1288</v>
      </c>
      <c r="AA239" s="33" t="s">
        <v>251</v>
      </c>
      <c r="AB239" s="33" t="s">
        <v>1288</v>
      </c>
      <c r="AC239" s="33" t="s">
        <v>1288</v>
      </c>
      <c r="AD239" s="33" t="s">
        <v>1288</v>
      </c>
    </row>
    <row r="240" spans="1:30" x14ac:dyDescent="0.3">
      <c r="A240" t="s">
        <v>252</v>
      </c>
      <c r="B240">
        <v>212330</v>
      </c>
      <c r="C240">
        <v>212330</v>
      </c>
      <c r="D240" s="2">
        <v>1</v>
      </c>
      <c r="E240">
        <v>464130</v>
      </c>
      <c r="F240">
        <v>0</v>
      </c>
      <c r="I240" t="s">
        <v>252</v>
      </c>
      <c r="J240" t="s">
        <v>1303</v>
      </c>
      <c r="N240" t="s">
        <v>1148</v>
      </c>
      <c r="O240">
        <v>0</v>
      </c>
      <c r="P240">
        <v>0</v>
      </c>
      <c r="Q240">
        <v>152568</v>
      </c>
      <c r="R240">
        <v>441978</v>
      </c>
      <c r="S240" t="s">
        <v>1289</v>
      </c>
      <c r="T240" t="s">
        <v>1288</v>
      </c>
      <c r="U240" t="s">
        <v>1289</v>
      </c>
      <c r="X240" s="32" t="s">
        <v>252</v>
      </c>
      <c r="Y240" s="32" t="s">
        <v>1288</v>
      </c>
      <c r="AA240" s="33" t="s">
        <v>252</v>
      </c>
      <c r="AB240" s="33" t="s">
        <v>1288</v>
      </c>
      <c r="AC240" s="33" t="s">
        <v>1288</v>
      </c>
      <c r="AD240" s="33" t="s">
        <v>1288</v>
      </c>
    </row>
    <row r="241" spans="1:30" x14ac:dyDescent="0.3">
      <c r="A241" t="s">
        <v>253</v>
      </c>
      <c r="B241">
        <v>255024</v>
      </c>
      <c r="C241">
        <v>278208</v>
      </c>
      <c r="D241" s="2">
        <v>0.92</v>
      </c>
      <c r="E241">
        <v>437363</v>
      </c>
      <c r="F241">
        <v>0</v>
      </c>
      <c r="I241" t="s">
        <v>253</v>
      </c>
      <c r="J241" t="s">
        <v>1288</v>
      </c>
      <c r="N241" t="s">
        <v>1149</v>
      </c>
      <c r="O241">
        <v>564450</v>
      </c>
      <c r="P241">
        <v>0</v>
      </c>
      <c r="Q241">
        <v>206418</v>
      </c>
      <c r="R241">
        <v>286656</v>
      </c>
      <c r="S241" t="s">
        <v>1289</v>
      </c>
      <c r="T241" t="s">
        <v>1303</v>
      </c>
      <c r="U241" t="s">
        <v>1289</v>
      </c>
      <c r="X241" s="32" t="s">
        <v>253</v>
      </c>
      <c r="Y241" s="32" t="s">
        <v>1288</v>
      </c>
      <c r="AA241" s="33" t="s">
        <v>253</v>
      </c>
      <c r="AB241" s="33" t="s">
        <v>1288</v>
      </c>
      <c r="AC241" s="33" t="s">
        <v>1288</v>
      </c>
      <c r="AD241" s="33" t="s">
        <v>1288</v>
      </c>
    </row>
    <row r="242" spans="1:30" x14ac:dyDescent="0.3">
      <c r="A242" t="s">
        <v>254</v>
      </c>
      <c r="B242">
        <v>158136</v>
      </c>
      <c r="C242">
        <v>158136</v>
      </c>
      <c r="D242" s="2">
        <v>1</v>
      </c>
      <c r="E242">
        <v>144712</v>
      </c>
      <c r="F242">
        <v>0</v>
      </c>
      <c r="I242" t="s">
        <v>254</v>
      </c>
      <c r="J242" t="s">
        <v>1288</v>
      </c>
      <c r="N242" t="s">
        <v>1150</v>
      </c>
      <c r="O242">
        <v>647924</v>
      </c>
      <c r="P242">
        <v>0</v>
      </c>
      <c r="Q242">
        <v>529660</v>
      </c>
      <c r="R242">
        <v>529660</v>
      </c>
      <c r="S242" t="s">
        <v>1288</v>
      </c>
      <c r="T242" t="s">
        <v>1288</v>
      </c>
      <c r="U242" t="s">
        <v>1289</v>
      </c>
      <c r="X242" s="32" t="s">
        <v>254</v>
      </c>
      <c r="Y242" s="32" t="s">
        <v>1288</v>
      </c>
      <c r="AA242" s="33" t="s">
        <v>254</v>
      </c>
      <c r="AB242" s="33" t="s">
        <v>1288</v>
      </c>
      <c r="AC242" s="33" t="s">
        <v>1288</v>
      </c>
      <c r="AD242" s="33" t="s">
        <v>1288</v>
      </c>
    </row>
    <row r="243" spans="1:30" x14ac:dyDescent="0.3">
      <c r="A243" t="s">
        <v>255</v>
      </c>
      <c r="B243">
        <v>341991.27</v>
      </c>
      <c r="C243">
        <v>387498</v>
      </c>
      <c r="D243" s="2">
        <v>0.88</v>
      </c>
      <c r="E243">
        <v>187396</v>
      </c>
      <c r="F243">
        <v>0</v>
      </c>
      <c r="I243" t="s">
        <v>255</v>
      </c>
      <c r="J243" t="s">
        <v>1288</v>
      </c>
      <c r="N243" t="s">
        <v>1151</v>
      </c>
      <c r="O243">
        <v>485850</v>
      </c>
      <c r="P243">
        <v>485850</v>
      </c>
      <c r="Q243">
        <v>175768</v>
      </c>
      <c r="R243">
        <v>303121</v>
      </c>
      <c r="S243" t="s">
        <v>1289</v>
      </c>
      <c r="T243" t="s">
        <v>1304</v>
      </c>
      <c r="U243" t="s">
        <v>1289</v>
      </c>
      <c r="X243" s="32" t="s">
        <v>255</v>
      </c>
      <c r="Y243" s="32" t="s">
        <v>1288</v>
      </c>
      <c r="AA243" s="33" t="s">
        <v>255</v>
      </c>
      <c r="AB243" s="33" t="s">
        <v>1288</v>
      </c>
      <c r="AC243" s="33" t="s">
        <v>1288</v>
      </c>
      <c r="AD243" s="33" t="s">
        <v>1288</v>
      </c>
    </row>
    <row r="244" spans="1:30" x14ac:dyDescent="0.3">
      <c r="A244" t="s">
        <v>256</v>
      </c>
      <c r="B244">
        <v>378201.76</v>
      </c>
      <c r="C244">
        <v>378876</v>
      </c>
      <c r="D244" s="2">
        <v>1</v>
      </c>
      <c r="E244">
        <v>539720</v>
      </c>
      <c r="F244">
        <v>0</v>
      </c>
      <c r="I244" t="s">
        <v>256</v>
      </c>
      <c r="J244" t="s">
        <v>1288</v>
      </c>
      <c r="N244" t="s">
        <v>1152</v>
      </c>
      <c r="O244">
        <v>608449</v>
      </c>
      <c r="P244">
        <v>0</v>
      </c>
      <c r="Q244">
        <v>303792.33</v>
      </c>
      <c r="R244">
        <v>444560.5</v>
      </c>
      <c r="S244" t="s">
        <v>1305</v>
      </c>
      <c r="T244" t="s">
        <v>1303</v>
      </c>
      <c r="U244" t="s">
        <v>1289</v>
      </c>
      <c r="X244" s="32" t="s">
        <v>256</v>
      </c>
      <c r="Y244" s="32" t="s">
        <v>1288</v>
      </c>
      <c r="AA244" s="33" t="s">
        <v>256</v>
      </c>
      <c r="AB244" s="33" t="s">
        <v>1288</v>
      </c>
      <c r="AC244" s="33" t="s">
        <v>1288</v>
      </c>
      <c r="AD244" s="33" t="s">
        <v>1288</v>
      </c>
    </row>
    <row r="245" spans="1:30" x14ac:dyDescent="0.3">
      <c r="A245" t="s">
        <v>257</v>
      </c>
      <c r="B245">
        <v>147708</v>
      </c>
      <c r="C245">
        <v>147708</v>
      </c>
      <c r="D245" s="2">
        <v>1</v>
      </c>
      <c r="E245">
        <v>26471</v>
      </c>
      <c r="F245">
        <v>0</v>
      </c>
      <c r="I245" t="s">
        <v>257</v>
      </c>
      <c r="J245" t="s">
        <v>1303</v>
      </c>
      <c r="N245" t="s">
        <v>1153</v>
      </c>
      <c r="O245">
        <v>0</v>
      </c>
      <c r="P245">
        <v>0</v>
      </c>
      <c r="Q245">
        <v>360921.95</v>
      </c>
      <c r="R245">
        <v>569631</v>
      </c>
      <c r="S245" t="s">
        <v>1289</v>
      </c>
      <c r="T245" t="s">
        <v>1288</v>
      </c>
      <c r="U245" t="s">
        <v>1289</v>
      </c>
      <c r="X245" s="32" t="s">
        <v>257</v>
      </c>
      <c r="Y245" s="32" t="s">
        <v>1288</v>
      </c>
      <c r="AA245" s="33" t="s">
        <v>257</v>
      </c>
      <c r="AB245" s="33" t="s">
        <v>1288</v>
      </c>
      <c r="AC245" s="33" t="s">
        <v>1288</v>
      </c>
      <c r="AD245" s="33" t="s">
        <v>1288</v>
      </c>
    </row>
    <row r="246" spans="1:30" x14ac:dyDescent="0.3">
      <c r="A246" t="s">
        <v>258</v>
      </c>
      <c r="B246">
        <v>230120</v>
      </c>
      <c r="C246">
        <v>251040</v>
      </c>
      <c r="D246" s="2">
        <v>0.92</v>
      </c>
      <c r="E246">
        <v>312765</v>
      </c>
      <c r="F246">
        <v>0</v>
      </c>
      <c r="I246" t="s">
        <v>258</v>
      </c>
      <c r="J246" t="s">
        <v>1303</v>
      </c>
      <c r="N246" t="s">
        <v>1154</v>
      </c>
      <c r="O246">
        <v>704307</v>
      </c>
      <c r="P246">
        <v>704307</v>
      </c>
      <c r="Q246">
        <v>337760</v>
      </c>
      <c r="R246">
        <v>580298</v>
      </c>
      <c r="S246" t="s">
        <v>1289</v>
      </c>
      <c r="T246" t="s">
        <v>1288</v>
      </c>
      <c r="U246" t="s">
        <v>1289</v>
      </c>
      <c r="X246" s="32" t="s">
        <v>258</v>
      </c>
      <c r="Y246" s="32" t="s">
        <v>1288</v>
      </c>
      <c r="AA246" s="33" t="s">
        <v>258</v>
      </c>
      <c r="AB246" s="33" t="s">
        <v>1288</v>
      </c>
      <c r="AC246" s="33" t="s">
        <v>1288</v>
      </c>
      <c r="AD246" s="33" t="s">
        <v>1288</v>
      </c>
    </row>
    <row r="247" spans="1:30" x14ac:dyDescent="0.3">
      <c r="A247" t="s">
        <v>259</v>
      </c>
      <c r="B247">
        <v>162412</v>
      </c>
      <c r="C247">
        <v>162412</v>
      </c>
      <c r="D247" s="2">
        <v>1</v>
      </c>
      <c r="E247">
        <v>160043</v>
      </c>
      <c r="F247">
        <v>0</v>
      </c>
      <c r="I247" t="s">
        <v>259</v>
      </c>
      <c r="J247" t="s">
        <v>1288</v>
      </c>
      <c r="N247" t="s">
        <v>1155</v>
      </c>
      <c r="O247">
        <v>590360</v>
      </c>
      <c r="P247">
        <v>590360</v>
      </c>
      <c r="Q247">
        <v>293864</v>
      </c>
      <c r="R247">
        <v>511280</v>
      </c>
      <c r="S247" t="s">
        <v>1289</v>
      </c>
      <c r="T247" t="s">
        <v>1288</v>
      </c>
      <c r="U247" t="s">
        <v>1289</v>
      </c>
      <c r="X247" s="32" t="s">
        <v>259</v>
      </c>
      <c r="Y247" s="32" t="s">
        <v>1288</v>
      </c>
      <c r="AA247" s="33" t="s">
        <v>259</v>
      </c>
      <c r="AB247" s="33" t="s">
        <v>1288</v>
      </c>
      <c r="AC247" s="33" t="s">
        <v>1288</v>
      </c>
      <c r="AD247" s="33" t="s">
        <v>1288</v>
      </c>
    </row>
    <row r="248" spans="1:30" x14ac:dyDescent="0.3">
      <c r="A248" t="s">
        <v>260</v>
      </c>
      <c r="B248">
        <v>190472</v>
      </c>
      <c r="C248">
        <v>219576</v>
      </c>
      <c r="D248" s="2">
        <v>0.87</v>
      </c>
      <c r="E248">
        <v>220654</v>
      </c>
      <c r="F248">
        <v>0</v>
      </c>
      <c r="I248" t="s">
        <v>260</v>
      </c>
      <c r="J248" t="s">
        <v>1288</v>
      </c>
      <c r="N248" t="s">
        <v>1156</v>
      </c>
      <c r="O248">
        <v>755421</v>
      </c>
      <c r="P248">
        <v>0</v>
      </c>
      <c r="Q248">
        <v>453930</v>
      </c>
      <c r="R248">
        <v>508904</v>
      </c>
      <c r="S248" t="s">
        <v>1288</v>
      </c>
      <c r="T248" t="s">
        <v>1288</v>
      </c>
      <c r="U248" t="s">
        <v>1289</v>
      </c>
      <c r="X248" s="32" t="s">
        <v>260</v>
      </c>
      <c r="Y248" s="32" t="s">
        <v>1288</v>
      </c>
      <c r="AA248" s="33" t="s">
        <v>260</v>
      </c>
      <c r="AB248" s="33" t="s">
        <v>1288</v>
      </c>
      <c r="AC248" s="33" t="s">
        <v>1288</v>
      </c>
      <c r="AD248" s="33" t="s">
        <v>1288</v>
      </c>
    </row>
    <row r="249" spans="1:30" x14ac:dyDescent="0.3">
      <c r="A249" t="s">
        <v>261</v>
      </c>
      <c r="B249">
        <v>233460</v>
      </c>
      <c r="C249">
        <v>315452</v>
      </c>
      <c r="D249" s="2">
        <v>0.74</v>
      </c>
      <c r="E249">
        <v>497215</v>
      </c>
      <c r="F249">
        <v>497215</v>
      </c>
      <c r="I249" t="s">
        <v>261</v>
      </c>
      <c r="J249" t="s">
        <v>1288</v>
      </c>
      <c r="N249" t="s">
        <v>1157</v>
      </c>
      <c r="O249">
        <v>657425</v>
      </c>
      <c r="P249">
        <v>0</v>
      </c>
      <c r="Q249">
        <v>382313</v>
      </c>
      <c r="R249">
        <v>452219</v>
      </c>
      <c r="S249" t="s">
        <v>1288</v>
      </c>
      <c r="T249" t="s">
        <v>1288</v>
      </c>
      <c r="U249" t="s">
        <v>1289</v>
      </c>
      <c r="X249" s="32" t="s">
        <v>261</v>
      </c>
      <c r="Y249" s="32" t="s">
        <v>1288</v>
      </c>
      <c r="AA249" s="33" t="s">
        <v>261</v>
      </c>
      <c r="AB249" s="33" t="s">
        <v>1288</v>
      </c>
      <c r="AC249" s="33" t="s">
        <v>1288</v>
      </c>
      <c r="AD249" s="33" t="s">
        <v>1288</v>
      </c>
    </row>
    <row r="250" spans="1:30" x14ac:dyDescent="0.3">
      <c r="A250" t="s">
        <v>262</v>
      </c>
      <c r="B250">
        <v>316315</v>
      </c>
      <c r="C250">
        <v>389400</v>
      </c>
      <c r="D250" s="2">
        <v>0.81</v>
      </c>
      <c r="E250">
        <v>73085</v>
      </c>
      <c r="F250">
        <v>73085</v>
      </c>
      <c r="I250" t="s">
        <v>262</v>
      </c>
      <c r="J250" t="s">
        <v>1303</v>
      </c>
      <c r="N250" t="s">
        <v>1158</v>
      </c>
      <c r="O250">
        <v>587948</v>
      </c>
      <c r="P250">
        <v>0</v>
      </c>
      <c r="Q250">
        <v>383558.40000000002</v>
      </c>
      <c r="R250">
        <v>422982</v>
      </c>
      <c r="S250" t="s">
        <v>1288</v>
      </c>
      <c r="T250" t="s">
        <v>1288</v>
      </c>
      <c r="U250" t="s">
        <v>1289</v>
      </c>
      <c r="X250" s="32" t="s">
        <v>262</v>
      </c>
      <c r="Y250" s="32" t="s">
        <v>1288</v>
      </c>
      <c r="AA250" s="33" t="s">
        <v>262</v>
      </c>
      <c r="AB250" s="33" t="s">
        <v>1288</v>
      </c>
      <c r="AC250" s="33" t="s">
        <v>1288</v>
      </c>
      <c r="AD250" s="33" t="s">
        <v>1288</v>
      </c>
    </row>
    <row r="251" spans="1:30" x14ac:dyDescent="0.3">
      <c r="A251" t="s">
        <v>263</v>
      </c>
      <c r="B251">
        <v>201684</v>
      </c>
      <c r="C251">
        <v>215498</v>
      </c>
      <c r="D251" s="2">
        <v>0.94</v>
      </c>
      <c r="E251">
        <v>292377</v>
      </c>
      <c r="F251">
        <v>0</v>
      </c>
      <c r="I251" t="s">
        <v>263</v>
      </c>
      <c r="J251" t="s">
        <v>1288</v>
      </c>
      <c r="N251" t="s">
        <v>1159</v>
      </c>
      <c r="O251">
        <v>507792</v>
      </c>
      <c r="P251">
        <v>0</v>
      </c>
      <c r="Q251">
        <v>419535.85</v>
      </c>
      <c r="R251">
        <v>431116</v>
      </c>
      <c r="S251" t="s">
        <v>1288</v>
      </c>
      <c r="T251" t="s">
        <v>1303</v>
      </c>
      <c r="U251" t="s">
        <v>1289</v>
      </c>
      <c r="X251" s="32" t="s">
        <v>263</v>
      </c>
      <c r="Y251" s="32" t="s">
        <v>1288</v>
      </c>
      <c r="AA251" s="33" t="s">
        <v>263</v>
      </c>
      <c r="AB251" s="33" t="s">
        <v>1288</v>
      </c>
      <c r="AC251" s="33" t="s">
        <v>1288</v>
      </c>
      <c r="AD251" s="33" t="s">
        <v>1288</v>
      </c>
    </row>
    <row r="252" spans="1:30" x14ac:dyDescent="0.3">
      <c r="A252" t="s">
        <v>264</v>
      </c>
      <c r="B252">
        <v>468020</v>
      </c>
      <c r="C252">
        <v>468020</v>
      </c>
      <c r="D252" s="2">
        <v>1</v>
      </c>
      <c r="E252">
        <v>314498</v>
      </c>
      <c r="F252">
        <v>0</v>
      </c>
      <c r="I252" t="s">
        <v>264</v>
      </c>
      <c r="J252" t="s">
        <v>1288</v>
      </c>
      <c r="N252" t="s">
        <v>1160</v>
      </c>
      <c r="O252">
        <v>487169</v>
      </c>
      <c r="P252">
        <v>0</v>
      </c>
      <c r="Q252">
        <v>474831</v>
      </c>
      <c r="R252">
        <v>474831</v>
      </c>
      <c r="S252" t="s">
        <v>1288</v>
      </c>
      <c r="T252" t="s">
        <v>1303</v>
      </c>
      <c r="U252" t="s">
        <v>1289</v>
      </c>
      <c r="X252" s="32" t="s">
        <v>264</v>
      </c>
      <c r="Y252" s="32" t="s">
        <v>1288</v>
      </c>
      <c r="AA252" s="33" t="s">
        <v>264</v>
      </c>
      <c r="AB252" s="33" t="s">
        <v>1288</v>
      </c>
      <c r="AC252" s="33" t="s">
        <v>1288</v>
      </c>
      <c r="AD252" s="33" t="s">
        <v>1288</v>
      </c>
    </row>
    <row r="253" spans="1:30" x14ac:dyDescent="0.3">
      <c r="A253" t="s">
        <v>265</v>
      </c>
      <c r="B253">
        <v>92974.64</v>
      </c>
      <c r="C253">
        <v>132780</v>
      </c>
      <c r="D253" s="2">
        <v>0.7</v>
      </c>
      <c r="E253">
        <v>189052</v>
      </c>
      <c r="F253">
        <v>0</v>
      </c>
      <c r="I253" t="s">
        <v>265</v>
      </c>
      <c r="J253" t="s">
        <v>1303</v>
      </c>
      <c r="N253" t="s">
        <v>1161</v>
      </c>
      <c r="O253">
        <v>624707</v>
      </c>
      <c r="P253">
        <v>624707</v>
      </c>
      <c r="Q253">
        <v>262765</v>
      </c>
      <c r="R253">
        <v>477300</v>
      </c>
      <c r="S253" t="s">
        <v>1289</v>
      </c>
      <c r="T253" t="s">
        <v>1288</v>
      </c>
      <c r="U253" t="s">
        <v>1289</v>
      </c>
      <c r="X253" s="32" t="s">
        <v>265</v>
      </c>
      <c r="Y253" s="32" t="s">
        <v>1288</v>
      </c>
      <c r="AA253" s="33" t="s">
        <v>265</v>
      </c>
      <c r="AB253" s="33" t="s">
        <v>1288</v>
      </c>
      <c r="AC253" s="33" t="s">
        <v>1288</v>
      </c>
      <c r="AD253" s="33" t="s">
        <v>1288</v>
      </c>
    </row>
    <row r="254" spans="1:30" x14ac:dyDescent="0.3">
      <c r="A254" t="s">
        <v>266</v>
      </c>
      <c r="B254">
        <v>210634</v>
      </c>
      <c r="C254">
        <v>213090</v>
      </c>
      <c r="D254" s="2">
        <v>0.99</v>
      </c>
      <c r="E254">
        <v>473102</v>
      </c>
      <c r="F254">
        <v>0</v>
      </c>
      <c r="I254" t="s">
        <v>266</v>
      </c>
      <c r="J254" t="s">
        <v>1303</v>
      </c>
      <c r="N254" t="s">
        <v>1162</v>
      </c>
      <c r="O254">
        <v>401440</v>
      </c>
      <c r="P254">
        <v>0</v>
      </c>
      <c r="Q254">
        <v>430229.47</v>
      </c>
      <c r="R254">
        <v>489991</v>
      </c>
      <c r="S254" t="s">
        <v>1288</v>
      </c>
      <c r="T254" t="s">
        <v>1288</v>
      </c>
      <c r="U254" t="s">
        <v>1289</v>
      </c>
      <c r="X254" s="32" t="s">
        <v>266</v>
      </c>
      <c r="Y254" s="32" t="s">
        <v>1288</v>
      </c>
      <c r="AA254" s="33" t="s">
        <v>266</v>
      </c>
      <c r="AB254" s="33" t="s">
        <v>1288</v>
      </c>
      <c r="AC254" s="33" t="s">
        <v>1288</v>
      </c>
      <c r="AD254" s="33" t="s">
        <v>1288</v>
      </c>
    </row>
    <row r="255" spans="1:30" x14ac:dyDescent="0.3">
      <c r="A255" t="s">
        <v>267</v>
      </c>
      <c r="B255">
        <v>255960</v>
      </c>
      <c r="C255">
        <v>255960</v>
      </c>
      <c r="D255" s="2">
        <v>1</v>
      </c>
      <c r="E255">
        <v>566014</v>
      </c>
      <c r="F255">
        <v>0</v>
      </c>
      <c r="I255" t="s">
        <v>267</v>
      </c>
      <c r="J255" t="s">
        <v>1303</v>
      </c>
      <c r="N255" t="s">
        <v>1163</v>
      </c>
      <c r="O255">
        <v>584500</v>
      </c>
      <c r="P255">
        <v>0</v>
      </c>
      <c r="Q255">
        <v>229418</v>
      </c>
      <c r="R255">
        <v>273933</v>
      </c>
      <c r="S255" t="s">
        <v>1288</v>
      </c>
      <c r="T255" t="s">
        <v>1304</v>
      </c>
      <c r="U255" t="s">
        <v>1289</v>
      </c>
      <c r="X255" s="32" t="s">
        <v>267</v>
      </c>
      <c r="Y255" s="32" t="s">
        <v>1288</v>
      </c>
      <c r="AA255" s="33" t="s">
        <v>267</v>
      </c>
      <c r="AB255" s="33" t="s">
        <v>1288</v>
      </c>
      <c r="AC255" s="33" t="s">
        <v>1288</v>
      </c>
      <c r="AD255" s="33" t="s">
        <v>1288</v>
      </c>
    </row>
    <row r="256" spans="1:30" x14ac:dyDescent="0.3">
      <c r="A256" t="s">
        <v>268</v>
      </c>
      <c r="B256">
        <v>488111</v>
      </c>
      <c r="C256">
        <v>525658</v>
      </c>
      <c r="D256" s="2">
        <v>0.93</v>
      </c>
      <c r="E256">
        <v>676728</v>
      </c>
      <c r="F256">
        <v>0</v>
      </c>
      <c r="I256" t="s">
        <v>268</v>
      </c>
      <c r="J256" t="s">
        <v>1303</v>
      </c>
      <c r="N256" t="s">
        <v>1164</v>
      </c>
      <c r="O256">
        <v>411563</v>
      </c>
      <c r="P256">
        <v>0</v>
      </c>
      <c r="Q256">
        <v>313199.89</v>
      </c>
      <c r="R256">
        <v>322770</v>
      </c>
      <c r="S256" t="s">
        <v>1288</v>
      </c>
      <c r="T256" t="s">
        <v>1305</v>
      </c>
      <c r="U256" t="s">
        <v>1289</v>
      </c>
      <c r="X256" s="32" t="s">
        <v>268</v>
      </c>
      <c r="Y256" s="32" t="s">
        <v>1288</v>
      </c>
      <c r="AA256" s="33" t="s">
        <v>268</v>
      </c>
      <c r="AB256" s="33" t="s">
        <v>1288</v>
      </c>
      <c r="AC256" s="33" t="s">
        <v>1288</v>
      </c>
      <c r="AD256" s="33" t="s">
        <v>1288</v>
      </c>
    </row>
    <row r="257" spans="1:30" x14ac:dyDescent="0.3">
      <c r="A257" t="s">
        <v>269</v>
      </c>
      <c r="B257">
        <v>100538</v>
      </c>
      <c r="C257">
        <v>122903</v>
      </c>
      <c r="D257" s="2">
        <v>0.82</v>
      </c>
      <c r="E257">
        <v>92685</v>
      </c>
      <c r="F257">
        <v>0</v>
      </c>
      <c r="I257" t="s">
        <v>269</v>
      </c>
      <c r="J257" t="s">
        <v>1303</v>
      </c>
      <c r="N257" t="s">
        <v>1165</v>
      </c>
      <c r="O257">
        <v>578810</v>
      </c>
      <c r="P257">
        <v>0</v>
      </c>
      <c r="Q257">
        <v>477900</v>
      </c>
      <c r="R257">
        <v>477900</v>
      </c>
      <c r="S257" t="s">
        <v>1288</v>
      </c>
      <c r="T257" t="s">
        <v>1303</v>
      </c>
      <c r="U257" t="s">
        <v>1289</v>
      </c>
      <c r="X257" s="32" t="s">
        <v>269</v>
      </c>
      <c r="Y257" s="32" t="s">
        <v>1288</v>
      </c>
      <c r="AA257" s="33" t="s">
        <v>269</v>
      </c>
      <c r="AB257" s="33" t="s">
        <v>1288</v>
      </c>
      <c r="AC257" s="33" t="s">
        <v>1288</v>
      </c>
      <c r="AD257" s="33" t="s">
        <v>1288</v>
      </c>
    </row>
    <row r="258" spans="1:30" x14ac:dyDescent="0.3">
      <c r="A258" t="s">
        <v>270</v>
      </c>
      <c r="B258">
        <v>154330</v>
      </c>
      <c r="C258">
        <v>154330</v>
      </c>
      <c r="D258" s="2">
        <v>1</v>
      </c>
      <c r="E258">
        <v>264790</v>
      </c>
      <c r="F258">
        <v>0</v>
      </c>
      <c r="I258" t="s">
        <v>270</v>
      </c>
      <c r="J258" t="s">
        <v>1303</v>
      </c>
      <c r="N258" t="s">
        <v>1166</v>
      </c>
      <c r="O258">
        <v>676331</v>
      </c>
      <c r="P258">
        <v>0</v>
      </c>
      <c r="Q258">
        <v>493316</v>
      </c>
      <c r="R258">
        <v>545244</v>
      </c>
      <c r="S258" t="s">
        <v>1288</v>
      </c>
      <c r="T258" t="s">
        <v>1288</v>
      </c>
      <c r="U258" t="s">
        <v>1289</v>
      </c>
      <c r="X258" s="32" t="s">
        <v>270</v>
      </c>
      <c r="Y258" s="32" t="s">
        <v>1288</v>
      </c>
      <c r="AA258" s="33" t="s">
        <v>270</v>
      </c>
      <c r="AB258" s="33" t="s">
        <v>1288</v>
      </c>
      <c r="AC258" s="33" t="s">
        <v>1288</v>
      </c>
      <c r="AD258" s="33" t="s">
        <v>1288</v>
      </c>
    </row>
    <row r="259" spans="1:30" x14ac:dyDescent="0.3">
      <c r="A259" t="s">
        <v>271</v>
      </c>
      <c r="B259">
        <v>379296</v>
      </c>
      <c r="C259">
        <v>400368</v>
      </c>
      <c r="D259" s="2">
        <v>0.95</v>
      </c>
      <c r="E259">
        <v>424333</v>
      </c>
      <c r="F259">
        <v>0</v>
      </c>
      <c r="I259" t="s">
        <v>271</v>
      </c>
      <c r="J259" t="s">
        <v>1288</v>
      </c>
      <c r="N259" t="s">
        <v>1167</v>
      </c>
      <c r="O259">
        <v>801735</v>
      </c>
      <c r="P259">
        <v>801735</v>
      </c>
      <c r="Q259">
        <v>272331</v>
      </c>
      <c r="R259">
        <v>391980</v>
      </c>
      <c r="S259" t="s">
        <v>1289</v>
      </c>
      <c r="T259" t="s">
        <v>1303</v>
      </c>
      <c r="U259" t="s">
        <v>1289</v>
      </c>
      <c r="X259" s="32" t="s">
        <v>271</v>
      </c>
      <c r="Y259" s="32" t="s">
        <v>1288</v>
      </c>
      <c r="AA259" s="33" t="s">
        <v>271</v>
      </c>
      <c r="AB259" s="33" t="s">
        <v>1288</v>
      </c>
      <c r="AC259" s="33" t="s">
        <v>1288</v>
      </c>
      <c r="AD259" s="33" t="s">
        <v>1288</v>
      </c>
    </row>
    <row r="260" spans="1:30" x14ac:dyDescent="0.3">
      <c r="A260" t="s">
        <v>272</v>
      </c>
      <c r="B260">
        <v>141546</v>
      </c>
      <c r="C260">
        <v>169367</v>
      </c>
      <c r="D260" s="2">
        <v>0.84</v>
      </c>
      <c r="E260">
        <v>271756</v>
      </c>
      <c r="F260">
        <v>0</v>
      </c>
      <c r="I260" t="s">
        <v>272</v>
      </c>
      <c r="J260" t="s">
        <v>1288</v>
      </c>
      <c r="N260" t="s">
        <v>1168</v>
      </c>
      <c r="O260">
        <v>414456</v>
      </c>
      <c r="P260">
        <v>0</v>
      </c>
      <c r="Q260">
        <v>190000</v>
      </c>
      <c r="R260">
        <v>252630</v>
      </c>
      <c r="S260" t="s">
        <v>1289</v>
      </c>
      <c r="T260" t="s">
        <v>1303</v>
      </c>
      <c r="U260" t="s">
        <v>1289</v>
      </c>
      <c r="X260" s="32" t="s">
        <v>272</v>
      </c>
      <c r="Y260" s="32" t="s">
        <v>1288</v>
      </c>
      <c r="AA260" s="33" t="s">
        <v>272</v>
      </c>
      <c r="AB260" s="33" t="s">
        <v>1288</v>
      </c>
      <c r="AC260" s="33" t="s">
        <v>1288</v>
      </c>
      <c r="AD260" s="33" t="s">
        <v>1288</v>
      </c>
    </row>
    <row r="261" spans="1:30" x14ac:dyDescent="0.3">
      <c r="A261" t="s">
        <v>273</v>
      </c>
      <c r="B261">
        <v>114308</v>
      </c>
      <c r="C261">
        <v>141130</v>
      </c>
      <c r="D261" s="2">
        <v>0.81</v>
      </c>
      <c r="E261">
        <v>165046</v>
      </c>
      <c r="F261">
        <v>0</v>
      </c>
      <c r="I261" t="s">
        <v>273</v>
      </c>
      <c r="J261" t="s">
        <v>1303</v>
      </c>
      <c r="N261" t="s">
        <v>1169</v>
      </c>
      <c r="O261">
        <v>344376</v>
      </c>
      <c r="P261">
        <v>0</v>
      </c>
      <c r="Q261">
        <v>274398</v>
      </c>
      <c r="R261">
        <v>274398</v>
      </c>
      <c r="S261" t="s">
        <v>1288</v>
      </c>
      <c r="T261" t="s">
        <v>1288</v>
      </c>
      <c r="U261" t="s">
        <v>1289</v>
      </c>
      <c r="X261" s="32" t="s">
        <v>273</v>
      </c>
      <c r="Y261" s="32" t="s">
        <v>1288</v>
      </c>
      <c r="AA261" s="33" t="s">
        <v>273</v>
      </c>
      <c r="AB261" s="33" t="s">
        <v>1288</v>
      </c>
      <c r="AC261" s="33" t="s">
        <v>1288</v>
      </c>
      <c r="AD261" s="33" t="s">
        <v>1288</v>
      </c>
    </row>
    <row r="262" spans="1:30" x14ac:dyDescent="0.3">
      <c r="A262" t="s">
        <v>274</v>
      </c>
      <c r="B262">
        <v>475215</v>
      </c>
      <c r="C262">
        <v>475215</v>
      </c>
      <c r="D262" s="2">
        <v>1</v>
      </c>
      <c r="E262">
        <v>279855</v>
      </c>
      <c r="F262">
        <v>0</v>
      </c>
      <c r="I262" t="s">
        <v>274</v>
      </c>
      <c r="J262" t="s">
        <v>1288</v>
      </c>
      <c r="N262" t="s">
        <v>1170</v>
      </c>
      <c r="O262">
        <v>423480</v>
      </c>
      <c r="P262">
        <v>0</v>
      </c>
      <c r="Q262">
        <v>389085</v>
      </c>
      <c r="R262">
        <v>389085</v>
      </c>
      <c r="S262" t="s">
        <v>1288</v>
      </c>
      <c r="T262" t="s">
        <v>1303</v>
      </c>
      <c r="U262" t="s">
        <v>1289</v>
      </c>
      <c r="X262" s="32" t="s">
        <v>274</v>
      </c>
      <c r="Y262" s="32" t="s">
        <v>1288</v>
      </c>
      <c r="AA262" s="33" t="s">
        <v>274</v>
      </c>
      <c r="AB262" s="33" t="s">
        <v>1288</v>
      </c>
      <c r="AC262" s="33" t="s">
        <v>1288</v>
      </c>
      <c r="AD262" s="33" t="s">
        <v>1288</v>
      </c>
    </row>
    <row r="263" spans="1:30" x14ac:dyDescent="0.3">
      <c r="A263" t="s">
        <v>275</v>
      </c>
      <c r="B263">
        <v>270644</v>
      </c>
      <c r="C263">
        <v>270644</v>
      </c>
      <c r="D263" s="2">
        <v>1</v>
      </c>
      <c r="E263">
        <v>561722</v>
      </c>
      <c r="F263">
        <v>0</v>
      </c>
      <c r="I263" t="s">
        <v>275</v>
      </c>
      <c r="J263" t="s">
        <v>1303</v>
      </c>
      <c r="N263" t="s">
        <v>1171</v>
      </c>
      <c r="O263">
        <v>0</v>
      </c>
      <c r="P263">
        <v>0</v>
      </c>
      <c r="Q263">
        <v>57416</v>
      </c>
      <c r="R263">
        <v>403488</v>
      </c>
      <c r="S263" t="s">
        <v>1289</v>
      </c>
      <c r="T263" t="s">
        <v>1288</v>
      </c>
      <c r="U263" t="s">
        <v>1289</v>
      </c>
      <c r="X263" s="32" t="s">
        <v>275</v>
      </c>
      <c r="Y263" s="32" t="s">
        <v>1288</v>
      </c>
      <c r="AA263" s="33" t="s">
        <v>275</v>
      </c>
      <c r="AB263" s="33" t="s">
        <v>1288</v>
      </c>
      <c r="AC263" s="33" t="s">
        <v>1288</v>
      </c>
      <c r="AD263" s="33" t="s">
        <v>1288</v>
      </c>
    </row>
    <row r="264" spans="1:30" x14ac:dyDescent="0.3">
      <c r="A264" t="s">
        <v>276</v>
      </c>
      <c r="B264">
        <v>315519.53000000003</v>
      </c>
      <c r="C264">
        <v>338010</v>
      </c>
      <c r="D264" s="2">
        <v>0.93</v>
      </c>
      <c r="E264">
        <v>357346</v>
      </c>
      <c r="F264">
        <v>0</v>
      </c>
      <c r="I264" t="s">
        <v>276</v>
      </c>
      <c r="J264" t="s">
        <v>1288</v>
      </c>
      <c r="N264" t="s">
        <v>1172</v>
      </c>
      <c r="O264">
        <v>546811</v>
      </c>
      <c r="P264">
        <v>546811</v>
      </c>
      <c r="Q264">
        <v>320887</v>
      </c>
      <c r="R264">
        <v>393740</v>
      </c>
      <c r="S264" t="s">
        <v>1289</v>
      </c>
      <c r="T264" t="s">
        <v>1288</v>
      </c>
      <c r="U264" t="s">
        <v>1289</v>
      </c>
      <c r="X264" s="32" t="s">
        <v>276</v>
      </c>
      <c r="Y264" s="32" t="s">
        <v>1288</v>
      </c>
      <c r="AA264" s="33" t="s">
        <v>276</v>
      </c>
      <c r="AB264" s="33" t="s">
        <v>1288</v>
      </c>
      <c r="AC264" s="33" t="s">
        <v>1288</v>
      </c>
      <c r="AD264" s="33" t="s">
        <v>1288</v>
      </c>
    </row>
    <row r="265" spans="1:30" x14ac:dyDescent="0.3">
      <c r="A265" t="s">
        <v>277</v>
      </c>
      <c r="B265">
        <v>219140</v>
      </c>
      <c r="C265">
        <v>219140</v>
      </c>
      <c r="D265" s="2">
        <v>1</v>
      </c>
      <c r="E265">
        <v>265440</v>
      </c>
      <c r="F265">
        <v>0</v>
      </c>
      <c r="I265" t="s">
        <v>277</v>
      </c>
      <c r="J265" t="s">
        <v>1303</v>
      </c>
      <c r="N265" t="s">
        <v>1173</v>
      </c>
      <c r="O265">
        <v>508425</v>
      </c>
      <c r="P265">
        <v>0</v>
      </c>
      <c r="Q265">
        <v>342421</v>
      </c>
      <c r="R265">
        <v>381255</v>
      </c>
      <c r="S265" t="s">
        <v>1288</v>
      </c>
      <c r="T265" t="s">
        <v>1303</v>
      </c>
      <c r="U265" t="s">
        <v>1289</v>
      </c>
      <c r="X265" s="32" t="s">
        <v>277</v>
      </c>
      <c r="Y265" s="32" t="s">
        <v>1288</v>
      </c>
      <c r="AA265" s="33" t="s">
        <v>277</v>
      </c>
      <c r="AB265" s="33" t="s">
        <v>1288</v>
      </c>
      <c r="AC265" s="33" t="s">
        <v>1288</v>
      </c>
      <c r="AD265" s="33" t="s">
        <v>1288</v>
      </c>
    </row>
    <row r="266" spans="1:30" x14ac:dyDescent="0.3">
      <c r="A266" t="s">
        <v>278</v>
      </c>
      <c r="B266">
        <v>399375</v>
      </c>
      <c r="C266">
        <v>430000</v>
      </c>
      <c r="D266" s="2">
        <v>0.93</v>
      </c>
      <c r="E266">
        <v>431695</v>
      </c>
      <c r="F266">
        <v>0</v>
      </c>
      <c r="I266" t="s">
        <v>278</v>
      </c>
      <c r="J266" t="s">
        <v>1288</v>
      </c>
      <c r="N266" t="s">
        <v>1174</v>
      </c>
      <c r="O266">
        <v>0</v>
      </c>
      <c r="P266">
        <v>0</v>
      </c>
      <c r="Q266">
        <v>180934.18</v>
      </c>
      <c r="R266">
        <v>457560</v>
      </c>
      <c r="S266" t="s">
        <v>1289</v>
      </c>
      <c r="T266" t="s">
        <v>1305</v>
      </c>
      <c r="U266" t="s">
        <v>1289</v>
      </c>
      <c r="X266" s="32" t="s">
        <v>278</v>
      </c>
      <c r="Y266" s="32" t="s">
        <v>1288</v>
      </c>
      <c r="AA266" s="33" t="s">
        <v>278</v>
      </c>
      <c r="AB266" s="33" t="s">
        <v>1288</v>
      </c>
      <c r="AC266" s="33" t="s">
        <v>1288</v>
      </c>
      <c r="AD266" s="33" t="s">
        <v>1288</v>
      </c>
    </row>
    <row r="267" spans="1:30" x14ac:dyDescent="0.3">
      <c r="A267" t="s">
        <v>279</v>
      </c>
      <c r="B267">
        <v>269901</v>
      </c>
      <c r="C267">
        <v>453713</v>
      </c>
      <c r="D267" s="2">
        <v>0.59</v>
      </c>
      <c r="E267">
        <v>921557</v>
      </c>
      <c r="F267">
        <v>921557</v>
      </c>
      <c r="I267" t="s">
        <v>279</v>
      </c>
      <c r="J267" t="s">
        <v>1304</v>
      </c>
      <c r="N267" t="s">
        <v>1175</v>
      </c>
      <c r="O267">
        <v>828208</v>
      </c>
      <c r="P267">
        <v>828208</v>
      </c>
      <c r="Q267">
        <v>253916</v>
      </c>
      <c r="R267">
        <v>445392</v>
      </c>
      <c r="S267" t="s">
        <v>1289</v>
      </c>
      <c r="T267" t="s">
        <v>1303</v>
      </c>
      <c r="U267" t="s">
        <v>1289</v>
      </c>
      <c r="X267" s="32" t="s">
        <v>279</v>
      </c>
      <c r="Y267" s="32" t="s">
        <v>1288</v>
      </c>
      <c r="AA267" s="33" t="s">
        <v>279</v>
      </c>
      <c r="AB267" s="33" t="s">
        <v>1288</v>
      </c>
      <c r="AC267" s="33" t="s">
        <v>1288</v>
      </c>
      <c r="AD267" s="33" t="s">
        <v>1288</v>
      </c>
    </row>
    <row r="268" spans="1:30" x14ac:dyDescent="0.3">
      <c r="A268" t="s">
        <v>280</v>
      </c>
      <c r="B268">
        <v>196515</v>
      </c>
      <c r="C268">
        <v>196515</v>
      </c>
      <c r="D268" s="2">
        <v>1</v>
      </c>
      <c r="E268">
        <v>191452</v>
      </c>
      <c r="F268">
        <v>0</v>
      </c>
      <c r="I268" t="s">
        <v>280</v>
      </c>
      <c r="J268" t="s">
        <v>1288</v>
      </c>
      <c r="N268" t="s">
        <v>1176</v>
      </c>
      <c r="O268">
        <v>0</v>
      </c>
      <c r="P268">
        <v>0</v>
      </c>
      <c r="Q268">
        <v>13534.9</v>
      </c>
      <c r="R268">
        <v>344019</v>
      </c>
      <c r="S268" t="s">
        <v>1289</v>
      </c>
      <c r="T268" t="s">
        <v>1303</v>
      </c>
      <c r="U268" t="s">
        <v>1289</v>
      </c>
      <c r="X268" s="32" t="s">
        <v>280</v>
      </c>
      <c r="Y268" s="32" t="s">
        <v>1288</v>
      </c>
      <c r="AA268" s="33" t="s">
        <v>280</v>
      </c>
      <c r="AB268" s="33" t="s">
        <v>1288</v>
      </c>
      <c r="AC268" s="33" t="s">
        <v>1288</v>
      </c>
      <c r="AD268" s="33" t="s">
        <v>1288</v>
      </c>
    </row>
    <row r="269" spans="1:30" x14ac:dyDescent="0.3">
      <c r="A269" t="s">
        <v>281</v>
      </c>
      <c r="B269">
        <v>79583</v>
      </c>
      <c r="C269">
        <v>98610</v>
      </c>
      <c r="D269" s="2">
        <v>0.81</v>
      </c>
      <c r="E269">
        <v>212955</v>
      </c>
      <c r="F269">
        <v>0</v>
      </c>
      <c r="I269" t="s">
        <v>281</v>
      </c>
      <c r="J269" t="s">
        <v>1303</v>
      </c>
      <c r="N269" t="s">
        <v>1177</v>
      </c>
      <c r="O269">
        <v>536104</v>
      </c>
      <c r="P269">
        <v>536104</v>
      </c>
      <c r="Q269">
        <v>237163.06</v>
      </c>
      <c r="R269">
        <v>350189</v>
      </c>
      <c r="S269" t="s">
        <v>1289</v>
      </c>
      <c r="T269" t="s">
        <v>1288</v>
      </c>
      <c r="U269" t="s">
        <v>1289</v>
      </c>
      <c r="X269" s="32" t="s">
        <v>281</v>
      </c>
      <c r="Y269" s="32" t="s">
        <v>1288</v>
      </c>
      <c r="AA269" s="33" t="s">
        <v>281</v>
      </c>
      <c r="AB269" s="33" t="s">
        <v>1288</v>
      </c>
      <c r="AC269" s="33" t="s">
        <v>1288</v>
      </c>
      <c r="AD269" s="33" t="s">
        <v>1288</v>
      </c>
    </row>
    <row r="270" spans="1:30" x14ac:dyDescent="0.3">
      <c r="A270" t="s">
        <v>282</v>
      </c>
      <c r="B270">
        <v>215150</v>
      </c>
      <c r="C270">
        <v>215150</v>
      </c>
      <c r="D270" s="2">
        <v>1</v>
      </c>
      <c r="E270">
        <v>471679</v>
      </c>
      <c r="F270">
        <v>0</v>
      </c>
      <c r="I270" t="s">
        <v>282</v>
      </c>
      <c r="J270" t="s">
        <v>1303</v>
      </c>
      <c r="N270" t="s">
        <v>1178</v>
      </c>
      <c r="O270">
        <v>674993</v>
      </c>
      <c r="P270">
        <v>0</v>
      </c>
      <c r="Q270">
        <v>460365</v>
      </c>
      <c r="R270">
        <v>507129</v>
      </c>
      <c r="S270" t="s">
        <v>1288</v>
      </c>
      <c r="T270" t="s">
        <v>1288</v>
      </c>
      <c r="U270" t="s">
        <v>1289</v>
      </c>
      <c r="X270" s="32" t="s">
        <v>282</v>
      </c>
      <c r="Y270" s="32" t="s">
        <v>1288</v>
      </c>
      <c r="AA270" s="33" t="s">
        <v>282</v>
      </c>
      <c r="AB270" s="33" t="s">
        <v>1288</v>
      </c>
      <c r="AC270" s="33" t="s">
        <v>1288</v>
      </c>
      <c r="AD270" s="33" t="s">
        <v>1288</v>
      </c>
    </row>
    <row r="271" spans="1:30" x14ac:dyDescent="0.3">
      <c r="A271" t="s">
        <v>283</v>
      </c>
      <c r="B271">
        <v>210672</v>
      </c>
      <c r="C271">
        <v>210672</v>
      </c>
      <c r="D271" s="2">
        <v>1</v>
      </c>
      <c r="E271">
        <v>294064</v>
      </c>
      <c r="F271">
        <v>0</v>
      </c>
      <c r="I271" t="s">
        <v>283</v>
      </c>
      <c r="J271" t="s">
        <v>1288</v>
      </c>
      <c r="N271" t="s">
        <v>1179</v>
      </c>
      <c r="O271">
        <v>642346</v>
      </c>
      <c r="P271">
        <v>0</v>
      </c>
      <c r="Q271">
        <v>648420</v>
      </c>
      <c r="R271">
        <v>648420</v>
      </c>
      <c r="S271" t="s">
        <v>1288</v>
      </c>
      <c r="T271" t="s">
        <v>1305</v>
      </c>
      <c r="U271" t="s">
        <v>1289</v>
      </c>
      <c r="X271" s="32" t="s">
        <v>283</v>
      </c>
      <c r="Y271" s="32" t="s">
        <v>1288</v>
      </c>
      <c r="AA271" s="33" t="s">
        <v>283</v>
      </c>
      <c r="AB271" s="33" t="s">
        <v>1288</v>
      </c>
      <c r="AC271" s="33" t="s">
        <v>1288</v>
      </c>
      <c r="AD271" s="33" t="s">
        <v>1288</v>
      </c>
    </row>
    <row r="272" spans="1:30" x14ac:dyDescent="0.3">
      <c r="A272" t="s">
        <v>284</v>
      </c>
      <c r="B272">
        <v>629664</v>
      </c>
      <c r="C272">
        <v>674640</v>
      </c>
      <c r="D272" s="2">
        <v>0.93</v>
      </c>
      <c r="E272">
        <v>931314</v>
      </c>
      <c r="F272">
        <v>0</v>
      </c>
      <c r="I272" t="s">
        <v>284</v>
      </c>
      <c r="J272" t="s">
        <v>1304</v>
      </c>
      <c r="N272" t="s">
        <v>1180</v>
      </c>
      <c r="O272">
        <v>762762</v>
      </c>
      <c r="P272">
        <v>0</v>
      </c>
      <c r="Q272">
        <v>222907</v>
      </c>
      <c r="R272">
        <v>286155</v>
      </c>
      <c r="S272" t="s">
        <v>1288</v>
      </c>
      <c r="T272" t="s">
        <v>1303</v>
      </c>
      <c r="U272" t="s">
        <v>1289</v>
      </c>
      <c r="X272" s="32" t="s">
        <v>284</v>
      </c>
      <c r="Y272" s="32" t="s">
        <v>1288</v>
      </c>
      <c r="AA272" s="33" t="s">
        <v>284</v>
      </c>
      <c r="AB272" s="33" t="s">
        <v>1288</v>
      </c>
      <c r="AC272" s="33" t="s">
        <v>1288</v>
      </c>
      <c r="AD272" s="33" t="s">
        <v>1288</v>
      </c>
    </row>
    <row r="273" spans="1:30" x14ac:dyDescent="0.3">
      <c r="A273" t="s">
        <v>285</v>
      </c>
      <c r="B273">
        <v>435876</v>
      </c>
      <c r="C273">
        <v>435876</v>
      </c>
      <c r="D273" s="2">
        <v>1</v>
      </c>
      <c r="E273">
        <v>87649</v>
      </c>
      <c r="F273">
        <v>0</v>
      </c>
      <c r="I273" t="s">
        <v>285</v>
      </c>
      <c r="J273" t="s">
        <v>1288</v>
      </c>
      <c r="N273" t="s">
        <v>1181</v>
      </c>
      <c r="O273">
        <v>711023</v>
      </c>
      <c r="P273">
        <v>0</v>
      </c>
      <c r="Q273">
        <v>403039.00099999999</v>
      </c>
      <c r="R273">
        <v>485614</v>
      </c>
      <c r="S273" t="s">
        <v>1305</v>
      </c>
      <c r="T273" t="s">
        <v>1304</v>
      </c>
      <c r="U273" t="s">
        <v>1289</v>
      </c>
      <c r="X273" s="32" t="s">
        <v>285</v>
      </c>
      <c r="Y273" s="32" t="s">
        <v>1288</v>
      </c>
      <c r="AA273" s="33" t="s">
        <v>285</v>
      </c>
      <c r="AB273" s="33" t="s">
        <v>1288</v>
      </c>
      <c r="AC273" s="33" t="s">
        <v>1288</v>
      </c>
      <c r="AD273" s="33" t="s">
        <v>1288</v>
      </c>
    </row>
    <row r="274" spans="1:30" x14ac:dyDescent="0.3">
      <c r="A274" t="s">
        <v>286</v>
      </c>
      <c r="B274">
        <v>237572</v>
      </c>
      <c r="C274">
        <v>298608</v>
      </c>
      <c r="D274" s="2">
        <v>0.8</v>
      </c>
      <c r="E274">
        <v>477696</v>
      </c>
      <c r="F274">
        <v>0</v>
      </c>
      <c r="I274" t="s">
        <v>286</v>
      </c>
      <c r="J274" t="s">
        <v>1304</v>
      </c>
      <c r="N274" t="s">
        <v>1182</v>
      </c>
      <c r="O274">
        <v>0</v>
      </c>
      <c r="P274">
        <v>0</v>
      </c>
      <c r="Q274">
        <v>91918</v>
      </c>
      <c r="R274">
        <v>356896</v>
      </c>
      <c r="S274" t="s">
        <v>1289</v>
      </c>
      <c r="T274" t="s">
        <v>1304</v>
      </c>
      <c r="U274" t="s">
        <v>1289</v>
      </c>
      <c r="X274" s="32" t="s">
        <v>286</v>
      </c>
      <c r="Y274" s="32" t="s">
        <v>1288</v>
      </c>
      <c r="AA274" s="33" t="s">
        <v>286</v>
      </c>
      <c r="AB274" s="33" t="s">
        <v>1288</v>
      </c>
      <c r="AC274" s="33" t="s">
        <v>1288</v>
      </c>
      <c r="AD274" s="33" t="s">
        <v>1288</v>
      </c>
    </row>
    <row r="275" spans="1:30" x14ac:dyDescent="0.3">
      <c r="A275" t="s">
        <v>287</v>
      </c>
      <c r="B275">
        <v>527402</v>
      </c>
      <c r="C275">
        <v>527402</v>
      </c>
      <c r="D275" s="2">
        <v>1</v>
      </c>
      <c r="E275">
        <v>47904</v>
      </c>
      <c r="F275">
        <v>0</v>
      </c>
      <c r="I275" t="s">
        <v>287</v>
      </c>
      <c r="J275" t="s">
        <v>1288</v>
      </c>
      <c r="N275" t="s">
        <v>1183</v>
      </c>
      <c r="O275">
        <v>567103</v>
      </c>
      <c r="P275">
        <v>567103</v>
      </c>
      <c r="Q275">
        <v>190635.55</v>
      </c>
      <c r="R275">
        <v>373200</v>
      </c>
      <c r="S275" t="s">
        <v>1289</v>
      </c>
      <c r="T275" t="s">
        <v>1288</v>
      </c>
      <c r="U275" t="s">
        <v>1289</v>
      </c>
      <c r="X275" s="32" t="s">
        <v>287</v>
      </c>
      <c r="Y275" s="32" t="s">
        <v>1288</v>
      </c>
      <c r="AA275" s="33" t="s">
        <v>287</v>
      </c>
      <c r="AB275" s="33" t="s">
        <v>1288</v>
      </c>
      <c r="AC275" s="33" t="s">
        <v>1288</v>
      </c>
      <c r="AD275" s="33" t="s">
        <v>1288</v>
      </c>
    </row>
    <row r="276" spans="1:30" x14ac:dyDescent="0.3">
      <c r="A276" t="s">
        <v>288</v>
      </c>
      <c r="B276">
        <v>251052</v>
      </c>
      <c r="C276">
        <v>251052</v>
      </c>
      <c r="D276" s="2">
        <v>1</v>
      </c>
      <c r="E276">
        <v>388931</v>
      </c>
      <c r="F276">
        <v>0</v>
      </c>
      <c r="I276" t="s">
        <v>288</v>
      </c>
      <c r="J276" t="s">
        <v>1288</v>
      </c>
      <c r="N276" t="s">
        <v>1184</v>
      </c>
      <c r="O276">
        <v>0</v>
      </c>
      <c r="P276">
        <v>0</v>
      </c>
      <c r="Q276">
        <v>76285</v>
      </c>
      <c r="R276">
        <v>439565</v>
      </c>
      <c r="S276" t="s">
        <v>1289</v>
      </c>
      <c r="T276" t="s">
        <v>1305</v>
      </c>
      <c r="U276" t="s">
        <v>1289</v>
      </c>
      <c r="X276" s="32" t="s">
        <v>288</v>
      </c>
      <c r="Y276" s="32" t="s">
        <v>1288</v>
      </c>
      <c r="AA276" s="33" t="s">
        <v>288</v>
      </c>
      <c r="AB276" s="33" t="s">
        <v>1288</v>
      </c>
      <c r="AC276" s="33" t="s">
        <v>1288</v>
      </c>
      <c r="AD276" s="33" t="s">
        <v>1288</v>
      </c>
    </row>
    <row r="277" spans="1:30" x14ac:dyDescent="0.3">
      <c r="A277" t="s">
        <v>289</v>
      </c>
      <c r="B277">
        <v>264863.46999999997</v>
      </c>
      <c r="C277">
        <v>297504</v>
      </c>
      <c r="D277" s="2">
        <v>0.89</v>
      </c>
      <c r="E277">
        <v>586928</v>
      </c>
      <c r="F277">
        <v>0</v>
      </c>
      <c r="I277" t="s">
        <v>289</v>
      </c>
      <c r="J277" t="s">
        <v>1304</v>
      </c>
      <c r="N277" t="s">
        <v>1185</v>
      </c>
      <c r="O277">
        <v>720067</v>
      </c>
      <c r="P277">
        <v>0</v>
      </c>
      <c r="Q277">
        <v>303736</v>
      </c>
      <c r="R277">
        <v>372652</v>
      </c>
      <c r="S277" t="s">
        <v>1288</v>
      </c>
      <c r="T277" t="s">
        <v>1304</v>
      </c>
      <c r="U277" t="s">
        <v>1289</v>
      </c>
      <c r="X277" s="32" t="s">
        <v>289</v>
      </c>
      <c r="Y277" s="32" t="s">
        <v>1288</v>
      </c>
      <c r="AA277" s="33" t="s">
        <v>289</v>
      </c>
      <c r="AB277" s="33" t="s">
        <v>1288</v>
      </c>
      <c r="AC277" s="33" t="s">
        <v>1288</v>
      </c>
      <c r="AD277" s="33" t="s">
        <v>1288</v>
      </c>
    </row>
    <row r="278" spans="1:30" x14ac:dyDescent="0.3">
      <c r="A278" t="s">
        <v>290</v>
      </c>
      <c r="B278">
        <v>249417</v>
      </c>
      <c r="C278">
        <v>271152</v>
      </c>
      <c r="D278" s="2">
        <v>0.92</v>
      </c>
      <c r="E278">
        <v>378116</v>
      </c>
      <c r="F278">
        <v>0</v>
      </c>
      <c r="I278" t="s">
        <v>290</v>
      </c>
      <c r="J278" t="s">
        <v>1304</v>
      </c>
      <c r="N278" t="s">
        <v>1186</v>
      </c>
      <c r="O278">
        <v>647614</v>
      </c>
      <c r="P278">
        <v>647614</v>
      </c>
      <c r="Q278">
        <v>411755.82</v>
      </c>
      <c r="R278">
        <v>570402</v>
      </c>
      <c r="S278" t="s">
        <v>1289</v>
      </c>
      <c r="T278" t="s">
        <v>1288</v>
      </c>
      <c r="U278" t="s">
        <v>1289</v>
      </c>
      <c r="X278" s="32" t="s">
        <v>290</v>
      </c>
      <c r="Y278" s="32" t="s">
        <v>1288</v>
      </c>
      <c r="AA278" s="33" t="s">
        <v>290</v>
      </c>
      <c r="AB278" s="33" t="s">
        <v>1288</v>
      </c>
      <c r="AC278" s="33" t="s">
        <v>1288</v>
      </c>
      <c r="AD278" s="33" t="s">
        <v>1288</v>
      </c>
    </row>
    <row r="279" spans="1:30" x14ac:dyDescent="0.3">
      <c r="A279" t="s">
        <v>291</v>
      </c>
      <c r="B279">
        <v>215782</v>
      </c>
      <c r="C279">
        <v>215782</v>
      </c>
      <c r="D279" s="2">
        <v>1</v>
      </c>
      <c r="E279">
        <v>150262</v>
      </c>
      <c r="F279">
        <v>0</v>
      </c>
      <c r="I279" t="s">
        <v>291</v>
      </c>
      <c r="J279" t="s">
        <v>1288</v>
      </c>
      <c r="N279" t="s">
        <v>1187</v>
      </c>
      <c r="O279">
        <v>0</v>
      </c>
      <c r="P279">
        <v>0</v>
      </c>
      <c r="Q279">
        <v>150800</v>
      </c>
      <c r="R279">
        <v>396432</v>
      </c>
      <c r="S279" t="s">
        <v>1289</v>
      </c>
      <c r="T279" t="s">
        <v>1303</v>
      </c>
      <c r="U279" t="s">
        <v>1289</v>
      </c>
      <c r="X279" s="32" t="s">
        <v>291</v>
      </c>
      <c r="Y279" s="32" t="s">
        <v>1288</v>
      </c>
      <c r="AA279" s="33" t="s">
        <v>291</v>
      </c>
      <c r="AB279" s="33" t="s">
        <v>1288</v>
      </c>
      <c r="AC279" s="33" t="s">
        <v>1288</v>
      </c>
      <c r="AD279" s="33" t="s">
        <v>1288</v>
      </c>
    </row>
    <row r="280" spans="1:30" x14ac:dyDescent="0.3">
      <c r="A280" t="s">
        <v>292</v>
      </c>
      <c r="B280">
        <v>253610</v>
      </c>
      <c r="C280">
        <v>275093</v>
      </c>
      <c r="D280" s="2">
        <v>0.92</v>
      </c>
      <c r="E280">
        <v>572834</v>
      </c>
      <c r="F280">
        <v>0</v>
      </c>
      <c r="I280" t="s">
        <v>292</v>
      </c>
      <c r="J280" t="s">
        <v>1288</v>
      </c>
      <c r="N280" t="s">
        <v>1188</v>
      </c>
      <c r="O280">
        <v>758416</v>
      </c>
      <c r="P280">
        <v>758416</v>
      </c>
      <c r="Q280">
        <v>172259</v>
      </c>
      <c r="R280">
        <v>322439</v>
      </c>
      <c r="S280" t="s">
        <v>1289</v>
      </c>
      <c r="T280" t="s">
        <v>1304</v>
      </c>
      <c r="U280" t="s">
        <v>1289</v>
      </c>
      <c r="X280" s="32" t="s">
        <v>292</v>
      </c>
      <c r="Y280" s="32" t="s">
        <v>1288</v>
      </c>
      <c r="AA280" s="33" t="s">
        <v>292</v>
      </c>
      <c r="AB280" s="33" t="s">
        <v>1288</v>
      </c>
      <c r="AC280" s="33" t="s">
        <v>1288</v>
      </c>
      <c r="AD280" s="33" t="s">
        <v>1288</v>
      </c>
    </row>
    <row r="281" spans="1:30" x14ac:dyDescent="0.3">
      <c r="A281" t="s">
        <v>293</v>
      </c>
      <c r="B281">
        <v>375584</v>
      </c>
      <c r="C281">
        <v>375584</v>
      </c>
      <c r="D281" s="2">
        <v>1</v>
      </c>
      <c r="E281">
        <v>360219</v>
      </c>
      <c r="F281">
        <v>0</v>
      </c>
      <c r="I281" t="s">
        <v>293</v>
      </c>
      <c r="J281" t="s">
        <v>1288</v>
      </c>
      <c r="N281" t="s">
        <v>1189</v>
      </c>
      <c r="O281">
        <v>586263</v>
      </c>
      <c r="P281">
        <v>586263</v>
      </c>
      <c r="Q281">
        <v>151419</v>
      </c>
      <c r="R281">
        <v>290323</v>
      </c>
      <c r="S281" t="s">
        <v>1289</v>
      </c>
      <c r="T281" t="s">
        <v>1303</v>
      </c>
      <c r="U281" t="s">
        <v>1289</v>
      </c>
      <c r="X281" s="32" t="s">
        <v>293</v>
      </c>
      <c r="Y281" s="32" t="s">
        <v>1288</v>
      </c>
      <c r="AA281" s="33" t="s">
        <v>293</v>
      </c>
      <c r="AB281" s="33" t="s">
        <v>1288</v>
      </c>
      <c r="AC281" s="33" t="s">
        <v>1288</v>
      </c>
      <c r="AD281" s="33" t="s">
        <v>1288</v>
      </c>
    </row>
    <row r="282" spans="1:30" x14ac:dyDescent="0.3">
      <c r="A282" t="s">
        <v>294</v>
      </c>
      <c r="B282">
        <v>401522</v>
      </c>
      <c r="C282">
        <v>401522</v>
      </c>
      <c r="D282" s="2">
        <v>1</v>
      </c>
      <c r="E282">
        <v>418205</v>
      </c>
      <c r="F282">
        <v>0</v>
      </c>
      <c r="I282" t="s">
        <v>294</v>
      </c>
      <c r="J282" t="s">
        <v>1288</v>
      </c>
      <c r="N282" t="s">
        <v>1190</v>
      </c>
      <c r="O282">
        <v>616133</v>
      </c>
      <c r="P282">
        <v>0</v>
      </c>
      <c r="Q282">
        <v>506341.53</v>
      </c>
      <c r="R282">
        <v>511560</v>
      </c>
      <c r="S282" t="s">
        <v>1288</v>
      </c>
      <c r="T282" t="s">
        <v>1288</v>
      </c>
      <c r="U282" t="s">
        <v>1289</v>
      </c>
      <c r="X282" s="32" t="s">
        <v>294</v>
      </c>
      <c r="Y282" s="32" t="s">
        <v>1288</v>
      </c>
      <c r="AA282" s="33" t="s">
        <v>294</v>
      </c>
      <c r="AB282" s="33" t="s">
        <v>1288</v>
      </c>
      <c r="AC282" s="33" t="s">
        <v>1288</v>
      </c>
      <c r="AD282" s="33" t="s">
        <v>1288</v>
      </c>
    </row>
    <row r="283" spans="1:30" x14ac:dyDescent="0.3">
      <c r="A283" t="s">
        <v>295</v>
      </c>
      <c r="B283">
        <v>280806</v>
      </c>
      <c r="C283">
        <v>285672</v>
      </c>
      <c r="D283" s="2">
        <v>0.98</v>
      </c>
      <c r="E283">
        <v>546980</v>
      </c>
      <c r="F283">
        <v>0</v>
      </c>
      <c r="I283" t="s">
        <v>295</v>
      </c>
      <c r="J283" t="s">
        <v>1288</v>
      </c>
      <c r="N283" t="s">
        <v>1191</v>
      </c>
      <c r="O283">
        <v>425388</v>
      </c>
      <c r="P283">
        <v>0</v>
      </c>
      <c r="Q283">
        <v>578520</v>
      </c>
      <c r="R283">
        <v>607446</v>
      </c>
      <c r="S283" t="s">
        <v>1288</v>
      </c>
      <c r="T283" t="s">
        <v>1288</v>
      </c>
      <c r="U283" t="s">
        <v>1289</v>
      </c>
      <c r="X283" s="32" t="s">
        <v>295</v>
      </c>
      <c r="Y283" s="32" t="s">
        <v>1288</v>
      </c>
      <c r="AA283" s="33" t="s">
        <v>295</v>
      </c>
      <c r="AB283" s="33" t="s">
        <v>1288</v>
      </c>
      <c r="AC283" s="33" t="s">
        <v>1288</v>
      </c>
      <c r="AD283" s="33" t="s">
        <v>1288</v>
      </c>
    </row>
    <row r="284" spans="1:30" x14ac:dyDescent="0.3">
      <c r="A284" t="s">
        <v>296</v>
      </c>
      <c r="B284">
        <v>305536</v>
      </c>
      <c r="C284">
        <v>327360</v>
      </c>
      <c r="D284" s="2">
        <v>0.93</v>
      </c>
      <c r="E284">
        <v>380543</v>
      </c>
      <c r="F284">
        <v>0</v>
      </c>
      <c r="I284" t="s">
        <v>296</v>
      </c>
      <c r="J284" t="s">
        <v>1288</v>
      </c>
      <c r="N284" t="s">
        <v>1192</v>
      </c>
      <c r="O284">
        <v>0</v>
      </c>
      <c r="P284">
        <v>0</v>
      </c>
      <c r="Q284">
        <v>158150.6</v>
      </c>
      <c r="R284">
        <v>547740</v>
      </c>
      <c r="S284" t="s">
        <v>1289</v>
      </c>
      <c r="T284" t="s">
        <v>1288</v>
      </c>
      <c r="U284" t="s">
        <v>1289</v>
      </c>
      <c r="X284" s="32" t="s">
        <v>296</v>
      </c>
      <c r="Y284" s="32" t="s">
        <v>1288</v>
      </c>
      <c r="AA284" s="33" t="s">
        <v>296</v>
      </c>
      <c r="AB284" s="33" t="s">
        <v>1288</v>
      </c>
      <c r="AC284" s="33" t="s">
        <v>1288</v>
      </c>
      <c r="AD284" s="33" t="s">
        <v>1288</v>
      </c>
    </row>
    <row r="285" spans="1:30" x14ac:dyDescent="0.3">
      <c r="A285" t="s">
        <v>297</v>
      </c>
      <c r="B285">
        <v>163727.81</v>
      </c>
      <c r="C285">
        <v>177900</v>
      </c>
      <c r="D285" s="2">
        <v>0.92</v>
      </c>
      <c r="E285">
        <v>220844</v>
      </c>
      <c r="F285">
        <v>0</v>
      </c>
      <c r="I285" t="s">
        <v>297</v>
      </c>
      <c r="J285" t="s">
        <v>1303</v>
      </c>
      <c r="N285" t="s">
        <v>1193</v>
      </c>
      <c r="O285">
        <v>479657</v>
      </c>
      <c r="P285">
        <v>0</v>
      </c>
      <c r="Q285">
        <v>217010.89</v>
      </c>
      <c r="R285">
        <v>236484</v>
      </c>
      <c r="S285" t="s">
        <v>1288</v>
      </c>
      <c r="T285" t="s">
        <v>1288</v>
      </c>
      <c r="U285" t="s">
        <v>1289</v>
      </c>
      <c r="X285" s="32" t="s">
        <v>297</v>
      </c>
      <c r="Y285" s="32" t="s">
        <v>1288</v>
      </c>
      <c r="AA285" s="33" t="s">
        <v>297</v>
      </c>
      <c r="AB285" s="33" t="s">
        <v>1288</v>
      </c>
      <c r="AC285" s="33" t="s">
        <v>1288</v>
      </c>
      <c r="AD285" s="33" t="s">
        <v>1288</v>
      </c>
    </row>
    <row r="286" spans="1:30" x14ac:dyDescent="0.3">
      <c r="A286" t="s">
        <v>298</v>
      </c>
      <c r="B286">
        <v>271050</v>
      </c>
      <c r="C286">
        <v>301700</v>
      </c>
      <c r="D286" s="2">
        <v>0.9</v>
      </c>
      <c r="E286">
        <v>387413</v>
      </c>
      <c r="F286">
        <v>0</v>
      </c>
      <c r="I286" t="s">
        <v>298</v>
      </c>
      <c r="J286" t="s">
        <v>1303</v>
      </c>
      <c r="N286" t="s">
        <v>1194</v>
      </c>
      <c r="O286">
        <v>796185</v>
      </c>
      <c r="P286">
        <v>0</v>
      </c>
      <c r="Q286">
        <v>539187.36</v>
      </c>
      <c r="R286">
        <v>579640</v>
      </c>
      <c r="S286" t="s">
        <v>1288</v>
      </c>
      <c r="T286" t="s">
        <v>1288</v>
      </c>
      <c r="U286" t="s">
        <v>1289</v>
      </c>
      <c r="X286" s="32" t="s">
        <v>298</v>
      </c>
      <c r="Y286" s="32" t="s">
        <v>1288</v>
      </c>
      <c r="AA286" s="33" t="s">
        <v>298</v>
      </c>
      <c r="AB286" s="33" t="s">
        <v>1288</v>
      </c>
      <c r="AC286" s="33" t="s">
        <v>1288</v>
      </c>
      <c r="AD286" s="33" t="s">
        <v>1288</v>
      </c>
    </row>
    <row r="287" spans="1:30" x14ac:dyDescent="0.3">
      <c r="A287" t="s">
        <v>299</v>
      </c>
      <c r="B287">
        <v>393646</v>
      </c>
      <c r="C287">
        <v>429432</v>
      </c>
      <c r="D287" s="2">
        <v>0.92</v>
      </c>
      <c r="E287">
        <v>288915</v>
      </c>
      <c r="F287">
        <v>0</v>
      </c>
      <c r="I287" t="s">
        <v>299</v>
      </c>
      <c r="J287" t="s">
        <v>1303</v>
      </c>
      <c r="N287" t="s">
        <v>1195</v>
      </c>
      <c r="O287">
        <v>345251</v>
      </c>
      <c r="P287">
        <v>0</v>
      </c>
      <c r="Q287">
        <v>256784</v>
      </c>
      <c r="R287">
        <v>303568</v>
      </c>
      <c r="S287" t="s">
        <v>1305</v>
      </c>
      <c r="T287" t="s">
        <v>1303</v>
      </c>
      <c r="U287" t="s">
        <v>1289</v>
      </c>
      <c r="X287" s="32" t="s">
        <v>299</v>
      </c>
      <c r="Y287" s="32" t="s">
        <v>1288</v>
      </c>
      <c r="AA287" s="33" t="s">
        <v>299</v>
      </c>
      <c r="AB287" s="33" t="s">
        <v>1288</v>
      </c>
      <c r="AC287" s="33" t="s">
        <v>1288</v>
      </c>
      <c r="AD287" s="33" t="s">
        <v>1288</v>
      </c>
    </row>
    <row r="288" spans="1:30" x14ac:dyDescent="0.3">
      <c r="A288" t="s">
        <v>300</v>
      </c>
      <c r="B288">
        <v>256128</v>
      </c>
      <c r="C288">
        <v>256128</v>
      </c>
      <c r="D288" s="2">
        <v>1</v>
      </c>
      <c r="E288">
        <v>496369</v>
      </c>
      <c r="F288">
        <v>0</v>
      </c>
      <c r="I288" t="s">
        <v>300</v>
      </c>
      <c r="J288" t="s">
        <v>1304</v>
      </c>
      <c r="N288" t="s">
        <v>1196</v>
      </c>
      <c r="O288">
        <v>0</v>
      </c>
      <c r="P288">
        <v>0</v>
      </c>
      <c r="Q288">
        <v>27500</v>
      </c>
      <c r="R288">
        <v>415440</v>
      </c>
      <c r="S288" t="s">
        <v>1289</v>
      </c>
      <c r="T288" t="s">
        <v>1303</v>
      </c>
      <c r="U288" t="s">
        <v>1289</v>
      </c>
      <c r="X288" s="32" t="s">
        <v>300</v>
      </c>
      <c r="Y288" s="32" t="s">
        <v>1288</v>
      </c>
      <c r="AA288" s="33" t="s">
        <v>300</v>
      </c>
      <c r="AB288" s="33" t="s">
        <v>1288</v>
      </c>
      <c r="AC288" s="33" t="s">
        <v>1288</v>
      </c>
      <c r="AD288" s="33" t="s">
        <v>1288</v>
      </c>
    </row>
    <row r="289" spans="1:30" x14ac:dyDescent="0.3">
      <c r="A289" t="s">
        <v>301</v>
      </c>
      <c r="B289">
        <v>228222</v>
      </c>
      <c r="C289">
        <v>260120</v>
      </c>
      <c r="D289" s="2">
        <v>0.88</v>
      </c>
      <c r="E289">
        <v>350748</v>
      </c>
      <c r="F289">
        <v>0</v>
      </c>
      <c r="I289" t="s">
        <v>301</v>
      </c>
      <c r="J289" t="s">
        <v>1288</v>
      </c>
      <c r="N289" t="s">
        <v>1197</v>
      </c>
      <c r="O289">
        <v>856732</v>
      </c>
      <c r="P289">
        <v>0</v>
      </c>
      <c r="Q289">
        <v>437603.64</v>
      </c>
      <c r="R289">
        <v>518254</v>
      </c>
      <c r="S289" t="s">
        <v>1288</v>
      </c>
      <c r="T289" t="s">
        <v>1288</v>
      </c>
      <c r="U289" t="s">
        <v>1289</v>
      </c>
      <c r="X289" s="32" t="s">
        <v>301</v>
      </c>
      <c r="Y289" s="32" t="s">
        <v>1288</v>
      </c>
      <c r="AA289" s="33" t="s">
        <v>301</v>
      </c>
      <c r="AB289" s="33" t="s">
        <v>1288</v>
      </c>
      <c r="AC289" s="33" t="s">
        <v>1288</v>
      </c>
      <c r="AD289" s="33" t="s">
        <v>1288</v>
      </c>
    </row>
    <row r="290" spans="1:30" x14ac:dyDescent="0.3">
      <c r="A290" t="s">
        <v>302</v>
      </c>
      <c r="B290">
        <v>158279</v>
      </c>
      <c r="C290">
        <v>158279</v>
      </c>
      <c r="D290" s="2">
        <v>1</v>
      </c>
      <c r="E290">
        <v>285951</v>
      </c>
      <c r="F290">
        <v>0</v>
      </c>
      <c r="I290" t="s">
        <v>302</v>
      </c>
      <c r="J290" t="s">
        <v>1303</v>
      </c>
      <c r="N290" t="s">
        <v>1198</v>
      </c>
      <c r="O290">
        <v>0</v>
      </c>
      <c r="P290">
        <v>0</v>
      </c>
      <c r="Q290">
        <v>43222</v>
      </c>
      <c r="R290">
        <v>410609</v>
      </c>
      <c r="S290" t="s">
        <v>1289</v>
      </c>
      <c r="T290" t="s">
        <v>1288</v>
      </c>
      <c r="U290" t="s">
        <v>1289</v>
      </c>
      <c r="X290" s="32" t="s">
        <v>302</v>
      </c>
      <c r="Y290" s="32" t="s">
        <v>1288</v>
      </c>
      <c r="AA290" s="33" t="s">
        <v>302</v>
      </c>
      <c r="AB290" s="33" t="s">
        <v>1288</v>
      </c>
      <c r="AC290" s="33" t="s">
        <v>1288</v>
      </c>
      <c r="AD290" s="33" t="s">
        <v>1288</v>
      </c>
    </row>
    <row r="291" spans="1:30" x14ac:dyDescent="0.3">
      <c r="A291" t="s">
        <v>303</v>
      </c>
      <c r="B291">
        <v>23525</v>
      </c>
      <c r="C291">
        <v>282300</v>
      </c>
      <c r="D291" s="2">
        <v>0.08</v>
      </c>
      <c r="E291">
        <v>577996</v>
      </c>
      <c r="F291">
        <v>0</v>
      </c>
      <c r="I291" t="s">
        <v>303</v>
      </c>
      <c r="J291" t="s">
        <v>1304</v>
      </c>
      <c r="N291" t="s">
        <v>1199</v>
      </c>
      <c r="O291">
        <v>828971</v>
      </c>
      <c r="P291">
        <v>828971</v>
      </c>
      <c r="Q291">
        <v>41197.519999999997</v>
      </c>
      <c r="R291">
        <v>347962.5</v>
      </c>
      <c r="S291" t="s">
        <v>1289</v>
      </c>
      <c r="T291" t="s">
        <v>1303</v>
      </c>
      <c r="U291" t="s">
        <v>1289</v>
      </c>
      <c r="X291" s="32" t="s">
        <v>303</v>
      </c>
      <c r="Y291" s="32" t="s">
        <v>1288</v>
      </c>
      <c r="AA291" s="33" t="s">
        <v>303</v>
      </c>
      <c r="AB291" s="33" t="s">
        <v>1288</v>
      </c>
      <c r="AC291" s="33" t="s">
        <v>1288</v>
      </c>
      <c r="AD291" s="33" t="s">
        <v>1288</v>
      </c>
    </row>
    <row r="292" spans="1:30" x14ac:dyDescent="0.3">
      <c r="A292" t="s">
        <v>304</v>
      </c>
      <c r="B292">
        <v>228866.99</v>
      </c>
      <c r="C292">
        <v>296244</v>
      </c>
      <c r="D292" s="2">
        <v>0.77</v>
      </c>
      <c r="E292">
        <v>304085</v>
      </c>
      <c r="F292">
        <v>0</v>
      </c>
      <c r="I292" t="s">
        <v>304</v>
      </c>
      <c r="J292" t="s">
        <v>1288</v>
      </c>
      <c r="N292" t="s">
        <v>1200</v>
      </c>
      <c r="O292">
        <v>707631</v>
      </c>
      <c r="P292">
        <v>0</v>
      </c>
      <c r="Q292">
        <v>302870.42</v>
      </c>
      <c r="R292">
        <v>377280</v>
      </c>
      <c r="S292" t="s">
        <v>1288</v>
      </c>
      <c r="T292" t="s">
        <v>1303</v>
      </c>
      <c r="U292" t="s">
        <v>1289</v>
      </c>
      <c r="X292" s="32" t="s">
        <v>304</v>
      </c>
      <c r="Y292" s="32" t="s">
        <v>1288</v>
      </c>
      <c r="AA292" s="33" t="s">
        <v>304</v>
      </c>
      <c r="AB292" s="33" t="s">
        <v>1288</v>
      </c>
      <c r="AC292" s="33" t="s">
        <v>1288</v>
      </c>
      <c r="AD292" s="33" t="s">
        <v>1288</v>
      </c>
    </row>
    <row r="293" spans="1:30" x14ac:dyDescent="0.3">
      <c r="A293" t="s">
        <v>305</v>
      </c>
      <c r="B293">
        <v>214852.53</v>
      </c>
      <c r="C293">
        <v>215340</v>
      </c>
      <c r="D293" s="2">
        <v>1</v>
      </c>
      <c r="E293">
        <v>471679</v>
      </c>
      <c r="F293">
        <v>0</v>
      </c>
      <c r="I293" t="s">
        <v>305</v>
      </c>
      <c r="J293" t="s">
        <v>1303</v>
      </c>
      <c r="N293" t="s">
        <v>1201</v>
      </c>
      <c r="O293">
        <v>788862</v>
      </c>
      <c r="P293">
        <v>0</v>
      </c>
      <c r="Q293">
        <v>294330</v>
      </c>
      <c r="R293">
        <v>352440</v>
      </c>
      <c r="S293" t="s">
        <v>1288</v>
      </c>
      <c r="T293" t="s">
        <v>1303</v>
      </c>
      <c r="U293" t="s">
        <v>1289</v>
      </c>
      <c r="X293" s="32" t="s">
        <v>305</v>
      </c>
      <c r="Y293" s="32" t="s">
        <v>1288</v>
      </c>
      <c r="AA293" s="33" t="s">
        <v>305</v>
      </c>
      <c r="AB293" s="33" t="s">
        <v>1288</v>
      </c>
      <c r="AC293" s="33" t="s">
        <v>1288</v>
      </c>
      <c r="AD293" s="33" t="s">
        <v>1288</v>
      </c>
    </row>
    <row r="294" spans="1:30" x14ac:dyDescent="0.3">
      <c r="A294" t="s">
        <v>306</v>
      </c>
      <c r="B294">
        <v>47216</v>
      </c>
      <c r="C294">
        <v>451024</v>
      </c>
      <c r="D294" s="2">
        <v>0.1</v>
      </c>
      <c r="E294">
        <v>555775</v>
      </c>
      <c r="F294">
        <v>555775</v>
      </c>
      <c r="I294" t="s">
        <v>306</v>
      </c>
      <c r="J294" t="s">
        <v>1304</v>
      </c>
      <c r="N294" t="s">
        <v>1202</v>
      </c>
      <c r="O294">
        <v>666433</v>
      </c>
      <c r="P294">
        <v>0</v>
      </c>
      <c r="Q294">
        <v>362916.12</v>
      </c>
      <c r="R294">
        <v>388830</v>
      </c>
      <c r="S294" t="s">
        <v>1288</v>
      </c>
      <c r="T294" t="s">
        <v>1303</v>
      </c>
      <c r="U294" t="s">
        <v>1289</v>
      </c>
      <c r="X294" s="32" t="s">
        <v>306</v>
      </c>
      <c r="Y294" s="32" t="s">
        <v>1288</v>
      </c>
      <c r="AA294" s="33" t="s">
        <v>306</v>
      </c>
      <c r="AB294" s="33" t="s">
        <v>1288</v>
      </c>
      <c r="AC294" s="33" t="s">
        <v>1288</v>
      </c>
      <c r="AD294" s="33" t="s">
        <v>1288</v>
      </c>
    </row>
    <row r="295" spans="1:30" x14ac:dyDescent="0.3">
      <c r="A295" t="s">
        <v>307</v>
      </c>
      <c r="B295">
        <v>218614</v>
      </c>
      <c r="C295">
        <v>230120</v>
      </c>
      <c r="D295" s="2">
        <v>0.95</v>
      </c>
      <c r="E295">
        <v>102284</v>
      </c>
      <c r="F295">
        <v>0</v>
      </c>
      <c r="I295" t="s">
        <v>307</v>
      </c>
      <c r="J295" t="s">
        <v>1288</v>
      </c>
      <c r="N295" t="s">
        <v>1203</v>
      </c>
      <c r="O295">
        <v>524915</v>
      </c>
      <c r="P295">
        <v>524915</v>
      </c>
      <c r="Q295">
        <v>121220</v>
      </c>
      <c r="R295">
        <v>295545</v>
      </c>
      <c r="S295" t="s">
        <v>1289</v>
      </c>
      <c r="T295" t="s">
        <v>1303</v>
      </c>
      <c r="U295" t="s">
        <v>1289</v>
      </c>
      <c r="X295" s="32" t="s">
        <v>307</v>
      </c>
      <c r="Y295" s="32" t="s">
        <v>1288</v>
      </c>
      <c r="AA295" s="33" t="s">
        <v>307</v>
      </c>
      <c r="AB295" s="33" t="s">
        <v>1288</v>
      </c>
      <c r="AC295" s="33" t="s">
        <v>1288</v>
      </c>
      <c r="AD295" s="33" t="s">
        <v>1288</v>
      </c>
    </row>
    <row r="296" spans="1:30" x14ac:dyDescent="0.3">
      <c r="A296" t="s">
        <v>308</v>
      </c>
      <c r="B296">
        <v>257320</v>
      </c>
      <c r="C296">
        <v>257320</v>
      </c>
      <c r="D296" s="2">
        <v>1</v>
      </c>
      <c r="E296">
        <v>394181</v>
      </c>
      <c r="F296">
        <v>0</v>
      </c>
      <c r="I296" t="s">
        <v>308</v>
      </c>
      <c r="J296" t="s">
        <v>1303</v>
      </c>
      <c r="N296" t="s">
        <v>1204</v>
      </c>
      <c r="O296">
        <v>614834</v>
      </c>
      <c r="P296">
        <v>0</v>
      </c>
      <c r="Q296">
        <v>529641</v>
      </c>
      <c r="R296">
        <v>529641</v>
      </c>
      <c r="S296" t="s">
        <v>1288</v>
      </c>
      <c r="T296" t="s">
        <v>1288</v>
      </c>
      <c r="U296" t="s">
        <v>1289</v>
      </c>
      <c r="X296" s="32" t="s">
        <v>308</v>
      </c>
      <c r="Y296" s="32" t="s">
        <v>1288</v>
      </c>
      <c r="AA296" s="33" t="s">
        <v>308</v>
      </c>
      <c r="AB296" s="33" t="s">
        <v>1288</v>
      </c>
      <c r="AC296" s="33" t="s">
        <v>1288</v>
      </c>
      <c r="AD296" s="33" t="s">
        <v>1288</v>
      </c>
    </row>
    <row r="297" spans="1:30" x14ac:dyDescent="0.3">
      <c r="A297" t="s">
        <v>309</v>
      </c>
      <c r="B297">
        <v>442162</v>
      </c>
      <c r="C297">
        <v>442162</v>
      </c>
      <c r="D297" s="2">
        <v>1</v>
      </c>
      <c r="E297">
        <v>798246</v>
      </c>
      <c r="F297">
        <v>0</v>
      </c>
      <c r="I297" t="s">
        <v>309</v>
      </c>
      <c r="J297" t="s">
        <v>1304</v>
      </c>
      <c r="N297" t="s">
        <v>1205</v>
      </c>
      <c r="O297">
        <v>0</v>
      </c>
      <c r="P297">
        <v>0</v>
      </c>
      <c r="Q297">
        <v>150000</v>
      </c>
      <c r="R297">
        <v>546180</v>
      </c>
      <c r="S297" t="s">
        <v>1289</v>
      </c>
      <c r="T297" t="s">
        <v>1303</v>
      </c>
      <c r="U297" t="s">
        <v>1289</v>
      </c>
      <c r="X297" s="32" t="s">
        <v>309</v>
      </c>
      <c r="Y297" s="32" t="s">
        <v>1288</v>
      </c>
      <c r="AA297" s="33" t="s">
        <v>309</v>
      </c>
      <c r="AB297" s="33" t="s">
        <v>1288</v>
      </c>
      <c r="AC297" s="33" t="s">
        <v>1288</v>
      </c>
      <c r="AD297" s="33" t="s">
        <v>1288</v>
      </c>
    </row>
    <row r="298" spans="1:30" x14ac:dyDescent="0.3">
      <c r="A298" t="s">
        <v>310</v>
      </c>
      <c r="B298">
        <v>110701</v>
      </c>
      <c r="C298">
        <v>154728</v>
      </c>
      <c r="D298" s="2">
        <v>0.72</v>
      </c>
      <c r="E298">
        <v>241181</v>
      </c>
      <c r="F298">
        <v>241181</v>
      </c>
      <c r="I298" t="s">
        <v>310</v>
      </c>
      <c r="J298" t="s">
        <v>1288</v>
      </c>
      <c r="N298" t="s">
        <v>1206</v>
      </c>
      <c r="O298">
        <v>592419</v>
      </c>
      <c r="P298">
        <v>0</v>
      </c>
      <c r="Q298">
        <v>312138</v>
      </c>
      <c r="R298">
        <v>377070</v>
      </c>
      <c r="S298" t="s">
        <v>1288</v>
      </c>
      <c r="T298" t="s">
        <v>1303</v>
      </c>
      <c r="U298" t="s">
        <v>1289</v>
      </c>
      <c r="X298" s="32" t="s">
        <v>310</v>
      </c>
      <c r="Y298" s="32" t="s">
        <v>1288</v>
      </c>
      <c r="AA298" s="33" t="s">
        <v>310</v>
      </c>
      <c r="AB298" s="33" t="s">
        <v>1288</v>
      </c>
      <c r="AC298" s="33" t="s">
        <v>1288</v>
      </c>
      <c r="AD298" s="33" t="s">
        <v>1288</v>
      </c>
    </row>
    <row r="299" spans="1:30" x14ac:dyDescent="0.3">
      <c r="A299" t="s">
        <v>311</v>
      </c>
      <c r="B299">
        <v>222300</v>
      </c>
      <c r="C299">
        <v>258408</v>
      </c>
      <c r="D299" s="2">
        <v>0.86</v>
      </c>
      <c r="E299">
        <v>473551</v>
      </c>
      <c r="F299">
        <v>0</v>
      </c>
      <c r="I299" t="s">
        <v>311</v>
      </c>
      <c r="J299" t="s">
        <v>1288</v>
      </c>
      <c r="N299" t="s">
        <v>1207</v>
      </c>
      <c r="O299">
        <v>590584</v>
      </c>
      <c r="P299">
        <v>590584</v>
      </c>
      <c r="Q299">
        <v>179223</v>
      </c>
      <c r="R299">
        <v>311122</v>
      </c>
      <c r="S299" t="s">
        <v>1289</v>
      </c>
      <c r="T299" t="s">
        <v>1304</v>
      </c>
      <c r="U299" t="s">
        <v>1289</v>
      </c>
      <c r="X299" s="32" t="s">
        <v>311</v>
      </c>
      <c r="Y299" s="32" t="s">
        <v>1288</v>
      </c>
      <c r="AA299" s="33" t="s">
        <v>311</v>
      </c>
      <c r="AB299" s="33" t="s">
        <v>1288</v>
      </c>
      <c r="AC299" s="33" t="s">
        <v>1288</v>
      </c>
      <c r="AD299" s="33" t="s">
        <v>1288</v>
      </c>
    </row>
    <row r="300" spans="1:30" x14ac:dyDescent="0.3">
      <c r="A300" t="s">
        <v>312</v>
      </c>
      <c r="B300">
        <v>232452</v>
      </c>
      <c r="C300">
        <v>232452</v>
      </c>
      <c r="D300" s="2">
        <v>1</v>
      </c>
      <c r="E300">
        <v>144779</v>
      </c>
      <c r="F300">
        <v>0</v>
      </c>
      <c r="I300" t="s">
        <v>312</v>
      </c>
      <c r="J300" t="s">
        <v>1288</v>
      </c>
      <c r="N300" t="s">
        <v>1208</v>
      </c>
      <c r="O300">
        <v>596072</v>
      </c>
      <c r="P300">
        <v>0</v>
      </c>
      <c r="Q300">
        <v>391163.54</v>
      </c>
      <c r="R300">
        <v>400626</v>
      </c>
      <c r="S300" t="s">
        <v>1288</v>
      </c>
      <c r="T300" t="s">
        <v>1288</v>
      </c>
      <c r="U300" t="s">
        <v>1289</v>
      </c>
      <c r="X300" s="32" t="s">
        <v>312</v>
      </c>
      <c r="Y300" s="32" t="s">
        <v>1288</v>
      </c>
      <c r="AA300" s="33" t="s">
        <v>312</v>
      </c>
      <c r="AB300" s="33" t="s">
        <v>1288</v>
      </c>
      <c r="AC300" s="33" t="s">
        <v>1288</v>
      </c>
      <c r="AD300" s="33" t="s">
        <v>1288</v>
      </c>
    </row>
    <row r="301" spans="1:30" x14ac:dyDescent="0.3">
      <c r="A301" t="s">
        <v>313</v>
      </c>
      <c r="B301">
        <v>136894</v>
      </c>
      <c r="C301">
        <v>227634</v>
      </c>
      <c r="D301" s="2">
        <v>0.6</v>
      </c>
      <c r="E301">
        <v>498380</v>
      </c>
      <c r="F301">
        <v>498380</v>
      </c>
      <c r="I301" t="s">
        <v>313</v>
      </c>
      <c r="J301" t="s">
        <v>1288</v>
      </c>
      <c r="N301" t="s">
        <v>1209</v>
      </c>
      <c r="O301">
        <v>503482</v>
      </c>
      <c r="P301">
        <v>503482</v>
      </c>
      <c r="Q301">
        <v>328396.67</v>
      </c>
      <c r="R301">
        <v>410760</v>
      </c>
      <c r="S301" t="s">
        <v>1289</v>
      </c>
      <c r="T301" t="s">
        <v>1288</v>
      </c>
      <c r="U301" t="s">
        <v>1289</v>
      </c>
      <c r="X301" s="32" t="s">
        <v>313</v>
      </c>
      <c r="Y301" s="32" t="s">
        <v>1288</v>
      </c>
      <c r="AA301" s="33" t="s">
        <v>313</v>
      </c>
      <c r="AB301" s="33" t="s">
        <v>1288</v>
      </c>
      <c r="AC301" s="33" t="s">
        <v>1288</v>
      </c>
      <c r="AD301" s="33" t="s">
        <v>1288</v>
      </c>
    </row>
    <row r="302" spans="1:30" x14ac:dyDescent="0.3">
      <c r="A302" t="s">
        <v>314</v>
      </c>
      <c r="B302">
        <v>389708</v>
      </c>
      <c r="C302">
        <v>389708</v>
      </c>
      <c r="D302" s="2">
        <v>1</v>
      </c>
      <c r="E302">
        <v>641038</v>
      </c>
      <c r="F302">
        <v>0</v>
      </c>
      <c r="I302" t="s">
        <v>314</v>
      </c>
      <c r="J302" t="s">
        <v>1288</v>
      </c>
      <c r="N302" t="s">
        <v>1210</v>
      </c>
      <c r="O302">
        <v>891465</v>
      </c>
      <c r="P302">
        <v>891465</v>
      </c>
      <c r="Q302">
        <v>377348</v>
      </c>
      <c r="R302">
        <v>561602</v>
      </c>
      <c r="S302" t="s">
        <v>1289</v>
      </c>
      <c r="T302" t="s">
        <v>1288</v>
      </c>
      <c r="U302" t="s">
        <v>1289</v>
      </c>
      <c r="X302" s="32" t="s">
        <v>314</v>
      </c>
      <c r="Y302" s="32" t="s">
        <v>1288</v>
      </c>
      <c r="AA302" s="33" t="s">
        <v>314</v>
      </c>
      <c r="AB302" s="33" t="s">
        <v>1288</v>
      </c>
      <c r="AC302" s="33" t="s">
        <v>1288</v>
      </c>
      <c r="AD302" s="33" t="s">
        <v>1288</v>
      </c>
    </row>
    <row r="303" spans="1:30" x14ac:dyDescent="0.3">
      <c r="A303" t="s">
        <v>315</v>
      </c>
      <c r="B303">
        <v>158004</v>
      </c>
      <c r="C303">
        <v>158004</v>
      </c>
      <c r="D303" s="2">
        <v>1</v>
      </c>
      <c r="E303">
        <v>215238</v>
      </c>
      <c r="F303">
        <v>0</v>
      </c>
      <c r="I303" t="s">
        <v>315</v>
      </c>
      <c r="J303" t="s">
        <v>1288</v>
      </c>
      <c r="N303" t="s">
        <v>1211</v>
      </c>
      <c r="O303">
        <v>622228</v>
      </c>
      <c r="P303">
        <v>0</v>
      </c>
      <c r="Q303">
        <v>322136</v>
      </c>
      <c r="R303">
        <v>438336</v>
      </c>
      <c r="S303" t="s">
        <v>1289</v>
      </c>
      <c r="T303" t="s">
        <v>1304</v>
      </c>
      <c r="U303" t="s">
        <v>1289</v>
      </c>
      <c r="X303" s="32" t="s">
        <v>315</v>
      </c>
      <c r="Y303" s="32" t="s">
        <v>1288</v>
      </c>
      <c r="AA303" s="33" t="s">
        <v>315</v>
      </c>
      <c r="AB303" s="33" t="s">
        <v>1288</v>
      </c>
      <c r="AC303" s="33" t="s">
        <v>1288</v>
      </c>
      <c r="AD303" s="33" t="s">
        <v>1288</v>
      </c>
    </row>
    <row r="304" spans="1:30" x14ac:dyDescent="0.3">
      <c r="A304" t="s">
        <v>316</v>
      </c>
      <c r="B304">
        <v>199970</v>
      </c>
      <c r="C304">
        <v>199970</v>
      </c>
      <c r="D304" s="2">
        <v>1</v>
      </c>
      <c r="E304">
        <v>352025</v>
      </c>
      <c r="F304">
        <v>0</v>
      </c>
      <c r="I304" t="s">
        <v>316</v>
      </c>
      <c r="J304" t="s">
        <v>1303</v>
      </c>
      <c r="N304" t="s">
        <v>1212</v>
      </c>
      <c r="O304">
        <v>596935</v>
      </c>
      <c r="P304">
        <v>0</v>
      </c>
      <c r="Q304">
        <v>334875</v>
      </c>
      <c r="R304">
        <v>357200</v>
      </c>
      <c r="S304" t="s">
        <v>1305</v>
      </c>
      <c r="T304" t="s">
        <v>1304</v>
      </c>
      <c r="U304" t="s">
        <v>1289</v>
      </c>
      <c r="X304" s="32" t="s">
        <v>316</v>
      </c>
      <c r="Y304" s="32" t="s">
        <v>1288</v>
      </c>
      <c r="AA304" s="33" t="s">
        <v>316</v>
      </c>
      <c r="AB304" s="33" t="s">
        <v>1288</v>
      </c>
      <c r="AC304" s="33" t="s">
        <v>1288</v>
      </c>
      <c r="AD304" s="33" t="s">
        <v>1288</v>
      </c>
    </row>
    <row r="305" spans="1:30" x14ac:dyDescent="0.3">
      <c r="A305" t="s">
        <v>317</v>
      </c>
      <c r="B305">
        <v>174986</v>
      </c>
      <c r="C305">
        <v>192346</v>
      </c>
      <c r="D305" s="2">
        <v>0.91</v>
      </c>
      <c r="E305">
        <v>387213</v>
      </c>
      <c r="F305">
        <v>0</v>
      </c>
      <c r="I305" t="s">
        <v>317</v>
      </c>
      <c r="J305" t="s">
        <v>1288</v>
      </c>
      <c r="N305" t="s">
        <v>1213</v>
      </c>
      <c r="O305">
        <v>524237</v>
      </c>
      <c r="P305">
        <v>0</v>
      </c>
      <c r="Q305">
        <v>247953</v>
      </c>
      <c r="R305">
        <v>289185</v>
      </c>
      <c r="S305" t="s">
        <v>1288</v>
      </c>
      <c r="T305" t="s">
        <v>1303</v>
      </c>
      <c r="U305" t="s">
        <v>1289</v>
      </c>
      <c r="X305" s="32" t="s">
        <v>317</v>
      </c>
      <c r="Y305" s="32" t="s">
        <v>1288</v>
      </c>
      <c r="AA305" s="33" t="s">
        <v>317</v>
      </c>
      <c r="AB305" s="33" t="s">
        <v>1288</v>
      </c>
      <c r="AC305" s="33" t="s">
        <v>1288</v>
      </c>
      <c r="AD305" s="33" t="s">
        <v>1288</v>
      </c>
    </row>
    <row r="306" spans="1:30" x14ac:dyDescent="0.3">
      <c r="A306" t="s">
        <v>318</v>
      </c>
      <c r="B306">
        <v>354268</v>
      </c>
      <c r="C306">
        <v>389085</v>
      </c>
      <c r="D306" s="2">
        <v>0.91</v>
      </c>
      <c r="E306">
        <v>232763</v>
      </c>
      <c r="F306">
        <v>0</v>
      </c>
      <c r="I306" t="s">
        <v>318</v>
      </c>
      <c r="J306" t="s">
        <v>1288</v>
      </c>
      <c r="N306" t="s">
        <v>1214</v>
      </c>
      <c r="O306">
        <v>0</v>
      </c>
      <c r="P306">
        <v>0</v>
      </c>
      <c r="Q306">
        <v>35225.08</v>
      </c>
      <c r="R306">
        <v>300305</v>
      </c>
      <c r="S306" t="s">
        <v>1289</v>
      </c>
      <c r="T306" t="s">
        <v>1303</v>
      </c>
      <c r="U306" t="s">
        <v>1289</v>
      </c>
      <c r="X306" s="32" t="s">
        <v>318</v>
      </c>
      <c r="Y306" s="32" t="s">
        <v>1288</v>
      </c>
      <c r="AA306" s="33" t="s">
        <v>318</v>
      </c>
      <c r="AB306" s="33" t="s">
        <v>1288</v>
      </c>
      <c r="AC306" s="33" t="s">
        <v>1288</v>
      </c>
      <c r="AD306" s="33" t="s">
        <v>1288</v>
      </c>
    </row>
    <row r="307" spans="1:30" x14ac:dyDescent="0.3">
      <c r="A307" t="s">
        <v>319</v>
      </c>
      <c r="B307">
        <v>202439</v>
      </c>
      <c r="C307">
        <v>263280</v>
      </c>
      <c r="D307" s="2">
        <v>0.77</v>
      </c>
      <c r="E307">
        <v>554748</v>
      </c>
      <c r="F307">
        <v>0</v>
      </c>
      <c r="I307" t="s">
        <v>319</v>
      </c>
      <c r="J307" t="s">
        <v>1288</v>
      </c>
      <c r="N307" t="s">
        <v>1215</v>
      </c>
      <c r="O307">
        <v>0</v>
      </c>
      <c r="P307">
        <v>0</v>
      </c>
      <c r="Q307">
        <v>152234.03999999899</v>
      </c>
      <c r="R307">
        <v>478640</v>
      </c>
      <c r="S307" t="s">
        <v>1289</v>
      </c>
      <c r="T307" t="s">
        <v>1288</v>
      </c>
      <c r="U307" t="s">
        <v>1289</v>
      </c>
      <c r="X307" s="32" t="s">
        <v>319</v>
      </c>
      <c r="Y307" s="32" t="s">
        <v>1288</v>
      </c>
      <c r="AA307" s="33" t="s">
        <v>319</v>
      </c>
      <c r="AB307" s="33" t="s">
        <v>1288</v>
      </c>
      <c r="AC307" s="33" t="s">
        <v>1288</v>
      </c>
      <c r="AD307" s="33" t="s">
        <v>1288</v>
      </c>
    </row>
    <row r="308" spans="1:30" x14ac:dyDescent="0.3">
      <c r="A308" t="s">
        <v>320</v>
      </c>
      <c r="B308">
        <v>299923.71999999997</v>
      </c>
      <c r="C308">
        <v>304381</v>
      </c>
      <c r="D308" s="2">
        <v>0.99</v>
      </c>
      <c r="E308">
        <v>336953</v>
      </c>
      <c r="F308">
        <v>0</v>
      </c>
      <c r="I308" t="s">
        <v>320</v>
      </c>
      <c r="J308" t="s">
        <v>1304</v>
      </c>
      <c r="N308" t="s">
        <v>1216</v>
      </c>
      <c r="O308">
        <v>687314</v>
      </c>
      <c r="P308">
        <v>687314</v>
      </c>
      <c r="Q308">
        <v>260452.16</v>
      </c>
      <c r="R308">
        <v>469455</v>
      </c>
      <c r="S308" t="s">
        <v>1289</v>
      </c>
      <c r="T308" t="s">
        <v>1303</v>
      </c>
      <c r="U308" t="s">
        <v>1289</v>
      </c>
      <c r="X308" s="32" t="s">
        <v>320</v>
      </c>
      <c r="Y308" s="32" t="s">
        <v>1288</v>
      </c>
      <c r="AA308" s="33" t="s">
        <v>320</v>
      </c>
      <c r="AB308" s="33" t="s">
        <v>1288</v>
      </c>
      <c r="AC308" s="33" t="s">
        <v>1288</v>
      </c>
      <c r="AD308" s="33" t="s">
        <v>1288</v>
      </c>
    </row>
    <row r="309" spans="1:30" x14ac:dyDescent="0.3">
      <c r="A309" t="s">
        <v>321</v>
      </c>
      <c r="B309">
        <v>324290</v>
      </c>
      <c r="C309">
        <v>324290</v>
      </c>
      <c r="D309" s="2">
        <v>1</v>
      </c>
      <c r="E309">
        <v>380836</v>
      </c>
      <c r="F309">
        <v>0</v>
      </c>
      <c r="I309" t="s">
        <v>321</v>
      </c>
      <c r="J309" t="s">
        <v>1303</v>
      </c>
      <c r="N309" t="s">
        <v>1217</v>
      </c>
      <c r="O309">
        <v>758988</v>
      </c>
      <c r="P309">
        <v>758988</v>
      </c>
      <c r="Q309">
        <v>334236.88</v>
      </c>
      <c r="R309">
        <v>487641</v>
      </c>
      <c r="S309" t="s">
        <v>1289</v>
      </c>
      <c r="T309" t="s">
        <v>1288</v>
      </c>
      <c r="U309" t="s">
        <v>1289</v>
      </c>
      <c r="X309" s="32" t="s">
        <v>321</v>
      </c>
      <c r="Y309" s="32" t="s">
        <v>1288</v>
      </c>
      <c r="AA309" s="33" t="s">
        <v>321</v>
      </c>
      <c r="AB309" s="33" t="s">
        <v>1288</v>
      </c>
      <c r="AC309" s="33" t="s">
        <v>1288</v>
      </c>
      <c r="AD309" s="33" t="s">
        <v>1288</v>
      </c>
    </row>
    <row r="310" spans="1:30" x14ac:dyDescent="0.3">
      <c r="A310" t="s">
        <v>322</v>
      </c>
      <c r="B310">
        <v>196127</v>
      </c>
      <c r="C310">
        <v>248651</v>
      </c>
      <c r="D310" s="2">
        <v>0.79</v>
      </c>
      <c r="E310">
        <v>361179</v>
      </c>
      <c r="F310">
        <v>0</v>
      </c>
      <c r="I310" t="s">
        <v>322</v>
      </c>
      <c r="J310" t="s">
        <v>1288</v>
      </c>
      <c r="N310" t="s">
        <v>1218</v>
      </c>
      <c r="O310">
        <v>491789</v>
      </c>
      <c r="P310">
        <v>491789</v>
      </c>
      <c r="Q310">
        <v>157353.51999999999</v>
      </c>
      <c r="R310">
        <v>303825</v>
      </c>
      <c r="S310" t="s">
        <v>1289</v>
      </c>
      <c r="T310" t="s">
        <v>1303</v>
      </c>
      <c r="U310" t="s">
        <v>1289</v>
      </c>
      <c r="X310" s="32" t="s">
        <v>322</v>
      </c>
      <c r="Y310" s="32" t="s">
        <v>1288</v>
      </c>
      <c r="AA310" s="33" t="s">
        <v>322</v>
      </c>
      <c r="AB310" s="33" t="s">
        <v>1288</v>
      </c>
      <c r="AC310" s="33" t="s">
        <v>1288</v>
      </c>
      <c r="AD310" s="33" t="s">
        <v>1288</v>
      </c>
    </row>
    <row r="311" spans="1:30" x14ac:dyDescent="0.3">
      <c r="A311" t="s">
        <v>323</v>
      </c>
      <c r="B311">
        <v>260862</v>
      </c>
      <c r="C311">
        <v>260862</v>
      </c>
      <c r="D311" s="2">
        <v>1</v>
      </c>
      <c r="E311">
        <v>402306</v>
      </c>
      <c r="F311">
        <v>0</v>
      </c>
      <c r="I311" t="s">
        <v>323</v>
      </c>
      <c r="J311" t="s">
        <v>1288</v>
      </c>
      <c r="N311" t="s">
        <v>1219</v>
      </c>
      <c r="O311">
        <v>753234</v>
      </c>
      <c r="P311">
        <v>0</v>
      </c>
      <c r="Q311">
        <v>273600</v>
      </c>
      <c r="R311">
        <v>345758</v>
      </c>
      <c r="S311" t="s">
        <v>1305</v>
      </c>
      <c r="T311" t="s">
        <v>1303</v>
      </c>
      <c r="U311" t="s">
        <v>1289</v>
      </c>
      <c r="X311" s="32" t="s">
        <v>323</v>
      </c>
      <c r="Y311" s="32" t="s">
        <v>1288</v>
      </c>
      <c r="AA311" s="33" t="s">
        <v>323</v>
      </c>
      <c r="AB311" s="33" t="s">
        <v>1288</v>
      </c>
      <c r="AC311" s="33" t="s">
        <v>1288</v>
      </c>
      <c r="AD311" s="33" t="s">
        <v>1288</v>
      </c>
    </row>
    <row r="312" spans="1:30" x14ac:dyDescent="0.3">
      <c r="A312" t="s">
        <v>324</v>
      </c>
      <c r="B312">
        <v>418885.13</v>
      </c>
      <c r="C312">
        <v>447454</v>
      </c>
      <c r="D312" s="2">
        <v>0.94</v>
      </c>
      <c r="E312">
        <v>519001</v>
      </c>
      <c r="F312">
        <v>0</v>
      </c>
      <c r="I312" t="s">
        <v>324</v>
      </c>
      <c r="J312" t="s">
        <v>1304</v>
      </c>
      <c r="N312" t="s">
        <v>1220</v>
      </c>
      <c r="O312">
        <v>0</v>
      </c>
      <c r="P312">
        <v>0</v>
      </c>
      <c r="Q312">
        <v>102798</v>
      </c>
      <c r="R312">
        <v>339724</v>
      </c>
      <c r="S312" t="s">
        <v>1289</v>
      </c>
      <c r="T312" t="s">
        <v>1303</v>
      </c>
      <c r="U312" t="s">
        <v>1289</v>
      </c>
      <c r="X312" s="32" t="s">
        <v>324</v>
      </c>
      <c r="Y312" s="32" t="s">
        <v>1288</v>
      </c>
      <c r="AA312" s="33" t="s">
        <v>324</v>
      </c>
      <c r="AB312" s="33" t="s">
        <v>1288</v>
      </c>
      <c r="AC312" s="33" t="s">
        <v>1288</v>
      </c>
      <c r="AD312" s="33" t="s">
        <v>1288</v>
      </c>
    </row>
    <row r="313" spans="1:30" x14ac:dyDescent="0.3">
      <c r="A313" t="s">
        <v>325</v>
      </c>
      <c r="B313">
        <v>361024</v>
      </c>
      <c r="C313">
        <v>383588</v>
      </c>
      <c r="D313" s="2">
        <v>0.94</v>
      </c>
      <c r="E313">
        <v>488826</v>
      </c>
      <c r="F313">
        <v>0</v>
      </c>
      <c r="I313" t="s">
        <v>325</v>
      </c>
      <c r="J313" t="s">
        <v>1288</v>
      </c>
      <c r="N313" t="s">
        <v>1221</v>
      </c>
      <c r="O313">
        <v>624350</v>
      </c>
      <c r="P313">
        <v>0</v>
      </c>
      <c r="Q313">
        <v>470385</v>
      </c>
      <c r="R313">
        <v>517545</v>
      </c>
      <c r="S313" t="s">
        <v>1288</v>
      </c>
      <c r="T313" t="s">
        <v>1288</v>
      </c>
      <c r="U313" t="s">
        <v>1289</v>
      </c>
      <c r="X313" s="32" t="s">
        <v>325</v>
      </c>
      <c r="Y313" s="32" t="s">
        <v>1288</v>
      </c>
      <c r="AA313" s="33" t="s">
        <v>325</v>
      </c>
      <c r="AB313" s="33" t="s">
        <v>1288</v>
      </c>
      <c r="AC313" s="33" t="s">
        <v>1288</v>
      </c>
      <c r="AD313" s="33" t="s">
        <v>1288</v>
      </c>
    </row>
    <row r="314" spans="1:30" x14ac:dyDescent="0.3">
      <c r="A314" t="s">
        <v>326</v>
      </c>
      <c r="B314">
        <v>274354</v>
      </c>
      <c r="C314">
        <v>317884</v>
      </c>
      <c r="D314" s="2">
        <v>0.86</v>
      </c>
      <c r="E314">
        <v>594334</v>
      </c>
      <c r="F314">
        <v>0</v>
      </c>
      <c r="I314" t="s">
        <v>326</v>
      </c>
      <c r="J314" t="s">
        <v>1304</v>
      </c>
      <c r="N314" t="s">
        <v>1222</v>
      </c>
      <c r="O314">
        <v>823031</v>
      </c>
      <c r="P314">
        <v>823031</v>
      </c>
      <c r="Q314">
        <v>471270.86</v>
      </c>
      <c r="R314">
        <v>583262</v>
      </c>
      <c r="S314" t="s">
        <v>1289</v>
      </c>
      <c r="T314" t="s">
        <v>1288</v>
      </c>
      <c r="U314" t="s">
        <v>1289</v>
      </c>
      <c r="X314" s="32" t="s">
        <v>326</v>
      </c>
      <c r="Y314" s="32" t="s">
        <v>1288</v>
      </c>
      <c r="AA314" s="33" t="s">
        <v>326</v>
      </c>
      <c r="AB314" s="33" t="s">
        <v>1288</v>
      </c>
      <c r="AC314" s="33" t="s">
        <v>1288</v>
      </c>
      <c r="AD314" s="33" t="s">
        <v>1288</v>
      </c>
    </row>
    <row r="315" spans="1:30" x14ac:dyDescent="0.3">
      <c r="A315" t="s">
        <v>327</v>
      </c>
      <c r="B315">
        <v>123698</v>
      </c>
      <c r="C315">
        <v>236928</v>
      </c>
      <c r="D315" s="2">
        <v>0.52</v>
      </c>
      <c r="E315">
        <v>337646</v>
      </c>
      <c r="F315">
        <v>337646</v>
      </c>
      <c r="I315" t="s">
        <v>327</v>
      </c>
      <c r="J315" t="s">
        <v>1288</v>
      </c>
      <c r="N315" t="s">
        <v>1223</v>
      </c>
      <c r="O315">
        <v>537054</v>
      </c>
      <c r="P315">
        <v>537054</v>
      </c>
      <c r="Q315">
        <v>363116.32</v>
      </c>
      <c r="R315">
        <v>447602</v>
      </c>
      <c r="S315" t="s">
        <v>1289</v>
      </c>
      <c r="T315" t="s">
        <v>1288</v>
      </c>
      <c r="U315" t="s">
        <v>1289</v>
      </c>
      <c r="X315" s="32" t="s">
        <v>327</v>
      </c>
      <c r="Y315" s="32" t="s">
        <v>1288</v>
      </c>
      <c r="AA315" s="33" t="s">
        <v>327</v>
      </c>
      <c r="AB315" s="33" t="s">
        <v>1288</v>
      </c>
      <c r="AC315" s="33" t="s">
        <v>1288</v>
      </c>
      <c r="AD315" s="33" t="s">
        <v>1288</v>
      </c>
    </row>
    <row r="316" spans="1:30" x14ac:dyDescent="0.3">
      <c r="A316" t="s">
        <v>328</v>
      </c>
      <c r="B316">
        <v>323736</v>
      </c>
      <c r="C316">
        <v>346860</v>
      </c>
      <c r="D316" s="2">
        <v>0.93</v>
      </c>
      <c r="E316">
        <v>447390</v>
      </c>
      <c r="F316">
        <v>0</v>
      </c>
      <c r="I316" t="s">
        <v>328</v>
      </c>
      <c r="J316" t="s">
        <v>1288</v>
      </c>
      <c r="N316" t="s">
        <v>1224</v>
      </c>
      <c r="O316">
        <v>546037</v>
      </c>
      <c r="P316">
        <v>0</v>
      </c>
      <c r="Q316">
        <v>370176</v>
      </c>
      <c r="R316">
        <v>423360</v>
      </c>
      <c r="S316" t="s">
        <v>1305</v>
      </c>
      <c r="T316" t="s">
        <v>1305</v>
      </c>
      <c r="U316" t="s">
        <v>1289</v>
      </c>
      <c r="X316" s="32" t="s">
        <v>328</v>
      </c>
      <c r="Y316" s="32" t="s">
        <v>1288</v>
      </c>
      <c r="AA316" s="33" t="s">
        <v>328</v>
      </c>
      <c r="AB316" s="33" t="s">
        <v>1288</v>
      </c>
      <c r="AC316" s="33" t="s">
        <v>1288</v>
      </c>
      <c r="AD316" s="33" t="s">
        <v>1288</v>
      </c>
    </row>
    <row r="317" spans="1:30" x14ac:dyDescent="0.3">
      <c r="A317" t="s">
        <v>329</v>
      </c>
      <c r="B317">
        <v>172900</v>
      </c>
      <c r="C317">
        <v>172900</v>
      </c>
      <c r="D317" s="2">
        <v>1</v>
      </c>
      <c r="E317">
        <v>69099</v>
      </c>
      <c r="F317">
        <v>0</v>
      </c>
      <c r="I317" t="s">
        <v>329</v>
      </c>
      <c r="J317" t="s">
        <v>1304</v>
      </c>
      <c r="N317" t="s">
        <v>1225</v>
      </c>
      <c r="O317">
        <v>0</v>
      </c>
      <c r="P317">
        <v>0</v>
      </c>
      <c r="Q317">
        <v>30000</v>
      </c>
      <c r="R317">
        <v>220968</v>
      </c>
      <c r="S317" t="s">
        <v>1289</v>
      </c>
      <c r="T317" t="s">
        <v>1303</v>
      </c>
      <c r="U317" t="s">
        <v>1289</v>
      </c>
      <c r="X317" s="32" t="s">
        <v>329</v>
      </c>
      <c r="Y317" s="32" t="s">
        <v>1288</v>
      </c>
      <c r="AA317" s="33" t="s">
        <v>329</v>
      </c>
      <c r="AB317" s="33" t="s">
        <v>1288</v>
      </c>
      <c r="AC317" s="33" t="s">
        <v>1288</v>
      </c>
      <c r="AD317" s="33" t="s">
        <v>1288</v>
      </c>
    </row>
    <row r="318" spans="1:30" x14ac:dyDescent="0.3">
      <c r="A318" t="s">
        <v>330</v>
      </c>
      <c r="B318">
        <v>622370</v>
      </c>
      <c r="C318">
        <v>622370</v>
      </c>
      <c r="D318" s="2">
        <v>1</v>
      </c>
      <c r="E318">
        <v>438155</v>
      </c>
      <c r="F318">
        <v>0</v>
      </c>
      <c r="I318" t="s">
        <v>330</v>
      </c>
      <c r="J318" t="s">
        <v>1304</v>
      </c>
      <c r="N318" t="s">
        <v>1226</v>
      </c>
      <c r="O318">
        <v>342293</v>
      </c>
      <c r="P318">
        <v>342293</v>
      </c>
      <c r="Q318">
        <v>112464</v>
      </c>
      <c r="R318">
        <v>212565</v>
      </c>
      <c r="S318" t="s">
        <v>1289</v>
      </c>
      <c r="T318" t="s">
        <v>1303</v>
      </c>
      <c r="U318" t="s">
        <v>1289</v>
      </c>
      <c r="X318" s="32" t="s">
        <v>330</v>
      </c>
      <c r="Y318" s="32" t="s">
        <v>1288</v>
      </c>
      <c r="AA318" s="33" t="s">
        <v>330</v>
      </c>
      <c r="AB318" s="33" t="s">
        <v>1288</v>
      </c>
      <c r="AC318" s="33" t="s">
        <v>1288</v>
      </c>
      <c r="AD318" s="33" t="s">
        <v>1288</v>
      </c>
    </row>
    <row r="319" spans="1:30" x14ac:dyDescent="0.3">
      <c r="A319" t="s">
        <v>331</v>
      </c>
      <c r="B319">
        <v>249925</v>
      </c>
      <c r="C319">
        <v>274868</v>
      </c>
      <c r="D319" s="2">
        <v>0.91</v>
      </c>
      <c r="E319">
        <v>432221</v>
      </c>
      <c r="F319">
        <v>0</v>
      </c>
      <c r="I319" t="s">
        <v>331</v>
      </c>
      <c r="J319" t="s">
        <v>1303</v>
      </c>
      <c r="N319" t="s">
        <v>1227</v>
      </c>
      <c r="O319">
        <v>723732</v>
      </c>
      <c r="P319">
        <v>723732</v>
      </c>
      <c r="Q319">
        <v>237503.88</v>
      </c>
      <c r="R319">
        <v>542493</v>
      </c>
      <c r="S319" t="s">
        <v>1289</v>
      </c>
      <c r="T319" t="s">
        <v>1303</v>
      </c>
      <c r="U319" t="s">
        <v>1289</v>
      </c>
      <c r="X319" s="32" t="s">
        <v>331</v>
      </c>
      <c r="Y319" s="32" t="s">
        <v>1288</v>
      </c>
      <c r="AA319" s="33" t="s">
        <v>331</v>
      </c>
      <c r="AB319" s="33" t="s">
        <v>1288</v>
      </c>
      <c r="AC319" s="33" t="s">
        <v>1288</v>
      </c>
      <c r="AD319" s="33" t="s">
        <v>1288</v>
      </c>
    </row>
    <row r="320" spans="1:30" x14ac:dyDescent="0.3">
      <c r="A320" t="s">
        <v>332</v>
      </c>
      <c r="B320">
        <v>254628</v>
      </c>
      <c r="C320">
        <v>297768</v>
      </c>
      <c r="D320" s="2">
        <v>0.86</v>
      </c>
      <c r="E320">
        <v>427121</v>
      </c>
      <c r="F320">
        <v>0</v>
      </c>
      <c r="I320" t="s">
        <v>332</v>
      </c>
      <c r="J320" t="s">
        <v>1288</v>
      </c>
      <c r="N320" t="s">
        <v>1228</v>
      </c>
      <c r="O320">
        <v>721140</v>
      </c>
      <c r="P320">
        <v>721140</v>
      </c>
      <c r="Q320">
        <v>454208</v>
      </c>
      <c r="R320">
        <v>548680</v>
      </c>
      <c r="S320" t="s">
        <v>1289</v>
      </c>
      <c r="T320" t="s">
        <v>1288</v>
      </c>
      <c r="U320" t="s">
        <v>1289</v>
      </c>
      <c r="X320" s="32" t="s">
        <v>332</v>
      </c>
      <c r="Y320" s="32" t="s">
        <v>1288</v>
      </c>
      <c r="AA320" s="33" t="s">
        <v>332</v>
      </c>
      <c r="AB320" s="33" t="s">
        <v>1288</v>
      </c>
      <c r="AC320" s="33" t="s">
        <v>1288</v>
      </c>
      <c r="AD320" s="33" t="s">
        <v>1288</v>
      </c>
    </row>
    <row r="321" spans="1:30" x14ac:dyDescent="0.3">
      <c r="A321" t="s">
        <v>333</v>
      </c>
      <c r="B321">
        <v>389504</v>
      </c>
      <c r="C321">
        <v>389504</v>
      </c>
      <c r="D321" s="2">
        <v>1</v>
      </c>
      <c r="E321">
        <v>363897</v>
      </c>
      <c r="F321">
        <v>0</v>
      </c>
      <c r="I321" t="s">
        <v>333</v>
      </c>
      <c r="J321" t="s">
        <v>1288</v>
      </c>
      <c r="N321" t="s">
        <v>1229</v>
      </c>
      <c r="O321">
        <v>553714</v>
      </c>
      <c r="P321">
        <v>0</v>
      </c>
      <c r="Q321">
        <v>219086</v>
      </c>
      <c r="R321">
        <v>290220</v>
      </c>
      <c r="S321" t="s">
        <v>1289</v>
      </c>
      <c r="T321" t="s">
        <v>1303</v>
      </c>
      <c r="U321" t="s">
        <v>1289</v>
      </c>
      <c r="X321" s="32" t="s">
        <v>333</v>
      </c>
      <c r="Y321" s="32" t="s">
        <v>1288</v>
      </c>
      <c r="AA321" s="33" t="s">
        <v>333</v>
      </c>
      <c r="AB321" s="33" t="s">
        <v>1288</v>
      </c>
      <c r="AC321" s="33" t="s">
        <v>1288</v>
      </c>
      <c r="AD321" s="33" t="s">
        <v>1288</v>
      </c>
    </row>
    <row r="322" spans="1:30" x14ac:dyDescent="0.3">
      <c r="A322" t="s">
        <v>334</v>
      </c>
      <c r="B322">
        <v>131880</v>
      </c>
      <c r="C322">
        <v>131880</v>
      </c>
      <c r="D322" s="2">
        <v>1</v>
      </c>
      <c r="E322">
        <v>138289</v>
      </c>
      <c r="F322">
        <v>0</v>
      </c>
      <c r="I322" t="s">
        <v>334</v>
      </c>
      <c r="J322" t="s">
        <v>1288</v>
      </c>
      <c r="N322" t="s">
        <v>1230</v>
      </c>
      <c r="O322">
        <v>0</v>
      </c>
      <c r="P322">
        <v>0</v>
      </c>
      <c r="Q322">
        <v>0</v>
      </c>
      <c r="R322">
        <v>344806</v>
      </c>
      <c r="S322" t="s">
        <v>1289</v>
      </c>
      <c r="T322" t="s">
        <v>1303</v>
      </c>
      <c r="U322" t="s">
        <v>1289</v>
      </c>
      <c r="X322" s="32" t="s">
        <v>334</v>
      </c>
      <c r="Y322" s="32" t="s">
        <v>1288</v>
      </c>
      <c r="AA322" s="33" t="s">
        <v>334</v>
      </c>
      <c r="AB322" s="33" t="s">
        <v>1288</v>
      </c>
      <c r="AC322" s="33" t="s">
        <v>1288</v>
      </c>
      <c r="AD322" s="33" t="s">
        <v>1288</v>
      </c>
    </row>
    <row r="323" spans="1:30" x14ac:dyDescent="0.3">
      <c r="A323" t="s">
        <v>335</v>
      </c>
      <c r="B323">
        <v>263376</v>
      </c>
      <c r="C323">
        <v>278008</v>
      </c>
      <c r="D323" s="2">
        <v>0.95</v>
      </c>
      <c r="E323">
        <v>197986</v>
      </c>
      <c r="F323">
        <v>0</v>
      </c>
      <c r="I323" t="s">
        <v>335</v>
      </c>
      <c r="J323" t="s">
        <v>1288</v>
      </c>
      <c r="N323" t="s">
        <v>1231</v>
      </c>
      <c r="O323">
        <v>0</v>
      </c>
      <c r="P323">
        <v>0</v>
      </c>
      <c r="Q323">
        <v>0</v>
      </c>
      <c r="R323">
        <v>371205</v>
      </c>
      <c r="S323" t="s">
        <v>1289</v>
      </c>
      <c r="T323" t="s">
        <v>1303</v>
      </c>
      <c r="U323" t="s">
        <v>1289</v>
      </c>
      <c r="X323" s="32" t="s">
        <v>335</v>
      </c>
      <c r="Y323" s="32" t="s">
        <v>1288</v>
      </c>
      <c r="AA323" s="33" t="s">
        <v>335</v>
      </c>
      <c r="AB323" s="33" t="s">
        <v>1288</v>
      </c>
      <c r="AC323" s="33" t="s">
        <v>1288</v>
      </c>
      <c r="AD323" s="33" t="s">
        <v>1288</v>
      </c>
    </row>
    <row r="324" spans="1:30" x14ac:dyDescent="0.3">
      <c r="A324" t="s">
        <v>336</v>
      </c>
      <c r="B324">
        <v>323002.09000000003</v>
      </c>
      <c r="C324">
        <v>352650</v>
      </c>
      <c r="D324" s="2">
        <v>0.92</v>
      </c>
      <c r="E324">
        <v>317821</v>
      </c>
      <c r="F324">
        <v>0</v>
      </c>
      <c r="I324" t="s">
        <v>336</v>
      </c>
      <c r="J324" t="s">
        <v>1304</v>
      </c>
      <c r="N324" t="s">
        <v>1232</v>
      </c>
      <c r="O324">
        <v>581633</v>
      </c>
      <c r="P324">
        <v>581633</v>
      </c>
      <c r="Q324">
        <v>353920</v>
      </c>
      <c r="R324">
        <v>438560</v>
      </c>
      <c r="S324" t="s">
        <v>1289</v>
      </c>
      <c r="T324" t="s">
        <v>1288</v>
      </c>
      <c r="U324" t="s">
        <v>1289</v>
      </c>
      <c r="X324" s="32" t="s">
        <v>336</v>
      </c>
      <c r="Y324" s="32" t="s">
        <v>1288</v>
      </c>
      <c r="AA324" s="33" t="s">
        <v>336</v>
      </c>
      <c r="AB324" s="33" t="s">
        <v>1288</v>
      </c>
      <c r="AC324" s="33" t="s">
        <v>1288</v>
      </c>
      <c r="AD324" s="33" t="s">
        <v>1288</v>
      </c>
    </row>
    <row r="325" spans="1:30" x14ac:dyDescent="0.3">
      <c r="A325" t="s">
        <v>337</v>
      </c>
      <c r="B325">
        <v>295134</v>
      </c>
      <c r="C325">
        <v>295134</v>
      </c>
      <c r="D325" s="2">
        <v>1</v>
      </c>
      <c r="E325">
        <v>338790</v>
      </c>
      <c r="F325">
        <v>0</v>
      </c>
      <c r="I325" t="s">
        <v>337</v>
      </c>
      <c r="J325" t="s">
        <v>1288</v>
      </c>
      <c r="N325" t="s">
        <v>1233</v>
      </c>
      <c r="O325">
        <v>440724</v>
      </c>
      <c r="P325">
        <v>440724</v>
      </c>
      <c r="Q325">
        <v>54396</v>
      </c>
      <c r="R325">
        <v>326376</v>
      </c>
      <c r="S325" t="s">
        <v>1289</v>
      </c>
      <c r="T325" t="s">
        <v>1303</v>
      </c>
      <c r="U325" t="s">
        <v>1289</v>
      </c>
      <c r="X325" s="32" t="s">
        <v>337</v>
      </c>
      <c r="Y325" s="32" t="s">
        <v>1288</v>
      </c>
      <c r="AA325" s="33" t="s">
        <v>337</v>
      </c>
      <c r="AB325" s="33" t="s">
        <v>1288</v>
      </c>
      <c r="AC325" s="33" t="s">
        <v>1288</v>
      </c>
      <c r="AD325" s="33" t="s">
        <v>1288</v>
      </c>
    </row>
    <row r="326" spans="1:30" x14ac:dyDescent="0.3">
      <c r="A326" t="s">
        <v>338</v>
      </c>
      <c r="B326">
        <v>812895</v>
      </c>
      <c r="C326">
        <v>812895</v>
      </c>
      <c r="D326" s="2">
        <v>1</v>
      </c>
      <c r="E326">
        <v>500464</v>
      </c>
      <c r="F326">
        <v>0</v>
      </c>
      <c r="I326" t="s">
        <v>338</v>
      </c>
      <c r="J326" t="s">
        <v>1304</v>
      </c>
      <c r="N326" t="s">
        <v>1234</v>
      </c>
      <c r="O326">
        <v>428132</v>
      </c>
      <c r="P326">
        <v>0</v>
      </c>
      <c r="Q326">
        <v>209001</v>
      </c>
      <c r="R326">
        <v>209001</v>
      </c>
      <c r="S326" t="s">
        <v>1288</v>
      </c>
      <c r="T326" t="s">
        <v>1304</v>
      </c>
      <c r="U326" t="s">
        <v>1289</v>
      </c>
      <c r="X326" s="32" t="s">
        <v>338</v>
      </c>
      <c r="Y326" s="32" t="s">
        <v>1288</v>
      </c>
      <c r="AA326" s="33" t="s">
        <v>338</v>
      </c>
      <c r="AB326" s="33" t="s">
        <v>1288</v>
      </c>
      <c r="AC326" s="33" t="s">
        <v>1288</v>
      </c>
      <c r="AD326" s="33" t="s">
        <v>1288</v>
      </c>
    </row>
    <row r="327" spans="1:30" x14ac:dyDescent="0.3">
      <c r="A327" t="s">
        <v>339</v>
      </c>
      <c r="B327">
        <v>201991.27</v>
      </c>
      <c r="C327">
        <v>202760</v>
      </c>
      <c r="D327" s="2">
        <v>1</v>
      </c>
      <c r="E327">
        <v>127312</v>
      </c>
      <c r="F327">
        <v>0</v>
      </c>
      <c r="I327" t="s">
        <v>339</v>
      </c>
      <c r="J327" t="s">
        <v>1303</v>
      </c>
      <c r="N327" t="s">
        <v>1235</v>
      </c>
      <c r="O327">
        <v>817912</v>
      </c>
      <c r="P327">
        <v>817912</v>
      </c>
      <c r="Q327">
        <v>444655</v>
      </c>
      <c r="R327">
        <v>561686</v>
      </c>
      <c r="S327" t="s">
        <v>1289</v>
      </c>
      <c r="T327" t="s">
        <v>1288</v>
      </c>
      <c r="U327" t="s">
        <v>1289</v>
      </c>
      <c r="X327" s="32" t="s">
        <v>339</v>
      </c>
      <c r="Y327" s="32" t="s">
        <v>1288</v>
      </c>
      <c r="AA327" s="33" t="s">
        <v>339</v>
      </c>
      <c r="AB327" s="33" t="s">
        <v>1288</v>
      </c>
      <c r="AC327" s="33" t="s">
        <v>1288</v>
      </c>
      <c r="AD327" s="33" t="s">
        <v>1288</v>
      </c>
    </row>
    <row r="328" spans="1:30" x14ac:dyDescent="0.3">
      <c r="A328" t="s">
        <v>340</v>
      </c>
      <c r="B328">
        <v>430800</v>
      </c>
      <c r="C328">
        <v>430800</v>
      </c>
      <c r="D328" s="2">
        <v>1</v>
      </c>
      <c r="E328">
        <v>349240</v>
      </c>
      <c r="F328">
        <v>0</v>
      </c>
      <c r="I328" t="s">
        <v>340</v>
      </c>
      <c r="J328" t="s">
        <v>1303</v>
      </c>
      <c r="N328" t="s">
        <v>1236</v>
      </c>
      <c r="O328">
        <v>842801</v>
      </c>
      <c r="P328">
        <v>842801</v>
      </c>
      <c r="Q328">
        <v>215286</v>
      </c>
      <c r="R328">
        <v>342262</v>
      </c>
      <c r="S328" t="s">
        <v>1289</v>
      </c>
      <c r="T328" t="s">
        <v>1303</v>
      </c>
      <c r="U328" t="s">
        <v>1289</v>
      </c>
      <c r="X328" s="32" t="s">
        <v>340</v>
      </c>
      <c r="Y328" s="32" t="s">
        <v>1288</v>
      </c>
      <c r="AA328" s="33" t="s">
        <v>340</v>
      </c>
      <c r="AB328" s="33" t="s">
        <v>1288</v>
      </c>
      <c r="AC328" s="33" t="s">
        <v>1288</v>
      </c>
      <c r="AD328" s="33" t="s">
        <v>1288</v>
      </c>
    </row>
    <row r="329" spans="1:30" x14ac:dyDescent="0.3">
      <c r="A329" t="s">
        <v>341</v>
      </c>
      <c r="B329">
        <v>147865.79999999999</v>
      </c>
      <c r="C329">
        <v>162576</v>
      </c>
      <c r="D329" s="2">
        <v>0.91</v>
      </c>
      <c r="E329">
        <v>245535</v>
      </c>
      <c r="F329">
        <v>0</v>
      </c>
      <c r="I329" t="s">
        <v>341</v>
      </c>
      <c r="J329" t="s">
        <v>1288</v>
      </c>
      <c r="N329" t="s">
        <v>1237</v>
      </c>
      <c r="O329">
        <v>0</v>
      </c>
      <c r="P329">
        <v>0</v>
      </c>
      <c r="Q329">
        <v>70000</v>
      </c>
      <c r="R329">
        <v>286992</v>
      </c>
      <c r="S329" t="s">
        <v>1289</v>
      </c>
      <c r="T329" t="s">
        <v>1303</v>
      </c>
      <c r="U329" t="s">
        <v>1289</v>
      </c>
      <c r="X329" s="32" t="s">
        <v>341</v>
      </c>
      <c r="Y329" s="32" t="s">
        <v>1288</v>
      </c>
      <c r="AA329" s="33" t="s">
        <v>341</v>
      </c>
      <c r="AB329" s="33" t="s">
        <v>1288</v>
      </c>
      <c r="AC329" s="33" t="s">
        <v>1288</v>
      </c>
      <c r="AD329" s="33" t="s">
        <v>1288</v>
      </c>
    </row>
    <row r="330" spans="1:30" x14ac:dyDescent="0.3">
      <c r="A330" t="s">
        <v>342</v>
      </c>
      <c r="B330">
        <v>189070</v>
      </c>
      <c r="C330">
        <v>189070</v>
      </c>
      <c r="D330" s="2">
        <v>1</v>
      </c>
      <c r="E330">
        <v>422300</v>
      </c>
      <c r="F330">
        <v>0</v>
      </c>
      <c r="I330" t="s">
        <v>342</v>
      </c>
      <c r="J330" t="s">
        <v>1303</v>
      </c>
      <c r="N330" t="s">
        <v>1238</v>
      </c>
      <c r="O330">
        <v>422261</v>
      </c>
      <c r="P330">
        <v>0</v>
      </c>
      <c r="Q330">
        <v>151119.03999999899</v>
      </c>
      <c r="R330">
        <v>183722</v>
      </c>
      <c r="S330" t="s">
        <v>1305</v>
      </c>
      <c r="T330" t="s">
        <v>1304</v>
      </c>
      <c r="U330" t="s">
        <v>1289</v>
      </c>
      <c r="X330" s="32" t="s">
        <v>342</v>
      </c>
      <c r="Y330" s="32" t="s">
        <v>1288</v>
      </c>
      <c r="AA330" s="33" t="s">
        <v>342</v>
      </c>
      <c r="AB330" s="33" t="s">
        <v>1288</v>
      </c>
      <c r="AC330" s="33" t="s">
        <v>1288</v>
      </c>
      <c r="AD330" s="33" t="s">
        <v>1288</v>
      </c>
    </row>
    <row r="331" spans="1:30" x14ac:dyDescent="0.3">
      <c r="A331" t="s">
        <v>343</v>
      </c>
      <c r="B331">
        <v>233285</v>
      </c>
      <c r="C331">
        <v>241723</v>
      </c>
      <c r="D331" s="2">
        <v>0.97</v>
      </c>
      <c r="E331">
        <v>297271</v>
      </c>
      <c r="F331">
        <v>0</v>
      </c>
      <c r="I331" t="s">
        <v>343</v>
      </c>
      <c r="J331" t="s">
        <v>1288</v>
      </c>
      <c r="N331" t="s">
        <v>1239</v>
      </c>
      <c r="O331">
        <v>0</v>
      </c>
      <c r="P331">
        <v>0</v>
      </c>
      <c r="Q331">
        <v>54000</v>
      </c>
      <c r="R331">
        <v>261911</v>
      </c>
      <c r="S331" t="s">
        <v>1289</v>
      </c>
      <c r="T331" t="s">
        <v>1303</v>
      </c>
      <c r="U331" t="s">
        <v>1289</v>
      </c>
      <c r="X331" s="32" t="s">
        <v>343</v>
      </c>
      <c r="Y331" s="32" t="s">
        <v>1288</v>
      </c>
      <c r="AA331" s="33" t="s">
        <v>343</v>
      </c>
      <c r="AB331" s="33" t="s">
        <v>1288</v>
      </c>
      <c r="AC331" s="33" t="s">
        <v>1288</v>
      </c>
      <c r="AD331" s="33" t="s">
        <v>1288</v>
      </c>
    </row>
    <row r="332" spans="1:30" x14ac:dyDescent="0.3">
      <c r="A332" t="s">
        <v>344</v>
      </c>
      <c r="B332">
        <v>475770</v>
      </c>
      <c r="C332">
        <v>475770</v>
      </c>
      <c r="D332" s="2">
        <v>1</v>
      </c>
      <c r="E332">
        <v>616231</v>
      </c>
      <c r="F332">
        <v>0</v>
      </c>
      <c r="I332" t="s">
        <v>344</v>
      </c>
      <c r="J332" t="s">
        <v>1304</v>
      </c>
      <c r="N332" t="s">
        <v>1240</v>
      </c>
      <c r="O332">
        <v>0</v>
      </c>
      <c r="P332">
        <v>0</v>
      </c>
      <c r="Q332">
        <v>51593</v>
      </c>
      <c r="R332">
        <v>235088</v>
      </c>
      <c r="S332" t="s">
        <v>1289</v>
      </c>
      <c r="T332" t="s">
        <v>1303</v>
      </c>
      <c r="U332" t="s">
        <v>1289</v>
      </c>
      <c r="X332" s="32" t="s">
        <v>344</v>
      </c>
      <c r="Y332" s="32" t="s">
        <v>1288</v>
      </c>
      <c r="AA332" s="33" t="s">
        <v>344</v>
      </c>
      <c r="AB332" s="33" t="s">
        <v>1288</v>
      </c>
      <c r="AC332" s="33" t="s">
        <v>1288</v>
      </c>
      <c r="AD332" s="33" t="s">
        <v>1288</v>
      </c>
    </row>
    <row r="333" spans="1:30" x14ac:dyDescent="0.3">
      <c r="A333" t="s">
        <v>345</v>
      </c>
      <c r="B333">
        <v>170656</v>
      </c>
      <c r="C333">
        <v>195984</v>
      </c>
      <c r="D333" s="2">
        <v>0.87</v>
      </c>
      <c r="E333">
        <v>279091</v>
      </c>
      <c r="F333">
        <v>0</v>
      </c>
      <c r="I333" t="s">
        <v>345</v>
      </c>
      <c r="J333" t="s">
        <v>1304</v>
      </c>
      <c r="N333" t="s">
        <v>1241</v>
      </c>
      <c r="O333">
        <v>0</v>
      </c>
      <c r="P333">
        <v>0</v>
      </c>
      <c r="Q333">
        <v>12818</v>
      </c>
      <c r="R333">
        <v>230724</v>
      </c>
      <c r="S333" t="s">
        <v>1289</v>
      </c>
      <c r="T333" t="s">
        <v>1303</v>
      </c>
      <c r="U333" t="s">
        <v>1289</v>
      </c>
      <c r="X333" s="32" t="s">
        <v>345</v>
      </c>
      <c r="Y333" s="32" t="s">
        <v>1288</v>
      </c>
      <c r="AA333" s="33" t="s">
        <v>345</v>
      </c>
      <c r="AB333" s="33" t="s">
        <v>1288</v>
      </c>
      <c r="AC333" s="33" t="s">
        <v>1288</v>
      </c>
      <c r="AD333" s="33" t="s">
        <v>1288</v>
      </c>
    </row>
    <row r="334" spans="1:30" x14ac:dyDescent="0.3">
      <c r="A334" t="s">
        <v>346</v>
      </c>
      <c r="B334">
        <v>241935</v>
      </c>
      <c r="C334">
        <v>241935</v>
      </c>
      <c r="D334" s="2">
        <v>1</v>
      </c>
      <c r="E334">
        <v>291961</v>
      </c>
      <c r="F334">
        <v>0</v>
      </c>
      <c r="I334" t="s">
        <v>346</v>
      </c>
      <c r="J334" t="s">
        <v>1288</v>
      </c>
      <c r="N334" t="s">
        <v>1242</v>
      </c>
      <c r="O334">
        <v>0</v>
      </c>
      <c r="P334">
        <v>0</v>
      </c>
      <c r="Q334">
        <v>50058</v>
      </c>
      <c r="R334">
        <v>380551</v>
      </c>
      <c r="S334" t="s">
        <v>1289</v>
      </c>
      <c r="T334" t="s">
        <v>1288</v>
      </c>
      <c r="U334" t="s">
        <v>1289</v>
      </c>
      <c r="X334" s="32" t="s">
        <v>346</v>
      </c>
      <c r="Y334" s="32" t="s">
        <v>1288</v>
      </c>
      <c r="AA334" s="33" t="s">
        <v>346</v>
      </c>
      <c r="AB334" s="33" t="s">
        <v>1288</v>
      </c>
      <c r="AC334" s="33" t="s">
        <v>1288</v>
      </c>
      <c r="AD334" s="33" t="s">
        <v>1288</v>
      </c>
    </row>
    <row r="335" spans="1:30" x14ac:dyDescent="0.3">
      <c r="A335" t="s">
        <v>347</v>
      </c>
      <c r="B335">
        <v>343300</v>
      </c>
      <c r="C335">
        <v>343300</v>
      </c>
      <c r="D335" s="2">
        <v>1</v>
      </c>
      <c r="E335">
        <v>221474</v>
      </c>
      <c r="F335">
        <v>0</v>
      </c>
      <c r="I335" t="s">
        <v>347</v>
      </c>
      <c r="J335" t="s">
        <v>1303</v>
      </c>
      <c r="N335" t="s">
        <v>1243</v>
      </c>
      <c r="O335">
        <v>1056714</v>
      </c>
      <c r="P335">
        <v>0</v>
      </c>
      <c r="Q335">
        <v>584811</v>
      </c>
      <c r="R335">
        <v>651595</v>
      </c>
      <c r="S335" t="s">
        <v>1288</v>
      </c>
      <c r="T335" t="s">
        <v>1303</v>
      </c>
      <c r="U335" t="s">
        <v>1289</v>
      </c>
      <c r="X335" s="32" t="s">
        <v>347</v>
      </c>
      <c r="Y335" s="32" t="s">
        <v>1288</v>
      </c>
      <c r="AA335" s="33" t="s">
        <v>347</v>
      </c>
      <c r="AB335" s="33" t="s">
        <v>1288</v>
      </c>
      <c r="AC335" s="33" t="s">
        <v>1288</v>
      </c>
      <c r="AD335" s="33" t="s">
        <v>1288</v>
      </c>
    </row>
    <row r="336" spans="1:30" x14ac:dyDescent="0.3">
      <c r="A336" t="s">
        <v>348</v>
      </c>
      <c r="B336">
        <v>480288</v>
      </c>
      <c r="C336">
        <v>480288</v>
      </c>
      <c r="D336" s="2">
        <v>1</v>
      </c>
      <c r="E336">
        <v>740645</v>
      </c>
      <c r="F336">
        <v>0</v>
      </c>
      <c r="I336" t="s">
        <v>348</v>
      </c>
      <c r="J336" t="s">
        <v>1304</v>
      </c>
      <c r="N336" t="s">
        <v>1244</v>
      </c>
      <c r="O336">
        <v>0</v>
      </c>
      <c r="P336">
        <v>0</v>
      </c>
      <c r="Q336">
        <v>137315.4</v>
      </c>
      <c r="R336">
        <v>457560</v>
      </c>
      <c r="S336" t="s">
        <v>1289</v>
      </c>
      <c r="T336" t="s">
        <v>1305</v>
      </c>
      <c r="U336" t="s">
        <v>1289</v>
      </c>
      <c r="X336" s="32" t="s">
        <v>348</v>
      </c>
      <c r="Y336" s="32" t="s">
        <v>1288</v>
      </c>
      <c r="AA336" s="33" t="s">
        <v>348</v>
      </c>
      <c r="AB336" s="33" t="s">
        <v>1288</v>
      </c>
      <c r="AC336" s="33" t="s">
        <v>1288</v>
      </c>
      <c r="AD336" s="33" t="s">
        <v>1288</v>
      </c>
    </row>
    <row r="337" spans="1:30" x14ac:dyDescent="0.3">
      <c r="A337" t="s">
        <v>349</v>
      </c>
      <c r="B337">
        <v>182000</v>
      </c>
      <c r="C337">
        <v>182000</v>
      </c>
      <c r="D337" s="2">
        <v>1</v>
      </c>
      <c r="E337">
        <v>199614</v>
      </c>
      <c r="F337">
        <v>0</v>
      </c>
      <c r="I337" t="s">
        <v>349</v>
      </c>
      <c r="J337" t="s">
        <v>1288</v>
      </c>
      <c r="N337" t="s">
        <v>1245</v>
      </c>
      <c r="O337">
        <v>813262</v>
      </c>
      <c r="P337">
        <v>813262</v>
      </c>
      <c r="Q337">
        <v>155090</v>
      </c>
      <c r="R337">
        <v>325234</v>
      </c>
      <c r="S337" t="s">
        <v>1289</v>
      </c>
      <c r="T337" t="s">
        <v>1303</v>
      </c>
      <c r="U337" t="s">
        <v>1289</v>
      </c>
      <c r="X337" s="32" t="s">
        <v>349</v>
      </c>
      <c r="Y337" s="32" t="s">
        <v>1288</v>
      </c>
      <c r="AA337" s="33" t="s">
        <v>349</v>
      </c>
      <c r="AB337" s="33" t="s">
        <v>1288</v>
      </c>
      <c r="AC337" s="33" t="s">
        <v>1288</v>
      </c>
      <c r="AD337" s="33" t="s">
        <v>1288</v>
      </c>
    </row>
    <row r="338" spans="1:30" x14ac:dyDescent="0.3">
      <c r="A338" t="s">
        <v>350</v>
      </c>
      <c r="B338">
        <v>285888</v>
      </c>
      <c r="C338">
        <v>341512</v>
      </c>
      <c r="D338" s="2">
        <v>0.84</v>
      </c>
      <c r="E338">
        <v>646116</v>
      </c>
      <c r="F338">
        <v>0</v>
      </c>
      <c r="I338" t="s">
        <v>350</v>
      </c>
      <c r="J338" t="s">
        <v>1304</v>
      </c>
      <c r="N338" t="s">
        <v>1246</v>
      </c>
      <c r="O338">
        <v>465341</v>
      </c>
      <c r="P338">
        <v>0</v>
      </c>
      <c r="Q338">
        <v>341028</v>
      </c>
      <c r="R338">
        <v>369447</v>
      </c>
      <c r="S338" t="s">
        <v>1288</v>
      </c>
      <c r="T338" t="s">
        <v>1303</v>
      </c>
      <c r="U338" t="s">
        <v>1289</v>
      </c>
      <c r="X338" s="32" t="s">
        <v>350</v>
      </c>
      <c r="Y338" s="32" t="s">
        <v>1288</v>
      </c>
      <c r="AA338" s="33" t="s">
        <v>350</v>
      </c>
      <c r="AB338" s="33" t="s">
        <v>1288</v>
      </c>
      <c r="AC338" s="33" t="s">
        <v>1288</v>
      </c>
      <c r="AD338" s="33" t="s">
        <v>1288</v>
      </c>
    </row>
    <row r="339" spans="1:30" x14ac:dyDescent="0.3">
      <c r="A339" t="s">
        <v>351</v>
      </c>
      <c r="B339">
        <v>444342</v>
      </c>
      <c r="C339">
        <v>515786</v>
      </c>
      <c r="D339" s="2">
        <v>0.86</v>
      </c>
      <c r="E339">
        <v>808317</v>
      </c>
      <c r="F339">
        <v>0</v>
      </c>
      <c r="I339" t="s">
        <v>351</v>
      </c>
      <c r="J339" t="s">
        <v>1288</v>
      </c>
      <c r="N339" t="s">
        <v>1247</v>
      </c>
      <c r="O339">
        <v>871620</v>
      </c>
      <c r="P339">
        <v>0</v>
      </c>
      <c r="Q339">
        <v>341760</v>
      </c>
      <c r="R339">
        <v>453300</v>
      </c>
      <c r="S339" t="s">
        <v>1289</v>
      </c>
      <c r="T339" t="s">
        <v>1303</v>
      </c>
      <c r="U339" t="s">
        <v>1289</v>
      </c>
      <c r="X339" s="32" t="s">
        <v>351</v>
      </c>
      <c r="Y339" s="32" t="s">
        <v>1288</v>
      </c>
      <c r="AA339" s="33" t="s">
        <v>351</v>
      </c>
      <c r="AB339" s="33" t="s">
        <v>1288</v>
      </c>
      <c r="AC339" s="33" t="s">
        <v>1288</v>
      </c>
      <c r="AD339" s="33" t="s">
        <v>1288</v>
      </c>
    </row>
    <row r="340" spans="1:30" x14ac:dyDescent="0.3">
      <c r="A340" t="s">
        <v>352</v>
      </c>
      <c r="B340">
        <v>339555</v>
      </c>
      <c r="C340">
        <v>339555</v>
      </c>
      <c r="D340" s="2">
        <v>1</v>
      </c>
      <c r="E340">
        <v>376762</v>
      </c>
      <c r="F340">
        <v>0</v>
      </c>
      <c r="I340" t="s">
        <v>352</v>
      </c>
      <c r="J340" t="s">
        <v>1288</v>
      </c>
      <c r="N340" t="s">
        <v>1248</v>
      </c>
      <c r="O340">
        <v>610492</v>
      </c>
      <c r="P340">
        <v>0</v>
      </c>
      <c r="Q340">
        <v>514180</v>
      </c>
      <c r="R340">
        <v>514180</v>
      </c>
      <c r="S340" t="s">
        <v>1288</v>
      </c>
      <c r="T340" t="s">
        <v>1288</v>
      </c>
      <c r="U340" t="s">
        <v>1289</v>
      </c>
      <c r="X340" s="32" t="s">
        <v>352</v>
      </c>
      <c r="Y340" s="32" t="s">
        <v>1288</v>
      </c>
      <c r="AA340" s="33" t="s">
        <v>352</v>
      </c>
      <c r="AB340" s="33" t="s">
        <v>1288</v>
      </c>
      <c r="AC340" s="33" t="s">
        <v>1288</v>
      </c>
      <c r="AD340" s="33" t="s">
        <v>1288</v>
      </c>
    </row>
    <row r="341" spans="1:30" x14ac:dyDescent="0.3">
      <c r="A341" t="s">
        <v>353</v>
      </c>
      <c r="B341">
        <v>169680</v>
      </c>
      <c r="C341">
        <v>169680</v>
      </c>
      <c r="D341" s="2">
        <v>1</v>
      </c>
      <c r="E341">
        <v>136866</v>
      </c>
      <c r="F341">
        <v>0</v>
      </c>
      <c r="I341" t="s">
        <v>353</v>
      </c>
      <c r="J341" t="s">
        <v>1288</v>
      </c>
      <c r="N341" t="s">
        <v>1249</v>
      </c>
      <c r="O341">
        <v>0</v>
      </c>
      <c r="P341">
        <v>0</v>
      </c>
      <c r="Q341">
        <v>0</v>
      </c>
      <c r="R341">
        <v>441675</v>
      </c>
      <c r="S341" t="s">
        <v>1289</v>
      </c>
      <c r="T341" t="s">
        <v>1303</v>
      </c>
      <c r="U341" t="s">
        <v>1289</v>
      </c>
      <c r="X341" s="32" t="s">
        <v>353</v>
      </c>
      <c r="Y341" s="32" t="s">
        <v>1288</v>
      </c>
      <c r="AA341" s="33" t="s">
        <v>353</v>
      </c>
      <c r="AB341" s="33" t="s">
        <v>1288</v>
      </c>
      <c r="AC341" s="33" t="s">
        <v>1288</v>
      </c>
      <c r="AD341" s="33" t="s">
        <v>1288</v>
      </c>
    </row>
    <row r="342" spans="1:30" x14ac:dyDescent="0.3">
      <c r="A342" t="s">
        <v>354</v>
      </c>
      <c r="B342">
        <v>52376</v>
      </c>
      <c r="C342">
        <v>221386</v>
      </c>
      <c r="D342" s="2">
        <v>0.24</v>
      </c>
      <c r="E342">
        <v>411715</v>
      </c>
      <c r="F342">
        <v>411715</v>
      </c>
      <c r="I342" t="s">
        <v>354</v>
      </c>
      <c r="J342" t="s">
        <v>1288</v>
      </c>
      <c r="N342" t="s">
        <v>1250</v>
      </c>
      <c r="O342">
        <v>582788</v>
      </c>
      <c r="P342">
        <v>582788</v>
      </c>
      <c r="Q342">
        <v>26000</v>
      </c>
      <c r="R342">
        <v>363986</v>
      </c>
      <c r="S342" t="s">
        <v>1289</v>
      </c>
      <c r="T342" t="s">
        <v>1303</v>
      </c>
      <c r="U342" t="s">
        <v>1289</v>
      </c>
      <c r="X342" s="32" t="s">
        <v>354</v>
      </c>
      <c r="Y342" s="32" t="s">
        <v>1288</v>
      </c>
      <c r="AA342" s="33" t="s">
        <v>354</v>
      </c>
      <c r="AB342" s="33" t="s">
        <v>1288</v>
      </c>
      <c r="AC342" s="33" t="s">
        <v>1288</v>
      </c>
      <c r="AD342" s="33" t="s">
        <v>1288</v>
      </c>
    </row>
    <row r="343" spans="1:30" x14ac:dyDescent="0.3">
      <c r="A343" t="s">
        <v>355</v>
      </c>
      <c r="B343">
        <v>338760</v>
      </c>
      <c r="C343">
        <v>338760</v>
      </c>
      <c r="D343" s="2">
        <v>1</v>
      </c>
      <c r="E343">
        <v>120845</v>
      </c>
      <c r="F343">
        <v>0</v>
      </c>
      <c r="I343" t="s">
        <v>355</v>
      </c>
      <c r="J343" t="s">
        <v>1303</v>
      </c>
      <c r="N343" t="s">
        <v>1251</v>
      </c>
      <c r="O343">
        <v>505502</v>
      </c>
      <c r="P343">
        <v>0</v>
      </c>
      <c r="Q343">
        <v>329666</v>
      </c>
      <c r="R343">
        <v>394384</v>
      </c>
      <c r="S343" t="s">
        <v>1288</v>
      </c>
      <c r="T343" t="s">
        <v>1303</v>
      </c>
      <c r="U343" t="s">
        <v>1289</v>
      </c>
      <c r="X343" s="32" t="s">
        <v>355</v>
      </c>
      <c r="Y343" s="32" t="s">
        <v>1288</v>
      </c>
      <c r="AA343" s="33" t="s">
        <v>355</v>
      </c>
      <c r="AB343" s="33" t="s">
        <v>1288</v>
      </c>
      <c r="AC343" s="33" t="s">
        <v>1288</v>
      </c>
      <c r="AD343" s="33" t="s">
        <v>1288</v>
      </c>
    </row>
    <row r="344" spans="1:30" x14ac:dyDescent="0.3">
      <c r="A344" t="s">
        <v>356</v>
      </c>
      <c r="B344">
        <v>202349.86</v>
      </c>
      <c r="C344">
        <v>247507</v>
      </c>
      <c r="D344" s="2">
        <v>0.82</v>
      </c>
      <c r="E344">
        <v>41521</v>
      </c>
      <c r="F344">
        <v>0</v>
      </c>
      <c r="I344" t="s">
        <v>356</v>
      </c>
      <c r="J344" t="s">
        <v>1288</v>
      </c>
      <c r="N344" t="s">
        <v>1252</v>
      </c>
      <c r="O344">
        <v>0</v>
      </c>
      <c r="P344">
        <v>0</v>
      </c>
      <c r="Q344">
        <v>70610</v>
      </c>
      <c r="R344">
        <v>319930</v>
      </c>
      <c r="S344" t="s">
        <v>1289</v>
      </c>
      <c r="T344" t="s">
        <v>1303</v>
      </c>
      <c r="U344" t="s">
        <v>1289</v>
      </c>
      <c r="X344" s="32" t="s">
        <v>356</v>
      </c>
      <c r="Y344" s="32" t="s">
        <v>1288</v>
      </c>
      <c r="AA344" s="33" t="s">
        <v>356</v>
      </c>
      <c r="AB344" s="33" t="s">
        <v>1288</v>
      </c>
      <c r="AC344" s="33" t="s">
        <v>1288</v>
      </c>
      <c r="AD344" s="33" t="s">
        <v>1288</v>
      </c>
    </row>
    <row r="345" spans="1:30" x14ac:dyDescent="0.3">
      <c r="A345" t="s">
        <v>357</v>
      </c>
      <c r="B345">
        <v>287620</v>
      </c>
      <c r="C345">
        <v>287620</v>
      </c>
      <c r="D345" s="2">
        <v>1</v>
      </c>
      <c r="E345">
        <v>233005</v>
      </c>
      <c r="F345">
        <v>0</v>
      </c>
      <c r="I345" t="s">
        <v>357</v>
      </c>
      <c r="J345" t="s">
        <v>1288</v>
      </c>
      <c r="N345" t="s">
        <v>1253</v>
      </c>
      <c r="O345">
        <v>966548</v>
      </c>
      <c r="P345">
        <v>0</v>
      </c>
      <c r="Q345">
        <v>459692</v>
      </c>
      <c r="R345">
        <v>541476</v>
      </c>
      <c r="S345" t="s">
        <v>1288</v>
      </c>
      <c r="T345" t="s">
        <v>1289</v>
      </c>
      <c r="U345" t="s">
        <v>1289</v>
      </c>
      <c r="X345" s="32" t="s">
        <v>357</v>
      </c>
      <c r="Y345" s="32" t="s">
        <v>1288</v>
      </c>
      <c r="AA345" s="33" t="s">
        <v>357</v>
      </c>
      <c r="AB345" s="33" t="s">
        <v>1288</v>
      </c>
      <c r="AC345" s="33" t="s">
        <v>1288</v>
      </c>
      <c r="AD345" s="33" t="s">
        <v>1288</v>
      </c>
    </row>
    <row r="346" spans="1:30" x14ac:dyDescent="0.3">
      <c r="A346" t="s">
        <v>358</v>
      </c>
      <c r="B346">
        <v>429823</v>
      </c>
      <c r="C346">
        <v>466609</v>
      </c>
      <c r="D346" s="2">
        <v>0.92</v>
      </c>
      <c r="E346">
        <v>656892</v>
      </c>
      <c r="F346">
        <v>0</v>
      </c>
      <c r="I346" t="s">
        <v>358</v>
      </c>
      <c r="J346" t="s">
        <v>1304</v>
      </c>
      <c r="N346" t="s">
        <v>1254</v>
      </c>
      <c r="O346">
        <v>717326</v>
      </c>
      <c r="P346">
        <v>717326</v>
      </c>
      <c r="Q346">
        <v>221760</v>
      </c>
      <c r="R346">
        <v>319813</v>
      </c>
      <c r="S346" t="s">
        <v>1289</v>
      </c>
      <c r="T346" t="s">
        <v>1303</v>
      </c>
      <c r="U346" t="s">
        <v>1289</v>
      </c>
      <c r="X346" s="32" t="s">
        <v>358</v>
      </c>
      <c r="Y346" s="32" t="s">
        <v>1288</v>
      </c>
      <c r="AA346" s="33" t="s">
        <v>358</v>
      </c>
      <c r="AB346" s="33" t="s">
        <v>1288</v>
      </c>
      <c r="AC346" s="33" t="s">
        <v>1288</v>
      </c>
      <c r="AD346" s="33" t="s">
        <v>1288</v>
      </c>
    </row>
    <row r="347" spans="1:30" x14ac:dyDescent="0.3">
      <c r="A347" t="s">
        <v>359</v>
      </c>
      <c r="B347">
        <v>526423.52</v>
      </c>
      <c r="C347">
        <v>526425</v>
      </c>
      <c r="D347" s="2">
        <v>1</v>
      </c>
      <c r="E347">
        <v>577196</v>
      </c>
      <c r="F347">
        <v>0</v>
      </c>
      <c r="I347" t="s">
        <v>359</v>
      </c>
      <c r="J347" t="s">
        <v>1303</v>
      </c>
      <c r="N347" t="s">
        <v>1255</v>
      </c>
      <c r="O347">
        <v>611188</v>
      </c>
      <c r="P347">
        <v>611188</v>
      </c>
      <c r="Q347">
        <v>217722.52</v>
      </c>
      <c r="R347">
        <v>382004</v>
      </c>
      <c r="S347" t="s">
        <v>1289</v>
      </c>
      <c r="T347" t="s">
        <v>1288</v>
      </c>
      <c r="U347" t="s">
        <v>1289</v>
      </c>
      <c r="X347" s="32" t="s">
        <v>359</v>
      </c>
      <c r="Y347" s="32" t="s">
        <v>1288</v>
      </c>
      <c r="AA347" s="33" t="s">
        <v>359</v>
      </c>
      <c r="AB347" s="33" t="s">
        <v>1288</v>
      </c>
      <c r="AC347" s="33" t="s">
        <v>1288</v>
      </c>
      <c r="AD347" s="33" t="s">
        <v>1288</v>
      </c>
    </row>
    <row r="348" spans="1:30" x14ac:dyDescent="0.3">
      <c r="A348" t="s">
        <v>360</v>
      </c>
      <c r="B348">
        <v>247520</v>
      </c>
      <c r="C348">
        <v>247520</v>
      </c>
      <c r="D348" s="2">
        <v>1</v>
      </c>
      <c r="E348">
        <v>295810</v>
      </c>
      <c r="F348">
        <v>0</v>
      </c>
      <c r="I348" t="s">
        <v>360</v>
      </c>
      <c r="J348" t="s">
        <v>1288</v>
      </c>
      <c r="X348" s="32" t="s">
        <v>360</v>
      </c>
      <c r="Y348" s="32" t="s">
        <v>1288</v>
      </c>
      <c r="AA348" s="33" t="s">
        <v>360</v>
      </c>
      <c r="AB348" s="33" t="s">
        <v>1288</v>
      </c>
      <c r="AC348" s="33" t="s">
        <v>1288</v>
      </c>
      <c r="AD348" s="33" t="s">
        <v>1288</v>
      </c>
    </row>
    <row r="349" spans="1:30" x14ac:dyDescent="0.3">
      <c r="A349" t="s">
        <v>361</v>
      </c>
      <c r="B349">
        <v>247680</v>
      </c>
      <c r="C349">
        <v>321984</v>
      </c>
      <c r="D349" s="2">
        <v>0.77</v>
      </c>
      <c r="E349">
        <v>676352</v>
      </c>
      <c r="F349">
        <v>0</v>
      </c>
      <c r="I349" t="s">
        <v>361</v>
      </c>
      <c r="J349" t="s">
        <v>1304</v>
      </c>
      <c r="X349" s="32" t="s">
        <v>361</v>
      </c>
      <c r="Y349" s="32" t="s">
        <v>1288</v>
      </c>
      <c r="AA349" s="33" t="s">
        <v>361</v>
      </c>
      <c r="AB349" s="33" t="s">
        <v>1288</v>
      </c>
      <c r="AC349" s="33" t="s">
        <v>1288</v>
      </c>
      <c r="AD349" s="33" t="s">
        <v>1288</v>
      </c>
    </row>
    <row r="350" spans="1:30" x14ac:dyDescent="0.3">
      <c r="A350" t="s">
        <v>362</v>
      </c>
      <c r="B350">
        <v>152867</v>
      </c>
      <c r="C350">
        <v>238469</v>
      </c>
      <c r="D350" s="2">
        <v>0.64</v>
      </c>
      <c r="E350">
        <v>455173</v>
      </c>
      <c r="F350">
        <v>455173</v>
      </c>
      <c r="I350" t="s">
        <v>362</v>
      </c>
      <c r="J350" t="s">
        <v>1288</v>
      </c>
      <c r="X350" s="32" t="s">
        <v>362</v>
      </c>
      <c r="Y350" s="32" t="s">
        <v>1288</v>
      </c>
      <c r="AA350" s="33" t="s">
        <v>362</v>
      </c>
      <c r="AB350" s="33" t="s">
        <v>1288</v>
      </c>
      <c r="AC350" s="33" t="s">
        <v>1288</v>
      </c>
      <c r="AD350" s="33" t="s">
        <v>1288</v>
      </c>
    </row>
    <row r="351" spans="1:30" x14ac:dyDescent="0.3">
      <c r="A351" t="s">
        <v>363</v>
      </c>
      <c r="B351">
        <v>352222</v>
      </c>
      <c r="C351">
        <v>352222</v>
      </c>
      <c r="D351" s="2">
        <v>1</v>
      </c>
      <c r="E351">
        <v>441509</v>
      </c>
      <c r="F351">
        <v>0</v>
      </c>
      <c r="I351" t="s">
        <v>363</v>
      </c>
      <c r="J351" t="s">
        <v>1288</v>
      </c>
      <c r="X351" s="32" t="s">
        <v>363</v>
      </c>
      <c r="Y351" s="32" t="s">
        <v>1288</v>
      </c>
      <c r="AA351" s="33" t="s">
        <v>363</v>
      </c>
      <c r="AB351" s="33" t="s">
        <v>1288</v>
      </c>
      <c r="AC351" s="33" t="s">
        <v>1288</v>
      </c>
      <c r="AD351" s="33" t="s">
        <v>1288</v>
      </c>
    </row>
    <row r="352" spans="1:30" x14ac:dyDescent="0.3">
      <c r="A352" t="s">
        <v>364</v>
      </c>
      <c r="B352">
        <v>514668</v>
      </c>
      <c r="C352">
        <v>514668</v>
      </c>
      <c r="D352" s="2">
        <v>1</v>
      </c>
      <c r="E352">
        <v>535424</v>
      </c>
      <c r="F352">
        <v>0</v>
      </c>
      <c r="I352" t="s">
        <v>364</v>
      </c>
      <c r="J352" t="s">
        <v>1288</v>
      </c>
      <c r="X352" s="32" t="s">
        <v>364</v>
      </c>
      <c r="Y352" s="32" t="s">
        <v>1288</v>
      </c>
      <c r="AA352" s="33" t="s">
        <v>364</v>
      </c>
      <c r="AB352" s="33" t="s">
        <v>1288</v>
      </c>
      <c r="AC352" s="33" t="s">
        <v>1288</v>
      </c>
      <c r="AD352" s="33" t="s">
        <v>1288</v>
      </c>
    </row>
    <row r="353" spans="1:30" x14ac:dyDescent="0.3">
      <c r="A353" t="s">
        <v>365</v>
      </c>
      <c r="B353">
        <v>222888</v>
      </c>
      <c r="C353">
        <v>256022</v>
      </c>
      <c r="D353" s="2">
        <v>0.87</v>
      </c>
      <c r="E353">
        <v>456468</v>
      </c>
      <c r="F353">
        <v>0</v>
      </c>
      <c r="I353" t="s">
        <v>365</v>
      </c>
      <c r="J353" t="s">
        <v>1288</v>
      </c>
      <c r="X353" s="32" t="s">
        <v>365</v>
      </c>
      <c r="Y353" s="32" t="s">
        <v>1288</v>
      </c>
      <c r="AA353" s="33" t="s">
        <v>365</v>
      </c>
      <c r="AB353" s="33" t="s">
        <v>1288</v>
      </c>
      <c r="AC353" s="33" t="s">
        <v>1288</v>
      </c>
      <c r="AD353" s="33" t="s">
        <v>1288</v>
      </c>
    </row>
    <row r="354" spans="1:30" x14ac:dyDescent="0.3">
      <c r="A354" t="s">
        <v>366</v>
      </c>
      <c r="B354">
        <v>260131.6</v>
      </c>
      <c r="C354">
        <v>260169</v>
      </c>
      <c r="D354" s="2">
        <v>1</v>
      </c>
      <c r="E354">
        <v>62733</v>
      </c>
      <c r="F354">
        <v>0</v>
      </c>
      <c r="I354" t="s">
        <v>366</v>
      </c>
      <c r="J354" t="s">
        <v>1288</v>
      </c>
      <c r="X354" s="32" t="s">
        <v>366</v>
      </c>
      <c r="Y354" s="32" t="s">
        <v>1288</v>
      </c>
      <c r="AA354" s="33" t="s">
        <v>366</v>
      </c>
      <c r="AB354" s="33" t="s">
        <v>1288</v>
      </c>
      <c r="AC354" s="33" t="s">
        <v>1288</v>
      </c>
      <c r="AD354" s="33" t="s">
        <v>1288</v>
      </c>
    </row>
    <row r="355" spans="1:30" x14ac:dyDescent="0.3">
      <c r="A355" t="s">
        <v>367</v>
      </c>
      <c r="B355">
        <v>364376</v>
      </c>
      <c r="C355">
        <v>377248</v>
      </c>
      <c r="D355" s="2">
        <v>0.97</v>
      </c>
      <c r="E355">
        <v>509134</v>
      </c>
      <c r="F355">
        <v>0</v>
      </c>
      <c r="I355" t="s">
        <v>367</v>
      </c>
      <c r="J355" t="s">
        <v>1304</v>
      </c>
      <c r="X355" s="32" t="s">
        <v>367</v>
      </c>
      <c r="Y355" s="32" t="s">
        <v>1288</v>
      </c>
      <c r="AA355" s="33" t="s">
        <v>367</v>
      </c>
      <c r="AB355" s="33" t="s">
        <v>1288</v>
      </c>
      <c r="AC355" s="33" t="s">
        <v>1288</v>
      </c>
      <c r="AD355" s="33" t="s">
        <v>1288</v>
      </c>
    </row>
    <row r="356" spans="1:30" x14ac:dyDescent="0.3">
      <c r="A356" t="s">
        <v>368</v>
      </c>
      <c r="B356">
        <v>163086</v>
      </c>
      <c r="C356">
        <v>243991</v>
      </c>
      <c r="D356" s="2">
        <v>0.67</v>
      </c>
      <c r="E356">
        <v>569203</v>
      </c>
      <c r="F356">
        <v>569203</v>
      </c>
      <c r="I356" t="s">
        <v>368</v>
      </c>
      <c r="J356" t="s">
        <v>1288</v>
      </c>
      <c r="X356" s="32" t="s">
        <v>368</v>
      </c>
      <c r="Y356" s="32" t="s">
        <v>1288</v>
      </c>
      <c r="AA356" s="33" t="s">
        <v>368</v>
      </c>
      <c r="AB356" s="33" t="s">
        <v>1288</v>
      </c>
      <c r="AC356" s="33" t="s">
        <v>1288</v>
      </c>
      <c r="AD356" s="33" t="s">
        <v>1288</v>
      </c>
    </row>
    <row r="357" spans="1:30" x14ac:dyDescent="0.3">
      <c r="A357" t="s">
        <v>369</v>
      </c>
      <c r="B357">
        <v>390832</v>
      </c>
      <c r="C357">
        <v>390832</v>
      </c>
      <c r="D357" s="2">
        <v>1</v>
      </c>
      <c r="E357">
        <v>371240</v>
      </c>
      <c r="F357">
        <v>0</v>
      </c>
      <c r="I357" t="s">
        <v>369</v>
      </c>
      <c r="J357" t="s">
        <v>1288</v>
      </c>
      <c r="X357" s="32" t="s">
        <v>369</v>
      </c>
      <c r="Y357" s="32" t="s">
        <v>1288</v>
      </c>
      <c r="AA357" s="33" t="s">
        <v>369</v>
      </c>
      <c r="AB357" s="33" t="s">
        <v>1288</v>
      </c>
      <c r="AC357" s="33" t="s">
        <v>1288</v>
      </c>
      <c r="AD357" s="33" t="s">
        <v>1288</v>
      </c>
    </row>
    <row r="358" spans="1:30" x14ac:dyDescent="0.3">
      <c r="A358" t="s">
        <v>370</v>
      </c>
      <c r="B358">
        <v>416745</v>
      </c>
      <c r="C358">
        <v>416745</v>
      </c>
      <c r="D358" s="2">
        <v>1</v>
      </c>
      <c r="E358">
        <v>117075</v>
      </c>
      <c r="F358">
        <v>0</v>
      </c>
      <c r="I358" t="s">
        <v>370</v>
      </c>
      <c r="J358" t="s">
        <v>1288</v>
      </c>
      <c r="X358" s="32" t="s">
        <v>370</v>
      </c>
      <c r="Y358" s="32" t="s">
        <v>1288</v>
      </c>
      <c r="AA358" s="33" t="s">
        <v>370</v>
      </c>
      <c r="AB358" s="33" t="s">
        <v>1288</v>
      </c>
      <c r="AC358" s="33" t="s">
        <v>1288</v>
      </c>
      <c r="AD358" s="33" t="s">
        <v>1288</v>
      </c>
    </row>
    <row r="359" spans="1:30" x14ac:dyDescent="0.3">
      <c r="A359" t="s">
        <v>371</v>
      </c>
      <c r="B359">
        <v>182437.39</v>
      </c>
      <c r="C359">
        <v>295165</v>
      </c>
      <c r="D359" s="2">
        <v>0.62</v>
      </c>
      <c r="E359">
        <v>486913</v>
      </c>
      <c r="F359">
        <v>486913</v>
      </c>
      <c r="I359" t="s">
        <v>371</v>
      </c>
      <c r="J359" t="s">
        <v>1304</v>
      </c>
      <c r="X359" s="32" t="s">
        <v>371</v>
      </c>
      <c r="Y359" s="32" t="s">
        <v>1288</v>
      </c>
      <c r="AA359" s="33" t="s">
        <v>371</v>
      </c>
      <c r="AB359" s="33" t="s">
        <v>1288</v>
      </c>
      <c r="AC359" s="33" t="s">
        <v>1288</v>
      </c>
      <c r="AD359" s="33" t="s">
        <v>1288</v>
      </c>
    </row>
    <row r="360" spans="1:30" x14ac:dyDescent="0.3">
      <c r="A360" t="s">
        <v>372</v>
      </c>
      <c r="B360">
        <v>344900</v>
      </c>
      <c r="C360">
        <v>344900</v>
      </c>
      <c r="D360" s="2">
        <v>1</v>
      </c>
      <c r="E360">
        <v>291457</v>
      </c>
      <c r="F360">
        <v>0</v>
      </c>
      <c r="I360" t="s">
        <v>372</v>
      </c>
      <c r="J360" t="s">
        <v>1303</v>
      </c>
      <c r="X360" s="32" t="s">
        <v>372</v>
      </c>
      <c r="Y360" s="32" t="s">
        <v>1288</v>
      </c>
      <c r="AA360" s="33" t="s">
        <v>372</v>
      </c>
      <c r="AB360" s="33" t="s">
        <v>1288</v>
      </c>
      <c r="AC360" s="33" t="s">
        <v>1288</v>
      </c>
      <c r="AD360" s="33" t="s">
        <v>1288</v>
      </c>
    </row>
    <row r="361" spans="1:30" x14ac:dyDescent="0.3">
      <c r="A361" t="s">
        <v>373</v>
      </c>
      <c r="B361">
        <v>244532</v>
      </c>
      <c r="C361">
        <v>287602</v>
      </c>
      <c r="D361" s="2">
        <v>0.85</v>
      </c>
      <c r="E361">
        <v>408682</v>
      </c>
      <c r="F361">
        <v>0</v>
      </c>
      <c r="I361" t="s">
        <v>373</v>
      </c>
      <c r="J361" t="s">
        <v>1288</v>
      </c>
      <c r="X361" s="32" t="s">
        <v>373</v>
      </c>
      <c r="Y361" s="32" t="s">
        <v>1288</v>
      </c>
      <c r="AA361" s="33" t="s">
        <v>373</v>
      </c>
      <c r="AB361" s="33" t="s">
        <v>1288</v>
      </c>
      <c r="AC361" s="33" t="s">
        <v>1288</v>
      </c>
      <c r="AD361" s="33" t="s">
        <v>1288</v>
      </c>
    </row>
    <row r="362" spans="1:30" x14ac:dyDescent="0.3">
      <c r="A362" t="s">
        <v>374</v>
      </c>
      <c r="B362">
        <v>436057.06</v>
      </c>
      <c r="C362">
        <v>459895</v>
      </c>
      <c r="D362" s="2">
        <v>0.95</v>
      </c>
      <c r="E362">
        <v>156686</v>
      </c>
      <c r="F362">
        <v>0</v>
      </c>
      <c r="I362" t="s">
        <v>374</v>
      </c>
      <c r="J362" t="s">
        <v>1288</v>
      </c>
      <c r="X362" s="32" t="s">
        <v>374</v>
      </c>
      <c r="Y362" s="32" t="s">
        <v>1288</v>
      </c>
      <c r="AA362" s="33" t="s">
        <v>374</v>
      </c>
      <c r="AB362" s="33" t="s">
        <v>1288</v>
      </c>
      <c r="AC362" s="33" t="s">
        <v>1288</v>
      </c>
      <c r="AD362" s="33" t="s">
        <v>1288</v>
      </c>
    </row>
    <row r="363" spans="1:30" x14ac:dyDescent="0.3">
      <c r="A363" t="s">
        <v>375</v>
      </c>
      <c r="B363">
        <v>256516.25</v>
      </c>
      <c r="C363">
        <v>271548</v>
      </c>
      <c r="D363" s="2">
        <v>0.94</v>
      </c>
      <c r="E363">
        <v>324585</v>
      </c>
      <c r="F363">
        <v>0</v>
      </c>
      <c r="I363" t="s">
        <v>375</v>
      </c>
      <c r="J363" t="s">
        <v>1288</v>
      </c>
      <c r="X363" s="32" t="s">
        <v>375</v>
      </c>
      <c r="Y363" s="32" t="s">
        <v>1288</v>
      </c>
      <c r="AA363" s="33" t="s">
        <v>375</v>
      </c>
      <c r="AB363" s="33" t="s">
        <v>1288</v>
      </c>
      <c r="AC363" s="33" t="s">
        <v>1288</v>
      </c>
      <c r="AD363" s="33" t="s">
        <v>1288</v>
      </c>
    </row>
    <row r="364" spans="1:30" x14ac:dyDescent="0.3">
      <c r="A364" t="s">
        <v>376</v>
      </c>
      <c r="B364">
        <v>184358</v>
      </c>
      <c r="C364">
        <v>258580</v>
      </c>
      <c r="D364" s="2">
        <v>0.71</v>
      </c>
      <c r="E364">
        <v>645944</v>
      </c>
      <c r="F364">
        <v>0</v>
      </c>
      <c r="I364" t="s">
        <v>376</v>
      </c>
      <c r="J364" t="s">
        <v>1303</v>
      </c>
      <c r="X364" s="32" t="s">
        <v>376</v>
      </c>
      <c r="Y364" s="32" t="s">
        <v>1288</v>
      </c>
      <c r="AA364" s="33" t="s">
        <v>376</v>
      </c>
      <c r="AB364" s="33" t="s">
        <v>1288</v>
      </c>
      <c r="AC364" s="33" t="s">
        <v>1288</v>
      </c>
      <c r="AD364" s="33" t="s">
        <v>1288</v>
      </c>
    </row>
    <row r="365" spans="1:30" x14ac:dyDescent="0.3">
      <c r="A365" t="s">
        <v>377</v>
      </c>
      <c r="B365">
        <v>365400</v>
      </c>
      <c r="C365">
        <v>365400</v>
      </c>
      <c r="D365" s="2">
        <v>1</v>
      </c>
      <c r="E365">
        <v>418923</v>
      </c>
      <c r="F365">
        <v>0</v>
      </c>
      <c r="I365" t="s">
        <v>377</v>
      </c>
      <c r="J365" t="s">
        <v>1288</v>
      </c>
      <c r="X365" s="32" t="s">
        <v>377</v>
      </c>
      <c r="Y365" s="32" t="s">
        <v>1288</v>
      </c>
      <c r="AA365" s="33" t="s">
        <v>377</v>
      </c>
      <c r="AB365" s="33" t="s">
        <v>1288</v>
      </c>
      <c r="AC365" s="33" t="s">
        <v>1288</v>
      </c>
      <c r="AD365" s="33" t="s">
        <v>1288</v>
      </c>
    </row>
    <row r="366" spans="1:30" x14ac:dyDescent="0.3">
      <c r="A366" t="s">
        <v>378</v>
      </c>
      <c r="B366">
        <v>249248</v>
      </c>
      <c r="C366">
        <v>255950</v>
      </c>
      <c r="D366" s="2">
        <v>0.97</v>
      </c>
      <c r="E366">
        <v>313265</v>
      </c>
      <c r="F366">
        <v>0</v>
      </c>
      <c r="I366" t="s">
        <v>378</v>
      </c>
      <c r="J366" t="s">
        <v>1303</v>
      </c>
      <c r="X366" s="32" t="s">
        <v>378</v>
      </c>
      <c r="Y366" s="32" t="s">
        <v>1288</v>
      </c>
      <c r="AA366" s="33" t="s">
        <v>378</v>
      </c>
      <c r="AB366" s="33" t="s">
        <v>1288</v>
      </c>
      <c r="AC366" s="33" t="s">
        <v>1288</v>
      </c>
      <c r="AD366" s="33" t="s">
        <v>1288</v>
      </c>
    </row>
    <row r="367" spans="1:30" x14ac:dyDescent="0.3">
      <c r="A367" t="s">
        <v>379</v>
      </c>
      <c r="B367">
        <v>169499</v>
      </c>
      <c r="C367">
        <v>202905</v>
      </c>
      <c r="D367" s="2">
        <v>0.84</v>
      </c>
      <c r="E367">
        <v>159624</v>
      </c>
      <c r="F367">
        <v>0</v>
      </c>
      <c r="I367" t="s">
        <v>379</v>
      </c>
      <c r="J367" t="s">
        <v>1303</v>
      </c>
      <c r="X367" s="32" t="s">
        <v>379</v>
      </c>
      <c r="Y367" s="32" t="s">
        <v>1288</v>
      </c>
      <c r="AA367" s="33" t="s">
        <v>379</v>
      </c>
      <c r="AB367" s="33" t="s">
        <v>1288</v>
      </c>
      <c r="AC367" s="33" t="s">
        <v>1288</v>
      </c>
      <c r="AD367" s="33" t="s">
        <v>1288</v>
      </c>
    </row>
    <row r="368" spans="1:30" x14ac:dyDescent="0.3">
      <c r="A368" t="s">
        <v>380</v>
      </c>
      <c r="B368">
        <v>221088</v>
      </c>
      <c r="C368">
        <v>278018</v>
      </c>
      <c r="D368" s="2">
        <v>0.8</v>
      </c>
      <c r="E368">
        <v>399084</v>
      </c>
      <c r="F368">
        <v>0</v>
      </c>
      <c r="I368" t="s">
        <v>380</v>
      </c>
      <c r="J368" t="s">
        <v>1288</v>
      </c>
      <c r="X368" s="32" t="s">
        <v>380</v>
      </c>
      <c r="Y368" s="32" t="s">
        <v>1288</v>
      </c>
      <c r="AA368" s="33" t="s">
        <v>380</v>
      </c>
      <c r="AB368" s="33" t="s">
        <v>1288</v>
      </c>
      <c r="AC368" s="33" t="s">
        <v>1288</v>
      </c>
      <c r="AD368" s="33" t="s">
        <v>1288</v>
      </c>
    </row>
    <row r="369" spans="1:30" x14ac:dyDescent="0.3">
      <c r="A369" t="s">
        <v>381</v>
      </c>
      <c r="B369">
        <v>176320</v>
      </c>
      <c r="C369">
        <v>176320</v>
      </c>
      <c r="D369" s="2">
        <v>1</v>
      </c>
      <c r="E369">
        <v>319867</v>
      </c>
      <c r="F369">
        <v>0</v>
      </c>
      <c r="I369" t="s">
        <v>381</v>
      </c>
      <c r="J369" t="s">
        <v>1304</v>
      </c>
      <c r="X369" s="32" t="s">
        <v>381</v>
      </c>
      <c r="Y369" s="32" t="s">
        <v>1288</v>
      </c>
      <c r="AA369" s="33" t="s">
        <v>381</v>
      </c>
      <c r="AB369" s="33" t="s">
        <v>1288</v>
      </c>
      <c r="AC369" s="33" t="s">
        <v>1288</v>
      </c>
      <c r="AD369" s="33" t="s">
        <v>1288</v>
      </c>
    </row>
    <row r="370" spans="1:30" x14ac:dyDescent="0.3">
      <c r="A370" t="s">
        <v>382</v>
      </c>
      <c r="B370">
        <v>211816</v>
      </c>
      <c r="C370">
        <v>258321</v>
      </c>
      <c r="D370" s="2">
        <v>0.82</v>
      </c>
      <c r="E370">
        <v>85016</v>
      </c>
      <c r="F370">
        <v>85016</v>
      </c>
      <c r="I370" t="s">
        <v>382</v>
      </c>
      <c r="J370" t="s">
        <v>1288</v>
      </c>
      <c r="X370" s="32" t="s">
        <v>382</v>
      </c>
      <c r="Y370" s="32" t="s">
        <v>1288</v>
      </c>
      <c r="AA370" s="33" t="s">
        <v>382</v>
      </c>
      <c r="AB370" s="33" t="s">
        <v>1288</v>
      </c>
      <c r="AC370" s="33" t="s">
        <v>1288</v>
      </c>
      <c r="AD370" s="33" t="s">
        <v>1288</v>
      </c>
    </row>
    <row r="371" spans="1:30" x14ac:dyDescent="0.3">
      <c r="A371" t="s">
        <v>383</v>
      </c>
      <c r="B371">
        <v>146041</v>
      </c>
      <c r="C371">
        <v>155111</v>
      </c>
      <c r="D371" s="2">
        <v>0.94</v>
      </c>
      <c r="E371">
        <v>233397</v>
      </c>
      <c r="F371">
        <v>0</v>
      </c>
      <c r="I371" t="s">
        <v>383</v>
      </c>
      <c r="J371" t="s">
        <v>1288</v>
      </c>
      <c r="X371" s="32" t="s">
        <v>383</v>
      </c>
      <c r="Y371" s="32" t="s">
        <v>1288</v>
      </c>
      <c r="AA371" s="33" t="s">
        <v>383</v>
      </c>
      <c r="AB371" s="33" t="s">
        <v>1288</v>
      </c>
      <c r="AC371" s="33" t="s">
        <v>1288</v>
      </c>
      <c r="AD371" s="33" t="s">
        <v>1288</v>
      </c>
    </row>
    <row r="372" spans="1:30" x14ac:dyDescent="0.3">
      <c r="A372" t="s">
        <v>384</v>
      </c>
      <c r="B372">
        <v>199219</v>
      </c>
      <c r="C372">
        <v>301904</v>
      </c>
      <c r="D372" s="2">
        <v>0.66</v>
      </c>
      <c r="E372">
        <v>542474</v>
      </c>
      <c r="F372">
        <v>542474</v>
      </c>
      <c r="I372" t="s">
        <v>384</v>
      </c>
      <c r="J372" t="s">
        <v>1288</v>
      </c>
      <c r="X372" s="32" t="s">
        <v>384</v>
      </c>
      <c r="Y372" s="32" t="s">
        <v>1288</v>
      </c>
      <c r="AA372" s="33" t="s">
        <v>384</v>
      </c>
      <c r="AB372" s="33" t="s">
        <v>1288</v>
      </c>
      <c r="AC372" s="33" t="s">
        <v>1288</v>
      </c>
      <c r="AD372" s="33" t="s">
        <v>1288</v>
      </c>
    </row>
    <row r="373" spans="1:30" x14ac:dyDescent="0.3">
      <c r="A373" t="s">
        <v>385</v>
      </c>
      <c r="B373">
        <v>361600</v>
      </c>
      <c r="C373">
        <v>361600</v>
      </c>
      <c r="D373" s="2">
        <v>1</v>
      </c>
      <c r="E373">
        <v>826757</v>
      </c>
      <c r="F373">
        <v>0</v>
      </c>
      <c r="I373" t="s">
        <v>385</v>
      </c>
      <c r="J373" t="s">
        <v>1303</v>
      </c>
      <c r="X373" s="32" t="s">
        <v>385</v>
      </c>
      <c r="Y373" s="32" t="s">
        <v>1288</v>
      </c>
      <c r="AA373" s="33" t="s">
        <v>385</v>
      </c>
      <c r="AB373" s="33" t="s">
        <v>1288</v>
      </c>
      <c r="AC373" s="33" t="s">
        <v>1288</v>
      </c>
      <c r="AD373" s="33" t="s">
        <v>1288</v>
      </c>
    </row>
    <row r="374" spans="1:30" x14ac:dyDescent="0.3">
      <c r="A374" t="s">
        <v>386</v>
      </c>
      <c r="B374">
        <v>158204</v>
      </c>
      <c r="C374">
        <v>317712</v>
      </c>
      <c r="D374" s="2">
        <v>0.5</v>
      </c>
      <c r="E374">
        <v>529971</v>
      </c>
      <c r="F374">
        <v>529971</v>
      </c>
      <c r="I374" t="s">
        <v>386</v>
      </c>
      <c r="J374" t="s">
        <v>1288</v>
      </c>
      <c r="X374" s="32" t="s">
        <v>386</v>
      </c>
      <c r="Y374" s="32" t="s">
        <v>1288</v>
      </c>
      <c r="AA374" s="33" t="s">
        <v>386</v>
      </c>
      <c r="AB374" s="33" t="s">
        <v>1288</v>
      </c>
      <c r="AC374" s="33" t="s">
        <v>1288</v>
      </c>
      <c r="AD374" s="33" t="s">
        <v>1288</v>
      </c>
    </row>
    <row r="375" spans="1:30" x14ac:dyDescent="0.3">
      <c r="A375" t="s">
        <v>387</v>
      </c>
      <c r="B375">
        <v>206466</v>
      </c>
      <c r="C375">
        <v>206466</v>
      </c>
      <c r="D375" s="2">
        <v>1</v>
      </c>
      <c r="E375">
        <v>15882</v>
      </c>
      <c r="F375">
        <v>0</v>
      </c>
      <c r="I375" t="s">
        <v>387</v>
      </c>
      <c r="J375" t="s">
        <v>1288</v>
      </c>
      <c r="X375" s="32" t="s">
        <v>387</v>
      </c>
      <c r="Y375" s="32" t="s">
        <v>1288</v>
      </c>
      <c r="AA375" s="33" t="s">
        <v>387</v>
      </c>
      <c r="AB375" s="33" t="s">
        <v>1288</v>
      </c>
      <c r="AC375" s="33" t="s">
        <v>1288</v>
      </c>
      <c r="AD375" s="33" t="s">
        <v>1288</v>
      </c>
    </row>
    <row r="376" spans="1:30" x14ac:dyDescent="0.3">
      <c r="A376" t="s">
        <v>388</v>
      </c>
      <c r="B376">
        <v>276130</v>
      </c>
      <c r="C376">
        <v>295356</v>
      </c>
      <c r="D376" s="2">
        <v>0.93</v>
      </c>
      <c r="E376">
        <v>488020</v>
      </c>
      <c r="F376">
        <v>0</v>
      </c>
      <c r="I376" t="s">
        <v>388</v>
      </c>
      <c r="J376" t="s">
        <v>1304</v>
      </c>
      <c r="X376" s="32" t="s">
        <v>388</v>
      </c>
      <c r="Y376" s="32" t="s">
        <v>1288</v>
      </c>
      <c r="AA376" s="33" t="s">
        <v>388</v>
      </c>
      <c r="AB376" s="33" t="s">
        <v>1288</v>
      </c>
      <c r="AC376" s="33" t="s">
        <v>1288</v>
      </c>
      <c r="AD376" s="33" t="s">
        <v>1288</v>
      </c>
    </row>
    <row r="377" spans="1:30" x14ac:dyDescent="0.3">
      <c r="A377" t="s">
        <v>389</v>
      </c>
      <c r="B377">
        <v>301904</v>
      </c>
      <c r="C377">
        <v>301904</v>
      </c>
      <c r="D377" s="2">
        <v>1</v>
      </c>
      <c r="E377">
        <v>458658</v>
      </c>
      <c r="F377">
        <v>0</v>
      </c>
      <c r="I377" t="s">
        <v>389</v>
      </c>
      <c r="J377" t="s">
        <v>1288</v>
      </c>
      <c r="X377" s="32" t="s">
        <v>389</v>
      </c>
      <c r="Y377" s="32" t="s">
        <v>1288</v>
      </c>
      <c r="AA377" s="33" t="s">
        <v>389</v>
      </c>
      <c r="AB377" s="33" t="s">
        <v>1288</v>
      </c>
      <c r="AC377" s="33" t="s">
        <v>1288</v>
      </c>
      <c r="AD377" s="33" t="s">
        <v>1288</v>
      </c>
    </row>
    <row r="378" spans="1:30" x14ac:dyDescent="0.3">
      <c r="A378" t="s">
        <v>390</v>
      </c>
      <c r="B378">
        <v>198330</v>
      </c>
      <c r="C378">
        <v>198330</v>
      </c>
      <c r="D378" s="2">
        <v>1</v>
      </c>
      <c r="E378">
        <v>533732</v>
      </c>
      <c r="F378">
        <v>0</v>
      </c>
      <c r="I378" t="s">
        <v>390</v>
      </c>
      <c r="J378" t="s">
        <v>1303</v>
      </c>
      <c r="X378" s="32" t="s">
        <v>390</v>
      </c>
      <c r="Y378" s="32" t="s">
        <v>1288</v>
      </c>
      <c r="AA378" s="33" t="s">
        <v>390</v>
      </c>
      <c r="AB378" s="33" t="s">
        <v>1288</v>
      </c>
      <c r="AC378" s="33" t="s">
        <v>1288</v>
      </c>
      <c r="AD378" s="33" t="s">
        <v>1288</v>
      </c>
    </row>
    <row r="379" spans="1:30" x14ac:dyDescent="0.3">
      <c r="A379" t="s">
        <v>391</v>
      </c>
      <c r="B379">
        <v>99010.72</v>
      </c>
      <c r="C379">
        <v>176384</v>
      </c>
      <c r="D379" s="2">
        <v>0.56000000000000005</v>
      </c>
      <c r="E379">
        <v>192247</v>
      </c>
      <c r="F379">
        <v>192247</v>
      </c>
      <c r="I379" t="s">
        <v>391</v>
      </c>
      <c r="J379" t="s">
        <v>1303</v>
      </c>
      <c r="X379" s="32" t="s">
        <v>391</v>
      </c>
      <c r="Y379" s="32" t="s">
        <v>1288</v>
      </c>
      <c r="AA379" s="33" t="s">
        <v>391</v>
      </c>
      <c r="AB379" s="33" t="s">
        <v>1288</v>
      </c>
      <c r="AC379" s="33" t="s">
        <v>1288</v>
      </c>
      <c r="AD379" s="33" t="s">
        <v>1288</v>
      </c>
    </row>
    <row r="380" spans="1:30" x14ac:dyDescent="0.3">
      <c r="A380" t="s">
        <v>392</v>
      </c>
      <c r="B380">
        <v>334084</v>
      </c>
      <c r="C380">
        <v>334084</v>
      </c>
      <c r="D380" s="2">
        <v>1</v>
      </c>
      <c r="E380">
        <v>403250</v>
      </c>
      <c r="F380">
        <v>0</v>
      </c>
      <c r="I380" t="s">
        <v>392</v>
      </c>
      <c r="J380" t="s">
        <v>1288</v>
      </c>
      <c r="X380" s="32" t="s">
        <v>392</v>
      </c>
      <c r="Y380" s="32" t="s">
        <v>1288</v>
      </c>
      <c r="AA380" s="33" t="s">
        <v>392</v>
      </c>
      <c r="AB380" s="33" t="s">
        <v>1288</v>
      </c>
      <c r="AC380" s="33" t="s">
        <v>1288</v>
      </c>
      <c r="AD380" s="33" t="s">
        <v>1288</v>
      </c>
    </row>
    <row r="381" spans="1:30" x14ac:dyDescent="0.3">
      <c r="A381" t="s">
        <v>393</v>
      </c>
      <c r="B381">
        <v>366562</v>
      </c>
      <c r="C381">
        <v>492380</v>
      </c>
      <c r="D381" s="2">
        <v>0.74</v>
      </c>
      <c r="E381">
        <v>437953</v>
      </c>
      <c r="F381">
        <v>437953</v>
      </c>
      <c r="I381" t="s">
        <v>393</v>
      </c>
      <c r="J381" t="s">
        <v>1304</v>
      </c>
      <c r="X381" s="32" t="s">
        <v>393</v>
      </c>
      <c r="Y381" s="32" t="s">
        <v>1288</v>
      </c>
      <c r="AA381" s="33" t="s">
        <v>393</v>
      </c>
      <c r="AB381" s="33" t="s">
        <v>1288</v>
      </c>
      <c r="AC381" s="33" t="s">
        <v>1288</v>
      </c>
      <c r="AD381" s="33" t="s">
        <v>1288</v>
      </c>
    </row>
    <row r="382" spans="1:30" x14ac:dyDescent="0.3">
      <c r="A382" t="s">
        <v>394</v>
      </c>
      <c r="B382">
        <v>289348</v>
      </c>
      <c r="C382">
        <v>373370</v>
      </c>
      <c r="D382" s="2">
        <v>0.77</v>
      </c>
      <c r="E382">
        <v>498530</v>
      </c>
      <c r="F382">
        <v>0</v>
      </c>
      <c r="I382" t="s">
        <v>394</v>
      </c>
      <c r="J382" t="s">
        <v>1303</v>
      </c>
      <c r="X382" s="32" t="s">
        <v>394</v>
      </c>
      <c r="Y382" s="32" t="s">
        <v>1288</v>
      </c>
      <c r="AA382" s="33" t="s">
        <v>394</v>
      </c>
      <c r="AB382" s="33" t="s">
        <v>1288</v>
      </c>
      <c r="AC382" s="33" t="s">
        <v>1288</v>
      </c>
      <c r="AD382" s="33" t="s">
        <v>1288</v>
      </c>
    </row>
    <row r="383" spans="1:30" x14ac:dyDescent="0.3">
      <c r="A383" t="s">
        <v>395</v>
      </c>
      <c r="B383">
        <v>162742</v>
      </c>
      <c r="C383">
        <v>198902</v>
      </c>
      <c r="D383" s="2">
        <v>0.82</v>
      </c>
      <c r="E383">
        <v>320630</v>
      </c>
      <c r="F383">
        <v>0</v>
      </c>
      <c r="I383" t="s">
        <v>395</v>
      </c>
      <c r="J383" t="s">
        <v>1303</v>
      </c>
      <c r="X383" s="32" t="s">
        <v>395</v>
      </c>
      <c r="Y383" s="32" t="s">
        <v>1288</v>
      </c>
      <c r="AA383" s="33" t="s">
        <v>395</v>
      </c>
      <c r="AB383" s="33" t="s">
        <v>1288</v>
      </c>
      <c r="AC383" s="33" t="s">
        <v>1288</v>
      </c>
      <c r="AD383" s="33" t="s">
        <v>1288</v>
      </c>
    </row>
    <row r="384" spans="1:30" x14ac:dyDescent="0.3">
      <c r="A384" t="s">
        <v>396</v>
      </c>
      <c r="B384">
        <v>740954.62</v>
      </c>
      <c r="C384">
        <v>754171</v>
      </c>
      <c r="D384" s="2">
        <v>0.98</v>
      </c>
      <c r="E384">
        <v>197745</v>
      </c>
      <c r="F384">
        <v>0</v>
      </c>
      <c r="I384" t="s">
        <v>396</v>
      </c>
      <c r="J384" t="s">
        <v>1303</v>
      </c>
      <c r="X384" s="32" t="s">
        <v>396</v>
      </c>
      <c r="Y384" s="32" t="s">
        <v>1288</v>
      </c>
      <c r="AA384" s="33" t="s">
        <v>396</v>
      </c>
      <c r="AB384" s="33" t="s">
        <v>1288</v>
      </c>
      <c r="AC384" s="33" t="s">
        <v>1288</v>
      </c>
      <c r="AD384" s="33" t="s">
        <v>1288</v>
      </c>
    </row>
    <row r="385" spans="1:30" x14ac:dyDescent="0.3">
      <c r="A385" t="s">
        <v>397</v>
      </c>
      <c r="B385">
        <v>458414.31</v>
      </c>
      <c r="C385">
        <v>485370</v>
      </c>
      <c r="D385" s="2">
        <v>0.94</v>
      </c>
      <c r="E385">
        <v>593059</v>
      </c>
      <c r="F385">
        <v>0</v>
      </c>
      <c r="I385" t="s">
        <v>397</v>
      </c>
      <c r="J385" t="s">
        <v>1288</v>
      </c>
      <c r="X385" s="32" t="s">
        <v>397</v>
      </c>
      <c r="Y385" s="32" t="s">
        <v>1288</v>
      </c>
      <c r="AA385" s="33" t="s">
        <v>397</v>
      </c>
      <c r="AB385" s="33" t="s">
        <v>1288</v>
      </c>
      <c r="AC385" s="33" t="s">
        <v>1288</v>
      </c>
      <c r="AD385" s="33" t="s">
        <v>1288</v>
      </c>
    </row>
    <row r="386" spans="1:30" x14ac:dyDescent="0.3">
      <c r="A386" t="s">
        <v>398</v>
      </c>
      <c r="B386">
        <v>327701</v>
      </c>
      <c r="C386">
        <v>337155</v>
      </c>
      <c r="D386" s="2">
        <v>0.97</v>
      </c>
      <c r="E386">
        <v>383767</v>
      </c>
      <c r="F386">
        <v>0</v>
      </c>
      <c r="I386" t="s">
        <v>398</v>
      </c>
      <c r="J386" t="s">
        <v>1303</v>
      </c>
      <c r="X386" s="32" t="s">
        <v>398</v>
      </c>
      <c r="Y386" s="32" t="s">
        <v>1288</v>
      </c>
      <c r="AA386" s="33" t="s">
        <v>398</v>
      </c>
      <c r="AB386" s="33" t="s">
        <v>1288</v>
      </c>
      <c r="AC386" s="33" t="s">
        <v>1288</v>
      </c>
      <c r="AD386" s="33" t="s">
        <v>1288</v>
      </c>
    </row>
    <row r="387" spans="1:30" x14ac:dyDescent="0.3">
      <c r="A387" t="s">
        <v>399</v>
      </c>
      <c r="B387">
        <v>322218.53999999998</v>
      </c>
      <c r="C387">
        <v>356076</v>
      </c>
      <c r="D387" s="2">
        <v>0.9</v>
      </c>
      <c r="E387">
        <v>231917</v>
      </c>
      <c r="F387">
        <v>0</v>
      </c>
      <c r="I387" t="s">
        <v>399</v>
      </c>
      <c r="J387" t="s">
        <v>1288</v>
      </c>
      <c r="X387" s="32" t="s">
        <v>399</v>
      </c>
      <c r="Y387" s="32" t="s">
        <v>1288</v>
      </c>
      <c r="AA387" s="33" t="s">
        <v>399</v>
      </c>
      <c r="AB387" s="33" t="s">
        <v>1288</v>
      </c>
      <c r="AC387" s="33" t="s">
        <v>1288</v>
      </c>
      <c r="AD387" s="33" t="s">
        <v>1288</v>
      </c>
    </row>
    <row r="388" spans="1:30" x14ac:dyDescent="0.3">
      <c r="A388" t="s">
        <v>400</v>
      </c>
      <c r="B388">
        <v>288706</v>
      </c>
      <c r="C388">
        <v>288706</v>
      </c>
      <c r="D388" s="2">
        <v>1</v>
      </c>
      <c r="E388">
        <v>475384</v>
      </c>
      <c r="F388">
        <v>0</v>
      </c>
      <c r="I388" t="s">
        <v>400</v>
      </c>
      <c r="J388" t="s">
        <v>1304</v>
      </c>
      <c r="X388" s="32" t="s">
        <v>400</v>
      </c>
      <c r="Y388" s="32" t="s">
        <v>1288</v>
      </c>
      <c r="AA388" s="33" t="s">
        <v>400</v>
      </c>
      <c r="AB388" s="33" t="s">
        <v>1288</v>
      </c>
      <c r="AC388" s="33" t="s">
        <v>1288</v>
      </c>
      <c r="AD388" s="33" t="s">
        <v>1288</v>
      </c>
    </row>
    <row r="389" spans="1:30" x14ac:dyDescent="0.3">
      <c r="A389" t="s">
        <v>401</v>
      </c>
      <c r="B389">
        <v>240240</v>
      </c>
      <c r="C389">
        <v>240240</v>
      </c>
      <c r="D389" s="2">
        <v>1</v>
      </c>
      <c r="E389">
        <v>168019</v>
      </c>
      <c r="F389">
        <v>0</v>
      </c>
      <c r="I389" t="s">
        <v>401</v>
      </c>
      <c r="J389" t="s">
        <v>1303</v>
      </c>
      <c r="X389" s="32" t="s">
        <v>401</v>
      </c>
      <c r="Y389" s="32" t="s">
        <v>1288</v>
      </c>
      <c r="AA389" s="33" t="s">
        <v>401</v>
      </c>
      <c r="AB389" s="33" t="s">
        <v>1288</v>
      </c>
      <c r="AC389" s="33" t="s">
        <v>1288</v>
      </c>
      <c r="AD389" s="33" t="s">
        <v>1288</v>
      </c>
    </row>
    <row r="390" spans="1:30" x14ac:dyDescent="0.3">
      <c r="A390" t="s">
        <v>402</v>
      </c>
      <c r="B390">
        <v>178048</v>
      </c>
      <c r="C390">
        <v>206934</v>
      </c>
      <c r="D390" s="2">
        <v>0.86</v>
      </c>
      <c r="E390">
        <v>269105</v>
      </c>
      <c r="F390">
        <v>0</v>
      </c>
      <c r="I390" t="s">
        <v>402</v>
      </c>
      <c r="J390" t="s">
        <v>1288</v>
      </c>
      <c r="X390" s="32" t="s">
        <v>402</v>
      </c>
      <c r="Y390" s="32" t="s">
        <v>1288</v>
      </c>
      <c r="AA390" s="33" t="s">
        <v>402</v>
      </c>
      <c r="AB390" s="33" t="s">
        <v>1288</v>
      </c>
      <c r="AC390" s="33" t="s">
        <v>1288</v>
      </c>
      <c r="AD390" s="33" t="s">
        <v>1288</v>
      </c>
    </row>
    <row r="391" spans="1:30" x14ac:dyDescent="0.3">
      <c r="A391" t="s">
        <v>403</v>
      </c>
      <c r="B391">
        <v>469650</v>
      </c>
      <c r="C391">
        <v>500960</v>
      </c>
      <c r="D391" s="2">
        <v>0.94</v>
      </c>
      <c r="E391">
        <v>316623</v>
      </c>
      <c r="F391">
        <v>0</v>
      </c>
      <c r="I391" t="s">
        <v>403</v>
      </c>
      <c r="J391" t="s">
        <v>1288</v>
      </c>
      <c r="X391" s="32" t="s">
        <v>403</v>
      </c>
      <c r="Y391" s="32" t="s">
        <v>1288</v>
      </c>
      <c r="AA391" s="33" t="s">
        <v>403</v>
      </c>
      <c r="AB391" s="33" t="s">
        <v>1288</v>
      </c>
      <c r="AC391" s="33" t="s">
        <v>1288</v>
      </c>
      <c r="AD391" s="33" t="s">
        <v>1288</v>
      </c>
    </row>
    <row r="392" spans="1:30" x14ac:dyDescent="0.3">
      <c r="A392" t="s">
        <v>404</v>
      </c>
      <c r="B392">
        <v>195768</v>
      </c>
      <c r="C392">
        <v>290676</v>
      </c>
      <c r="D392" s="2">
        <v>0.67</v>
      </c>
      <c r="E392">
        <v>478741</v>
      </c>
      <c r="F392">
        <v>478741</v>
      </c>
      <c r="I392" t="s">
        <v>404</v>
      </c>
      <c r="J392" t="s">
        <v>1288</v>
      </c>
      <c r="X392" s="32" t="s">
        <v>404</v>
      </c>
      <c r="Y392" s="32" t="s">
        <v>1288</v>
      </c>
      <c r="AA392" s="33" t="s">
        <v>404</v>
      </c>
      <c r="AB392" s="33" t="s">
        <v>1288</v>
      </c>
      <c r="AC392" s="33" t="s">
        <v>1288</v>
      </c>
      <c r="AD392" s="33" t="s">
        <v>1288</v>
      </c>
    </row>
    <row r="393" spans="1:30" x14ac:dyDescent="0.3">
      <c r="A393" t="s">
        <v>405</v>
      </c>
      <c r="B393">
        <v>297228</v>
      </c>
      <c r="C393">
        <v>297228</v>
      </c>
      <c r="D393" s="2">
        <v>1</v>
      </c>
      <c r="E393">
        <v>253016</v>
      </c>
      <c r="F393">
        <v>0</v>
      </c>
      <c r="I393" t="s">
        <v>405</v>
      </c>
      <c r="J393" t="s">
        <v>1303</v>
      </c>
      <c r="X393" s="32" t="s">
        <v>405</v>
      </c>
      <c r="Y393" s="32" t="s">
        <v>1288</v>
      </c>
      <c r="AA393" s="33" t="s">
        <v>405</v>
      </c>
      <c r="AB393" s="33" t="s">
        <v>1288</v>
      </c>
      <c r="AC393" s="33" t="s">
        <v>1288</v>
      </c>
      <c r="AD393" s="33" t="s">
        <v>1288</v>
      </c>
    </row>
    <row r="394" spans="1:30" x14ac:dyDescent="0.3">
      <c r="A394" t="s">
        <v>406</v>
      </c>
      <c r="B394">
        <v>471120</v>
      </c>
      <c r="C394">
        <v>494676</v>
      </c>
      <c r="D394" s="2">
        <v>0.95</v>
      </c>
      <c r="E394">
        <v>314712</v>
      </c>
      <c r="F394">
        <v>0</v>
      </c>
      <c r="I394" t="s">
        <v>406</v>
      </c>
      <c r="J394" t="s">
        <v>1305</v>
      </c>
      <c r="X394" s="32" t="s">
        <v>406</v>
      </c>
      <c r="Y394" s="32" t="s">
        <v>1288</v>
      </c>
      <c r="AA394" s="33" t="s">
        <v>406</v>
      </c>
      <c r="AB394" s="33" t="s">
        <v>1288</v>
      </c>
      <c r="AC394" s="33" t="s">
        <v>1288</v>
      </c>
      <c r="AD394" s="33" t="s">
        <v>1288</v>
      </c>
    </row>
    <row r="395" spans="1:30" x14ac:dyDescent="0.3">
      <c r="A395" t="s">
        <v>407</v>
      </c>
      <c r="B395">
        <v>226856</v>
      </c>
      <c r="C395">
        <v>446264</v>
      </c>
      <c r="D395" s="2">
        <v>0.51</v>
      </c>
      <c r="E395">
        <v>0</v>
      </c>
      <c r="F395">
        <v>0</v>
      </c>
      <c r="I395" t="s">
        <v>407</v>
      </c>
      <c r="J395" t="s">
        <v>1304</v>
      </c>
      <c r="X395" s="32" t="s">
        <v>407</v>
      </c>
      <c r="Y395" s="32" t="s">
        <v>1288</v>
      </c>
      <c r="AA395" s="33" t="s">
        <v>407</v>
      </c>
      <c r="AB395" s="33" t="s">
        <v>1288</v>
      </c>
      <c r="AC395" s="33" t="s">
        <v>1288</v>
      </c>
      <c r="AD395" s="33" t="s">
        <v>1288</v>
      </c>
    </row>
    <row r="396" spans="1:30" x14ac:dyDescent="0.3">
      <c r="A396" t="s">
        <v>408</v>
      </c>
      <c r="B396">
        <v>553120</v>
      </c>
      <c r="C396">
        <v>616400</v>
      </c>
      <c r="D396" s="2">
        <v>0.9</v>
      </c>
      <c r="E396">
        <v>223756</v>
      </c>
      <c r="F396">
        <v>0</v>
      </c>
      <c r="I396" t="s">
        <v>408</v>
      </c>
      <c r="J396" t="s">
        <v>1288</v>
      </c>
      <c r="X396" s="32" t="s">
        <v>408</v>
      </c>
      <c r="Y396" s="32" t="s">
        <v>1288</v>
      </c>
      <c r="AA396" s="33" t="s">
        <v>408</v>
      </c>
      <c r="AB396" s="33" t="s">
        <v>1288</v>
      </c>
      <c r="AC396" s="33" t="s">
        <v>1288</v>
      </c>
      <c r="AD396" s="33" t="s">
        <v>1288</v>
      </c>
    </row>
    <row r="397" spans="1:30" x14ac:dyDescent="0.3">
      <c r="A397" t="s">
        <v>409</v>
      </c>
      <c r="B397">
        <v>234096</v>
      </c>
      <c r="C397">
        <v>234096</v>
      </c>
      <c r="D397" s="2">
        <v>1</v>
      </c>
      <c r="E397">
        <v>413080</v>
      </c>
      <c r="F397">
        <v>0</v>
      </c>
      <c r="I397" t="s">
        <v>409</v>
      </c>
      <c r="J397" t="s">
        <v>1288</v>
      </c>
      <c r="X397" s="32" t="s">
        <v>409</v>
      </c>
      <c r="Y397" s="32" t="s">
        <v>1288</v>
      </c>
      <c r="AA397" s="33" t="s">
        <v>409</v>
      </c>
      <c r="AB397" s="33" t="s">
        <v>1288</v>
      </c>
      <c r="AC397" s="33" t="s">
        <v>1288</v>
      </c>
      <c r="AD397" s="33" t="s">
        <v>1288</v>
      </c>
    </row>
    <row r="398" spans="1:30" x14ac:dyDescent="0.3">
      <c r="A398" t="s">
        <v>410</v>
      </c>
      <c r="B398">
        <v>212808.84</v>
      </c>
      <c r="C398">
        <v>246894</v>
      </c>
      <c r="D398" s="2">
        <v>0.86</v>
      </c>
      <c r="E398">
        <v>347585</v>
      </c>
      <c r="F398">
        <v>0</v>
      </c>
      <c r="I398" t="s">
        <v>410</v>
      </c>
      <c r="J398" t="s">
        <v>1288</v>
      </c>
      <c r="X398" s="32" t="s">
        <v>410</v>
      </c>
      <c r="Y398" s="32" t="s">
        <v>1288</v>
      </c>
      <c r="AA398" s="33" t="s">
        <v>410</v>
      </c>
      <c r="AB398" s="33" t="s">
        <v>1288</v>
      </c>
      <c r="AC398" s="33" t="s">
        <v>1288</v>
      </c>
      <c r="AD398" s="33" t="s">
        <v>1288</v>
      </c>
    </row>
    <row r="399" spans="1:30" x14ac:dyDescent="0.3">
      <c r="A399" t="s">
        <v>411</v>
      </c>
      <c r="B399">
        <v>303567.28999999998</v>
      </c>
      <c r="C399">
        <v>419790</v>
      </c>
      <c r="D399" s="2">
        <v>0.72</v>
      </c>
      <c r="E399">
        <v>938042</v>
      </c>
      <c r="F399">
        <v>938042</v>
      </c>
      <c r="I399" t="s">
        <v>411</v>
      </c>
      <c r="J399" t="s">
        <v>1304</v>
      </c>
      <c r="X399" s="32" t="s">
        <v>411</v>
      </c>
      <c r="Y399" s="32" t="s">
        <v>1288</v>
      </c>
      <c r="AA399" s="33" t="s">
        <v>411</v>
      </c>
      <c r="AB399" s="33" t="s">
        <v>1288</v>
      </c>
      <c r="AC399" s="33" t="s">
        <v>1288</v>
      </c>
      <c r="AD399" s="33" t="s">
        <v>1288</v>
      </c>
    </row>
    <row r="400" spans="1:30" x14ac:dyDescent="0.3">
      <c r="A400" t="s">
        <v>412</v>
      </c>
      <c r="B400">
        <v>274670</v>
      </c>
      <c r="C400">
        <v>299640</v>
      </c>
      <c r="D400" s="2">
        <v>0.92</v>
      </c>
      <c r="E400">
        <v>421544</v>
      </c>
      <c r="F400">
        <v>0</v>
      </c>
      <c r="I400" t="s">
        <v>412</v>
      </c>
      <c r="J400" t="s">
        <v>1288</v>
      </c>
      <c r="X400" s="32" t="s">
        <v>412</v>
      </c>
      <c r="Y400" s="32" t="s">
        <v>1288</v>
      </c>
      <c r="AA400" s="33" t="s">
        <v>412</v>
      </c>
      <c r="AB400" s="33" t="s">
        <v>1288</v>
      </c>
      <c r="AC400" s="33" t="s">
        <v>1288</v>
      </c>
      <c r="AD400" s="33" t="s">
        <v>1288</v>
      </c>
    </row>
    <row r="401" spans="1:30" x14ac:dyDescent="0.3">
      <c r="A401" t="s">
        <v>413</v>
      </c>
      <c r="B401">
        <v>274978</v>
      </c>
      <c r="C401">
        <v>274978</v>
      </c>
      <c r="D401" s="2">
        <v>1</v>
      </c>
      <c r="E401">
        <v>432221</v>
      </c>
      <c r="F401">
        <v>0</v>
      </c>
      <c r="I401" t="s">
        <v>413</v>
      </c>
      <c r="J401" t="s">
        <v>1288</v>
      </c>
      <c r="X401" s="32" t="s">
        <v>413</v>
      </c>
      <c r="Y401" s="32" t="s">
        <v>1288</v>
      </c>
      <c r="AA401" s="33" t="s">
        <v>413</v>
      </c>
      <c r="AB401" s="33" t="s">
        <v>1288</v>
      </c>
      <c r="AC401" s="33" t="s">
        <v>1288</v>
      </c>
      <c r="AD401" s="33" t="s">
        <v>1288</v>
      </c>
    </row>
    <row r="402" spans="1:30" x14ac:dyDescent="0.3">
      <c r="A402" t="s">
        <v>414</v>
      </c>
      <c r="B402">
        <v>213203</v>
      </c>
      <c r="C402">
        <v>229667</v>
      </c>
      <c r="D402" s="2">
        <v>0.93</v>
      </c>
      <c r="E402">
        <v>372168</v>
      </c>
      <c r="F402">
        <v>0</v>
      </c>
      <c r="I402" t="s">
        <v>414</v>
      </c>
      <c r="J402" t="s">
        <v>1288</v>
      </c>
      <c r="X402" s="32" t="s">
        <v>414</v>
      </c>
      <c r="Y402" s="32" t="s">
        <v>1288</v>
      </c>
      <c r="AA402" s="33" t="s">
        <v>414</v>
      </c>
      <c r="AB402" s="33" t="s">
        <v>1288</v>
      </c>
      <c r="AC402" s="33" t="s">
        <v>1288</v>
      </c>
      <c r="AD402" s="33" t="s">
        <v>1288</v>
      </c>
    </row>
    <row r="403" spans="1:30" x14ac:dyDescent="0.3">
      <c r="A403" t="s">
        <v>415</v>
      </c>
      <c r="B403">
        <v>159676</v>
      </c>
      <c r="C403">
        <v>189865</v>
      </c>
      <c r="D403" s="2">
        <v>0.84</v>
      </c>
      <c r="E403">
        <v>427826</v>
      </c>
      <c r="F403">
        <v>0</v>
      </c>
      <c r="I403" t="s">
        <v>415</v>
      </c>
      <c r="J403" t="s">
        <v>1288</v>
      </c>
      <c r="X403" s="32" t="s">
        <v>415</v>
      </c>
      <c r="Y403" s="32" t="s">
        <v>1288</v>
      </c>
      <c r="AA403" s="33" t="s">
        <v>415</v>
      </c>
      <c r="AB403" s="33" t="s">
        <v>1288</v>
      </c>
      <c r="AC403" s="33" t="s">
        <v>1288</v>
      </c>
      <c r="AD403" s="33" t="s">
        <v>1288</v>
      </c>
    </row>
    <row r="404" spans="1:30" x14ac:dyDescent="0.3">
      <c r="A404" t="s">
        <v>416</v>
      </c>
      <c r="B404">
        <v>145871</v>
      </c>
      <c r="C404">
        <v>191081</v>
      </c>
      <c r="D404" s="2">
        <v>0.76</v>
      </c>
      <c r="E404">
        <v>358092</v>
      </c>
      <c r="F404">
        <v>0</v>
      </c>
      <c r="I404" t="s">
        <v>416</v>
      </c>
      <c r="J404" t="s">
        <v>1288</v>
      </c>
      <c r="X404" s="32" t="s">
        <v>416</v>
      </c>
      <c r="Y404" s="32" t="s">
        <v>1288</v>
      </c>
      <c r="AA404" s="33" t="s">
        <v>416</v>
      </c>
      <c r="AB404" s="33" t="s">
        <v>1288</v>
      </c>
      <c r="AC404" s="33" t="s">
        <v>1288</v>
      </c>
      <c r="AD404" s="33" t="s">
        <v>1288</v>
      </c>
    </row>
    <row r="405" spans="1:30" x14ac:dyDescent="0.3">
      <c r="A405" t="s">
        <v>417</v>
      </c>
      <c r="B405">
        <v>344091</v>
      </c>
      <c r="C405">
        <v>344091</v>
      </c>
      <c r="D405" s="2">
        <v>1</v>
      </c>
      <c r="E405">
        <v>731601</v>
      </c>
      <c r="F405">
        <v>0</v>
      </c>
      <c r="I405" t="s">
        <v>417</v>
      </c>
      <c r="J405" t="s">
        <v>1303</v>
      </c>
      <c r="X405" s="32" t="s">
        <v>417</v>
      </c>
      <c r="Y405" s="32" t="s">
        <v>1288</v>
      </c>
      <c r="AA405" s="33" t="s">
        <v>417</v>
      </c>
      <c r="AB405" s="33" t="s">
        <v>1288</v>
      </c>
      <c r="AC405" s="33" t="s">
        <v>1288</v>
      </c>
      <c r="AD405" s="33" t="s">
        <v>1288</v>
      </c>
    </row>
    <row r="406" spans="1:30" x14ac:dyDescent="0.3">
      <c r="A406" t="s">
        <v>418</v>
      </c>
      <c r="B406">
        <v>288211.84000000003</v>
      </c>
      <c r="C406">
        <v>314388</v>
      </c>
      <c r="D406" s="2">
        <v>0.92</v>
      </c>
      <c r="E406">
        <v>618231</v>
      </c>
      <c r="F406">
        <v>0</v>
      </c>
      <c r="I406" t="s">
        <v>418</v>
      </c>
      <c r="J406" t="s">
        <v>1304</v>
      </c>
      <c r="X406" s="32" t="s">
        <v>418</v>
      </c>
      <c r="Y406" s="32" t="s">
        <v>1288</v>
      </c>
      <c r="AA406" s="33" t="s">
        <v>418</v>
      </c>
      <c r="AB406" s="33" t="s">
        <v>1288</v>
      </c>
      <c r="AC406" s="33" t="s">
        <v>1288</v>
      </c>
      <c r="AD406" s="33" t="s">
        <v>1288</v>
      </c>
    </row>
    <row r="407" spans="1:30" x14ac:dyDescent="0.3">
      <c r="A407" t="s">
        <v>419</v>
      </c>
      <c r="B407">
        <v>327712</v>
      </c>
      <c r="C407">
        <v>327712</v>
      </c>
      <c r="D407" s="2">
        <v>1</v>
      </c>
      <c r="E407">
        <v>566433</v>
      </c>
      <c r="F407">
        <v>0</v>
      </c>
      <c r="I407" t="s">
        <v>419</v>
      </c>
      <c r="J407" t="s">
        <v>1304</v>
      </c>
      <c r="X407" s="32" t="s">
        <v>419</v>
      </c>
      <c r="Y407" s="32" t="s">
        <v>1288</v>
      </c>
      <c r="AA407" s="33" t="s">
        <v>419</v>
      </c>
      <c r="AB407" s="33" t="s">
        <v>1288</v>
      </c>
      <c r="AC407" s="33" t="s">
        <v>1288</v>
      </c>
      <c r="AD407" s="33" t="s">
        <v>1288</v>
      </c>
    </row>
    <row r="408" spans="1:30" x14ac:dyDescent="0.3">
      <c r="A408" t="s">
        <v>420</v>
      </c>
      <c r="B408">
        <v>111028</v>
      </c>
      <c r="C408">
        <v>344045</v>
      </c>
      <c r="D408" s="2">
        <v>0.32</v>
      </c>
      <c r="E408">
        <v>0</v>
      </c>
      <c r="F408">
        <v>0</v>
      </c>
      <c r="I408" t="s">
        <v>420</v>
      </c>
      <c r="J408" t="s">
        <v>1304</v>
      </c>
      <c r="X408" s="32" t="s">
        <v>420</v>
      </c>
      <c r="Y408" s="32" t="s">
        <v>1288</v>
      </c>
      <c r="AA408" s="33" t="s">
        <v>420</v>
      </c>
      <c r="AB408" s="33" t="s">
        <v>1288</v>
      </c>
      <c r="AC408" s="33" t="s">
        <v>1288</v>
      </c>
      <c r="AD408" s="33" t="s">
        <v>1288</v>
      </c>
    </row>
    <row r="409" spans="1:30" x14ac:dyDescent="0.3">
      <c r="A409" t="s">
        <v>421</v>
      </c>
      <c r="B409">
        <v>272195</v>
      </c>
      <c r="C409">
        <v>372946</v>
      </c>
      <c r="D409" s="2">
        <v>0.73</v>
      </c>
      <c r="E409">
        <v>656566</v>
      </c>
      <c r="F409">
        <v>656566</v>
      </c>
      <c r="I409" t="s">
        <v>421</v>
      </c>
      <c r="J409" t="s">
        <v>1288</v>
      </c>
      <c r="X409" s="32" t="s">
        <v>421</v>
      </c>
      <c r="Y409" s="32" t="s">
        <v>1288</v>
      </c>
      <c r="AA409" s="33" t="s">
        <v>421</v>
      </c>
      <c r="AB409" s="33" t="s">
        <v>1288</v>
      </c>
      <c r="AC409" s="33" t="s">
        <v>1288</v>
      </c>
      <c r="AD409" s="33" t="s">
        <v>1288</v>
      </c>
    </row>
    <row r="410" spans="1:30" x14ac:dyDescent="0.3">
      <c r="A410" t="s">
        <v>422</v>
      </c>
      <c r="B410">
        <v>438634</v>
      </c>
      <c r="C410">
        <v>438634</v>
      </c>
      <c r="D410" s="2">
        <v>1</v>
      </c>
      <c r="E410">
        <v>318566</v>
      </c>
      <c r="F410">
        <v>0</v>
      </c>
      <c r="I410" t="s">
        <v>422</v>
      </c>
      <c r="J410" t="s">
        <v>1288</v>
      </c>
      <c r="X410" s="32" t="s">
        <v>422</v>
      </c>
      <c r="Y410" s="32" t="s">
        <v>1288</v>
      </c>
      <c r="AA410" s="33" t="s">
        <v>422</v>
      </c>
      <c r="AB410" s="33" t="s">
        <v>1288</v>
      </c>
      <c r="AC410" s="33" t="s">
        <v>1288</v>
      </c>
      <c r="AD410" s="33" t="s">
        <v>1288</v>
      </c>
    </row>
    <row r="411" spans="1:30" x14ac:dyDescent="0.3">
      <c r="A411" t="s">
        <v>423</v>
      </c>
      <c r="B411">
        <v>180320</v>
      </c>
      <c r="C411">
        <v>180320</v>
      </c>
      <c r="D411" s="2">
        <v>1</v>
      </c>
      <c r="E411">
        <v>206616</v>
      </c>
      <c r="F411">
        <v>0</v>
      </c>
      <c r="I411" t="s">
        <v>423</v>
      </c>
      <c r="J411" t="s">
        <v>1303</v>
      </c>
      <c r="X411" s="32" t="s">
        <v>423</v>
      </c>
      <c r="Y411" s="32" t="s">
        <v>1288</v>
      </c>
      <c r="AA411" s="33" t="s">
        <v>423</v>
      </c>
      <c r="AB411" s="33" t="s">
        <v>1288</v>
      </c>
      <c r="AC411" s="33" t="s">
        <v>1288</v>
      </c>
      <c r="AD411" s="33" t="s">
        <v>1288</v>
      </c>
    </row>
    <row r="412" spans="1:30" x14ac:dyDescent="0.3">
      <c r="A412" t="s">
        <v>424</v>
      </c>
      <c r="B412">
        <v>292873</v>
      </c>
      <c r="C412">
        <v>358390</v>
      </c>
      <c r="D412" s="2">
        <v>0.82</v>
      </c>
      <c r="E412">
        <v>700254</v>
      </c>
      <c r="F412">
        <v>0</v>
      </c>
      <c r="I412" t="s">
        <v>424</v>
      </c>
      <c r="J412" t="s">
        <v>1303</v>
      </c>
      <c r="X412" s="32" t="s">
        <v>424</v>
      </c>
      <c r="Y412" s="32" t="s">
        <v>1288</v>
      </c>
      <c r="AA412" s="33" t="s">
        <v>424</v>
      </c>
      <c r="AB412" s="33" t="s">
        <v>1288</v>
      </c>
      <c r="AC412" s="33" t="s">
        <v>1288</v>
      </c>
      <c r="AD412" s="33" t="s">
        <v>1288</v>
      </c>
    </row>
    <row r="413" spans="1:30" x14ac:dyDescent="0.3">
      <c r="A413" t="s">
        <v>425</v>
      </c>
      <c r="B413">
        <v>292297</v>
      </c>
      <c r="C413">
        <v>453792</v>
      </c>
      <c r="D413" s="2">
        <v>0.64</v>
      </c>
      <c r="E413">
        <v>828792</v>
      </c>
      <c r="F413">
        <v>828792</v>
      </c>
      <c r="I413" t="s">
        <v>425</v>
      </c>
      <c r="J413" t="s">
        <v>1304</v>
      </c>
      <c r="X413" s="32" t="s">
        <v>425</v>
      </c>
      <c r="Y413" s="32" t="s">
        <v>1288</v>
      </c>
      <c r="AA413" s="33" t="s">
        <v>425</v>
      </c>
      <c r="AB413" s="33" t="s">
        <v>1288</v>
      </c>
      <c r="AC413" s="33" t="s">
        <v>1288</v>
      </c>
      <c r="AD413" s="33" t="s">
        <v>1288</v>
      </c>
    </row>
    <row r="414" spans="1:30" x14ac:dyDescent="0.3">
      <c r="A414" t="s">
        <v>426</v>
      </c>
      <c r="B414">
        <v>348330</v>
      </c>
      <c r="C414">
        <v>348330</v>
      </c>
      <c r="D414" s="2">
        <v>1</v>
      </c>
      <c r="E414">
        <v>495807</v>
      </c>
      <c r="F414">
        <v>0</v>
      </c>
      <c r="I414" t="s">
        <v>426</v>
      </c>
      <c r="J414" t="s">
        <v>1303</v>
      </c>
      <c r="X414" s="32" t="s">
        <v>426</v>
      </c>
      <c r="Y414" s="32" t="s">
        <v>1288</v>
      </c>
      <c r="AA414" s="33" t="s">
        <v>426</v>
      </c>
      <c r="AB414" s="33" t="s">
        <v>1288</v>
      </c>
      <c r="AC414" s="33" t="s">
        <v>1288</v>
      </c>
      <c r="AD414" s="33" t="s">
        <v>1288</v>
      </c>
    </row>
    <row r="415" spans="1:30" x14ac:dyDescent="0.3">
      <c r="A415" t="s">
        <v>427</v>
      </c>
      <c r="B415">
        <v>253632</v>
      </c>
      <c r="C415">
        <v>253632</v>
      </c>
      <c r="D415" s="2">
        <v>1</v>
      </c>
      <c r="E415">
        <v>518033</v>
      </c>
      <c r="F415">
        <v>0</v>
      </c>
      <c r="I415" t="s">
        <v>427</v>
      </c>
      <c r="J415" t="s">
        <v>1288</v>
      </c>
      <c r="X415" s="32" t="s">
        <v>427</v>
      </c>
      <c r="Y415" s="32" t="s">
        <v>1288</v>
      </c>
      <c r="AA415" s="33" t="s">
        <v>427</v>
      </c>
      <c r="AB415" s="33" t="s">
        <v>1288</v>
      </c>
      <c r="AC415" s="33" t="s">
        <v>1288</v>
      </c>
      <c r="AD415" s="33" t="s">
        <v>1288</v>
      </c>
    </row>
    <row r="416" spans="1:30" x14ac:dyDescent="0.3">
      <c r="A416" t="s">
        <v>428</v>
      </c>
      <c r="B416">
        <v>162179.60999999999</v>
      </c>
      <c r="C416">
        <v>162180</v>
      </c>
      <c r="D416" s="2">
        <v>1</v>
      </c>
      <c r="E416">
        <v>125803</v>
      </c>
      <c r="F416">
        <v>0</v>
      </c>
      <c r="I416" t="s">
        <v>428</v>
      </c>
      <c r="J416" t="s">
        <v>1303</v>
      </c>
      <c r="X416" s="32" t="s">
        <v>428</v>
      </c>
      <c r="Y416" s="32" t="s">
        <v>1288</v>
      </c>
      <c r="AA416" s="33" t="s">
        <v>428</v>
      </c>
      <c r="AB416" s="33" t="s">
        <v>1288</v>
      </c>
      <c r="AC416" s="33" t="s">
        <v>1288</v>
      </c>
      <c r="AD416" s="33" t="s">
        <v>1288</v>
      </c>
    </row>
    <row r="417" spans="1:30" x14ac:dyDescent="0.3">
      <c r="A417" t="s">
        <v>429</v>
      </c>
      <c r="B417">
        <v>154905</v>
      </c>
      <c r="C417">
        <v>203300</v>
      </c>
      <c r="D417" s="2">
        <v>0.76</v>
      </c>
      <c r="E417">
        <v>397137</v>
      </c>
      <c r="F417">
        <v>0</v>
      </c>
      <c r="I417" t="s">
        <v>429</v>
      </c>
      <c r="J417" t="s">
        <v>1303</v>
      </c>
      <c r="X417" s="32" t="s">
        <v>429</v>
      </c>
      <c r="Y417" s="32" t="s">
        <v>1288</v>
      </c>
      <c r="AA417" s="33" t="s">
        <v>429</v>
      </c>
      <c r="AB417" s="33" t="s">
        <v>1288</v>
      </c>
      <c r="AC417" s="33" t="s">
        <v>1288</v>
      </c>
      <c r="AD417" s="33" t="s">
        <v>1288</v>
      </c>
    </row>
    <row r="418" spans="1:30" x14ac:dyDescent="0.3">
      <c r="A418" t="s">
        <v>430</v>
      </c>
      <c r="B418">
        <v>286740</v>
      </c>
      <c r="C418">
        <v>286740</v>
      </c>
      <c r="D418" s="2">
        <v>1</v>
      </c>
      <c r="E418">
        <v>187554</v>
      </c>
      <c r="F418">
        <v>0</v>
      </c>
      <c r="I418" t="s">
        <v>430</v>
      </c>
      <c r="J418" t="s">
        <v>1288</v>
      </c>
      <c r="X418" s="32" t="s">
        <v>430</v>
      </c>
      <c r="Y418" s="32" t="s">
        <v>1288</v>
      </c>
      <c r="AA418" s="33" t="s">
        <v>430</v>
      </c>
      <c r="AB418" s="33" t="s">
        <v>1288</v>
      </c>
      <c r="AC418" s="33" t="s">
        <v>1288</v>
      </c>
      <c r="AD418" s="33" t="s">
        <v>1288</v>
      </c>
    </row>
    <row r="419" spans="1:30" x14ac:dyDescent="0.3">
      <c r="A419" t="s">
        <v>431</v>
      </c>
      <c r="B419">
        <v>169763</v>
      </c>
      <c r="C419">
        <v>169763</v>
      </c>
      <c r="D419" s="2">
        <v>1</v>
      </c>
      <c r="E419">
        <v>259332</v>
      </c>
      <c r="F419">
        <v>0</v>
      </c>
      <c r="I419" t="s">
        <v>431</v>
      </c>
      <c r="J419" t="s">
        <v>1288</v>
      </c>
      <c r="X419" s="32" t="s">
        <v>431</v>
      </c>
      <c r="Y419" s="32" t="s">
        <v>1288</v>
      </c>
      <c r="AA419" s="33" t="s">
        <v>431</v>
      </c>
      <c r="AB419" s="33" t="s">
        <v>1288</v>
      </c>
      <c r="AC419" s="33" t="s">
        <v>1288</v>
      </c>
      <c r="AD419" s="33" t="s">
        <v>1288</v>
      </c>
    </row>
    <row r="420" spans="1:30" x14ac:dyDescent="0.3">
      <c r="A420" t="s">
        <v>432</v>
      </c>
      <c r="B420">
        <v>420013.28</v>
      </c>
      <c r="C420">
        <v>452699</v>
      </c>
      <c r="D420" s="2">
        <v>0.93</v>
      </c>
      <c r="E420">
        <v>378662</v>
      </c>
      <c r="F420">
        <v>0</v>
      </c>
      <c r="I420" t="s">
        <v>432</v>
      </c>
      <c r="J420" t="s">
        <v>1304</v>
      </c>
      <c r="X420" s="32" t="s">
        <v>432</v>
      </c>
      <c r="Y420" s="32" t="s">
        <v>1288</v>
      </c>
      <c r="AA420" s="33" t="s">
        <v>432</v>
      </c>
      <c r="AB420" s="33" t="s">
        <v>1288</v>
      </c>
      <c r="AC420" s="33" t="s">
        <v>1288</v>
      </c>
      <c r="AD420" s="33" t="s">
        <v>1288</v>
      </c>
    </row>
    <row r="421" spans="1:30" x14ac:dyDescent="0.3">
      <c r="A421" t="s">
        <v>433</v>
      </c>
      <c r="B421">
        <v>140365</v>
      </c>
      <c r="C421">
        <v>241095</v>
      </c>
      <c r="D421" s="2">
        <v>0.57999999999999996</v>
      </c>
      <c r="E421">
        <v>337707</v>
      </c>
      <c r="F421">
        <v>337707</v>
      </c>
      <c r="I421" t="s">
        <v>433</v>
      </c>
      <c r="J421" t="s">
        <v>1288</v>
      </c>
      <c r="X421" s="32" t="s">
        <v>433</v>
      </c>
      <c r="Y421" s="32" t="s">
        <v>1288</v>
      </c>
      <c r="AA421" s="33" t="s">
        <v>433</v>
      </c>
      <c r="AB421" s="33" t="s">
        <v>1288</v>
      </c>
      <c r="AC421" s="33" t="s">
        <v>1288</v>
      </c>
      <c r="AD421" s="33" t="s">
        <v>1288</v>
      </c>
    </row>
    <row r="422" spans="1:30" x14ac:dyDescent="0.3">
      <c r="A422" t="s">
        <v>434</v>
      </c>
      <c r="B422">
        <v>253160</v>
      </c>
      <c r="C422">
        <v>358932</v>
      </c>
      <c r="D422" s="2">
        <v>0.71</v>
      </c>
      <c r="E422">
        <v>539910</v>
      </c>
      <c r="F422">
        <v>539910</v>
      </c>
      <c r="I422" t="s">
        <v>434</v>
      </c>
      <c r="J422" t="s">
        <v>1304</v>
      </c>
      <c r="X422" s="32" t="s">
        <v>434</v>
      </c>
      <c r="Y422" s="32" t="s">
        <v>1288</v>
      </c>
      <c r="AA422" s="33" t="s">
        <v>434</v>
      </c>
      <c r="AB422" s="33" t="s">
        <v>1288</v>
      </c>
      <c r="AC422" s="33" t="s">
        <v>1288</v>
      </c>
      <c r="AD422" s="33" t="s">
        <v>1288</v>
      </c>
    </row>
    <row r="423" spans="1:30" x14ac:dyDescent="0.3">
      <c r="A423" t="s">
        <v>435</v>
      </c>
      <c r="B423">
        <v>299038.09999999998</v>
      </c>
      <c r="C423">
        <v>304318</v>
      </c>
      <c r="D423" s="2">
        <v>0.98</v>
      </c>
      <c r="E423">
        <v>520339</v>
      </c>
      <c r="F423">
        <v>0</v>
      </c>
      <c r="I423" t="s">
        <v>435</v>
      </c>
      <c r="J423" t="s">
        <v>1303</v>
      </c>
      <c r="X423" s="32" t="s">
        <v>435</v>
      </c>
      <c r="Y423" s="32" t="s">
        <v>1288</v>
      </c>
      <c r="AA423" s="33" t="s">
        <v>435</v>
      </c>
      <c r="AB423" s="33" t="s">
        <v>1288</v>
      </c>
      <c r="AC423" s="33" t="s">
        <v>1288</v>
      </c>
      <c r="AD423" s="33" t="s">
        <v>1288</v>
      </c>
    </row>
    <row r="424" spans="1:30" x14ac:dyDescent="0.3">
      <c r="A424" t="s">
        <v>436</v>
      </c>
      <c r="B424">
        <v>158144</v>
      </c>
      <c r="C424">
        <v>161168</v>
      </c>
      <c r="D424" s="2">
        <v>0.98</v>
      </c>
      <c r="E424">
        <v>200748</v>
      </c>
      <c r="F424">
        <v>0</v>
      </c>
      <c r="I424" t="s">
        <v>436</v>
      </c>
      <c r="J424" t="s">
        <v>1288</v>
      </c>
      <c r="X424" s="32" t="s">
        <v>436</v>
      </c>
      <c r="Y424" s="32" t="s">
        <v>1288</v>
      </c>
      <c r="AA424" s="33" t="s">
        <v>436</v>
      </c>
      <c r="AB424" s="33" t="s">
        <v>1288</v>
      </c>
      <c r="AC424" s="33" t="s">
        <v>1288</v>
      </c>
      <c r="AD424" s="33" t="s">
        <v>1288</v>
      </c>
    </row>
    <row r="425" spans="1:30" x14ac:dyDescent="0.3">
      <c r="A425" t="s">
        <v>437</v>
      </c>
      <c r="B425">
        <v>232934</v>
      </c>
      <c r="C425">
        <v>250852</v>
      </c>
      <c r="D425" s="2">
        <v>0.93</v>
      </c>
      <c r="E425">
        <v>439605</v>
      </c>
      <c r="F425">
        <v>0</v>
      </c>
      <c r="I425" t="s">
        <v>437</v>
      </c>
      <c r="J425" t="s">
        <v>1303</v>
      </c>
      <c r="X425" s="32" t="s">
        <v>437</v>
      </c>
      <c r="Y425" s="32" t="s">
        <v>1288</v>
      </c>
      <c r="AA425" s="33" t="s">
        <v>437</v>
      </c>
      <c r="AB425" s="33" t="s">
        <v>1288</v>
      </c>
      <c r="AC425" s="33" t="s">
        <v>1288</v>
      </c>
      <c r="AD425" s="33" t="s">
        <v>1288</v>
      </c>
    </row>
    <row r="426" spans="1:30" x14ac:dyDescent="0.3">
      <c r="A426" t="s">
        <v>438</v>
      </c>
      <c r="B426">
        <v>191968</v>
      </c>
      <c r="C426">
        <v>191968</v>
      </c>
      <c r="D426" s="2">
        <v>1</v>
      </c>
      <c r="E426">
        <v>223527</v>
      </c>
      <c r="F426">
        <v>0</v>
      </c>
      <c r="I426" t="s">
        <v>438</v>
      </c>
      <c r="J426" t="s">
        <v>1288</v>
      </c>
      <c r="X426" s="32" t="s">
        <v>438</v>
      </c>
      <c r="Y426" s="32" t="s">
        <v>1288</v>
      </c>
      <c r="AA426" s="33" t="s">
        <v>438</v>
      </c>
      <c r="AB426" s="33" t="s">
        <v>1288</v>
      </c>
      <c r="AC426" s="33" t="s">
        <v>1288</v>
      </c>
      <c r="AD426" s="33" t="s">
        <v>1288</v>
      </c>
    </row>
    <row r="427" spans="1:30" x14ac:dyDescent="0.3">
      <c r="A427" t="s">
        <v>439</v>
      </c>
      <c r="B427">
        <v>270493.73</v>
      </c>
      <c r="C427">
        <v>279331</v>
      </c>
      <c r="D427" s="2">
        <v>0.97</v>
      </c>
      <c r="E427">
        <v>442756</v>
      </c>
      <c r="F427">
        <v>0</v>
      </c>
      <c r="I427" t="s">
        <v>439</v>
      </c>
      <c r="J427" t="s">
        <v>1288</v>
      </c>
      <c r="X427" s="32" t="s">
        <v>439</v>
      </c>
      <c r="Y427" s="32" t="s">
        <v>1288</v>
      </c>
      <c r="AA427" s="33" t="s">
        <v>439</v>
      </c>
      <c r="AB427" s="33" t="s">
        <v>1288</v>
      </c>
      <c r="AC427" s="33" t="s">
        <v>1288</v>
      </c>
      <c r="AD427" s="33" t="s">
        <v>1288</v>
      </c>
    </row>
    <row r="428" spans="1:30" x14ac:dyDescent="0.3">
      <c r="A428" t="s">
        <v>440</v>
      </c>
      <c r="B428">
        <v>248373.96</v>
      </c>
      <c r="C428">
        <v>257688</v>
      </c>
      <c r="D428" s="2">
        <v>0.96</v>
      </c>
      <c r="E428">
        <v>535973</v>
      </c>
      <c r="F428">
        <v>0</v>
      </c>
      <c r="I428" t="s">
        <v>440</v>
      </c>
      <c r="J428" t="s">
        <v>1288</v>
      </c>
      <c r="X428" s="32" t="s">
        <v>440</v>
      </c>
      <c r="Y428" s="32" t="s">
        <v>1288</v>
      </c>
      <c r="AA428" s="33" t="s">
        <v>440</v>
      </c>
      <c r="AB428" s="33" t="s">
        <v>1288</v>
      </c>
      <c r="AC428" s="33" t="s">
        <v>1288</v>
      </c>
      <c r="AD428" s="33" t="s">
        <v>1288</v>
      </c>
    </row>
    <row r="429" spans="1:30" x14ac:dyDescent="0.3">
      <c r="A429" t="s">
        <v>441</v>
      </c>
      <c r="B429">
        <v>414390</v>
      </c>
      <c r="C429">
        <v>414390</v>
      </c>
      <c r="D429" s="2">
        <v>1</v>
      </c>
      <c r="E429">
        <v>218842</v>
      </c>
      <c r="F429">
        <v>0</v>
      </c>
      <c r="I429" t="s">
        <v>441</v>
      </c>
      <c r="J429" t="s">
        <v>1288</v>
      </c>
      <c r="X429" s="32" t="s">
        <v>441</v>
      </c>
      <c r="Y429" s="32" t="s">
        <v>1288</v>
      </c>
      <c r="AA429" s="33" t="s">
        <v>441</v>
      </c>
      <c r="AB429" s="33" t="s">
        <v>1288</v>
      </c>
      <c r="AC429" s="33" t="s">
        <v>1288</v>
      </c>
      <c r="AD429" s="33" t="s">
        <v>1288</v>
      </c>
    </row>
    <row r="430" spans="1:30" x14ac:dyDescent="0.3">
      <c r="A430" t="s">
        <v>442</v>
      </c>
      <c r="B430">
        <v>190909</v>
      </c>
      <c r="C430">
        <v>439584</v>
      </c>
      <c r="D430" s="2">
        <v>0.43</v>
      </c>
      <c r="E430">
        <v>0</v>
      </c>
      <c r="F430">
        <v>0</v>
      </c>
      <c r="I430" t="s">
        <v>442</v>
      </c>
      <c r="J430" t="s">
        <v>1304</v>
      </c>
      <c r="X430" s="32" t="s">
        <v>442</v>
      </c>
      <c r="Y430" s="32" t="s">
        <v>1288</v>
      </c>
      <c r="AA430" s="33" t="s">
        <v>442</v>
      </c>
      <c r="AB430" s="33" t="s">
        <v>1288</v>
      </c>
      <c r="AC430" s="33" t="s">
        <v>1288</v>
      </c>
      <c r="AD430" s="33" t="s">
        <v>1288</v>
      </c>
    </row>
    <row r="431" spans="1:30" x14ac:dyDescent="0.3">
      <c r="A431" t="s">
        <v>443</v>
      </c>
      <c r="B431">
        <v>749790</v>
      </c>
      <c r="C431">
        <v>749790</v>
      </c>
      <c r="D431" s="2">
        <v>1</v>
      </c>
      <c r="E431">
        <v>628097</v>
      </c>
      <c r="F431">
        <v>0</v>
      </c>
      <c r="I431" t="s">
        <v>443</v>
      </c>
      <c r="J431" t="s">
        <v>1304</v>
      </c>
      <c r="X431" s="32" t="s">
        <v>443</v>
      </c>
      <c r="Y431" s="32" t="s">
        <v>1288</v>
      </c>
      <c r="AA431" s="33" t="s">
        <v>443</v>
      </c>
      <c r="AB431" s="33" t="s">
        <v>1288</v>
      </c>
      <c r="AC431" s="33" t="s">
        <v>1288</v>
      </c>
      <c r="AD431" s="33" t="s">
        <v>1288</v>
      </c>
    </row>
    <row r="432" spans="1:30" x14ac:dyDescent="0.3">
      <c r="A432" t="s">
        <v>444</v>
      </c>
      <c r="B432">
        <v>91916</v>
      </c>
      <c r="C432">
        <v>139720</v>
      </c>
      <c r="D432" s="2">
        <v>0.66</v>
      </c>
      <c r="E432">
        <v>375254</v>
      </c>
      <c r="F432">
        <v>375254</v>
      </c>
      <c r="I432" t="s">
        <v>444</v>
      </c>
      <c r="J432" t="s">
        <v>1303</v>
      </c>
      <c r="X432" s="32" t="s">
        <v>444</v>
      </c>
      <c r="Y432" s="32" t="s">
        <v>1288</v>
      </c>
      <c r="AA432" s="33" t="s">
        <v>444</v>
      </c>
      <c r="AB432" s="33" t="s">
        <v>1288</v>
      </c>
      <c r="AC432" s="33" t="s">
        <v>1288</v>
      </c>
      <c r="AD432" s="33" t="s">
        <v>1288</v>
      </c>
    </row>
    <row r="433" spans="1:30" x14ac:dyDescent="0.3">
      <c r="A433" t="s">
        <v>445</v>
      </c>
      <c r="B433">
        <v>187221</v>
      </c>
      <c r="C433">
        <v>187221</v>
      </c>
      <c r="D433" s="2">
        <v>1</v>
      </c>
      <c r="E433">
        <v>70580</v>
      </c>
      <c r="F433">
        <v>0</v>
      </c>
      <c r="I433" t="s">
        <v>445</v>
      </c>
      <c r="J433" t="s">
        <v>1288</v>
      </c>
      <c r="X433" s="32" t="s">
        <v>445</v>
      </c>
      <c r="Y433" s="32" t="s">
        <v>1288</v>
      </c>
      <c r="AA433" s="33" t="s">
        <v>445</v>
      </c>
      <c r="AB433" s="33" t="s">
        <v>1288</v>
      </c>
      <c r="AC433" s="33" t="s">
        <v>1288</v>
      </c>
      <c r="AD433" s="33" t="s">
        <v>1288</v>
      </c>
    </row>
    <row r="434" spans="1:30" x14ac:dyDescent="0.3">
      <c r="A434" t="s">
        <v>446</v>
      </c>
      <c r="B434">
        <v>413574</v>
      </c>
      <c r="C434">
        <v>443115</v>
      </c>
      <c r="D434" s="2">
        <v>0.93</v>
      </c>
      <c r="E434">
        <v>671249</v>
      </c>
      <c r="F434">
        <v>0</v>
      </c>
      <c r="I434" t="s">
        <v>446</v>
      </c>
      <c r="J434" t="s">
        <v>1304</v>
      </c>
      <c r="X434" s="32" t="s">
        <v>446</v>
      </c>
      <c r="Y434" s="32" t="s">
        <v>1288</v>
      </c>
      <c r="AA434" s="33" t="s">
        <v>446</v>
      </c>
      <c r="AB434" s="33" t="s">
        <v>1288</v>
      </c>
      <c r="AC434" s="33" t="s">
        <v>1288</v>
      </c>
      <c r="AD434" s="33" t="s">
        <v>1288</v>
      </c>
    </row>
    <row r="435" spans="1:30" x14ac:dyDescent="0.3">
      <c r="A435" t="s">
        <v>447</v>
      </c>
      <c r="B435">
        <v>375771.99</v>
      </c>
      <c r="C435">
        <v>387600</v>
      </c>
      <c r="D435" s="2">
        <v>0.97</v>
      </c>
      <c r="E435">
        <v>378470</v>
      </c>
      <c r="F435">
        <v>0</v>
      </c>
      <c r="I435" t="s">
        <v>447</v>
      </c>
      <c r="J435" t="s">
        <v>1288</v>
      </c>
      <c r="X435" s="32" t="s">
        <v>447</v>
      </c>
      <c r="Y435" s="32" t="s">
        <v>1288</v>
      </c>
      <c r="AA435" s="33" t="s">
        <v>447</v>
      </c>
      <c r="AB435" s="33" t="s">
        <v>1288</v>
      </c>
      <c r="AC435" s="33" t="s">
        <v>1288</v>
      </c>
      <c r="AD435" s="33" t="s">
        <v>1288</v>
      </c>
    </row>
    <row r="436" spans="1:30" x14ac:dyDescent="0.3">
      <c r="A436" t="s">
        <v>448</v>
      </c>
      <c r="B436">
        <v>300045</v>
      </c>
      <c r="C436">
        <v>300045</v>
      </c>
      <c r="D436" s="2">
        <v>1</v>
      </c>
      <c r="E436">
        <v>310064</v>
      </c>
      <c r="F436">
        <v>0</v>
      </c>
      <c r="I436" t="s">
        <v>448</v>
      </c>
      <c r="J436" t="s">
        <v>1288</v>
      </c>
      <c r="X436" s="32" t="s">
        <v>448</v>
      </c>
      <c r="Y436" s="32" t="s">
        <v>1288</v>
      </c>
      <c r="AA436" s="33" t="s">
        <v>448</v>
      </c>
      <c r="AB436" s="33" t="s">
        <v>1288</v>
      </c>
      <c r="AC436" s="33" t="s">
        <v>1288</v>
      </c>
      <c r="AD436" s="33" t="s">
        <v>1288</v>
      </c>
    </row>
    <row r="437" spans="1:30" x14ac:dyDescent="0.3">
      <c r="A437" t="s">
        <v>449</v>
      </c>
      <c r="B437">
        <v>183536</v>
      </c>
      <c r="C437">
        <v>193724</v>
      </c>
      <c r="D437" s="2">
        <v>0.95</v>
      </c>
      <c r="E437">
        <v>142179</v>
      </c>
      <c r="F437">
        <v>0</v>
      </c>
      <c r="I437" t="s">
        <v>449</v>
      </c>
      <c r="J437" t="s">
        <v>1288</v>
      </c>
      <c r="X437" s="32" t="s">
        <v>449</v>
      </c>
      <c r="Y437" s="32" t="s">
        <v>1288</v>
      </c>
      <c r="AA437" s="33" t="s">
        <v>449</v>
      </c>
      <c r="AB437" s="33" t="s">
        <v>1288</v>
      </c>
      <c r="AC437" s="33" t="s">
        <v>1288</v>
      </c>
      <c r="AD437" s="33" t="s">
        <v>1288</v>
      </c>
    </row>
    <row r="438" spans="1:30" x14ac:dyDescent="0.3">
      <c r="A438" t="s">
        <v>450</v>
      </c>
      <c r="B438">
        <v>322938</v>
      </c>
      <c r="C438">
        <v>322938</v>
      </c>
      <c r="D438" s="2">
        <v>1</v>
      </c>
      <c r="E438">
        <v>210790</v>
      </c>
      <c r="F438">
        <v>0</v>
      </c>
      <c r="I438" t="s">
        <v>450</v>
      </c>
      <c r="J438" t="s">
        <v>1288</v>
      </c>
      <c r="X438" s="32" t="s">
        <v>450</v>
      </c>
      <c r="Y438" s="32" t="s">
        <v>1288</v>
      </c>
      <c r="AA438" s="33" t="s">
        <v>450</v>
      </c>
      <c r="AB438" s="33" t="s">
        <v>1288</v>
      </c>
      <c r="AC438" s="33" t="s">
        <v>1288</v>
      </c>
      <c r="AD438" s="33" t="s">
        <v>1288</v>
      </c>
    </row>
    <row r="439" spans="1:30" x14ac:dyDescent="0.3">
      <c r="A439" t="s">
        <v>451</v>
      </c>
      <c r="B439">
        <v>308763</v>
      </c>
      <c r="C439">
        <v>686140</v>
      </c>
      <c r="D439" s="2">
        <v>0.45</v>
      </c>
      <c r="E439">
        <v>0</v>
      </c>
      <c r="F439">
        <v>0</v>
      </c>
      <c r="I439" t="s">
        <v>451</v>
      </c>
      <c r="J439" t="s">
        <v>1303</v>
      </c>
      <c r="X439" s="32" t="s">
        <v>451</v>
      </c>
      <c r="Y439" s="32" t="s">
        <v>1288</v>
      </c>
      <c r="AA439" s="33" t="s">
        <v>451</v>
      </c>
      <c r="AB439" s="33" t="s">
        <v>1288</v>
      </c>
      <c r="AC439" s="33" t="s">
        <v>1288</v>
      </c>
      <c r="AD439" s="33" t="s">
        <v>1288</v>
      </c>
    </row>
    <row r="440" spans="1:30" x14ac:dyDescent="0.3">
      <c r="A440" t="s">
        <v>452</v>
      </c>
      <c r="B440">
        <v>500796</v>
      </c>
      <c r="C440">
        <v>500796</v>
      </c>
      <c r="D440" s="2">
        <v>1</v>
      </c>
      <c r="E440">
        <v>571638</v>
      </c>
      <c r="F440">
        <v>0</v>
      </c>
      <c r="I440" t="s">
        <v>452</v>
      </c>
      <c r="J440" t="s">
        <v>1288</v>
      </c>
      <c r="X440" s="32" t="s">
        <v>452</v>
      </c>
      <c r="Y440" s="32" t="s">
        <v>1288</v>
      </c>
      <c r="AA440" s="33" t="s">
        <v>452</v>
      </c>
      <c r="AB440" s="33" t="s">
        <v>1288</v>
      </c>
      <c r="AC440" s="33" t="s">
        <v>1288</v>
      </c>
      <c r="AD440" s="33" t="s">
        <v>1288</v>
      </c>
    </row>
    <row r="441" spans="1:30" x14ac:dyDescent="0.3">
      <c r="A441" t="s">
        <v>453</v>
      </c>
      <c r="B441">
        <v>456035</v>
      </c>
      <c r="C441">
        <v>467565</v>
      </c>
      <c r="D441" s="2">
        <v>0.98</v>
      </c>
      <c r="E441">
        <v>321651</v>
      </c>
      <c r="F441">
        <v>0</v>
      </c>
      <c r="I441" t="s">
        <v>453</v>
      </c>
      <c r="J441" t="s">
        <v>1288</v>
      </c>
      <c r="X441" s="32" t="s">
        <v>453</v>
      </c>
      <c r="Y441" s="32" t="s">
        <v>1288</v>
      </c>
      <c r="AA441" s="33" t="s">
        <v>453</v>
      </c>
      <c r="AB441" s="33" t="s">
        <v>1288</v>
      </c>
      <c r="AC441" s="33" t="s">
        <v>1288</v>
      </c>
      <c r="AD441" s="33" t="s">
        <v>1288</v>
      </c>
    </row>
    <row r="442" spans="1:30" x14ac:dyDescent="0.3">
      <c r="A442" t="s">
        <v>454</v>
      </c>
      <c r="B442">
        <v>227670</v>
      </c>
      <c r="C442">
        <v>318738</v>
      </c>
      <c r="D442" s="2">
        <v>0.71</v>
      </c>
      <c r="E442">
        <v>494372</v>
      </c>
      <c r="F442">
        <v>494372</v>
      </c>
      <c r="I442" t="s">
        <v>454</v>
      </c>
      <c r="J442" t="s">
        <v>1288</v>
      </c>
      <c r="X442" s="32" t="s">
        <v>454</v>
      </c>
      <c r="Y442" s="32" t="s">
        <v>1288</v>
      </c>
      <c r="AA442" s="33" t="s">
        <v>454</v>
      </c>
      <c r="AB442" s="33" t="s">
        <v>1288</v>
      </c>
      <c r="AC442" s="33" t="s">
        <v>1288</v>
      </c>
      <c r="AD442" s="33" t="s">
        <v>1288</v>
      </c>
    </row>
    <row r="443" spans="1:30" x14ac:dyDescent="0.3">
      <c r="A443" t="s">
        <v>455</v>
      </c>
      <c r="B443">
        <v>506121</v>
      </c>
      <c r="C443">
        <v>552132</v>
      </c>
      <c r="D443" s="2">
        <v>0.92</v>
      </c>
      <c r="E443">
        <v>517756</v>
      </c>
      <c r="F443">
        <v>0</v>
      </c>
      <c r="I443" t="s">
        <v>455</v>
      </c>
      <c r="J443" t="s">
        <v>1304</v>
      </c>
      <c r="X443" s="32" t="s">
        <v>455</v>
      </c>
      <c r="Y443" s="32" t="s">
        <v>1288</v>
      </c>
      <c r="AA443" s="33" t="s">
        <v>455</v>
      </c>
      <c r="AB443" s="33" t="s">
        <v>1288</v>
      </c>
      <c r="AC443" s="33" t="s">
        <v>1288</v>
      </c>
      <c r="AD443" s="33" t="s">
        <v>1288</v>
      </c>
    </row>
    <row r="444" spans="1:30" x14ac:dyDescent="0.3">
      <c r="A444" t="s">
        <v>456</v>
      </c>
      <c r="B444">
        <v>239224</v>
      </c>
      <c r="C444">
        <v>239224</v>
      </c>
      <c r="D444" s="2">
        <v>1</v>
      </c>
      <c r="E444">
        <v>203646</v>
      </c>
      <c r="F444">
        <v>0</v>
      </c>
      <c r="I444" t="s">
        <v>456</v>
      </c>
      <c r="J444" t="s">
        <v>1288</v>
      </c>
      <c r="X444" s="32" t="s">
        <v>456</v>
      </c>
      <c r="Y444" s="32" t="s">
        <v>1288</v>
      </c>
      <c r="AA444" s="33" t="s">
        <v>456</v>
      </c>
      <c r="AB444" s="33" t="s">
        <v>1288</v>
      </c>
      <c r="AC444" s="33" t="s">
        <v>1288</v>
      </c>
      <c r="AD444" s="33" t="s">
        <v>1288</v>
      </c>
    </row>
    <row r="445" spans="1:30" x14ac:dyDescent="0.3">
      <c r="A445" t="s">
        <v>457</v>
      </c>
      <c r="B445">
        <v>297109</v>
      </c>
      <c r="C445">
        <v>464595</v>
      </c>
      <c r="D445" s="2">
        <v>0.64</v>
      </c>
      <c r="E445">
        <v>640758</v>
      </c>
      <c r="F445">
        <v>640758</v>
      </c>
      <c r="I445" t="s">
        <v>457</v>
      </c>
      <c r="J445" t="s">
        <v>1303</v>
      </c>
      <c r="X445" s="32" t="s">
        <v>457</v>
      </c>
      <c r="Y445" s="32" t="s">
        <v>1288</v>
      </c>
      <c r="AA445" s="33" t="s">
        <v>457</v>
      </c>
      <c r="AB445" s="33" t="s">
        <v>1288</v>
      </c>
      <c r="AC445" s="33" t="s">
        <v>1288</v>
      </c>
      <c r="AD445" s="33" t="s">
        <v>1288</v>
      </c>
    </row>
    <row r="446" spans="1:30" x14ac:dyDescent="0.3">
      <c r="A446" t="s">
        <v>458</v>
      </c>
      <c r="B446">
        <v>259877</v>
      </c>
      <c r="C446">
        <v>310401</v>
      </c>
      <c r="D446" s="2">
        <v>0.84</v>
      </c>
      <c r="E446">
        <v>357874</v>
      </c>
      <c r="F446">
        <v>0</v>
      </c>
      <c r="I446" t="s">
        <v>458</v>
      </c>
      <c r="J446" t="s">
        <v>1304</v>
      </c>
      <c r="X446" s="32" t="s">
        <v>458</v>
      </c>
      <c r="Y446" s="32" t="s">
        <v>1288</v>
      </c>
      <c r="AA446" s="33" t="s">
        <v>458</v>
      </c>
      <c r="AB446" s="33" t="s">
        <v>1288</v>
      </c>
      <c r="AC446" s="33" t="s">
        <v>1288</v>
      </c>
      <c r="AD446" s="33" t="s">
        <v>1288</v>
      </c>
    </row>
    <row r="447" spans="1:30" x14ac:dyDescent="0.3">
      <c r="A447" t="s">
        <v>459</v>
      </c>
      <c r="B447">
        <v>315403</v>
      </c>
      <c r="C447">
        <v>315403</v>
      </c>
      <c r="D447" s="2">
        <v>1</v>
      </c>
      <c r="E447">
        <v>501376</v>
      </c>
      <c r="F447">
        <v>0</v>
      </c>
      <c r="I447" t="s">
        <v>459</v>
      </c>
      <c r="J447" t="s">
        <v>1288</v>
      </c>
      <c r="X447" s="32" t="s">
        <v>459</v>
      </c>
      <c r="Y447" s="32" t="s">
        <v>1288</v>
      </c>
      <c r="AA447" s="33" t="s">
        <v>459</v>
      </c>
      <c r="AB447" s="33" t="s">
        <v>1288</v>
      </c>
      <c r="AC447" s="33" t="s">
        <v>1288</v>
      </c>
      <c r="AD447" s="33" t="s">
        <v>1288</v>
      </c>
    </row>
    <row r="448" spans="1:30" x14ac:dyDescent="0.3">
      <c r="A448" t="s">
        <v>460</v>
      </c>
      <c r="B448">
        <v>145530</v>
      </c>
      <c r="C448">
        <v>270270</v>
      </c>
      <c r="D448" s="2">
        <v>0.54</v>
      </c>
      <c r="E448">
        <v>415425</v>
      </c>
      <c r="F448">
        <v>415425</v>
      </c>
      <c r="I448" t="s">
        <v>460</v>
      </c>
      <c r="J448" t="s">
        <v>1288</v>
      </c>
      <c r="X448" s="32" t="s">
        <v>460</v>
      </c>
      <c r="Y448" s="32" t="s">
        <v>1288</v>
      </c>
      <c r="AA448" s="33" t="s">
        <v>460</v>
      </c>
      <c r="AB448" s="33" t="s">
        <v>1288</v>
      </c>
      <c r="AC448" s="33" t="s">
        <v>1288</v>
      </c>
      <c r="AD448" s="33" t="s">
        <v>1288</v>
      </c>
    </row>
    <row r="449" spans="1:30" x14ac:dyDescent="0.3">
      <c r="A449" t="s">
        <v>461</v>
      </c>
      <c r="B449">
        <v>165281</v>
      </c>
      <c r="C449">
        <v>181623</v>
      </c>
      <c r="D449" s="2">
        <v>0.91</v>
      </c>
      <c r="E449">
        <v>131165</v>
      </c>
      <c r="F449">
        <v>0</v>
      </c>
      <c r="I449" t="s">
        <v>461</v>
      </c>
      <c r="J449" t="s">
        <v>1288</v>
      </c>
      <c r="X449" s="32" t="s">
        <v>461</v>
      </c>
      <c r="Y449" s="32" t="s">
        <v>1288</v>
      </c>
      <c r="AA449" s="33" t="s">
        <v>461</v>
      </c>
      <c r="AB449" s="33" t="s">
        <v>1288</v>
      </c>
      <c r="AC449" s="33" t="s">
        <v>1288</v>
      </c>
      <c r="AD449" s="33" t="s">
        <v>1288</v>
      </c>
    </row>
    <row r="450" spans="1:30" x14ac:dyDescent="0.3">
      <c r="A450" t="s">
        <v>462</v>
      </c>
      <c r="B450">
        <v>415769.63</v>
      </c>
      <c r="C450">
        <v>450900</v>
      </c>
      <c r="D450" s="2">
        <v>0.92</v>
      </c>
      <c r="E450">
        <v>576068</v>
      </c>
      <c r="F450">
        <v>0</v>
      </c>
      <c r="I450" t="s">
        <v>462</v>
      </c>
      <c r="J450" t="s">
        <v>1288</v>
      </c>
      <c r="X450" s="32" t="s">
        <v>462</v>
      </c>
      <c r="Y450" s="32" t="s">
        <v>1288</v>
      </c>
      <c r="AA450" s="33" t="s">
        <v>462</v>
      </c>
      <c r="AB450" s="33" t="s">
        <v>1288</v>
      </c>
      <c r="AC450" s="33" t="s">
        <v>1288</v>
      </c>
      <c r="AD450" s="33" t="s">
        <v>1288</v>
      </c>
    </row>
    <row r="451" spans="1:30" x14ac:dyDescent="0.3">
      <c r="A451" t="s">
        <v>463</v>
      </c>
      <c r="B451">
        <v>381461</v>
      </c>
      <c r="C451">
        <v>599434</v>
      </c>
      <c r="D451" s="2">
        <v>0.64</v>
      </c>
      <c r="E451">
        <v>568863</v>
      </c>
      <c r="F451">
        <v>568863</v>
      </c>
      <c r="I451" t="s">
        <v>463</v>
      </c>
      <c r="J451" t="s">
        <v>1288</v>
      </c>
      <c r="X451" s="32" t="s">
        <v>463</v>
      </c>
      <c r="Y451" s="32" t="s">
        <v>1288</v>
      </c>
      <c r="AA451" s="33" t="s">
        <v>463</v>
      </c>
      <c r="AB451" s="33" t="s">
        <v>1288</v>
      </c>
      <c r="AC451" s="33" t="s">
        <v>1288</v>
      </c>
      <c r="AD451" s="33" t="s">
        <v>1288</v>
      </c>
    </row>
    <row r="452" spans="1:30" x14ac:dyDescent="0.3">
      <c r="A452" t="s">
        <v>464</v>
      </c>
      <c r="B452">
        <v>47174</v>
      </c>
      <c r="C452">
        <v>235870</v>
      </c>
      <c r="D452" s="2">
        <v>0.2</v>
      </c>
      <c r="E452">
        <v>0</v>
      </c>
      <c r="F452">
        <v>0</v>
      </c>
      <c r="I452" t="s">
        <v>464</v>
      </c>
      <c r="J452" t="s">
        <v>1303</v>
      </c>
      <c r="X452" s="32" t="s">
        <v>464</v>
      </c>
      <c r="Y452" s="32" t="s">
        <v>1288</v>
      </c>
      <c r="AA452" s="33" t="s">
        <v>464</v>
      </c>
      <c r="AB452" s="33" t="s">
        <v>1288</v>
      </c>
      <c r="AC452" s="33" t="s">
        <v>1288</v>
      </c>
      <c r="AD452" s="33" t="s">
        <v>1288</v>
      </c>
    </row>
    <row r="453" spans="1:30" x14ac:dyDescent="0.3">
      <c r="A453" t="s">
        <v>465</v>
      </c>
      <c r="B453">
        <v>276208</v>
      </c>
      <c r="C453">
        <v>301308</v>
      </c>
      <c r="D453" s="2">
        <v>0.92</v>
      </c>
      <c r="E453">
        <v>421544</v>
      </c>
      <c r="F453">
        <v>0</v>
      </c>
      <c r="I453" t="s">
        <v>465</v>
      </c>
      <c r="J453" t="s">
        <v>1288</v>
      </c>
      <c r="X453" s="32" t="s">
        <v>465</v>
      </c>
      <c r="Y453" s="32" t="s">
        <v>1288</v>
      </c>
      <c r="AA453" s="33" t="s">
        <v>465</v>
      </c>
      <c r="AB453" s="33" t="s">
        <v>1288</v>
      </c>
      <c r="AC453" s="33" t="s">
        <v>1288</v>
      </c>
      <c r="AD453" s="33" t="s">
        <v>1288</v>
      </c>
    </row>
    <row r="454" spans="1:30" x14ac:dyDescent="0.3">
      <c r="A454" t="s">
        <v>466</v>
      </c>
      <c r="B454">
        <v>273000</v>
      </c>
      <c r="C454">
        <v>273000</v>
      </c>
      <c r="D454" s="2">
        <v>1</v>
      </c>
      <c r="E454">
        <v>471077</v>
      </c>
      <c r="F454">
        <v>0</v>
      </c>
      <c r="I454" t="s">
        <v>466</v>
      </c>
      <c r="J454" t="s">
        <v>1288</v>
      </c>
      <c r="X454" s="32" t="s">
        <v>466</v>
      </c>
      <c r="Y454" s="32" t="s">
        <v>1288</v>
      </c>
      <c r="AA454" s="33" t="s">
        <v>466</v>
      </c>
      <c r="AB454" s="33" t="s">
        <v>1288</v>
      </c>
      <c r="AC454" s="33" t="s">
        <v>1288</v>
      </c>
      <c r="AD454" s="33" t="s">
        <v>1288</v>
      </c>
    </row>
    <row r="455" spans="1:30" x14ac:dyDescent="0.3">
      <c r="A455" t="s">
        <v>467</v>
      </c>
      <c r="B455">
        <v>122609</v>
      </c>
      <c r="C455">
        <v>248699</v>
      </c>
      <c r="D455" s="2">
        <v>0.49</v>
      </c>
      <c r="E455">
        <v>436322</v>
      </c>
      <c r="F455">
        <v>436322</v>
      </c>
      <c r="I455" t="s">
        <v>467</v>
      </c>
      <c r="J455" t="s">
        <v>1303</v>
      </c>
      <c r="X455" s="32" t="s">
        <v>467</v>
      </c>
      <c r="Y455" s="32" t="s">
        <v>1288</v>
      </c>
      <c r="AA455" s="33" t="s">
        <v>467</v>
      </c>
      <c r="AB455" s="33" t="s">
        <v>1288</v>
      </c>
      <c r="AC455" s="33" t="s">
        <v>1288</v>
      </c>
      <c r="AD455" s="33" t="s">
        <v>1288</v>
      </c>
    </row>
    <row r="456" spans="1:30" x14ac:dyDescent="0.3">
      <c r="A456" t="s">
        <v>468</v>
      </c>
      <c r="B456">
        <v>659813</v>
      </c>
      <c r="C456">
        <v>659813</v>
      </c>
      <c r="D456" s="2">
        <v>1</v>
      </c>
      <c r="E456">
        <v>866359</v>
      </c>
      <c r="F456">
        <v>0</v>
      </c>
      <c r="I456" t="s">
        <v>468</v>
      </c>
      <c r="J456" t="s">
        <v>1288</v>
      </c>
      <c r="X456" s="32" t="s">
        <v>468</v>
      </c>
      <c r="Y456" s="32" t="s">
        <v>1288</v>
      </c>
      <c r="AA456" s="33" t="s">
        <v>468</v>
      </c>
      <c r="AB456" s="33" t="s">
        <v>1288</v>
      </c>
      <c r="AC456" s="33" t="s">
        <v>1288</v>
      </c>
      <c r="AD456" s="33" t="s">
        <v>1288</v>
      </c>
    </row>
    <row r="457" spans="1:30" x14ac:dyDescent="0.3">
      <c r="A457" t="s">
        <v>469</v>
      </c>
      <c r="B457">
        <v>114000</v>
      </c>
      <c r="C457">
        <v>426112</v>
      </c>
      <c r="D457" s="2">
        <v>0.27</v>
      </c>
      <c r="E457">
        <v>0</v>
      </c>
      <c r="F457">
        <v>0</v>
      </c>
      <c r="I457" t="s">
        <v>469</v>
      </c>
      <c r="J457" t="s">
        <v>1303</v>
      </c>
      <c r="X457" s="32" t="s">
        <v>469</v>
      </c>
      <c r="Y457" s="32" t="s">
        <v>1288</v>
      </c>
      <c r="AA457" s="33" t="s">
        <v>469</v>
      </c>
      <c r="AB457" s="33" t="s">
        <v>1288</v>
      </c>
      <c r="AC457" s="33" t="s">
        <v>1288</v>
      </c>
      <c r="AD457" s="33" t="s">
        <v>1288</v>
      </c>
    </row>
    <row r="458" spans="1:30" x14ac:dyDescent="0.3">
      <c r="A458" t="s">
        <v>470</v>
      </c>
      <c r="B458">
        <v>114595</v>
      </c>
      <c r="C458">
        <v>114595</v>
      </c>
      <c r="D458" s="2">
        <v>1</v>
      </c>
      <c r="E458">
        <v>146074</v>
      </c>
      <c r="F458">
        <v>0</v>
      </c>
      <c r="I458" t="s">
        <v>470</v>
      </c>
      <c r="J458" t="s">
        <v>1288</v>
      </c>
      <c r="X458" s="32" t="s">
        <v>470</v>
      </c>
      <c r="Y458" s="32" t="s">
        <v>1288</v>
      </c>
      <c r="AA458" s="33" t="s">
        <v>470</v>
      </c>
      <c r="AB458" s="33" t="s">
        <v>1288</v>
      </c>
      <c r="AC458" s="33" t="s">
        <v>1288</v>
      </c>
      <c r="AD458" s="33" t="s">
        <v>1288</v>
      </c>
    </row>
    <row r="459" spans="1:30" x14ac:dyDescent="0.3">
      <c r="A459" t="s">
        <v>471</v>
      </c>
      <c r="B459">
        <v>63773</v>
      </c>
      <c r="C459">
        <v>225276</v>
      </c>
      <c r="D459" s="2">
        <v>0.28000000000000003</v>
      </c>
      <c r="E459">
        <v>499927</v>
      </c>
      <c r="F459">
        <v>499927</v>
      </c>
      <c r="I459" t="s">
        <v>471</v>
      </c>
      <c r="J459" t="s">
        <v>1303</v>
      </c>
      <c r="X459" s="32" t="s">
        <v>471</v>
      </c>
      <c r="Y459" s="32" t="s">
        <v>1288</v>
      </c>
      <c r="AA459" s="33" t="s">
        <v>471</v>
      </c>
      <c r="AB459" s="33" t="s">
        <v>1288</v>
      </c>
      <c r="AC459" s="33" t="s">
        <v>1288</v>
      </c>
      <c r="AD459" s="33" t="s">
        <v>1288</v>
      </c>
    </row>
    <row r="460" spans="1:30" x14ac:dyDescent="0.3">
      <c r="A460" t="s">
        <v>472</v>
      </c>
      <c r="B460">
        <v>214079.15</v>
      </c>
      <c r="C460">
        <v>216180</v>
      </c>
      <c r="D460" s="2">
        <v>0.99</v>
      </c>
      <c r="E460">
        <v>403439</v>
      </c>
      <c r="F460">
        <v>0</v>
      </c>
      <c r="I460" t="s">
        <v>472</v>
      </c>
      <c r="J460" t="s">
        <v>1288</v>
      </c>
      <c r="X460" s="32" t="s">
        <v>472</v>
      </c>
      <c r="Y460" s="32" t="s">
        <v>1288</v>
      </c>
      <c r="AA460" s="33" t="s">
        <v>472</v>
      </c>
      <c r="AB460" s="33" t="s">
        <v>1288</v>
      </c>
      <c r="AC460" s="33" t="s">
        <v>1288</v>
      </c>
      <c r="AD460" s="33" t="s">
        <v>1288</v>
      </c>
    </row>
    <row r="461" spans="1:30" x14ac:dyDescent="0.3">
      <c r="A461" t="s">
        <v>473</v>
      </c>
      <c r="B461">
        <v>278798.17</v>
      </c>
      <c r="C461">
        <v>320400</v>
      </c>
      <c r="D461" s="2">
        <v>0.87</v>
      </c>
      <c r="E461">
        <v>576645</v>
      </c>
      <c r="F461">
        <v>0</v>
      </c>
      <c r="I461" t="s">
        <v>473</v>
      </c>
      <c r="J461" t="s">
        <v>1304</v>
      </c>
      <c r="X461" s="32" t="s">
        <v>473</v>
      </c>
      <c r="Y461" s="32" t="s">
        <v>1288</v>
      </c>
      <c r="AA461" s="33" t="s">
        <v>473</v>
      </c>
      <c r="AB461" s="33" t="s">
        <v>1288</v>
      </c>
      <c r="AC461" s="33" t="s">
        <v>1288</v>
      </c>
      <c r="AD461" s="33" t="s">
        <v>1288</v>
      </c>
    </row>
    <row r="462" spans="1:30" x14ac:dyDescent="0.3">
      <c r="A462" t="s">
        <v>474</v>
      </c>
      <c r="B462">
        <v>311397</v>
      </c>
      <c r="C462">
        <v>328737</v>
      </c>
      <c r="D462" s="2">
        <v>0.95</v>
      </c>
      <c r="E462">
        <v>595342</v>
      </c>
      <c r="F462">
        <v>0</v>
      </c>
      <c r="I462" t="s">
        <v>474</v>
      </c>
      <c r="J462" t="s">
        <v>1304</v>
      </c>
      <c r="X462" s="32" t="s">
        <v>474</v>
      </c>
      <c r="Y462" s="32" t="s">
        <v>1288</v>
      </c>
      <c r="AA462" s="33" t="s">
        <v>474</v>
      </c>
      <c r="AB462" s="33" t="s">
        <v>1288</v>
      </c>
      <c r="AC462" s="33" t="s">
        <v>1288</v>
      </c>
      <c r="AD462" s="33" t="s">
        <v>1288</v>
      </c>
    </row>
    <row r="463" spans="1:30" x14ac:dyDescent="0.3">
      <c r="A463" t="s">
        <v>475</v>
      </c>
      <c r="B463">
        <v>267768</v>
      </c>
      <c r="C463">
        <v>312396</v>
      </c>
      <c r="D463" s="2">
        <v>0.86</v>
      </c>
      <c r="E463">
        <v>564055</v>
      </c>
      <c r="F463">
        <v>0</v>
      </c>
      <c r="I463" t="s">
        <v>475</v>
      </c>
      <c r="J463" t="s">
        <v>1288</v>
      </c>
      <c r="X463" s="32" t="s">
        <v>475</v>
      </c>
      <c r="Y463" s="32" t="s">
        <v>1288</v>
      </c>
      <c r="AA463" s="33" t="s">
        <v>475</v>
      </c>
      <c r="AB463" s="33" t="s">
        <v>1288</v>
      </c>
      <c r="AC463" s="33" t="s">
        <v>1288</v>
      </c>
      <c r="AD463" s="33" t="s">
        <v>1288</v>
      </c>
    </row>
    <row r="464" spans="1:30" x14ac:dyDescent="0.3">
      <c r="A464" t="s">
        <v>476</v>
      </c>
      <c r="B464">
        <v>223355</v>
      </c>
      <c r="C464">
        <v>223355</v>
      </c>
      <c r="D464" s="2">
        <v>1</v>
      </c>
      <c r="E464">
        <v>536585</v>
      </c>
      <c r="F464">
        <v>0</v>
      </c>
      <c r="I464" t="s">
        <v>476</v>
      </c>
      <c r="J464" t="s">
        <v>1303</v>
      </c>
      <c r="X464" s="32" t="s">
        <v>476</v>
      </c>
      <c r="Y464" s="32" t="s">
        <v>1288</v>
      </c>
      <c r="AA464" s="33" t="s">
        <v>476</v>
      </c>
      <c r="AB464" s="33" t="s">
        <v>1288</v>
      </c>
      <c r="AC464" s="33" t="s">
        <v>1288</v>
      </c>
      <c r="AD464" s="33" t="s">
        <v>1288</v>
      </c>
    </row>
    <row r="465" spans="1:30" x14ac:dyDescent="0.3">
      <c r="A465" t="s">
        <v>477</v>
      </c>
      <c r="B465">
        <v>289816</v>
      </c>
      <c r="C465">
        <v>312000</v>
      </c>
      <c r="D465" s="2">
        <v>0.93</v>
      </c>
      <c r="E465">
        <v>474797</v>
      </c>
      <c r="F465">
        <v>0</v>
      </c>
      <c r="I465" t="s">
        <v>477</v>
      </c>
      <c r="J465" t="s">
        <v>1304</v>
      </c>
      <c r="X465" s="32" t="s">
        <v>477</v>
      </c>
      <c r="Y465" s="32" t="s">
        <v>1288</v>
      </c>
      <c r="AA465" s="33" t="s">
        <v>477</v>
      </c>
      <c r="AB465" s="33" t="s">
        <v>1288</v>
      </c>
      <c r="AC465" s="33" t="s">
        <v>1288</v>
      </c>
      <c r="AD465" s="33" t="s">
        <v>1288</v>
      </c>
    </row>
    <row r="466" spans="1:30" x14ac:dyDescent="0.3">
      <c r="A466" t="s">
        <v>478</v>
      </c>
      <c r="B466">
        <v>527982</v>
      </c>
      <c r="C466">
        <v>527982</v>
      </c>
      <c r="D466" s="2">
        <v>1</v>
      </c>
      <c r="E466">
        <v>639919</v>
      </c>
      <c r="F466">
        <v>0</v>
      </c>
      <c r="I466" t="s">
        <v>478</v>
      </c>
      <c r="J466" t="s">
        <v>1304</v>
      </c>
      <c r="X466" s="32" t="s">
        <v>478</v>
      </c>
      <c r="Y466" s="32" t="s">
        <v>1288</v>
      </c>
      <c r="AA466" s="33" t="s">
        <v>478</v>
      </c>
      <c r="AB466" s="33" t="s">
        <v>1288</v>
      </c>
      <c r="AC466" s="33" t="s">
        <v>1288</v>
      </c>
      <c r="AD466" s="33" t="s">
        <v>1288</v>
      </c>
    </row>
    <row r="467" spans="1:30" x14ac:dyDescent="0.3">
      <c r="A467" t="s">
        <v>479</v>
      </c>
      <c r="B467">
        <v>340510</v>
      </c>
      <c r="C467">
        <v>340510</v>
      </c>
      <c r="D467" s="2">
        <v>1</v>
      </c>
      <c r="E467">
        <v>427910</v>
      </c>
      <c r="F467">
        <v>0</v>
      </c>
      <c r="I467" t="s">
        <v>479</v>
      </c>
      <c r="J467" t="s">
        <v>1303</v>
      </c>
      <c r="X467" s="32" t="s">
        <v>479</v>
      </c>
      <c r="Y467" s="32" t="s">
        <v>1288</v>
      </c>
      <c r="AA467" s="33" t="s">
        <v>479</v>
      </c>
      <c r="AB467" s="33" t="s">
        <v>1288</v>
      </c>
      <c r="AC467" s="33" t="s">
        <v>1288</v>
      </c>
      <c r="AD467" s="33" t="s">
        <v>1288</v>
      </c>
    </row>
    <row r="468" spans="1:30" x14ac:dyDescent="0.3">
      <c r="A468" t="s">
        <v>480</v>
      </c>
      <c r="B468">
        <v>385840</v>
      </c>
      <c r="C468">
        <v>440960</v>
      </c>
      <c r="D468" s="2">
        <v>0.88</v>
      </c>
      <c r="E468">
        <v>455505</v>
      </c>
      <c r="F468">
        <v>0</v>
      </c>
      <c r="I468" t="s">
        <v>480</v>
      </c>
      <c r="J468" t="s">
        <v>1288</v>
      </c>
      <c r="X468" s="32" t="s">
        <v>480</v>
      </c>
      <c r="Y468" s="32" t="s">
        <v>1288</v>
      </c>
      <c r="AA468" s="33" t="s">
        <v>480</v>
      </c>
      <c r="AB468" s="33" t="s">
        <v>1288</v>
      </c>
      <c r="AC468" s="33" t="s">
        <v>1288</v>
      </c>
      <c r="AD468" s="33" t="s">
        <v>1288</v>
      </c>
    </row>
    <row r="469" spans="1:30" x14ac:dyDescent="0.3">
      <c r="A469" t="s">
        <v>481</v>
      </c>
      <c r="B469">
        <v>472195</v>
      </c>
      <c r="C469">
        <v>937700</v>
      </c>
      <c r="D469" s="2">
        <v>0.5</v>
      </c>
      <c r="E469">
        <v>0</v>
      </c>
      <c r="F469">
        <v>0</v>
      </c>
      <c r="I469" t="s">
        <v>481</v>
      </c>
      <c r="J469" t="s">
        <v>1288</v>
      </c>
      <c r="X469" s="32" t="s">
        <v>481</v>
      </c>
      <c r="Y469" s="32" t="s">
        <v>1288</v>
      </c>
      <c r="AA469" s="33" t="s">
        <v>481</v>
      </c>
      <c r="AB469" s="33" t="s">
        <v>1288</v>
      </c>
      <c r="AC469" s="33" t="s">
        <v>1288</v>
      </c>
      <c r="AD469" s="33" t="s">
        <v>1288</v>
      </c>
    </row>
    <row r="470" spans="1:30" x14ac:dyDescent="0.3">
      <c r="A470" t="s">
        <v>482</v>
      </c>
      <c r="B470">
        <v>459541</v>
      </c>
      <c r="C470">
        <v>489855</v>
      </c>
      <c r="D470" s="2">
        <v>0.94</v>
      </c>
      <c r="E470">
        <v>465233</v>
      </c>
      <c r="F470">
        <v>0</v>
      </c>
      <c r="I470" t="s">
        <v>482</v>
      </c>
      <c r="J470" t="s">
        <v>1304</v>
      </c>
      <c r="X470" s="32" t="s">
        <v>482</v>
      </c>
      <c r="Y470" s="32" t="s">
        <v>1288</v>
      </c>
      <c r="AA470" s="33" t="s">
        <v>482</v>
      </c>
      <c r="AB470" s="33" t="s">
        <v>1288</v>
      </c>
      <c r="AC470" s="33" t="s">
        <v>1288</v>
      </c>
      <c r="AD470" s="33" t="s">
        <v>1288</v>
      </c>
    </row>
    <row r="471" spans="1:30" x14ac:dyDescent="0.3">
      <c r="A471" t="s">
        <v>483</v>
      </c>
      <c r="B471">
        <v>215969.65</v>
      </c>
      <c r="C471">
        <v>236340</v>
      </c>
      <c r="D471" s="2">
        <v>0.91</v>
      </c>
      <c r="E471">
        <v>609150</v>
      </c>
      <c r="F471">
        <v>0</v>
      </c>
      <c r="I471" t="s">
        <v>483</v>
      </c>
      <c r="J471" t="s">
        <v>1303</v>
      </c>
      <c r="X471" s="32" t="s">
        <v>483</v>
      </c>
      <c r="Y471" s="32" t="s">
        <v>1288</v>
      </c>
      <c r="AA471" s="33" t="s">
        <v>483</v>
      </c>
      <c r="AB471" s="33" t="s">
        <v>1288</v>
      </c>
      <c r="AC471" s="33" t="s">
        <v>1288</v>
      </c>
      <c r="AD471" s="33" t="s">
        <v>1288</v>
      </c>
    </row>
    <row r="472" spans="1:30" x14ac:dyDescent="0.3">
      <c r="A472" t="s">
        <v>484</v>
      </c>
      <c r="B472">
        <v>234828</v>
      </c>
      <c r="C472">
        <v>234828</v>
      </c>
      <c r="D472" s="2">
        <v>1</v>
      </c>
      <c r="E472">
        <v>88065</v>
      </c>
      <c r="F472">
        <v>0</v>
      </c>
      <c r="I472" t="s">
        <v>484</v>
      </c>
      <c r="J472" t="s">
        <v>1288</v>
      </c>
      <c r="X472" s="32" t="s">
        <v>484</v>
      </c>
      <c r="Y472" s="32" t="s">
        <v>1288</v>
      </c>
      <c r="AA472" s="33" t="s">
        <v>484</v>
      </c>
      <c r="AB472" s="33" t="s">
        <v>1288</v>
      </c>
      <c r="AC472" s="33" t="s">
        <v>1288</v>
      </c>
      <c r="AD472" s="33" t="s">
        <v>1288</v>
      </c>
    </row>
    <row r="473" spans="1:30" x14ac:dyDescent="0.3">
      <c r="A473" t="s">
        <v>485</v>
      </c>
      <c r="B473">
        <v>283928</v>
      </c>
      <c r="C473">
        <v>298844</v>
      </c>
      <c r="D473" s="2">
        <v>0.95</v>
      </c>
      <c r="E473">
        <v>522245</v>
      </c>
      <c r="F473">
        <v>0</v>
      </c>
      <c r="I473" t="s">
        <v>485</v>
      </c>
      <c r="J473" t="s">
        <v>1304</v>
      </c>
      <c r="X473" s="32" t="s">
        <v>485</v>
      </c>
      <c r="Y473" s="32" t="s">
        <v>1288</v>
      </c>
      <c r="AA473" s="33" t="s">
        <v>485</v>
      </c>
      <c r="AB473" s="33" t="s">
        <v>1288</v>
      </c>
      <c r="AC473" s="33" t="s">
        <v>1288</v>
      </c>
      <c r="AD473" s="33" t="s">
        <v>1288</v>
      </c>
    </row>
    <row r="474" spans="1:30" x14ac:dyDescent="0.3">
      <c r="A474" t="s">
        <v>486</v>
      </c>
      <c r="B474">
        <v>300799</v>
      </c>
      <c r="C474">
        <v>389270</v>
      </c>
      <c r="D474" s="2">
        <v>0.77</v>
      </c>
      <c r="E474">
        <v>803433</v>
      </c>
      <c r="F474">
        <v>803433</v>
      </c>
      <c r="I474" t="s">
        <v>486</v>
      </c>
      <c r="J474" t="s">
        <v>1303</v>
      </c>
      <c r="X474" s="32" t="s">
        <v>486</v>
      </c>
      <c r="Y474" s="32" t="s">
        <v>1288</v>
      </c>
      <c r="AA474" s="33" t="s">
        <v>486</v>
      </c>
      <c r="AB474" s="33" t="s">
        <v>1288</v>
      </c>
      <c r="AC474" s="33" t="s">
        <v>1288</v>
      </c>
      <c r="AD474" s="33" t="s">
        <v>1288</v>
      </c>
    </row>
    <row r="475" spans="1:30" x14ac:dyDescent="0.3">
      <c r="A475" t="s">
        <v>487</v>
      </c>
      <c r="B475">
        <v>264550</v>
      </c>
      <c r="C475">
        <v>343915</v>
      </c>
      <c r="D475" s="2">
        <v>0.77</v>
      </c>
      <c r="E475">
        <v>786610</v>
      </c>
      <c r="F475">
        <v>0</v>
      </c>
      <c r="I475" t="s">
        <v>487</v>
      </c>
      <c r="J475" t="s">
        <v>1304</v>
      </c>
      <c r="X475" s="32" t="s">
        <v>487</v>
      </c>
      <c r="Y475" s="32" t="s">
        <v>1288</v>
      </c>
      <c r="AA475" s="33" t="s">
        <v>487</v>
      </c>
      <c r="AB475" s="33" t="s">
        <v>1288</v>
      </c>
      <c r="AC475" s="33" t="s">
        <v>1288</v>
      </c>
      <c r="AD475" s="33" t="s">
        <v>1288</v>
      </c>
    </row>
    <row r="476" spans="1:30" x14ac:dyDescent="0.3">
      <c r="A476" t="s">
        <v>488</v>
      </c>
      <c r="B476">
        <v>183485</v>
      </c>
      <c r="C476">
        <v>800910</v>
      </c>
      <c r="D476" s="2">
        <v>0.23</v>
      </c>
      <c r="E476">
        <v>944283</v>
      </c>
      <c r="F476">
        <v>944283</v>
      </c>
      <c r="I476" t="s">
        <v>488</v>
      </c>
      <c r="J476" t="s">
        <v>1303</v>
      </c>
      <c r="X476" s="32" t="s">
        <v>488</v>
      </c>
      <c r="Y476" s="32" t="s">
        <v>1288</v>
      </c>
      <c r="AA476" s="33" t="s">
        <v>488</v>
      </c>
      <c r="AB476" s="33" t="s">
        <v>1288</v>
      </c>
      <c r="AC476" s="33" t="s">
        <v>1288</v>
      </c>
      <c r="AD476" s="33" t="s">
        <v>1288</v>
      </c>
    </row>
    <row r="477" spans="1:30" x14ac:dyDescent="0.3">
      <c r="A477" t="s">
        <v>489</v>
      </c>
      <c r="B477">
        <v>429452</v>
      </c>
      <c r="C477">
        <v>474684</v>
      </c>
      <c r="D477" s="2">
        <v>0.9</v>
      </c>
      <c r="E477">
        <v>345773</v>
      </c>
      <c r="F477">
        <v>0</v>
      </c>
      <c r="I477" t="s">
        <v>489</v>
      </c>
      <c r="J477" t="s">
        <v>1288</v>
      </c>
      <c r="X477" s="32" t="s">
        <v>489</v>
      </c>
      <c r="Y477" s="32" t="s">
        <v>1288</v>
      </c>
      <c r="AA477" s="33" t="s">
        <v>489</v>
      </c>
      <c r="AB477" s="33" t="s">
        <v>1288</v>
      </c>
      <c r="AC477" s="33" t="s">
        <v>1288</v>
      </c>
      <c r="AD477" s="33" t="s">
        <v>1288</v>
      </c>
    </row>
    <row r="478" spans="1:30" x14ac:dyDescent="0.3">
      <c r="A478" t="s">
        <v>490</v>
      </c>
      <c r="B478">
        <v>195916</v>
      </c>
      <c r="C478">
        <v>327824</v>
      </c>
      <c r="D478" s="2">
        <v>0.6</v>
      </c>
      <c r="E478">
        <v>454035</v>
      </c>
      <c r="F478">
        <v>454035</v>
      </c>
      <c r="I478" t="s">
        <v>490</v>
      </c>
      <c r="J478" t="s">
        <v>1288</v>
      </c>
      <c r="X478" s="32" t="s">
        <v>490</v>
      </c>
      <c r="Y478" s="32" t="s">
        <v>1288</v>
      </c>
      <c r="AA478" s="33" t="s">
        <v>490</v>
      </c>
      <c r="AB478" s="33" t="s">
        <v>1288</v>
      </c>
      <c r="AC478" s="33" t="s">
        <v>1288</v>
      </c>
      <c r="AD478" s="33" t="s">
        <v>1288</v>
      </c>
    </row>
    <row r="479" spans="1:30" x14ac:dyDescent="0.3">
      <c r="A479" t="s">
        <v>491</v>
      </c>
      <c r="B479">
        <v>206368.54</v>
      </c>
      <c r="C479">
        <v>217626</v>
      </c>
      <c r="D479" s="2">
        <v>0.95</v>
      </c>
      <c r="E479">
        <v>109421</v>
      </c>
      <c r="F479">
        <v>0</v>
      </c>
      <c r="I479" t="s">
        <v>491</v>
      </c>
      <c r="J479" t="s">
        <v>1288</v>
      </c>
      <c r="X479" s="32" t="s">
        <v>491</v>
      </c>
      <c r="Y479" s="32" t="s">
        <v>1288</v>
      </c>
      <c r="AA479" s="33" t="s">
        <v>491</v>
      </c>
      <c r="AB479" s="33" t="s">
        <v>1288</v>
      </c>
      <c r="AC479" s="33" t="s">
        <v>1288</v>
      </c>
      <c r="AD479" s="33" t="s">
        <v>1288</v>
      </c>
    </row>
    <row r="480" spans="1:30" x14ac:dyDescent="0.3">
      <c r="A480" t="s">
        <v>492</v>
      </c>
      <c r="B480">
        <v>188106.76</v>
      </c>
      <c r="C480">
        <v>266458</v>
      </c>
      <c r="D480" s="2">
        <v>0.71</v>
      </c>
      <c r="E480">
        <v>302013</v>
      </c>
      <c r="F480">
        <v>302013</v>
      </c>
      <c r="I480" t="s">
        <v>492</v>
      </c>
      <c r="J480" t="s">
        <v>1288</v>
      </c>
      <c r="X480" s="32" t="s">
        <v>492</v>
      </c>
      <c r="Y480" s="32" t="s">
        <v>1288</v>
      </c>
      <c r="AA480" s="33" t="s">
        <v>492</v>
      </c>
      <c r="AB480" s="33" t="s">
        <v>1288</v>
      </c>
      <c r="AC480" s="33" t="s">
        <v>1288</v>
      </c>
      <c r="AD480" s="33" t="s">
        <v>1288</v>
      </c>
    </row>
    <row r="481" spans="1:30" x14ac:dyDescent="0.3">
      <c r="A481" t="s">
        <v>493</v>
      </c>
      <c r="B481">
        <v>234430</v>
      </c>
      <c r="C481">
        <v>234430</v>
      </c>
      <c r="D481" s="2">
        <v>1</v>
      </c>
      <c r="E481">
        <v>94108</v>
      </c>
      <c r="F481">
        <v>0</v>
      </c>
      <c r="I481" t="s">
        <v>493</v>
      </c>
      <c r="J481" t="s">
        <v>1303</v>
      </c>
      <c r="X481" s="32" t="s">
        <v>493</v>
      </c>
      <c r="Y481" s="32" t="s">
        <v>1288</v>
      </c>
      <c r="AA481" s="33" t="s">
        <v>493</v>
      </c>
      <c r="AB481" s="33" t="s">
        <v>1288</v>
      </c>
      <c r="AC481" s="33" t="s">
        <v>1288</v>
      </c>
      <c r="AD481" s="33" t="s">
        <v>1288</v>
      </c>
    </row>
    <row r="482" spans="1:30" x14ac:dyDescent="0.3">
      <c r="A482" t="s">
        <v>494</v>
      </c>
      <c r="B482">
        <v>262189</v>
      </c>
      <c r="C482">
        <v>318144</v>
      </c>
      <c r="D482" s="2">
        <v>0.82</v>
      </c>
      <c r="E482">
        <v>190799</v>
      </c>
      <c r="F482">
        <v>0</v>
      </c>
      <c r="I482" t="s">
        <v>494</v>
      </c>
      <c r="J482" t="s">
        <v>1288</v>
      </c>
      <c r="X482" s="32" t="s">
        <v>494</v>
      </c>
      <c r="Y482" s="32" t="s">
        <v>1288</v>
      </c>
      <c r="AA482" s="33" t="s">
        <v>494</v>
      </c>
      <c r="AB482" s="33" t="s">
        <v>1288</v>
      </c>
      <c r="AC482" s="33" t="s">
        <v>1288</v>
      </c>
      <c r="AD482" s="33" t="s">
        <v>1288</v>
      </c>
    </row>
    <row r="483" spans="1:30" x14ac:dyDescent="0.3">
      <c r="A483" t="s">
        <v>495</v>
      </c>
      <c r="B483">
        <v>209354</v>
      </c>
      <c r="C483">
        <v>272124</v>
      </c>
      <c r="D483" s="2">
        <v>0.77</v>
      </c>
      <c r="E483">
        <v>465480</v>
      </c>
      <c r="F483">
        <v>0</v>
      </c>
      <c r="I483" t="s">
        <v>495</v>
      </c>
      <c r="J483" t="s">
        <v>1288</v>
      </c>
      <c r="X483" s="32" t="s">
        <v>495</v>
      </c>
      <c r="Y483" s="32" t="s">
        <v>1288</v>
      </c>
      <c r="AA483" s="33" t="s">
        <v>495</v>
      </c>
      <c r="AB483" s="33" t="s">
        <v>1288</v>
      </c>
      <c r="AC483" s="33" t="s">
        <v>1288</v>
      </c>
      <c r="AD483" s="33" t="s">
        <v>1288</v>
      </c>
    </row>
    <row r="484" spans="1:30" x14ac:dyDescent="0.3">
      <c r="A484" t="s">
        <v>496</v>
      </c>
      <c r="B484">
        <v>302302</v>
      </c>
      <c r="C484">
        <v>332038</v>
      </c>
      <c r="D484" s="2">
        <v>0.91</v>
      </c>
      <c r="E484">
        <v>430428</v>
      </c>
      <c r="F484">
        <v>0</v>
      </c>
      <c r="I484" t="s">
        <v>496</v>
      </c>
      <c r="J484" t="s">
        <v>1288</v>
      </c>
      <c r="X484" s="32" t="s">
        <v>496</v>
      </c>
      <c r="Y484" s="32" t="s">
        <v>1288</v>
      </c>
      <c r="AA484" s="33" t="s">
        <v>496</v>
      </c>
      <c r="AB484" s="33" t="s">
        <v>1288</v>
      </c>
      <c r="AC484" s="33" t="s">
        <v>1288</v>
      </c>
      <c r="AD484" s="33" t="s">
        <v>1288</v>
      </c>
    </row>
    <row r="485" spans="1:30" x14ac:dyDescent="0.3">
      <c r="A485" t="s">
        <v>497</v>
      </c>
      <c r="B485">
        <v>436258</v>
      </c>
      <c r="C485">
        <v>564606</v>
      </c>
      <c r="D485" s="2">
        <v>0.77</v>
      </c>
      <c r="E485">
        <v>609698</v>
      </c>
      <c r="F485">
        <v>609698</v>
      </c>
      <c r="I485" t="s">
        <v>497</v>
      </c>
      <c r="J485" t="s">
        <v>1288</v>
      </c>
      <c r="X485" s="32" t="s">
        <v>497</v>
      </c>
      <c r="Y485" s="32" t="s">
        <v>1288</v>
      </c>
      <c r="AA485" s="33" t="s">
        <v>497</v>
      </c>
      <c r="AB485" s="33" t="s">
        <v>1288</v>
      </c>
      <c r="AC485" s="33" t="s">
        <v>1288</v>
      </c>
      <c r="AD485" s="33" t="s">
        <v>1288</v>
      </c>
    </row>
    <row r="486" spans="1:30" x14ac:dyDescent="0.3">
      <c r="A486" t="s">
        <v>498</v>
      </c>
      <c r="B486">
        <v>399966</v>
      </c>
      <c r="C486">
        <v>399966</v>
      </c>
      <c r="D486" s="2">
        <v>1</v>
      </c>
      <c r="E486">
        <v>625330</v>
      </c>
      <c r="F486">
        <v>0</v>
      </c>
      <c r="I486" t="s">
        <v>498</v>
      </c>
      <c r="J486" t="s">
        <v>1304</v>
      </c>
      <c r="X486" s="32" t="s">
        <v>498</v>
      </c>
      <c r="Y486" s="32" t="s">
        <v>1288</v>
      </c>
      <c r="AA486" s="33" t="s">
        <v>498</v>
      </c>
      <c r="AB486" s="33" t="s">
        <v>1288</v>
      </c>
      <c r="AC486" s="33" t="s">
        <v>1288</v>
      </c>
      <c r="AD486" s="33" t="s">
        <v>1288</v>
      </c>
    </row>
    <row r="487" spans="1:30" x14ac:dyDescent="0.3">
      <c r="A487" t="s">
        <v>499</v>
      </c>
      <c r="B487">
        <v>165483</v>
      </c>
      <c r="C487">
        <v>183870</v>
      </c>
      <c r="D487" s="2">
        <v>0.9</v>
      </c>
      <c r="E487">
        <v>324743</v>
      </c>
      <c r="F487">
        <v>0</v>
      </c>
      <c r="I487" t="s">
        <v>499</v>
      </c>
      <c r="J487" t="s">
        <v>1303</v>
      </c>
      <c r="X487" s="32" t="s">
        <v>499</v>
      </c>
      <c r="Y487" s="32" t="s">
        <v>1288</v>
      </c>
      <c r="AA487" s="33" t="s">
        <v>499</v>
      </c>
      <c r="AB487" s="33" t="s">
        <v>1288</v>
      </c>
      <c r="AC487" s="33" t="s">
        <v>1288</v>
      </c>
      <c r="AD487" s="33" t="s">
        <v>1288</v>
      </c>
    </row>
    <row r="488" spans="1:30" x14ac:dyDescent="0.3">
      <c r="A488" t="s">
        <v>500</v>
      </c>
      <c r="B488">
        <v>258562</v>
      </c>
      <c r="C488">
        <v>260092</v>
      </c>
      <c r="D488" s="2">
        <v>0.99</v>
      </c>
      <c r="E488">
        <v>389301</v>
      </c>
      <c r="F488">
        <v>0</v>
      </c>
      <c r="I488" t="s">
        <v>500</v>
      </c>
      <c r="J488" t="s">
        <v>1288</v>
      </c>
      <c r="X488" s="32" t="s">
        <v>500</v>
      </c>
      <c r="Y488" s="32" t="s">
        <v>1288</v>
      </c>
      <c r="AA488" s="33" t="s">
        <v>500</v>
      </c>
      <c r="AB488" s="33" t="s">
        <v>1288</v>
      </c>
      <c r="AC488" s="33" t="s">
        <v>1288</v>
      </c>
      <c r="AD488" s="33" t="s">
        <v>1288</v>
      </c>
    </row>
    <row r="489" spans="1:30" x14ac:dyDescent="0.3">
      <c r="A489" t="s">
        <v>501</v>
      </c>
      <c r="B489">
        <v>245993.44</v>
      </c>
      <c r="C489">
        <v>286986</v>
      </c>
      <c r="D489" s="2">
        <v>0.86</v>
      </c>
      <c r="E489">
        <v>440865</v>
      </c>
      <c r="F489">
        <v>0</v>
      </c>
      <c r="I489" t="s">
        <v>501</v>
      </c>
      <c r="J489" t="s">
        <v>1304</v>
      </c>
      <c r="X489" s="32" t="s">
        <v>501</v>
      </c>
      <c r="Y489" s="32" t="s">
        <v>1288</v>
      </c>
      <c r="AA489" s="33" t="s">
        <v>501</v>
      </c>
      <c r="AB489" s="33" t="s">
        <v>1288</v>
      </c>
      <c r="AC489" s="33" t="s">
        <v>1288</v>
      </c>
      <c r="AD489" s="33" t="s">
        <v>1288</v>
      </c>
    </row>
    <row r="490" spans="1:30" x14ac:dyDescent="0.3">
      <c r="A490" t="s">
        <v>502</v>
      </c>
      <c r="B490">
        <v>295396</v>
      </c>
      <c r="C490">
        <v>310436</v>
      </c>
      <c r="D490" s="2">
        <v>0.95</v>
      </c>
      <c r="E490">
        <v>372937</v>
      </c>
      <c r="F490">
        <v>0</v>
      </c>
      <c r="I490" t="s">
        <v>502</v>
      </c>
      <c r="J490" t="s">
        <v>1288</v>
      </c>
      <c r="X490" s="32" t="s">
        <v>502</v>
      </c>
      <c r="Y490" s="32" t="s">
        <v>1288</v>
      </c>
      <c r="AA490" s="33" t="s">
        <v>502</v>
      </c>
      <c r="AB490" s="33" t="s">
        <v>1288</v>
      </c>
      <c r="AC490" s="33" t="s">
        <v>1288</v>
      </c>
      <c r="AD490" s="33" t="s">
        <v>1288</v>
      </c>
    </row>
    <row r="491" spans="1:30" x14ac:dyDescent="0.3">
      <c r="A491" t="s">
        <v>503</v>
      </c>
      <c r="B491">
        <v>188412</v>
      </c>
      <c r="C491">
        <v>188888</v>
      </c>
      <c r="D491" s="2">
        <v>1</v>
      </c>
      <c r="E491">
        <v>131344</v>
      </c>
      <c r="F491">
        <v>0</v>
      </c>
      <c r="I491" t="s">
        <v>503</v>
      </c>
      <c r="J491" t="s">
        <v>1288</v>
      </c>
      <c r="X491" s="32" t="s">
        <v>503</v>
      </c>
      <c r="Y491" s="32" t="s">
        <v>1288</v>
      </c>
      <c r="AA491" s="33" t="s">
        <v>503</v>
      </c>
      <c r="AB491" s="33" t="s">
        <v>1288</v>
      </c>
      <c r="AC491" s="33" t="s">
        <v>1288</v>
      </c>
      <c r="AD491" s="33" t="s">
        <v>1288</v>
      </c>
    </row>
    <row r="492" spans="1:30" x14ac:dyDescent="0.3">
      <c r="A492" t="s">
        <v>504</v>
      </c>
      <c r="B492">
        <v>162455</v>
      </c>
      <c r="C492">
        <v>185045</v>
      </c>
      <c r="D492" s="2">
        <v>0.88</v>
      </c>
      <c r="E492">
        <v>92704</v>
      </c>
      <c r="F492">
        <v>0</v>
      </c>
      <c r="I492" t="s">
        <v>504</v>
      </c>
      <c r="J492" t="s">
        <v>1288</v>
      </c>
      <c r="X492" s="32" t="s">
        <v>504</v>
      </c>
      <c r="Y492" s="32" t="s">
        <v>1288</v>
      </c>
      <c r="AA492" s="33" t="s">
        <v>504</v>
      </c>
      <c r="AB492" s="33" t="s">
        <v>1288</v>
      </c>
      <c r="AC492" s="33" t="s">
        <v>1288</v>
      </c>
      <c r="AD492" s="33" t="s">
        <v>1288</v>
      </c>
    </row>
    <row r="493" spans="1:30" x14ac:dyDescent="0.3">
      <c r="A493" t="s">
        <v>505</v>
      </c>
      <c r="B493">
        <v>230775</v>
      </c>
      <c r="C493">
        <v>230775</v>
      </c>
      <c r="D493" s="2">
        <v>1</v>
      </c>
      <c r="E493">
        <v>232548</v>
      </c>
      <c r="F493">
        <v>0</v>
      </c>
      <c r="I493" t="s">
        <v>505</v>
      </c>
      <c r="J493" t="s">
        <v>1288</v>
      </c>
      <c r="X493" s="32" t="s">
        <v>505</v>
      </c>
      <c r="Y493" s="32" t="s">
        <v>1288</v>
      </c>
      <c r="AA493" s="33" t="s">
        <v>505</v>
      </c>
      <c r="AB493" s="33" t="s">
        <v>1288</v>
      </c>
      <c r="AC493" s="33" t="s">
        <v>1288</v>
      </c>
      <c r="AD493" s="33" t="s">
        <v>1288</v>
      </c>
    </row>
    <row r="494" spans="1:30" x14ac:dyDescent="0.3">
      <c r="A494" t="s">
        <v>506</v>
      </c>
      <c r="B494">
        <v>479538</v>
      </c>
      <c r="C494">
        <v>510456</v>
      </c>
      <c r="D494" s="2">
        <v>0.94</v>
      </c>
      <c r="E494">
        <v>540182</v>
      </c>
      <c r="F494">
        <v>0</v>
      </c>
      <c r="I494" t="s">
        <v>506</v>
      </c>
      <c r="J494" t="s">
        <v>1304</v>
      </c>
      <c r="X494" s="32" t="s">
        <v>506</v>
      </c>
      <c r="Y494" s="32" t="s">
        <v>1288</v>
      </c>
      <c r="AA494" s="33" t="s">
        <v>506</v>
      </c>
      <c r="AB494" s="33" t="s">
        <v>1288</v>
      </c>
      <c r="AC494" s="33" t="s">
        <v>1288</v>
      </c>
      <c r="AD494" s="33" t="s">
        <v>1288</v>
      </c>
    </row>
    <row r="495" spans="1:30" x14ac:dyDescent="0.3">
      <c r="A495" t="s">
        <v>507</v>
      </c>
      <c r="B495">
        <v>301345</v>
      </c>
      <c r="C495">
        <v>345366</v>
      </c>
      <c r="D495" s="2">
        <v>0.87</v>
      </c>
      <c r="E495">
        <v>647602</v>
      </c>
      <c r="F495">
        <v>0</v>
      </c>
      <c r="I495" t="s">
        <v>507</v>
      </c>
      <c r="J495" t="s">
        <v>1304</v>
      </c>
      <c r="X495" s="32" t="s">
        <v>507</v>
      </c>
      <c r="Y495" s="32" t="s">
        <v>1288</v>
      </c>
      <c r="AA495" s="33" t="s">
        <v>507</v>
      </c>
      <c r="AB495" s="33" t="s">
        <v>1288</v>
      </c>
      <c r="AC495" s="33" t="s">
        <v>1288</v>
      </c>
      <c r="AD495" s="33" t="s">
        <v>1288</v>
      </c>
    </row>
    <row r="496" spans="1:30" x14ac:dyDescent="0.3">
      <c r="A496" t="s">
        <v>508</v>
      </c>
      <c r="B496">
        <v>155620</v>
      </c>
      <c r="C496">
        <v>155620</v>
      </c>
      <c r="D496" s="2">
        <v>1</v>
      </c>
      <c r="E496">
        <v>31850</v>
      </c>
      <c r="F496">
        <v>0</v>
      </c>
      <c r="I496" t="s">
        <v>508</v>
      </c>
      <c r="J496" t="s">
        <v>1288</v>
      </c>
      <c r="X496" s="32" t="s">
        <v>508</v>
      </c>
      <c r="Y496" s="32" t="s">
        <v>1288</v>
      </c>
      <c r="AA496" s="33" t="s">
        <v>508</v>
      </c>
      <c r="AB496" s="33" t="s">
        <v>1288</v>
      </c>
      <c r="AC496" s="33" t="s">
        <v>1288</v>
      </c>
      <c r="AD496" s="33" t="s">
        <v>1288</v>
      </c>
    </row>
    <row r="497" spans="1:30" x14ac:dyDescent="0.3">
      <c r="A497" t="s">
        <v>509</v>
      </c>
      <c r="B497">
        <v>422805</v>
      </c>
      <c r="C497">
        <v>563740</v>
      </c>
      <c r="D497" s="2">
        <v>0.75</v>
      </c>
      <c r="E497">
        <v>494692</v>
      </c>
      <c r="F497">
        <v>494692</v>
      </c>
      <c r="I497" t="s">
        <v>509</v>
      </c>
      <c r="J497" t="s">
        <v>1288</v>
      </c>
      <c r="X497" s="32" t="s">
        <v>509</v>
      </c>
      <c r="Y497" s="32" t="s">
        <v>1288</v>
      </c>
      <c r="AA497" s="33" t="s">
        <v>509</v>
      </c>
      <c r="AB497" s="33" t="s">
        <v>1288</v>
      </c>
      <c r="AC497" s="33" t="s">
        <v>1288</v>
      </c>
      <c r="AD497" s="33" t="s">
        <v>1288</v>
      </c>
    </row>
    <row r="498" spans="1:30" x14ac:dyDescent="0.3">
      <c r="A498" t="s">
        <v>510</v>
      </c>
      <c r="B498">
        <v>290914</v>
      </c>
      <c r="C498">
        <v>335104</v>
      </c>
      <c r="D498" s="2">
        <v>0.87</v>
      </c>
      <c r="E498">
        <v>256134</v>
      </c>
      <c r="F498">
        <v>0</v>
      </c>
      <c r="I498" t="s">
        <v>510</v>
      </c>
      <c r="J498" t="s">
        <v>1304</v>
      </c>
      <c r="X498" s="32" t="s">
        <v>510</v>
      </c>
      <c r="Y498" s="32" t="s">
        <v>1288</v>
      </c>
      <c r="AA498" s="33" t="s">
        <v>510</v>
      </c>
      <c r="AB498" s="33" t="s">
        <v>1288</v>
      </c>
      <c r="AC498" s="33" t="s">
        <v>1288</v>
      </c>
      <c r="AD498" s="33" t="s">
        <v>1288</v>
      </c>
    </row>
    <row r="499" spans="1:30" x14ac:dyDescent="0.3">
      <c r="A499" t="s">
        <v>511</v>
      </c>
      <c r="B499">
        <v>600166</v>
      </c>
      <c r="C499">
        <v>643035</v>
      </c>
      <c r="D499" s="2">
        <v>0.93</v>
      </c>
      <c r="E499">
        <v>432881</v>
      </c>
      <c r="F499">
        <v>0</v>
      </c>
      <c r="I499" t="s">
        <v>511</v>
      </c>
      <c r="J499" t="s">
        <v>1304</v>
      </c>
      <c r="X499" s="32" t="s">
        <v>511</v>
      </c>
      <c r="Y499" s="32" t="s">
        <v>1288</v>
      </c>
      <c r="AA499" s="33" t="s">
        <v>511</v>
      </c>
      <c r="AB499" s="33" t="s">
        <v>1288</v>
      </c>
      <c r="AC499" s="33" t="s">
        <v>1288</v>
      </c>
      <c r="AD499" s="33" t="s">
        <v>1288</v>
      </c>
    </row>
    <row r="500" spans="1:30" x14ac:dyDescent="0.3">
      <c r="A500" t="s">
        <v>512</v>
      </c>
      <c r="B500">
        <v>140448</v>
      </c>
      <c r="C500">
        <v>147840</v>
      </c>
      <c r="D500" s="2">
        <v>0.95</v>
      </c>
      <c r="E500">
        <v>32060</v>
      </c>
      <c r="F500">
        <v>0</v>
      </c>
      <c r="I500" t="s">
        <v>512</v>
      </c>
      <c r="J500" t="s">
        <v>1288</v>
      </c>
      <c r="X500" s="32" t="s">
        <v>512</v>
      </c>
      <c r="Y500" s="32" t="s">
        <v>1288</v>
      </c>
      <c r="AA500" s="33" t="s">
        <v>512</v>
      </c>
      <c r="AB500" s="33" t="s">
        <v>1288</v>
      </c>
      <c r="AC500" s="33" t="s">
        <v>1288</v>
      </c>
      <c r="AD500" s="33" t="s">
        <v>1288</v>
      </c>
    </row>
    <row r="501" spans="1:30" x14ac:dyDescent="0.3">
      <c r="A501" t="s">
        <v>513</v>
      </c>
      <c r="B501">
        <v>821980</v>
      </c>
      <c r="C501">
        <v>821980</v>
      </c>
      <c r="D501" s="2">
        <v>1</v>
      </c>
      <c r="E501">
        <v>305279</v>
      </c>
      <c r="F501">
        <v>0</v>
      </c>
      <c r="I501" t="s">
        <v>513</v>
      </c>
      <c r="J501" t="s">
        <v>1303</v>
      </c>
      <c r="X501" s="32" t="s">
        <v>513</v>
      </c>
      <c r="Y501" s="32" t="s">
        <v>1288</v>
      </c>
      <c r="AA501" s="33" t="s">
        <v>513</v>
      </c>
      <c r="AB501" s="33" t="s">
        <v>1288</v>
      </c>
      <c r="AC501" s="33" t="s">
        <v>1288</v>
      </c>
      <c r="AD501" s="33" t="s">
        <v>1288</v>
      </c>
    </row>
    <row r="502" spans="1:30" x14ac:dyDescent="0.3">
      <c r="A502" t="s">
        <v>514</v>
      </c>
      <c r="B502">
        <v>591571.57999999996</v>
      </c>
      <c r="C502">
        <v>592394</v>
      </c>
      <c r="D502" s="2">
        <v>1</v>
      </c>
      <c r="E502">
        <v>400563</v>
      </c>
      <c r="F502">
        <v>0</v>
      </c>
      <c r="I502" t="s">
        <v>514</v>
      </c>
      <c r="J502" t="s">
        <v>1288</v>
      </c>
      <c r="X502" s="32" t="s">
        <v>514</v>
      </c>
      <c r="Y502" s="32" t="s">
        <v>1288</v>
      </c>
      <c r="AA502" s="33" t="s">
        <v>514</v>
      </c>
      <c r="AB502" s="33" t="s">
        <v>1288</v>
      </c>
      <c r="AC502" s="33" t="s">
        <v>1288</v>
      </c>
      <c r="AD502" s="33" t="s">
        <v>1288</v>
      </c>
    </row>
    <row r="503" spans="1:30" x14ac:dyDescent="0.3">
      <c r="A503" t="s">
        <v>515</v>
      </c>
      <c r="B503">
        <v>311479.55</v>
      </c>
      <c r="C503">
        <v>437748</v>
      </c>
      <c r="D503" s="2">
        <v>0.71</v>
      </c>
      <c r="E503">
        <v>762688</v>
      </c>
      <c r="F503">
        <v>762688</v>
      </c>
      <c r="I503" t="s">
        <v>515</v>
      </c>
      <c r="J503" t="s">
        <v>1303</v>
      </c>
      <c r="X503" s="32" t="s">
        <v>515</v>
      </c>
      <c r="Y503" s="32" t="s">
        <v>1288</v>
      </c>
      <c r="AA503" s="33" t="s">
        <v>515</v>
      </c>
      <c r="AB503" s="33" t="s">
        <v>1288</v>
      </c>
      <c r="AC503" s="33" t="s">
        <v>1288</v>
      </c>
      <c r="AD503" s="33" t="s">
        <v>1288</v>
      </c>
    </row>
    <row r="504" spans="1:30" x14ac:dyDescent="0.3">
      <c r="A504" t="s">
        <v>516</v>
      </c>
      <c r="B504">
        <v>278469</v>
      </c>
      <c r="C504">
        <v>338415</v>
      </c>
      <c r="D504" s="2">
        <v>0.82</v>
      </c>
      <c r="E504">
        <v>605777</v>
      </c>
      <c r="F504">
        <v>0</v>
      </c>
      <c r="I504" t="s">
        <v>516</v>
      </c>
      <c r="J504" t="s">
        <v>1288</v>
      </c>
      <c r="X504" s="32" t="s">
        <v>516</v>
      </c>
      <c r="Y504" s="32" t="s">
        <v>1288</v>
      </c>
      <c r="AA504" s="33" t="s">
        <v>516</v>
      </c>
      <c r="AB504" s="33" t="s">
        <v>1288</v>
      </c>
      <c r="AC504" s="33" t="s">
        <v>1288</v>
      </c>
      <c r="AD504" s="33" t="s">
        <v>1288</v>
      </c>
    </row>
    <row r="505" spans="1:30" x14ac:dyDescent="0.3">
      <c r="A505" t="s">
        <v>517</v>
      </c>
      <c r="B505">
        <v>261641.05</v>
      </c>
      <c r="C505">
        <v>292605</v>
      </c>
      <c r="D505" s="2">
        <v>0.89</v>
      </c>
      <c r="E505">
        <v>478049</v>
      </c>
      <c r="F505">
        <v>0</v>
      </c>
      <c r="I505" t="s">
        <v>517</v>
      </c>
      <c r="J505" t="s">
        <v>1288</v>
      </c>
      <c r="X505" s="32" t="s">
        <v>517</v>
      </c>
      <c r="Y505" s="32" t="s">
        <v>1288</v>
      </c>
      <c r="AA505" s="33" t="s">
        <v>517</v>
      </c>
      <c r="AB505" s="33" t="s">
        <v>1288</v>
      </c>
      <c r="AC505" s="33" t="s">
        <v>1288</v>
      </c>
      <c r="AD505" s="33" t="s">
        <v>1288</v>
      </c>
    </row>
    <row r="506" spans="1:30" x14ac:dyDescent="0.3">
      <c r="A506" t="s">
        <v>518</v>
      </c>
      <c r="B506">
        <v>204540</v>
      </c>
      <c r="C506">
        <v>218010</v>
      </c>
      <c r="D506" s="2">
        <v>0.94</v>
      </c>
      <c r="E506">
        <v>334994</v>
      </c>
      <c r="F506">
        <v>0</v>
      </c>
      <c r="I506" t="s">
        <v>518</v>
      </c>
      <c r="J506" t="s">
        <v>1304</v>
      </c>
      <c r="X506" s="32" t="s">
        <v>518</v>
      </c>
      <c r="Y506" s="32" t="s">
        <v>1288</v>
      </c>
      <c r="AA506" s="33" t="s">
        <v>518</v>
      </c>
      <c r="AB506" s="33" t="s">
        <v>1288</v>
      </c>
      <c r="AC506" s="33" t="s">
        <v>1288</v>
      </c>
      <c r="AD506" s="33" t="s">
        <v>1288</v>
      </c>
    </row>
    <row r="507" spans="1:30" x14ac:dyDescent="0.3">
      <c r="A507" t="s">
        <v>519</v>
      </c>
      <c r="B507">
        <v>650052.07999999996</v>
      </c>
      <c r="C507">
        <v>715575</v>
      </c>
      <c r="D507" s="2">
        <v>0.91</v>
      </c>
      <c r="E507">
        <v>871013</v>
      </c>
      <c r="F507">
        <v>0</v>
      </c>
      <c r="I507" t="s">
        <v>519</v>
      </c>
      <c r="J507" t="s">
        <v>1288</v>
      </c>
      <c r="X507" s="32" t="s">
        <v>519</v>
      </c>
      <c r="Y507" s="32" t="s">
        <v>1288</v>
      </c>
      <c r="AA507" s="33" t="s">
        <v>519</v>
      </c>
      <c r="AB507" s="33" t="s">
        <v>1288</v>
      </c>
      <c r="AC507" s="33" t="s">
        <v>1288</v>
      </c>
      <c r="AD507" s="33" t="s">
        <v>1288</v>
      </c>
    </row>
    <row r="508" spans="1:30" x14ac:dyDescent="0.3">
      <c r="A508" t="s">
        <v>520</v>
      </c>
      <c r="B508">
        <v>247404.13</v>
      </c>
      <c r="C508">
        <v>269652</v>
      </c>
      <c r="D508" s="2">
        <v>0.92</v>
      </c>
      <c r="E508">
        <v>442589</v>
      </c>
      <c r="F508">
        <v>0</v>
      </c>
      <c r="I508" t="s">
        <v>520</v>
      </c>
      <c r="J508" t="s">
        <v>1288</v>
      </c>
      <c r="X508" s="32" t="s">
        <v>520</v>
      </c>
      <c r="Y508" s="32" t="s">
        <v>1288</v>
      </c>
      <c r="AA508" s="33" t="s">
        <v>520</v>
      </c>
      <c r="AB508" s="33" t="s">
        <v>1288</v>
      </c>
      <c r="AC508" s="33" t="s">
        <v>1288</v>
      </c>
      <c r="AD508" s="33" t="s">
        <v>1288</v>
      </c>
    </row>
    <row r="509" spans="1:30" x14ac:dyDescent="0.3">
      <c r="A509" t="s">
        <v>521</v>
      </c>
      <c r="B509">
        <v>278736</v>
      </c>
      <c r="C509">
        <v>278736</v>
      </c>
      <c r="D509" s="2">
        <v>1</v>
      </c>
      <c r="E509">
        <v>495694</v>
      </c>
      <c r="F509">
        <v>0</v>
      </c>
      <c r="I509" t="s">
        <v>521</v>
      </c>
      <c r="J509" t="s">
        <v>1304</v>
      </c>
      <c r="X509" s="32" t="s">
        <v>521</v>
      </c>
      <c r="Y509" s="32" t="s">
        <v>1288</v>
      </c>
      <c r="AA509" s="33" t="s">
        <v>521</v>
      </c>
      <c r="AB509" s="33" t="s">
        <v>1288</v>
      </c>
      <c r="AC509" s="33" t="s">
        <v>1288</v>
      </c>
      <c r="AD509" s="33" t="s">
        <v>1288</v>
      </c>
    </row>
    <row r="510" spans="1:30" x14ac:dyDescent="0.3">
      <c r="A510" t="s">
        <v>522</v>
      </c>
      <c r="B510">
        <v>305832</v>
      </c>
      <c r="C510">
        <v>305832</v>
      </c>
      <c r="D510" s="2">
        <v>1</v>
      </c>
      <c r="E510">
        <v>458</v>
      </c>
      <c r="F510">
        <v>0</v>
      </c>
      <c r="I510" t="s">
        <v>522</v>
      </c>
      <c r="J510" t="s">
        <v>1303</v>
      </c>
      <c r="X510" s="32" t="s">
        <v>522</v>
      </c>
      <c r="Y510" s="32" t="s">
        <v>1288</v>
      </c>
      <c r="AA510" s="33" t="s">
        <v>522</v>
      </c>
      <c r="AB510" s="33" t="s">
        <v>1288</v>
      </c>
      <c r="AC510" s="33" t="s">
        <v>1288</v>
      </c>
      <c r="AD510" s="33" t="s">
        <v>1288</v>
      </c>
    </row>
    <row r="511" spans="1:30" x14ac:dyDescent="0.3">
      <c r="A511" t="s">
        <v>523</v>
      </c>
      <c r="B511">
        <v>382900</v>
      </c>
      <c r="C511">
        <v>382900</v>
      </c>
      <c r="D511" s="2">
        <v>1</v>
      </c>
      <c r="E511">
        <v>537864</v>
      </c>
      <c r="F511">
        <v>0</v>
      </c>
      <c r="I511" t="s">
        <v>523</v>
      </c>
      <c r="J511" t="s">
        <v>1288</v>
      </c>
      <c r="X511" s="32" t="s">
        <v>523</v>
      </c>
      <c r="Y511" s="32" t="s">
        <v>1288</v>
      </c>
      <c r="AA511" s="33" t="s">
        <v>523</v>
      </c>
      <c r="AB511" s="33" t="s">
        <v>1288</v>
      </c>
      <c r="AC511" s="33" t="s">
        <v>1288</v>
      </c>
      <c r="AD511" s="33" t="s">
        <v>1288</v>
      </c>
    </row>
    <row r="512" spans="1:30" x14ac:dyDescent="0.3">
      <c r="A512" t="s">
        <v>524</v>
      </c>
      <c r="B512">
        <v>189062.22</v>
      </c>
      <c r="C512">
        <v>213956</v>
      </c>
      <c r="D512" s="2">
        <v>0.88</v>
      </c>
      <c r="E512">
        <v>329247</v>
      </c>
      <c r="F512">
        <v>0</v>
      </c>
      <c r="I512" t="s">
        <v>524</v>
      </c>
      <c r="J512" t="s">
        <v>1288</v>
      </c>
      <c r="X512" s="32" t="s">
        <v>524</v>
      </c>
      <c r="Y512" s="32" t="s">
        <v>1288</v>
      </c>
      <c r="AA512" s="33" t="s">
        <v>524</v>
      </c>
      <c r="AB512" s="33" t="s">
        <v>1288</v>
      </c>
      <c r="AC512" s="33" t="s">
        <v>1288</v>
      </c>
      <c r="AD512" s="33" t="s">
        <v>1288</v>
      </c>
    </row>
    <row r="513" spans="1:30" x14ac:dyDescent="0.3">
      <c r="A513" t="s">
        <v>525</v>
      </c>
      <c r="B513">
        <v>377092.83</v>
      </c>
      <c r="C513">
        <v>377281</v>
      </c>
      <c r="D513" s="2">
        <v>1</v>
      </c>
      <c r="E513">
        <v>543574</v>
      </c>
      <c r="F513">
        <v>0</v>
      </c>
      <c r="I513" t="s">
        <v>525</v>
      </c>
      <c r="J513" t="s">
        <v>1303</v>
      </c>
      <c r="X513" s="32" t="s">
        <v>525</v>
      </c>
      <c r="Y513" s="32" t="s">
        <v>1288</v>
      </c>
      <c r="AA513" s="33" t="s">
        <v>525</v>
      </c>
      <c r="AB513" s="33" t="s">
        <v>1288</v>
      </c>
      <c r="AC513" s="33" t="s">
        <v>1288</v>
      </c>
      <c r="AD513" s="33" t="s">
        <v>1288</v>
      </c>
    </row>
    <row r="514" spans="1:30" x14ac:dyDescent="0.3">
      <c r="A514" t="s">
        <v>526</v>
      </c>
      <c r="B514">
        <v>399784</v>
      </c>
      <c r="C514">
        <v>399784</v>
      </c>
      <c r="D514" s="2">
        <v>1</v>
      </c>
      <c r="E514">
        <v>681099</v>
      </c>
      <c r="F514">
        <v>0</v>
      </c>
      <c r="I514" t="s">
        <v>526</v>
      </c>
      <c r="J514" t="s">
        <v>1304</v>
      </c>
      <c r="X514" s="32" t="s">
        <v>526</v>
      </c>
      <c r="Y514" s="32" t="s">
        <v>1288</v>
      </c>
      <c r="AA514" s="33" t="s">
        <v>526</v>
      </c>
      <c r="AB514" s="33" t="s">
        <v>1288</v>
      </c>
      <c r="AC514" s="33" t="s">
        <v>1288</v>
      </c>
      <c r="AD514" s="33" t="s">
        <v>1288</v>
      </c>
    </row>
    <row r="515" spans="1:30" x14ac:dyDescent="0.3">
      <c r="A515" t="s">
        <v>527</v>
      </c>
      <c r="B515">
        <v>353160</v>
      </c>
      <c r="C515">
        <v>353160</v>
      </c>
      <c r="D515" s="2">
        <v>1</v>
      </c>
      <c r="E515">
        <v>525020</v>
      </c>
      <c r="F515">
        <v>0</v>
      </c>
      <c r="I515" t="s">
        <v>527</v>
      </c>
      <c r="J515" t="s">
        <v>1304</v>
      </c>
      <c r="X515" s="32" t="s">
        <v>527</v>
      </c>
      <c r="Y515" s="32" t="s">
        <v>1288</v>
      </c>
      <c r="AA515" s="33" t="s">
        <v>527</v>
      </c>
      <c r="AB515" s="33" t="s">
        <v>1288</v>
      </c>
      <c r="AC515" s="33" t="s">
        <v>1288</v>
      </c>
      <c r="AD515" s="33" t="s">
        <v>1288</v>
      </c>
    </row>
    <row r="516" spans="1:30" x14ac:dyDescent="0.3">
      <c r="A516" t="s">
        <v>528</v>
      </c>
      <c r="B516">
        <v>324819</v>
      </c>
      <c r="C516">
        <v>439673</v>
      </c>
      <c r="D516" s="2">
        <v>0.74</v>
      </c>
      <c r="E516">
        <v>619318</v>
      </c>
      <c r="F516">
        <v>0</v>
      </c>
      <c r="I516" t="s">
        <v>528</v>
      </c>
      <c r="J516" t="s">
        <v>1288</v>
      </c>
      <c r="X516" s="32" t="s">
        <v>528</v>
      </c>
      <c r="Y516" s="32" t="s">
        <v>1288</v>
      </c>
      <c r="AA516" s="33" t="s">
        <v>528</v>
      </c>
      <c r="AB516" s="33" t="s">
        <v>1288</v>
      </c>
      <c r="AC516" s="33" t="s">
        <v>1288</v>
      </c>
      <c r="AD516" s="33" t="s">
        <v>1288</v>
      </c>
    </row>
    <row r="517" spans="1:30" x14ac:dyDescent="0.3">
      <c r="A517" t="s">
        <v>529</v>
      </c>
      <c r="B517">
        <v>278415</v>
      </c>
      <c r="C517">
        <v>305040</v>
      </c>
      <c r="D517" s="2">
        <v>0.91</v>
      </c>
      <c r="E517">
        <v>456070</v>
      </c>
      <c r="F517">
        <v>0</v>
      </c>
      <c r="I517" t="s">
        <v>529</v>
      </c>
      <c r="J517" t="s">
        <v>1303</v>
      </c>
      <c r="X517" s="32" t="s">
        <v>529</v>
      </c>
      <c r="Y517" s="32" t="s">
        <v>1288</v>
      </c>
      <c r="AA517" s="33" t="s">
        <v>529</v>
      </c>
      <c r="AB517" s="33" t="s">
        <v>1288</v>
      </c>
      <c r="AC517" s="33" t="s">
        <v>1288</v>
      </c>
      <c r="AD517" s="33" t="s">
        <v>1288</v>
      </c>
    </row>
    <row r="518" spans="1:30" x14ac:dyDescent="0.3">
      <c r="A518" t="s">
        <v>530</v>
      </c>
      <c r="B518">
        <v>216034</v>
      </c>
      <c r="C518">
        <v>216034</v>
      </c>
      <c r="D518" s="2">
        <v>1</v>
      </c>
      <c r="E518">
        <v>343775</v>
      </c>
      <c r="F518">
        <v>0</v>
      </c>
      <c r="I518" t="s">
        <v>530</v>
      </c>
      <c r="J518" t="s">
        <v>1288</v>
      </c>
      <c r="X518" s="32" t="s">
        <v>530</v>
      </c>
      <c r="Y518" s="32" t="s">
        <v>1288</v>
      </c>
      <c r="AA518" s="33" t="s">
        <v>530</v>
      </c>
      <c r="AB518" s="33" t="s">
        <v>1288</v>
      </c>
      <c r="AC518" s="33" t="s">
        <v>1288</v>
      </c>
      <c r="AD518" s="33" t="s">
        <v>1288</v>
      </c>
    </row>
    <row r="519" spans="1:30" x14ac:dyDescent="0.3">
      <c r="A519" t="s">
        <v>531</v>
      </c>
      <c r="B519">
        <v>421191.05</v>
      </c>
      <c r="C519">
        <v>434175</v>
      </c>
      <c r="D519" s="2">
        <v>0.97</v>
      </c>
      <c r="E519">
        <v>479757</v>
      </c>
      <c r="F519">
        <v>0</v>
      </c>
      <c r="I519" t="s">
        <v>531</v>
      </c>
      <c r="J519" t="s">
        <v>1304</v>
      </c>
      <c r="X519" s="32" t="s">
        <v>531</v>
      </c>
      <c r="Y519" s="32" t="s">
        <v>1288</v>
      </c>
      <c r="AA519" s="33" t="s">
        <v>531</v>
      </c>
      <c r="AB519" s="33" t="s">
        <v>1288</v>
      </c>
      <c r="AC519" s="33" t="s">
        <v>1288</v>
      </c>
      <c r="AD519" s="33" t="s">
        <v>1288</v>
      </c>
    </row>
    <row r="520" spans="1:30" x14ac:dyDescent="0.3">
      <c r="A520" t="s">
        <v>532</v>
      </c>
      <c r="B520">
        <v>294767</v>
      </c>
      <c r="C520">
        <v>294767</v>
      </c>
      <c r="D520" s="2">
        <v>1</v>
      </c>
      <c r="E520">
        <v>549905</v>
      </c>
      <c r="F520">
        <v>0</v>
      </c>
      <c r="I520" t="s">
        <v>532</v>
      </c>
      <c r="J520" t="s">
        <v>1303</v>
      </c>
      <c r="X520" s="32" t="s">
        <v>532</v>
      </c>
      <c r="Y520" s="32" t="s">
        <v>1288</v>
      </c>
      <c r="AA520" s="33" t="s">
        <v>532</v>
      </c>
      <c r="AB520" s="33" t="s">
        <v>1288</v>
      </c>
      <c r="AC520" s="33" t="s">
        <v>1288</v>
      </c>
      <c r="AD520" s="33" t="s">
        <v>1288</v>
      </c>
    </row>
    <row r="521" spans="1:30" x14ac:dyDescent="0.3">
      <c r="A521" t="s">
        <v>533</v>
      </c>
      <c r="B521">
        <v>195188</v>
      </c>
      <c r="C521">
        <v>224096</v>
      </c>
      <c r="D521" s="2">
        <v>0.87</v>
      </c>
      <c r="E521">
        <v>237123</v>
      </c>
      <c r="F521">
        <v>0</v>
      </c>
      <c r="I521" t="s">
        <v>533</v>
      </c>
      <c r="J521" t="s">
        <v>1288</v>
      </c>
      <c r="X521" s="32" t="s">
        <v>533</v>
      </c>
      <c r="Y521" s="32" t="s">
        <v>1288</v>
      </c>
      <c r="AA521" s="33" t="s">
        <v>533</v>
      </c>
      <c r="AB521" s="33" t="s">
        <v>1288</v>
      </c>
      <c r="AC521" s="33" t="s">
        <v>1288</v>
      </c>
      <c r="AD521" s="33" t="s">
        <v>1288</v>
      </c>
    </row>
    <row r="522" spans="1:30" x14ac:dyDescent="0.3">
      <c r="A522" t="s">
        <v>534</v>
      </c>
      <c r="B522">
        <v>385574</v>
      </c>
      <c r="C522">
        <v>440656</v>
      </c>
      <c r="D522" s="2">
        <v>0.88</v>
      </c>
      <c r="E522">
        <v>618165</v>
      </c>
      <c r="F522">
        <v>0</v>
      </c>
      <c r="I522" t="s">
        <v>534</v>
      </c>
      <c r="J522" t="s">
        <v>1304</v>
      </c>
      <c r="X522" s="32" t="s">
        <v>534</v>
      </c>
      <c r="Y522" s="32" t="s">
        <v>1288</v>
      </c>
      <c r="AA522" s="33" t="s">
        <v>534</v>
      </c>
      <c r="AB522" s="33" t="s">
        <v>1288</v>
      </c>
      <c r="AC522" s="33" t="s">
        <v>1288</v>
      </c>
      <c r="AD522" s="33" t="s">
        <v>1288</v>
      </c>
    </row>
    <row r="523" spans="1:30" x14ac:dyDescent="0.3">
      <c r="A523" t="s">
        <v>535</v>
      </c>
      <c r="B523">
        <v>451360</v>
      </c>
      <c r="C523">
        <v>451360</v>
      </c>
      <c r="D523" s="2">
        <v>1</v>
      </c>
      <c r="E523">
        <v>552140</v>
      </c>
      <c r="F523">
        <v>0</v>
      </c>
      <c r="I523" t="s">
        <v>535</v>
      </c>
      <c r="J523" t="s">
        <v>1304</v>
      </c>
      <c r="X523" s="32" t="s">
        <v>535</v>
      </c>
      <c r="Y523" s="32" t="s">
        <v>1288</v>
      </c>
      <c r="AA523" s="33" t="s">
        <v>535</v>
      </c>
      <c r="AB523" s="33" t="s">
        <v>1288</v>
      </c>
      <c r="AC523" s="33" t="s">
        <v>1288</v>
      </c>
      <c r="AD523" s="33" t="s">
        <v>1288</v>
      </c>
    </row>
    <row r="524" spans="1:30" x14ac:dyDescent="0.3">
      <c r="A524" t="s">
        <v>536</v>
      </c>
      <c r="B524">
        <v>381684</v>
      </c>
      <c r="C524">
        <v>381684</v>
      </c>
      <c r="D524" s="2">
        <v>1</v>
      </c>
      <c r="E524">
        <v>701590</v>
      </c>
      <c r="F524">
        <v>0</v>
      </c>
      <c r="I524" t="s">
        <v>536</v>
      </c>
      <c r="J524" t="s">
        <v>1304</v>
      </c>
      <c r="X524" s="32" t="s">
        <v>536</v>
      </c>
      <c r="Y524" s="32" t="s">
        <v>1288</v>
      </c>
      <c r="AA524" s="33" t="s">
        <v>536</v>
      </c>
      <c r="AB524" s="33" t="s">
        <v>1288</v>
      </c>
      <c r="AC524" s="33" t="s">
        <v>1288</v>
      </c>
      <c r="AD524" s="33" t="s">
        <v>1288</v>
      </c>
    </row>
    <row r="525" spans="1:30" x14ac:dyDescent="0.3">
      <c r="A525" t="s">
        <v>537</v>
      </c>
      <c r="B525">
        <v>233010</v>
      </c>
      <c r="C525">
        <v>256311</v>
      </c>
      <c r="D525" s="2">
        <v>0.91</v>
      </c>
      <c r="E525">
        <v>576643</v>
      </c>
      <c r="F525">
        <v>0</v>
      </c>
      <c r="I525" t="s">
        <v>537</v>
      </c>
      <c r="J525" t="s">
        <v>1288</v>
      </c>
      <c r="X525" s="32" t="s">
        <v>537</v>
      </c>
      <c r="Y525" s="32" t="s">
        <v>1288</v>
      </c>
      <c r="AA525" s="33" t="s">
        <v>537</v>
      </c>
      <c r="AB525" s="33" t="s">
        <v>1288</v>
      </c>
      <c r="AC525" s="33" t="s">
        <v>1288</v>
      </c>
      <c r="AD525" s="33" t="s">
        <v>1288</v>
      </c>
    </row>
    <row r="526" spans="1:30" x14ac:dyDescent="0.3">
      <c r="A526" t="s">
        <v>538</v>
      </c>
      <c r="B526">
        <v>191108</v>
      </c>
      <c r="C526">
        <v>260586</v>
      </c>
      <c r="D526" s="2">
        <v>0.73</v>
      </c>
      <c r="E526">
        <v>268521</v>
      </c>
      <c r="F526">
        <v>268521</v>
      </c>
      <c r="I526" t="s">
        <v>538</v>
      </c>
      <c r="J526" t="s">
        <v>1288</v>
      </c>
      <c r="X526" s="32" t="s">
        <v>538</v>
      </c>
      <c r="Y526" s="32" t="s">
        <v>1288</v>
      </c>
      <c r="AA526" s="33" t="s">
        <v>538</v>
      </c>
      <c r="AB526" s="33" t="s">
        <v>1288</v>
      </c>
      <c r="AC526" s="33" t="s">
        <v>1288</v>
      </c>
      <c r="AD526" s="33" t="s">
        <v>1288</v>
      </c>
    </row>
    <row r="527" spans="1:30" x14ac:dyDescent="0.3">
      <c r="A527" t="s">
        <v>539</v>
      </c>
      <c r="B527">
        <v>220174</v>
      </c>
      <c r="C527">
        <v>312429</v>
      </c>
      <c r="D527" s="2">
        <v>0.7</v>
      </c>
      <c r="E527">
        <v>641089</v>
      </c>
      <c r="F527">
        <v>641089</v>
      </c>
      <c r="I527" t="s">
        <v>539</v>
      </c>
      <c r="J527" t="s">
        <v>1304</v>
      </c>
      <c r="X527" s="32" t="s">
        <v>539</v>
      </c>
      <c r="Y527" s="32" t="s">
        <v>1288</v>
      </c>
      <c r="AA527" s="33" t="s">
        <v>539</v>
      </c>
      <c r="AB527" s="33" t="s">
        <v>1288</v>
      </c>
      <c r="AC527" s="33" t="s">
        <v>1288</v>
      </c>
      <c r="AD527" s="33" t="s">
        <v>1288</v>
      </c>
    </row>
    <row r="528" spans="1:30" x14ac:dyDescent="0.3">
      <c r="A528" t="s">
        <v>540</v>
      </c>
      <c r="B528">
        <v>195884</v>
      </c>
      <c r="C528">
        <v>195884</v>
      </c>
      <c r="D528" s="2">
        <v>1</v>
      </c>
      <c r="E528">
        <v>279295</v>
      </c>
      <c r="F528">
        <v>0</v>
      </c>
      <c r="I528" t="s">
        <v>540</v>
      </c>
      <c r="J528" t="s">
        <v>1288</v>
      </c>
      <c r="X528" s="32" t="s">
        <v>540</v>
      </c>
      <c r="Y528" s="32" t="s">
        <v>1288</v>
      </c>
      <c r="AA528" s="33" t="s">
        <v>540</v>
      </c>
      <c r="AB528" s="33" t="s">
        <v>1288</v>
      </c>
      <c r="AC528" s="33" t="s">
        <v>1288</v>
      </c>
      <c r="AD528" s="33" t="s">
        <v>1288</v>
      </c>
    </row>
    <row r="529" spans="1:30" x14ac:dyDescent="0.3">
      <c r="A529" t="s">
        <v>541</v>
      </c>
      <c r="B529">
        <v>149460</v>
      </c>
      <c r="C529">
        <v>188244</v>
      </c>
      <c r="D529" s="2">
        <v>0.79</v>
      </c>
      <c r="E529">
        <v>304877</v>
      </c>
      <c r="F529">
        <v>0</v>
      </c>
      <c r="I529" t="s">
        <v>541</v>
      </c>
      <c r="J529" t="s">
        <v>1288</v>
      </c>
      <c r="X529" s="32" t="s">
        <v>541</v>
      </c>
      <c r="Y529" s="32" t="s">
        <v>1288</v>
      </c>
      <c r="AA529" s="33" t="s">
        <v>541</v>
      </c>
      <c r="AB529" s="33" t="s">
        <v>1288</v>
      </c>
      <c r="AC529" s="33" t="s">
        <v>1288</v>
      </c>
      <c r="AD529" s="33" t="s">
        <v>1288</v>
      </c>
    </row>
    <row r="530" spans="1:30" x14ac:dyDescent="0.3">
      <c r="A530" t="s">
        <v>542</v>
      </c>
      <c r="B530">
        <v>298613</v>
      </c>
      <c r="C530">
        <v>423519</v>
      </c>
      <c r="D530" s="2">
        <v>0.71</v>
      </c>
      <c r="E530">
        <v>903342</v>
      </c>
      <c r="F530">
        <v>0</v>
      </c>
      <c r="I530" t="s">
        <v>542</v>
      </c>
      <c r="J530" t="s">
        <v>1304</v>
      </c>
      <c r="X530" s="32" t="s">
        <v>542</v>
      </c>
      <c r="Y530" s="32" t="s">
        <v>1288</v>
      </c>
      <c r="AA530" s="33" t="s">
        <v>542</v>
      </c>
      <c r="AB530" s="33" t="s">
        <v>1288</v>
      </c>
      <c r="AC530" s="33" t="s">
        <v>1288</v>
      </c>
      <c r="AD530" s="33" t="s">
        <v>1288</v>
      </c>
    </row>
    <row r="531" spans="1:30" x14ac:dyDescent="0.3">
      <c r="A531" t="s">
        <v>543</v>
      </c>
      <c r="B531">
        <v>427469.39</v>
      </c>
      <c r="C531">
        <v>457890</v>
      </c>
      <c r="D531" s="2">
        <v>0.93</v>
      </c>
      <c r="E531">
        <v>512938</v>
      </c>
      <c r="F531">
        <v>0</v>
      </c>
      <c r="I531" t="s">
        <v>543</v>
      </c>
      <c r="J531" t="s">
        <v>1304</v>
      </c>
      <c r="X531" s="32" t="s">
        <v>543</v>
      </c>
      <c r="Y531" s="32" t="s">
        <v>1288</v>
      </c>
      <c r="AA531" s="33" t="s">
        <v>543</v>
      </c>
      <c r="AB531" s="33" t="s">
        <v>1288</v>
      </c>
      <c r="AC531" s="33" t="s">
        <v>1288</v>
      </c>
      <c r="AD531" s="33" t="s">
        <v>1288</v>
      </c>
    </row>
    <row r="532" spans="1:30" x14ac:dyDescent="0.3">
      <c r="A532" t="s">
        <v>544</v>
      </c>
      <c r="B532">
        <v>345795</v>
      </c>
      <c r="C532">
        <v>352528</v>
      </c>
      <c r="D532" s="2">
        <v>0.98</v>
      </c>
      <c r="E532">
        <v>276334</v>
      </c>
      <c r="F532">
        <v>0</v>
      </c>
      <c r="I532" t="s">
        <v>544</v>
      </c>
      <c r="J532" t="s">
        <v>1303</v>
      </c>
      <c r="X532" s="32" t="s">
        <v>544</v>
      </c>
      <c r="Y532" s="32" t="s">
        <v>1288</v>
      </c>
      <c r="AA532" s="33" t="s">
        <v>544</v>
      </c>
      <c r="AB532" s="33" t="s">
        <v>1288</v>
      </c>
      <c r="AC532" s="33" t="s">
        <v>1288</v>
      </c>
      <c r="AD532" s="33" t="s">
        <v>1288</v>
      </c>
    </row>
    <row r="533" spans="1:30" x14ac:dyDescent="0.3">
      <c r="A533" t="s">
        <v>545</v>
      </c>
      <c r="B533">
        <v>125409</v>
      </c>
      <c r="C533">
        <v>181818</v>
      </c>
      <c r="D533" s="2">
        <v>0.69</v>
      </c>
      <c r="E533">
        <v>324601</v>
      </c>
      <c r="F533">
        <v>324601</v>
      </c>
      <c r="I533" t="s">
        <v>545</v>
      </c>
      <c r="J533" t="s">
        <v>1288</v>
      </c>
      <c r="X533" s="32" t="s">
        <v>545</v>
      </c>
      <c r="Y533" s="32" t="s">
        <v>1288</v>
      </c>
      <c r="AA533" s="33" t="s">
        <v>545</v>
      </c>
      <c r="AB533" s="33" t="s">
        <v>1288</v>
      </c>
      <c r="AC533" s="33" t="s">
        <v>1288</v>
      </c>
      <c r="AD533" s="33" t="s">
        <v>1288</v>
      </c>
    </row>
    <row r="534" spans="1:30" x14ac:dyDescent="0.3">
      <c r="A534" t="s">
        <v>546</v>
      </c>
      <c r="B534">
        <v>221267.48</v>
      </c>
      <c r="C534">
        <v>294396</v>
      </c>
      <c r="D534" s="2">
        <v>0.75</v>
      </c>
      <c r="E534">
        <v>690015</v>
      </c>
      <c r="F534">
        <v>0</v>
      </c>
      <c r="I534" t="s">
        <v>546</v>
      </c>
      <c r="J534" t="s">
        <v>1304</v>
      </c>
      <c r="X534" s="32" t="s">
        <v>546</v>
      </c>
      <c r="Y534" s="32" t="s">
        <v>1288</v>
      </c>
      <c r="AA534" s="33" t="s">
        <v>546</v>
      </c>
      <c r="AB534" s="33" t="s">
        <v>1288</v>
      </c>
      <c r="AC534" s="33" t="s">
        <v>1288</v>
      </c>
      <c r="AD534" s="33" t="s">
        <v>1288</v>
      </c>
    </row>
    <row r="535" spans="1:30" x14ac:dyDescent="0.3">
      <c r="A535" t="s">
        <v>547</v>
      </c>
      <c r="B535">
        <v>166077.54</v>
      </c>
      <c r="C535">
        <v>183670</v>
      </c>
      <c r="D535" s="2">
        <v>0.9</v>
      </c>
      <c r="E535">
        <v>404518</v>
      </c>
      <c r="F535">
        <v>0</v>
      </c>
      <c r="I535" t="s">
        <v>547</v>
      </c>
      <c r="J535" t="s">
        <v>1303</v>
      </c>
      <c r="X535" s="32" t="s">
        <v>547</v>
      </c>
      <c r="Y535" s="32" t="s">
        <v>1288</v>
      </c>
      <c r="AA535" s="33" t="s">
        <v>547</v>
      </c>
      <c r="AB535" s="33" t="s">
        <v>1288</v>
      </c>
      <c r="AC535" s="33" t="s">
        <v>1288</v>
      </c>
      <c r="AD535" s="33" t="s">
        <v>1288</v>
      </c>
    </row>
    <row r="536" spans="1:30" x14ac:dyDescent="0.3">
      <c r="A536" t="s">
        <v>548</v>
      </c>
      <c r="B536">
        <v>197379</v>
      </c>
      <c r="C536">
        <v>197379</v>
      </c>
      <c r="D536" s="2">
        <v>1</v>
      </c>
      <c r="E536">
        <v>243406</v>
      </c>
      <c r="F536">
        <v>0</v>
      </c>
      <c r="I536" t="s">
        <v>548</v>
      </c>
      <c r="J536" t="s">
        <v>1288</v>
      </c>
      <c r="X536" s="32" t="s">
        <v>548</v>
      </c>
      <c r="Y536" s="32" t="s">
        <v>1288</v>
      </c>
      <c r="AA536" s="33" t="s">
        <v>548</v>
      </c>
      <c r="AB536" s="33" t="s">
        <v>1288</v>
      </c>
      <c r="AC536" s="33" t="s">
        <v>1288</v>
      </c>
      <c r="AD536" s="33" t="s">
        <v>1288</v>
      </c>
    </row>
    <row r="537" spans="1:30" x14ac:dyDescent="0.3">
      <c r="A537" t="s">
        <v>549</v>
      </c>
      <c r="B537">
        <v>245707</v>
      </c>
      <c r="C537">
        <v>245707</v>
      </c>
      <c r="D537" s="2">
        <v>1</v>
      </c>
      <c r="E537">
        <v>388996</v>
      </c>
      <c r="F537">
        <v>0</v>
      </c>
      <c r="I537" t="s">
        <v>549</v>
      </c>
      <c r="J537" t="s">
        <v>1288</v>
      </c>
      <c r="X537" s="32" t="s">
        <v>549</v>
      </c>
      <c r="Y537" s="32" t="s">
        <v>1288</v>
      </c>
      <c r="AA537" s="33" t="s">
        <v>549</v>
      </c>
      <c r="AB537" s="33" t="s">
        <v>1288</v>
      </c>
      <c r="AC537" s="33" t="s">
        <v>1288</v>
      </c>
      <c r="AD537" s="33" t="s">
        <v>1288</v>
      </c>
    </row>
    <row r="538" spans="1:30" x14ac:dyDescent="0.3">
      <c r="A538" t="s">
        <v>550</v>
      </c>
      <c r="B538">
        <v>267970</v>
      </c>
      <c r="C538">
        <v>294850</v>
      </c>
      <c r="D538" s="2">
        <v>0.91</v>
      </c>
      <c r="E538">
        <v>526681</v>
      </c>
      <c r="F538">
        <v>0</v>
      </c>
      <c r="I538" t="s">
        <v>550</v>
      </c>
      <c r="J538" t="s">
        <v>1303</v>
      </c>
      <c r="X538" s="32" t="s">
        <v>550</v>
      </c>
      <c r="Y538" s="32" t="s">
        <v>1288</v>
      </c>
      <c r="AA538" s="33" t="s">
        <v>550</v>
      </c>
      <c r="AB538" s="33" t="s">
        <v>1288</v>
      </c>
      <c r="AC538" s="33" t="s">
        <v>1288</v>
      </c>
      <c r="AD538" s="33" t="s">
        <v>1288</v>
      </c>
    </row>
    <row r="539" spans="1:30" x14ac:dyDescent="0.3">
      <c r="A539" t="s">
        <v>551</v>
      </c>
      <c r="B539">
        <v>407807.5</v>
      </c>
      <c r="C539">
        <v>423332</v>
      </c>
      <c r="D539" s="2">
        <v>0.96</v>
      </c>
      <c r="E539">
        <v>686951</v>
      </c>
      <c r="F539">
        <v>0</v>
      </c>
      <c r="I539" t="s">
        <v>551</v>
      </c>
      <c r="J539" t="s">
        <v>1303</v>
      </c>
      <c r="X539" s="32" t="s">
        <v>551</v>
      </c>
      <c r="Y539" s="32" t="s">
        <v>1288</v>
      </c>
      <c r="AA539" s="33" t="s">
        <v>551</v>
      </c>
      <c r="AB539" s="33" t="s">
        <v>1288</v>
      </c>
      <c r="AC539" s="33" t="s">
        <v>1288</v>
      </c>
      <c r="AD539" s="33" t="s">
        <v>1288</v>
      </c>
    </row>
    <row r="540" spans="1:30" x14ac:dyDescent="0.3">
      <c r="A540" t="s">
        <v>552</v>
      </c>
      <c r="B540">
        <v>357030</v>
      </c>
      <c r="C540">
        <v>392733</v>
      </c>
      <c r="D540" s="2">
        <v>0.91</v>
      </c>
      <c r="E540">
        <v>685093</v>
      </c>
      <c r="F540">
        <v>0</v>
      </c>
      <c r="I540" t="s">
        <v>552</v>
      </c>
      <c r="J540" t="s">
        <v>1304</v>
      </c>
      <c r="X540" s="32" t="s">
        <v>552</v>
      </c>
      <c r="Y540" s="32" t="s">
        <v>1288</v>
      </c>
      <c r="AA540" s="33" t="s">
        <v>552</v>
      </c>
      <c r="AB540" s="33" t="s">
        <v>1288</v>
      </c>
      <c r="AC540" s="33" t="s">
        <v>1288</v>
      </c>
      <c r="AD540" s="33" t="s">
        <v>1288</v>
      </c>
    </row>
    <row r="541" spans="1:30" x14ac:dyDescent="0.3">
      <c r="A541" t="s">
        <v>553</v>
      </c>
      <c r="B541">
        <v>519708</v>
      </c>
      <c r="C541">
        <v>519708</v>
      </c>
      <c r="D541" s="2">
        <v>1</v>
      </c>
      <c r="E541">
        <v>335310</v>
      </c>
      <c r="F541">
        <v>0</v>
      </c>
      <c r="I541" t="s">
        <v>553</v>
      </c>
      <c r="J541" t="s">
        <v>1303</v>
      </c>
      <c r="X541" s="32" t="s">
        <v>553</v>
      </c>
      <c r="Y541" s="32" t="s">
        <v>1288</v>
      </c>
      <c r="AA541" s="33" t="s">
        <v>553</v>
      </c>
      <c r="AB541" s="33" t="s">
        <v>1288</v>
      </c>
      <c r="AC541" s="33" t="s">
        <v>1288</v>
      </c>
      <c r="AD541" s="33" t="s">
        <v>1288</v>
      </c>
    </row>
    <row r="542" spans="1:30" x14ac:dyDescent="0.3">
      <c r="A542" t="s">
        <v>554</v>
      </c>
      <c r="B542">
        <v>154830</v>
      </c>
      <c r="C542">
        <v>154830</v>
      </c>
      <c r="D542" s="2">
        <v>1</v>
      </c>
      <c r="E542">
        <v>330174</v>
      </c>
      <c r="F542">
        <v>0</v>
      </c>
      <c r="I542" t="s">
        <v>554</v>
      </c>
      <c r="J542" t="s">
        <v>1303</v>
      </c>
      <c r="X542" s="32" t="s">
        <v>554</v>
      </c>
      <c r="Y542" s="32" t="s">
        <v>1288</v>
      </c>
      <c r="AA542" s="33" t="s">
        <v>554</v>
      </c>
      <c r="AB542" s="33" t="s">
        <v>1288</v>
      </c>
      <c r="AC542" s="33" t="s">
        <v>1288</v>
      </c>
      <c r="AD542" s="33" t="s">
        <v>1288</v>
      </c>
    </row>
    <row r="543" spans="1:30" x14ac:dyDescent="0.3">
      <c r="A543" t="s">
        <v>555</v>
      </c>
      <c r="B543">
        <v>611580</v>
      </c>
      <c r="C543">
        <v>611580</v>
      </c>
      <c r="D543" s="2">
        <v>1</v>
      </c>
      <c r="E543">
        <v>90343</v>
      </c>
      <c r="F543">
        <v>0</v>
      </c>
      <c r="I543" t="s">
        <v>555</v>
      </c>
      <c r="J543" t="s">
        <v>1304</v>
      </c>
      <c r="X543" s="32" t="s">
        <v>555</v>
      </c>
      <c r="Y543" s="32" t="s">
        <v>1288</v>
      </c>
      <c r="AA543" s="33" t="s">
        <v>555</v>
      </c>
      <c r="AB543" s="33" t="s">
        <v>1288</v>
      </c>
      <c r="AC543" s="33" t="s">
        <v>1288</v>
      </c>
      <c r="AD543" s="33" t="s">
        <v>1288</v>
      </c>
    </row>
    <row r="544" spans="1:30" x14ac:dyDescent="0.3">
      <c r="A544" t="s">
        <v>556</v>
      </c>
      <c r="B544">
        <v>223971</v>
      </c>
      <c r="C544">
        <v>223971</v>
      </c>
      <c r="D544" s="2">
        <v>1</v>
      </c>
      <c r="E544">
        <v>345777</v>
      </c>
      <c r="F544">
        <v>0</v>
      </c>
      <c r="I544" t="s">
        <v>556</v>
      </c>
      <c r="J544" t="s">
        <v>1288</v>
      </c>
      <c r="X544" s="32" t="s">
        <v>556</v>
      </c>
      <c r="Y544" s="32" t="s">
        <v>1288</v>
      </c>
      <c r="AA544" s="33" t="s">
        <v>556</v>
      </c>
      <c r="AB544" s="33" t="s">
        <v>1288</v>
      </c>
      <c r="AC544" s="33" t="s">
        <v>1288</v>
      </c>
      <c r="AD544" s="33" t="s">
        <v>1288</v>
      </c>
    </row>
    <row r="545" spans="1:30" x14ac:dyDescent="0.3">
      <c r="A545" t="s">
        <v>557</v>
      </c>
      <c r="B545">
        <v>293076</v>
      </c>
      <c r="C545">
        <v>350768</v>
      </c>
      <c r="D545" s="2">
        <v>0.84</v>
      </c>
      <c r="E545">
        <v>326503</v>
      </c>
      <c r="F545">
        <v>0</v>
      </c>
      <c r="I545" t="s">
        <v>557</v>
      </c>
      <c r="J545" t="s">
        <v>1288</v>
      </c>
      <c r="X545" s="32" t="s">
        <v>557</v>
      </c>
      <c r="Y545" s="32" t="s">
        <v>1288</v>
      </c>
      <c r="AA545" s="33" t="s">
        <v>557</v>
      </c>
      <c r="AB545" s="33" t="s">
        <v>1288</v>
      </c>
      <c r="AC545" s="33" t="s">
        <v>1288</v>
      </c>
      <c r="AD545" s="33" t="s">
        <v>1288</v>
      </c>
    </row>
    <row r="546" spans="1:30" x14ac:dyDescent="0.3">
      <c r="A546" t="s">
        <v>558</v>
      </c>
      <c r="B546">
        <v>269717.77</v>
      </c>
      <c r="C546">
        <v>272160</v>
      </c>
      <c r="D546" s="2">
        <v>0.99</v>
      </c>
      <c r="E546">
        <v>133018</v>
      </c>
      <c r="F546">
        <v>0</v>
      </c>
      <c r="I546" t="s">
        <v>558</v>
      </c>
      <c r="J546" t="s">
        <v>1288</v>
      </c>
      <c r="X546" s="32" t="s">
        <v>558</v>
      </c>
      <c r="Y546" s="32" t="s">
        <v>1288</v>
      </c>
      <c r="AA546" s="33" t="s">
        <v>558</v>
      </c>
      <c r="AB546" s="33" t="s">
        <v>1288</v>
      </c>
      <c r="AC546" s="33" t="s">
        <v>1288</v>
      </c>
      <c r="AD546" s="33" t="s">
        <v>1288</v>
      </c>
    </row>
    <row r="547" spans="1:30" x14ac:dyDescent="0.3">
      <c r="A547" t="s">
        <v>559</v>
      </c>
      <c r="B547">
        <v>400320</v>
      </c>
      <c r="C547">
        <v>400320</v>
      </c>
      <c r="D547" s="2">
        <v>1</v>
      </c>
      <c r="E547">
        <v>214422</v>
      </c>
      <c r="F547">
        <v>0</v>
      </c>
      <c r="I547" t="s">
        <v>559</v>
      </c>
      <c r="J547" t="s">
        <v>1288</v>
      </c>
      <c r="X547" s="32" t="s">
        <v>559</v>
      </c>
      <c r="Y547" s="32" t="s">
        <v>1288</v>
      </c>
      <c r="AA547" s="33" t="s">
        <v>559</v>
      </c>
      <c r="AB547" s="33" t="s">
        <v>1288</v>
      </c>
      <c r="AC547" s="33" t="s">
        <v>1288</v>
      </c>
      <c r="AD547" s="33" t="s">
        <v>1288</v>
      </c>
    </row>
    <row r="548" spans="1:30" x14ac:dyDescent="0.3">
      <c r="A548" t="s">
        <v>560</v>
      </c>
      <c r="B548">
        <v>291573.44</v>
      </c>
      <c r="C548">
        <v>292264</v>
      </c>
      <c r="D548" s="2">
        <v>1</v>
      </c>
      <c r="E548">
        <v>42053</v>
      </c>
      <c r="F548">
        <v>0</v>
      </c>
      <c r="I548" t="s">
        <v>560</v>
      </c>
      <c r="J548" t="s">
        <v>1288</v>
      </c>
      <c r="X548" s="32" t="s">
        <v>560</v>
      </c>
      <c r="Y548" s="32" t="s">
        <v>1288</v>
      </c>
      <c r="AA548" s="33" t="s">
        <v>560</v>
      </c>
      <c r="AB548" s="33" t="s">
        <v>1288</v>
      </c>
      <c r="AC548" s="33" t="s">
        <v>1288</v>
      </c>
      <c r="AD548" s="33" t="s">
        <v>1288</v>
      </c>
    </row>
    <row r="549" spans="1:30" x14ac:dyDescent="0.3">
      <c r="A549" t="s">
        <v>561</v>
      </c>
      <c r="B549">
        <v>744398.21</v>
      </c>
      <c r="C549">
        <v>745541</v>
      </c>
      <c r="D549" s="2">
        <v>1</v>
      </c>
      <c r="E549">
        <v>411350</v>
      </c>
      <c r="F549">
        <v>0</v>
      </c>
      <c r="I549" t="s">
        <v>561</v>
      </c>
      <c r="J549" t="s">
        <v>1288</v>
      </c>
      <c r="X549" s="32" t="s">
        <v>561</v>
      </c>
      <c r="Y549" s="32" t="s">
        <v>1288</v>
      </c>
      <c r="AA549" s="33" t="s">
        <v>561</v>
      </c>
      <c r="AB549" s="33" t="s">
        <v>1288</v>
      </c>
      <c r="AC549" s="33" t="s">
        <v>1288</v>
      </c>
      <c r="AD549" s="33" t="s">
        <v>1288</v>
      </c>
    </row>
    <row r="550" spans="1:30" x14ac:dyDescent="0.3">
      <c r="A550" t="s">
        <v>562</v>
      </c>
      <c r="B550">
        <v>318660</v>
      </c>
      <c r="C550">
        <v>374265</v>
      </c>
      <c r="D550" s="2">
        <v>0.85</v>
      </c>
      <c r="E550">
        <v>589342</v>
      </c>
      <c r="F550">
        <v>0</v>
      </c>
      <c r="I550" t="s">
        <v>562</v>
      </c>
      <c r="J550" t="s">
        <v>1304</v>
      </c>
      <c r="X550" s="32" t="s">
        <v>562</v>
      </c>
      <c r="Y550" s="32" t="s">
        <v>1288</v>
      </c>
      <c r="AA550" s="33" t="s">
        <v>562</v>
      </c>
      <c r="AB550" s="33" t="s">
        <v>1288</v>
      </c>
      <c r="AC550" s="33" t="s">
        <v>1288</v>
      </c>
      <c r="AD550" s="33" t="s">
        <v>1288</v>
      </c>
    </row>
    <row r="551" spans="1:30" x14ac:dyDescent="0.3">
      <c r="A551" t="s">
        <v>563</v>
      </c>
      <c r="B551">
        <v>171226</v>
      </c>
      <c r="C551">
        <v>202358</v>
      </c>
      <c r="D551" s="2">
        <v>0.85</v>
      </c>
      <c r="E551">
        <v>93230</v>
      </c>
      <c r="F551">
        <v>0</v>
      </c>
      <c r="I551" t="s">
        <v>563</v>
      </c>
      <c r="J551" t="s">
        <v>1303</v>
      </c>
      <c r="X551" s="32" t="s">
        <v>563</v>
      </c>
      <c r="Y551" s="32" t="s">
        <v>1288</v>
      </c>
      <c r="AA551" s="33" t="s">
        <v>563</v>
      </c>
      <c r="AB551" s="33" t="s">
        <v>1288</v>
      </c>
      <c r="AC551" s="33" t="s">
        <v>1288</v>
      </c>
      <c r="AD551" s="33" t="s">
        <v>1288</v>
      </c>
    </row>
    <row r="552" spans="1:30" x14ac:dyDescent="0.3">
      <c r="A552" t="s">
        <v>564</v>
      </c>
      <c r="B552">
        <v>201264</v>
      </c>
      <c r="C552">
        <v>228613</v>
      </c>
      <c r="D552" s="2">
        <v>0.88</v>
      </c>
      <c r="E552">
        <v>488371</v>
      </c>
      <c r="F552">
        <v>0</v>
      </c>
      <c r="I552" t="s">
        <v>564</v>
      </c>
      <c r="J552" t="s">
        <v>1288</v>
      </c>
      <c r="X552" s="32" t="s">
        <v>564</v>
      </c>
      <c r="Y552" s="32" t="s">
        <v>1288</v>
      </c>
      <c r="AA552" s="33" t="s">
        <v>564</v>
      </c>
      <c r="AB552" s="33" t="s">
        <v>1288</v>
      </c>
      <c r="AC552" s="33" t="s">
        <v>1288</v>
      </c>
      <c r="AD552" s="33" t="s">
        <v>1288</v>
      </c>
    </row>
    <row r="553" spans="1:30" x14ac:dyDescent="0.3">
      <c r="A553" t="s">
        <v>565</v>
      </c>
      <c r="B553">
        <v>182784</v>
      </c>
      <c r="C553">
        <v>182784</v>
      </c>
      <c r="D553" s="2">
        <v>1</v>
      </c>
      <c r="E553">
        <v>281249</v>
      </c>
      <c r="F553">
        <v>0</v>
      </c>
      <c r="I553" t="s">
        <v>565</v>
      </c>
      <c r="J553" t="s">
        <v>1303</v>
      </c>
      <c r="X553" s="32" t="s">
        <v>565</v>
      </c>
      <c r="Y553" s="32" t="s">
        <v>1288</v>
      </c>
      <c r="AA553" s="33" t="s">
        <v>565</v>
      </c>
      <c r="AB553" s="33" t="s">
        <v>1288</v>
      </c>
      <c r="AC553" s="33" t="s">
        <v>1288</v>
      </c>
      <c r="AD553" s="33" t="s">
        <v>1288</v>
      </c>
    </row>
    <row r="554" spans="1:30" x14ac:dyDescent="0.3">
      <c r="A554" t="s">
        <v>566</v>
      </c>
      <c r="B554">
        <v>229524</v>
      </c>
      <c r="C554">
        <v>305830</v>
      </c>
      <c r="D554" s="2">
        <v>0.75</v>
      </c>
      <c r="E554">
        <v>450677</v>
      </c>
      <c r="F554">
        <v>450677</v>
      </c>
      <c r="I554" t="s">
        <v>566</v>
      </c>
      <c r="J554" t="s">
        <v>1304</v>
      </c>
      <c r="X554" s="32" t="s">
        <v>566</v>
      </c>
      <c r="Y554" s="32" t="s">
        <v>1288</v>
      </c>
      <c r="AA554" s="33" t="s">
        <v>566</v>
      </c>
      <c r="AB554" s="33" t="s">
        <v>1288</v>
      </c>
      <c r="AC554" s="33" t="s">
        <v>1288</v>
      </c>
      <c r="AD554" s="33" t="s">
        <v>1288</v>
      </c>
    </row>
    <row r="555" spans="1:30" x14ac:dyDescent="0.3">
      <c r="A555" t="s">
        <v>567</v>
      </c>
      <c r="B555">
        <v>273340.17</v>
      </c>
      <c r="C555">
        <v>274626</v>
      </c>
      <c r="D555" s="2">
        <v>1</v>
      </c>
      <c r="E555">
        <v>200009</v>
      </c>
      <c r="F555">
        <v>0</v>
      </c>
      <c r="I555" t="s">
        <v>567</v>
      </c>
      <c r="J555" t="s">
        <v>1288</v>
      </c>
      <c r="X555" s="32" t="s">
        <v>567</v>
      </c>
      <c r="Y555" s="32" t="s">
        <v>1288</v>
      </c>
      <c r="AA555" s="33" t="s">
        <v>567</v>
      </c>
      <c r="AB555" s="33" t="s">
        <v>1288</v>
      </c>
      <c r="AC555" s="33" t="s">
        <v>1288</v>
      </c>
      <c r="AD555" s="33" t="s">
        <v>1288</v>
      </c>
    </row>
    <row r="556" spans="1:30" x14ac:dyDescent="0.3">
      <c r="A556" t="s">
        <v>568</v>
      </c>
      <c r="B556">
        <v>394092</v>
      </c>
      <c r="C556">
        <v>394092</v>
      </c>
      <c r="D556" s="2">
        <v>1</v>
      </c>
      <c r="E556">
        <v>426027</v>
      </c>
      <c r="F556">
        <v>0</v>
      </c>
      <c r="I556" t="s">
        <v>568</v>
      </c>
      <c r="J556" t="s">
        <v>1288</v>
      </c>
      <c r="X556" s="32" t="s">
        <v>568</v>
      </c>
      <c r="Y556" s="32" t="s">
        <v>1288</v>
      </c>
      <c r="AA556" s="33" t="s">
        <v>568</v>
      </c>
      <c r="AB556" s="33" t="s">
        <v>1288</v>
      </c>
      <c r="AC556" s="33" t="s">
        <v>1288</v>
      </c>
      <c r="AD556" s="33" t="s">
        <v>1288</v>
      </c>
    </row>
    <row r="557" spans="1:30" x14ac:dyDescent="0.3">
      <c r="A557" t="s">
        <v>569</v>
      </c>
      <c r="B557">
        <v>318840</v>
      </c>
      <c r="C557">
        <v>318840</v>
      </c>
      <c r="D557" s="2">
        <v>1</v>
      </c>
      <c r="E557">
        <v>337737</v>
      </c>
      <c r="F557">
        <v>0</v>
      </c>
      <c r="I557" t="s">
        <v>569</v>
      </c>
      <c r="J557" t="s">
        <v>1288</v>
      </c>
      <c r="X557" s="32" t="s">
        <v>569</v>
      </c>
      <c r="Y557" s="32" t="s">
        <v>1288</v>
      </c>
      <c r="AA557" s="33" t="s">
        <v>569</v>
      </c>
      <c r="AB557" s="33" t="s">
        <v>1288</v>
      </c>
      <c r="AC557" s="33" t="s">
        <v>1288</v>
      </c>
      <c r="AD557" s="33" t="s">
        <v>1288</v>
      </c>
    </row>
    <row r="558" spans="1:30" x14ac:dyDescent="0.3">
      <c r="A558" t="s">
        <v>570</v>
      </c>
      <c r="B558">
        <v>282636</v>
      </c>
      <c r="C558">
        <v>282636</v>
      </c>
      <c r="D558" s="2">
        <v>1</v>
      </c>
      <c r="E558">
        <v>507192</v>
      </c>
      <c r="F558">
        <v>0</v>
      </c>
      <c r="I558" t="s">
        <v>570</v>
      </c>
      <c r="J558" t="s">
        <v>1303</v>
      </c>
      <c r="X558" s="32" t="s">
        <v>570</v>
      </c>
      <c r="Y558" s="32" t="s">
        <v>1288</v>
      </c>
      <c r="AA558" s="33" t="s">
        <v>570</v>
      </c>
      <c r="AB558" s="33" t="s">
        <v>1288</v>
      </c>
      <c r="AC558" s="33" t="s">
        <v>1288</v>
      </c>
      <c r="AD558" s="33" t="s">
        <v>1288</v>
      </c>
    </row>
    <row r="559" spans="1:30" x14ac:dyDescent="0.3">
      <c r="A559" t="s">
        <v>571</v>
      </c>
      <c r="B559">
        <v>204688</v>
      </c>
      <c r="C559">
        <v>204688</v>
      </c>
      <c r="D559" s="2">
        <v>1</v>
      </c>
      <c r="E559">
        <v>415458</v>
      </c>
      <c r="F559">
        <v>0</v>
      </c>
      <c r="I559" t="s">
        <v>571</v>
      </c>
      <c r="J559" t="s">
        <v>1303</v>
      </c>
      <c r="X559" s="32" t="s">
        <v>571</v>
      </c>
      <c r="Y559" s="32" t="s">
        <v>1288</v>
      </c>
      <c r="AA559" s="33" t="s">
        <v>571</v>
      </c>
      <c r="AB559" s="33" t="s">
        <v>1288</v>
      </c>
      <c r="AC559" s="33" t="s">
        <v>1288</v>
      </c>
      <c r="AD559" s="33" t="s">
        <v>1288</v>
      </c>
    </row>
    <row r="560" spans="1:30" x14ac:dyDescent="0.3">
      <c r="A560" t="s">
        <v>572</v>
      </c>
      <c r="B560">
        <v>355674</v>
      </c>
      <c r="C560">
        <v>355674</v>
      </c>
      <c r="D560" s="2">
        <v>1</v>
      </c>
      <c r="E560">
        <v>361772</v>
      </c>
      <c r="F560">
        <v>0</v>
      </c>
      <c r="I560" t="s">
        <v>572</v>
      </c>
      <c r="J560" t="s">
        <v>1303</v>
      </c>
      <c r="X560" s="32" t="s">
        <v>572</v>
      </c>
      <c r="Y560" s="32" t="s">
        <v>1288</v>
      </c>
      <c r="AA560" s="33" t="s">
        <v>572</v>
      </c>
      <c r="AB560" s="33" t="s">
        <v>1288</v>
      </c>
      <c r="AC560" s="33" t="s">
        <v>1288</v>
      </c>
      <c r="AD560" s="33" t="s">
        <v>1288</v>
      </c>
    </row>
    <row r="561" spans="1:30" x14ac:dyDescent="0.3">
      <c r="A561" t="s">
        <v>573</v>
      </c>
      <c r="B561">
        <v>279969</v>
      </c>
      <c r="C561">
        <v>363780</v>
      </c>
      <c r="D561" s="2">
        <v>0.77</v>
      </c>
      <c r="E561">
        <v>624014</v>
      </c>
      <c r="F561">
        <v>0</v>
      </c>
      <c r="I561" t="s">
        <v>573</v>
      </c>
      <c r="J561" t="s">
        <v>1303</v>
      </c>
      <c r="X561" s="32" t="s">
        <v>573</v>
      </c>
      <c r="Y561" s="32" t="s">
        <v>1288</v>
      </c>
      <c r="AA561" s="33" t="s">
        <v>573</v>
      </c>
      <c r="AB561" s="33" t="s">
        <v>1288</v>
      </c>
      <c r="AC561" s="33" t="s">
        <v>1288</v>
      </c>
      <c r="AD561" s="33" t="s">
        <v>1288</v>
      </c>
    </row>
    <row r="562" spans="1:30" x14ac:dyDescent="0.3">
      <c r="A562" t="s">
        <v>574</v>
      </c>
      <c r="B562">
        <v>273559.34000000003</v>
      </c>
      <c r="C562">
        <v>701640</v>
      </c>
      <c r="D562" s="2">
        <v>0.39</v>
      </c>
      <c r="E562">
        <v>0</v>
      </c>
      <c r="F562">
        <v>0</v>
      </c>
      <c r="I562" t="s">
        <v>574</v>
      </c>
      <c r="J562" t="s">
        <v>1305</v>
      </c>
      <c r="X562" s="32" t="s">
        <v>574</v>
      </c>
      <c r="Y562" s="32" t="s">
        <v>1288</v>
      </c>
      <c r="AA562" s="33" t="s">
        <v>574</v>
      </c>
      <c r="AB562" s="33" t="s">
        <v>1288</v>
      </c>
      <c r="AC562" s="33" t="s">
        <v>1288</v>
      </c>
      <c r="AD562" s="33" t="s">
        <v>1288</v>
      </c>
    </row>
    <row r="563" spans="1:30" x14ac:dyDescent="0.3">
      <c r="A563" t="s">
        <v>575</v>
      </c>
      <c r="B563">
        <v>174062</v>
      </c>
      <c r="C563">
        <v>317124</v>
      </c>
      <c r="D563" s="2">
        <v>0.55000000000000004</v>
      </c>
      <c r="E563">
        <v>960196</v>
      </c>
      <c r="F563">
        <v>960196</v>
      </c>
      <c r="I563" t="s">
        <v>575</v>
      </c>
      <c r="J563" t="s">
        <v>1304</v>
      </c>
      <c r="X563" s="32" t="s">
        <v>575</v>
      </c>
      <c r="Y563" s="32" t="s">
        <v>1288</v>
      </c>
      <c r="AA563" s="33" t="s">
        <v>575</v>
      </c>
      <c r="AB563" s="33" t="s">
        <v>1288</v>
      </c>
      <c r="AC563" s="33" t="s">
        <v>1288</v>
      </c>
      <c r="AD563" s="33" t="s">
        <v>1288</v>
      </c>
    </row>
    <row r="564" spans="1:30" x14ac:dyDescent="0.3">
      <c r="A564" t="s">
        <v>576</v>
      </c>
      <c r="B564">
        <v>336400</v>
      </c>
      <c r="C564">
        <v>336400</v>
      </c>
      <c r="D564" s="2">
        <v>1</v>
      </c>
      <c r="E564">
        <v>512601</v>
      </c>
      <c r="F564">
        <v>0</v>
      </c>
      <c r="I564" t="s">
        <v>576</v>
      </c>
      <c r="J564" t="s">
        <v>1303</v>
      </c>
      <c r="X564" s="32" t="s">
        <v>576</v>
      </c>
      <c r="Y564" s="32" t="s">
        <v>1288</v>
      </c>
      <c r="AA564" s="33" t="s">
        <v>576</v>
      </c>
      <c r="AB564" s="33" t="s">
        <v>1288</v>
      </c>
      <c r="AC564" s="33" t="s">
        <v>1288</v>
      </c>
      <c r="AD564" s="33" t="s">
        <v>1288</v>
      </c>
    </row>
    <row r="565" spans="1:30" x14ac:dyDescent="0.3">
      <c r="A565" t="s">
        <v>577</v>
      </c>
      <c r="B565">
        <v>442632</v>
      </c>
      <c r="C565">
        <v>442632</v>
      </c>
      <c r="D565" s="2">
        <v>1</v>
      </c>
      <c r="E565">
        <v>825296</v>
      </c>
      <c r="F565">
        <v>0</v>
      </c>
      <c r="I565" t="s">
        <v>577</v>
      </c>
      <c r="J565" t="s">
        <v>1304</v>
      </c>
      <c r="X565" s="32" t="s">
        <v>577</v>
      </c>
      <c r="Y565" s="32" t="s">
        <v>1288</v>
      </c>
      <c r="AA565" s="33" t="s">
        <v>577</v>
      </c>
      <c r="AB565" s="33" t="s">
        <v>1288</v>
      </c>
      <c r="AC565" s="33" t="s">
        <v>1288</v>
      </c>
      <c r="AD565" s="33" t="s">
        <v>1288</v>
      </c>
    </row>
    <row r="566" spans="1:30" x14ac:dyDescent="0.3">
      <c r="A566" t="s">
        <v>578</v>
      </c>
      <c r="B566">
        <v>311623</v>
      </c>
      <c r="C566">
        <v>335594</v>
      </c>
      <c r="D566" s="2">
        <v>0.93</v>
      </c>
      <c r="E566">
        <v>444859</v>
      </c>
      <c r="F566">
        <v>0</v>
      </c>
      <c r="I566" t="s">
        <v>578</v>
      </c>
      <c r="J566" t="s">
        <v>1304</v>
      </c>
      <c r="X566" s="32" t="s">
        <v>578</v>
      </c>
      <c r="Y566" s="32" t="s">
        <v>1288</v>
      </c>
      <c r="AA566" s="33" t="s">
        <v>578</v>
      </c>
      <c r="AB566" s="33" t="s">
        <v>1288</v>
      </c>
      <c r="AC566" s="33" t="s">
        <v>1288</v>
      </c>
      <c r="AD566" s="33" t="s">
        <v>1288</v>
      </c>
    </row>
    <row r="567" spans="1:30" x14ac:dyDescent="0.3">
      <c r="A567" t="s">
        <v>579</v>
      </c>
      <c r="B567">
        <v>371943</v>
      </c>
      <c r="C567">
        <v>400554</v>
      </c>
      <c r="D567" s="2">
        <v>0.93</v>
      </c>
      <c r="E567">
        <v>754106</v>
      </c>
      <c r="F567">
        <v>0</v>
      </c>
      <c r="I567" t="s">
        <v>579</v>
      </c>
      <c r="J567" t="s">
        <v>1304</v>
      </c>
      <c r="X567" s="32" t="s">
        <v>579</v>
      </c>
      <c r="Y567" s="32" t="s">
        <v>1288</v>
      </c>
      <c r="AA567" s="33" t="s">
        <v>579</v>
      </c>
      <c r="AB567" s="33" t="s">
        <v>1288</v>
      </c>
      <c r="AC567" s="33" t="s">
        <v>1288</v>
      </c>
      <c r="AD567" s="33" t="s">
        <v>1288</v>
      </c>
    </row>
    <row r="568" spans="1:30" x14ac:dyDescent="0.3">
      <c r="A568" t="s">
        <v>580</v>
      </c>
      <c r="B568">
        <v>217781</v>
      </c>
      <c r="C568">
        <v>253952</v>
      </c>
      <c r="D568" s="2">
        <v>0.86</v>
      </c>
      <c r="E568">
        <v>434980</v>
      </c>
      <c r="F568">
        <v>0</v>
      </c>
      <c r="I568" t="s">
        <v>580</v>
      </c>
      <c r="J568" t="s">
        <v>1288</v>
      </c>
      <c r="X568" s="32" t="s">
        <v>580</v>
      </c>
      <c r="Y568" s="32" t="s">
        <v>1288</v>
      </c>
      <c r="AA568" s="33" t="s">
        <v>580</v>
      </c>
      <c r="AB568" s="33" t="s">
        <v>1288</v>
      </c>
      <c r="AC568" s="33" t="s">
        <v>1288</v>
      </c>
      <c r="AD568" s="33" t="s">
        <v>1288</v>
      </c>
    </row>
    <row r="569" spans="1:30" x14ac:dyDescent="0.3">
      <c r="A569" t="s">
        <v>581</v>
      </c>
      <c r="B569">
        <v>269536</v>
      </c>
      <c r="C569">
        <v>269536</v>
      </c>
      <c r="D569" s="2">
        <v>1</v>
      </c>
      <c r="E569">
        <v>410862</v>
      </c>
      <c r="F569">
        <v>0</v>
      </c>
      <c r="I569" t="s">
        <v>581</v>
      </c>
      <c r="J569" t="s">
        <v>1288</v>
      </c>
      <c r="X569" s="32" t="s">
        <v>581</v>
      </c>
      <c r="Y569" s="32" t="s">
        <v>1288</v>
      </c>
      <c r="AA569" s="33" t="s">
        <v>581</v>
      </c>
      <c r="AB569" s="33" t="s">
        <v>1288</v>
      </c>
      <c r="AC569" s="33" t="s">
        <v>1288</v>
      </c>
      <c r="AD569" s="33" t="s">
        <v>1288</v>
      </c>
    </row>
    <row r="570" spans="1:30" x14ac:dyDescent="0.3">
      <c r="A570" t="s">
        <v>582</v>
      </c>
      <c r="B570">
        <v>240985</v>
      </c>
      <c r="C570">
        <v>319860</v>
      </c>
      <c r="D570" s="2">
        <v>0.75</v>
      </c>
      <c r="E570">
        <v>610747</v>
      </c>
      <c r="F570">
        <v>610747</v>
      </c>
      <c r="I570" t="s">
        <v>582</v>
      </c>
      <c r="J570" t="s">
        <v>1304</v>
      </c>
      <c r="X570" s="32" t="s">
        <v>582</v>
      </c>
      <c r="Y570" s="32" t="s">
        <v>1288</v>
      </c>
      <c r="AA570" s="33" t="s">
        <v>582</v>
      </c>
      <c r="AB570" s="33" t="s">
        <v>1288</v>
      </c>
      <c r="AC570" s="33" t="s">
        <v>1288</v>
      </c>
      <c r="AD570" s="33" t="s">
        <v>1288</v>
      </c>
    </row>
    <row r="571" spans="1:30" x14ac:dyDescent="0.3">
      <c r="A571" t="s">
        <v>583</v>
      </c>
      <c r="B571">
        <v>294255</v>
      </c>
      <c r="C571">
        <v>294255</v>
      </c>
      <c r="D571" s="2">
        <v>1</v>
      </c>
      <c r="E571">
        <v>468026</v>
      </c>
      <c r="F571">
        <v>0</v>
      </c>
      <c r="I571" t="s">
        <v>583</v>
      </c>
      <c r="J571" t="s">
        <v>1304</v>
      </c>
      <c r="X571" s="32" t="s">
        <v>583</v>
      </c>
      <c r="Y571" s="32" t="s">
        <v>1288</v>
      </c>
      <c r="AA571" s="33" t="s">
        <v>583</v>
      </c>
      <c r="AB571" s="33" t="s">
        <v>1288</v>
      </c>
      <c r="AC571" s="33" t="s">
        <v>1288</v>
      </c>
      <c r="AD571" s="33" t="s">
        <v>1288</v>
      </c>
    </row>
    <row r="572" spans="1:30" x14ac:dyDescent="0.3">
      <c r="A572" t="s">
        <v>584</v>
      </c>
      <c r="B572">
        <v>731633</v>
      </c>
      <c r="C572">
        <v>731633</v>
      </c>
      <c r="D572" s="2">
        <v>1</v>
      </c>
      <c r="E572">
        <v>772088</v>
      </c>
      <c r="F572">
        <v>0</v>
      </c>
      <c r="I572" t="s">
        <v>584</v>
      </c>
      <c r="J572" t="s">
        <v>1288</v>
      </c>
      <c r="X572" s="32" t="s">
        <v>584</v>
      </c>
      <c r="Y572" s="32" t="s">
        <v>1288</v>
      </c>
      <c r="AA572" s="33" t="s">
        <v>584</v>
      </c>
      <c r="AB572" s="33" t="s">
        <v>1288</v>
      </c>
      <c r="AC572" s="33" t="s">
        <v>1288</v>
      </c>
      <c r="AD572" s="33" t="s">
        <v>1288</v>
      </c>
    </row>
    <row r="573" spans="1:30" x14ac:dyDescent="0.3">
      <c r="A573" t="s">
        <v>585</v>
      </c>
      <c r="B573">
        <v>236546</v>
      </c>
      <c r="C573">
        <v>270218</v>
      </c>
      <c r="D573" s="2">
        <v>0.88</v>
      </c>
      <c r="E573">
        <v>63846</v>
      </c>
      <c r="F573">
        <v>0</v>
      </c>
      <c r="I573" t="s">
        <v>585</v>
      </c>
      <c r="J573" t="s">
        <v>1288</v>
      </c>
      <c r="X573" s="32" t="s">
        <v>585</v>
      </c>
      <c r="Y573" s="32" t="s">
        <v>1288</v>
      </c>
      <c r="AA573" s="33" t="s">
        <v>585</v>
      </c>
      <c r="AB573" s="33" t="s">
        <v>1288</v>
      </c>
      <c r="AC573" s="33" t="s">
        <v>1288</v>
      </c>
      <c r="AD573" s="33" t="s">
        <v>1288</v>
      </c>
    </row>
    <row r="574" spans="1:30" x14ac:dyDescent="0.3">
      <c r="A574" t="s">
        <v>586</v>
      </c>
      <c r="B574">
        <v>348651.16</v>
      </c>
      <c r="C574">
        <v>374864</v>
      </c>
      <c r="D574" s="2">
        <v>0.93</v>
      </c>
      <c r="E574">
        <v>660409</v>
      </c>
      <c r="F574">
        <v>0</v>
      </c>
      <c r="I574" t="s">
        <v>586</v>
      </c>
      <c r="J574" t="s">
        <v>1304</v>
      </c>
      <c r="X574" s="32" t="s">
        <v>586</v>
      </c>
      <c r="Y574" s="32" t="s">
        <v>1288</v>
      </c>
      <c r="AA574" s="33" t="s">
        <v>586</v>
      </c>
      <c r="AB574" s="33" t="s">
        <v>1288</v>
      </c>
      <c r="AC574" s="33" t="s">
        <v>1288</v>
      </c>
      <c r="AD574" s="33" t="s">
        <v>1288</v>
      </c>
    </row>
    <row r="575" spans="1:30" x14ac:dyDescent="0.3">
      <c r="A575" t="s">
        <v>587</v>
      </c>
      <c r="B575">
        <v>395120</v>
      </c>
      <c r="C575">
        <v>395120</v>
      </c>
      <c r="D575" s="2">
        <v>1</v>
      </c>
      <c r="E575">
        <v>413177</v>
      </c>
      <c r="F575">
        <v>0</v>
      </c>
      <c r="I575" t="s">
        <v>587</v>
      </c>
      <c r="J575" t="s">
        <v>1303</v>
      </c>
      <c r="X575" s="32" t="s">
        <v>587</v>
      </c>
      <c r="Y575" s="32" t="s">
        <v>1288</v>
      </c>
      <c r="AA575" s="33" t="s">
        <v>587</v>
      </c>
      <c r="AB575" s="33" t="s">
        <v>1288</v>
      </c>
      <c r="AC575" s="33" t="s">
        <v>1288</v>
      </c>
      <c r="AD575" s="33" t="s">
        <v>1288</v>
      </c>
    </row>
    <row r="576" spans="1:30" x14ac:dyDescent="0.3">
      <c r="A576" t="s">
        <v>588</v>
      </c>
      <c r="B576">
        <v>273364</v>
      </c>
      <c r="C576">
        <v>433433</v>
      </c>
      <c r="D576" s="2">
        <v>0.63</v>
      </c>
      <c r="E576">
        <v>705207</v>
      </c>
      <c r="F576">
        <v>705207</v>
      </c>
      <c r="I576" t="s">
        <v>588</v>
      </c>
      <c r="J576" t="s">
        <v>1304</v>
      </c>
      <c r="X576" s="32" t="s">
        <v>588</v>
      </c>
      <c r="Y576" s="32" t="s">
        <v>1288</v>
      </c>
      <c r="AA576" s="33" t="s">
        <v>588</v>
      </c>
      <c r="AB576" s="33" t="s">
        <v>1288</v>
      </c>
      <c r="AC576" s="33" t="s">
        <v>1288</v>
      </c>
      <c r="AD576" s="33" t="s">
        <v>1288</v>
      </c>
    </row>
    <row r="577" spans="1:30" x14ac:dyDescent="0.3">
      <c r="A577" t="s">
        <v>589</v>
      </c>
      <c r="B577">
        <v>257389</v>
      </c>
      <c r="C577">
        <v>320088</v>
      </c>
      <c r="D577" s="2">
        <v>0.8</v>
      </c>
      <c r="E577">
        <v>697956</v>
      </c>
      <c r="F577">
        <v>0</v>
      </c>
      <c r="I577" t="s">
        <v>589</v>
      </c>
      <c r="J577" t="s">
        <v>1288</v>
      </c>
      <c r="X577" s="32" t="s">
        <v>589</v>
      </c>
      <c r="Y577" s="32" t="s">
        <v>1288</v>
      </c>
      <c r="AA577" s="33" t="s">
        <v>589</v>
      </c>
      <c r="AB577" s="33" t="s">
        <v>1288</v>
      </c>
      <c r="AC577" s="33" t="s">
        <v>1288</v>
      </c>
      <c r="AD577" s="33" t="s">
        <v>1288</v>
      </c>
    </row>
    <row r="578" spans="1:30" x14ac:dyDescent="0.3">
      <c r="A578" t="s">
        <v>590</v>
      </c>
      <c r="B578">
        <v>129008.71</v>
      </c>
      <c r="C578">
        <v>252655</v>
      </c>
      <c r="D578" s="2">
        <v>0.51</v>
      </c>
      <c r="E578">
        <v>511118</v>
      </c>
      <c r="F578">
        <v>511118</v>
      </c>
      <c r="I578" t="s">
        <v>590</v>
      </c>
      <c r="J578" t="s">
        <v>1303</v>
      </c>
      <c r="X578" s="32" t="s">
        <v>590</v>
      </c>
      <c r="Y578" s="32" t="s">
        <v>1288</v>
      </c>
      <c r="AA578" s="33" t="s">
        <v>590</v>
      </c>
      <c r="AB578" s="33" t="s">
        <v>1288</v>
      </c>
      <c r="AC578" s="33" t="s">
        <v>1288</v>
      </c>
      <c r="AD578" s="33" t="s">
        <v>1288</v>
      </c>
    </row>
    <row r="579" spans="1:30" x14ac:dyDescent="0.3">
      <c r="A579" t="s">
        <v>591</v>
      </c>
      <c r="B579">
        <v>391425</v>
      </c>
      <c r="C579">
        <v>453060</v>
      </c>
      <c r="D579" s="2">
        <v>0.86</v>
      </c>
      <c r="E579">
        <v>597789</v>
      </c>
      <c r="F579">
        <v>0</v>
      </c>
      <c r="I579" t="s">
        <v>591</v>
      </c>
      <c r="J579" t="s">
        <v>1288</v>
      </c>
      <c r="X579" s="32" t="s">
        <v>591</v>
      </c>
      <c r="Y579" s="32" t="s">
        <v>1288</v>
      </c>
      <c r="AA579" s="33" t="s">
        <v>591</v>
      </c>
      <c r="AB579" s="33" t="s">
        <v>1288</v>
      </c>
      <c r="AC579" s="33" t="s">
        <v>1288</v>
      </c>
      <c r="AD579" s="33" t="s">
        <v>1288</v>
      </c>
    </row>
    <row r="580" spans="1:30" x14ac:dyDescent="0.3">
      <c r="A580" t="s">
        <v>592</v>
      </c>
      <c r="B580">
        <v>281520</v>
      </c>
      <c r="C580">
        <v>281520</v>
      </c>
      <c r="D580" s="2">
        <v>1</v>
      </c>
      <c r="E580">
        <v>583970</v>
      </c>
      <c r="F580">
        <v>0</v>
      </c>
      <c r="I580" t="s">
        <v>592</v>
      </c>
      <c r="J580" t="s">
        <v>1303</v>
      </c>
      <c r="X580" s="32" t="s">
        <v>592</v>
      </c>
      <c r="Y580" s="32" t="s">
        <v>1288</v>
      </c>
      <c r="AA580" s="33" t="s">
        <v>592</v>
      </c>
      <c r="AB580" s="33" t="s">
        <v>1288</v>
      </c>
      <c r="AC580" s="33" t="s">
        <v>1288</v>
      </c>
      <c r="AD580" s="33" t="s">
        <v>1288</v>
      </c>
    </row>
    <row r="581" spans="1:30" x14ac:dyDescent="0.3">
      <c r="A581" t="s">
        <v>593</v>
      </c>
      <c r="B581">
        <v>266169</v>
      </c>
      <c r="C581">
        <v>266169</v>
      </c>
      <c r="D581" s="2">
        <v>1</v>
      </c>
      <c r="E581">
        <v>239068</v>
      </c>
      <c r="F581">
        <v>0</v>
      </c>
      <c r="I581" t="s">
        <v>593</v>
      </c>
      <c r="J581" t="s">
        <v>1288</v>
      </c>
      <c r="X581" s="32" t="s">
        <v>593</v>
      </c>
      <c r="Y581" s="32" t="s">
        <v>1288</v>
      </c>
      <c r="AA581" s="33" t="s">
        <v>593</v>
      </c>
      <c r="AB581" s="33" t="s">
        <v>1288</v>
      </c>
      <c r="AC581" s="33" t="s">
        <v>1288</v>
      </c>
      <c r="AD581" s="33" t="s">
        <v>1288</v>
      </c>
    </row>
    <row r="582" spans="1:30" x14ac:dyDescent="0.3">
      <c r="A582" t="s">
        <v>594</v>
      </c>
      <c r="B582">
        <v>395002</v>
      </c>
      <c r="C582">
        <v>432420</v>
      </c>
      <c r="D582" s="2">
        <v>0.91</v>
      </c>
      <c r="E582">
        <v>707888</v>
      </c>
      <c r="F582">
        <v>0</v>
      </c>
      <c r="I582" t="s">
        <v>594</v>
      </c>
      <c r="J582" t="s">
        <v>1304</v>
      </c>
      <c r="X582" s="32" t="s">
        <v>594</v>
      </c>
      <c r="Y582" s="32" t="s">
        <v>1288</v>
      </c>
      <c r="AA582" s="33" t="s">
        <v>594</v>
      </c>
      <c r="AB582" s="33" t="s">
        <v>1288</v>
      </c>
      <c r="AC582" s="33" t="s">
        <v>1288</v>
      </c>
      <c r="AD582" s="33" t="s">
        <v>1288</v>
      </c>
    </row>
    <row r="583" spans="1:30" x14ac:dyDescent="0.3">
      <c r="A583" t="s">
        <v>595</v>
      </c>
      <c r="B583">
        <v>72793</v>
      </c>
      <c r="C583">
        <v>341895</v>
      </c>
      <c r="D583" s="2">
        <v>0.21</v>
      </c>
      <c r="E583">
        <v>662448</v>
      </c>
      <c r="F583">
        <v>662448</v>
      </c>
      <c r="I583" t="s">
        <v>595</v>
      </c>
      <c r="J583" t="s">
        <v>1304</v>
      </c>
      <c r="X583" s="32" t="s">
        <v>595</v>
      </c>
      <c r="Y583" s="32" t="s">
        <v>1288</v>
      </c>
      <c r="AA583" s="33" t="s">
        <v>595</v>
      </c>
      <c r="AB583" s="33" t="s">
        <v>1288</v>
      </c>
      <c r="AC583" s="33" t="s">
        <v>1288</v>
      </c>
      <c r="AD583" s="33" t="s">
        <v>1288</v>
      </c>
    </row>
    <row r="584" spans="1:30" x14ac:dyDescent="0.3">
      <c r="A584" t="s">
        <v>596</v>
      </c>
      <c r="B584">
        <v>266777</v>
      </c>
      <c r="C584">
        <v>323937</v>
      </c>
      <c r="D584" s="2">
        <v>0.82</v>
      </c>
      <c r="E584">
        <v>626249</v>
      </c>
      <c r="F584">
        <v>0</v>
      </c>
      <c r="I584" t="s">
        <v>596</v>
      </c>
      <c r="J584" t="s">
        <v>1288</v>
      </c>
      <c r="X584" s="32" t="s">
        <v>596</v>
      </c>
      <c r="Y584" s="32" t="s">
        <v>1288</v>
      </c>
      <c r="AA584" s="33" t="s">
        <v>596</v>
      </c>
      <c r="AB584" s="33" t="s">
        <v>1288</v>
      </c>
      <c r="AC584" s="33" t="s">
        <v>1288</v>
      </c>
      <c r="AD584" s="33" t="s">
        <v>1288</v>
      </c>
    </row>
    <row r="585" spans="1:30" x14ac:dyDescent="0.3">
      <c r="A585" t="s">
        <v>597</v>
      </c>
      <c r="B585">
        <v>324300</v>
      </c>
      <c r="C585">
        <v>324300</v>
      </c>
      <c r="D585" s="2">
        <v>1</v>
      </c>
      <c r="E585">
        <v>581948</v>
      </c>
      <c r="F585">
        <v>0</v>
      </c>
      <c r="I585" t="s">
        <v>597</v>
      </c>
      <c r="J585" t="s">
        <v>1303</v>
      </c>
      <c r="X585" s="32" t="s">
        <v>597</v>
      </c>
      <c r="Y585" s="32" t="s">
        <v>1288</v>
      </c>
      <c r="AA585" s="33" t="s">
        <v>597</v>
      </c>
      <c r="AB585" s="33" t="s">
        <v>1288</v>
      </c>
      <c r="AC585" s="33" t="s">
        <v>1288</v>
      </c>
      <c r="AD585" s="33" t="s">
        <v>1288</v>
      </c>
    </row>
    <row r="586" spans="1:30" x14ac:dyDescent="0.3">
      <c r="A586" t="s">
        <v>598</v>
      </c>
      <c r="B586">
        <v>199511</v>
      </c>
      <c r="C586">
        <v>214858</v>
      </c>
      <c r="D586" s="2">
        <v>0.93</v>
      </c>
      <c r="E586">
        <v>361056</v>
      </c>
      <c r="F586">
        <v>0</v>
      </c>
      <c r="I586" t="s">
        <v>598</v>
      </c>
      <c r="J586" t="s">
        <v>1288</v>
      </c>
      <c r="X586" s="32" t="s">
        <v>598</v>
      </c>
      <c r="Y586" s="32" t="s">
        <v>1288</v>
      </c>
      <c r="AA586" s="33" t="s">
        <v>598</v>
      </c>
      <c r="AB586" s="33" t="s">
        <v>1288</v>
      </c>
      <c r="AC586" s="33" t="s">
        <v>1288</v>
      </c>
      <c r="AD586" s="33" t="s">
        <v>1288</v>
      </c>
    </row>
    <row r="587" spans="1:30" x14ac:dyDescent="0.3">
      <c r="A587" t="s">
        <v>599</v>
      </c>
      <c r="B587">
        <v>216494</v>
      </c>
      <c r="C587">
        <v>300220</v>
      </c>
      <c r="D587" s="2">
        <v>0.72</v>
      </c>
      <c r="E587">
        <v>477558</v>
      </c>
      <c r="F587">
        <v>477558</v>
      </c>
      <c r="I587" t="s">
        <v>599</v>
      </c>
      <c r="J587" t="s">
        <v>1288</v>
      </c>
      <c r="X587" s="32" t="s">
        <v>599</v>
      </c>
      <c r="Y587" s="32" t="s">
        <v>1288</v>
      </c>
      <c r="AA587" s="33" t="s">
        <v>599</v>
      </c>
      <c r="AB587" s="33" t="s">
        <v>1288</v>
      </c>
      <c r="AC587" s="33" t="s">
        <v>1288</v>
      </c>
      <c r="AD587" s="33" t="s">
        <v>1288</v>
      </c>
    </row>
    <row r="588" spans="1:30" x14ac:dyDescent="0.3">
      <c r="A588" t="s">
        <v>600</v>
      </c>
      <c r="B588">
        <v>144511</v>
      </c>
      <c r="C588">
        <v>196225</v>
      </c>
      <c r="D588" s="2">
        <v>0.74</v>
      </c>
      <c r="E588">
        <v>417477</v>
      </c>
      <c r="F588">
        <v>0</v>
      </c>
      <c r="I588" t="s">
        <v>600</v>
      </c>
      <c r="J588" t="s">
        <v>1304</v>
      </c>
      <c r="X588" s="32" t="s">
        <v>600</v>
      </c>
      <c r="Y588" s="32" t="s">
        <v>1288</v>
      </c>
      <c r="AA588" s="33" t="s">
        <v>600</v>
      </c>
      <c r="AB588" s="33" t="s">
        <v>1288</v>
      </c>
      <c r="AC588" s="33" t="s">
        <v>1288</v>
      </c>
      <c r="AD588" s="33" t="s">
        <v>1288</v>
      </c>
    </row>
    <row r="589" spans="1:30" x14ac:dyDescent="0.3">
      <c r="A589" t="s">
        <v>601</v>
      </c>
      <c r="B589">
        <v>307545</v>
      </c>
      <c r="C589">
        <v>307545</v>
      </c>
      <c r="D589" s="2">
        <v>1</v>
      </c>
      <c r="E589">
        <v>297620</v>
      </c>
      <c r="F589">
        <v>0</v>
      </c>
      <c r="I589" t="s">
        <v>601</v>
      </c>
      <c r="J589" t="s">
        <v>1288</v>
      </c>
      <c r="X589" s="32" t="s">
        <v>601</v>
      </c>
      <c r="Y589" s="32" t="s">
        <v>1288</v>
      </c>
      <c r="AA589" s="33" t="s">
        <v>601</v>
      </c>
      <c r="AB589" s="33" t="s">
        <v>1288</v>
      </c>
      <c r="AC589" s="33" t="s">
        <v>1288</v>
      </c>
      <c r="AD589" s="33" t="s">
        <v>1288</v>
      </c>
    </row>
    <row r="590" spans="1:30" x14ac:dyDescent="0.3">
      <c r="A590" t="s">
        <v>602</v>
      </c>
      <c r="B590">
        <v>337274</v>
      </c>
      <c r="C590">
        <v>337274</v>
      </c>
      <c r="D590" s="2">
        <v>1</v>
      </c>
      <c r="E590">
        <v>529578</v>
      </c>
      <c r="F590">
        <v>0</v>
      </c>
      <c r="I590" t="s">
        <v>602</v>
      </c>
      <c r="J590" t="s">
        <v>1304</v>
      </c>
      <c r="X590" s="32" t="s">
        <v>602</v>
      </c>
      <c r="Y590" s="32" t="s">
        <v>1288</v>
      </c>
      <c r="AA590" s="33" t="s">
        <v>602</v>
      </c>
      <c r="AB590" s="33" t="s">
        <v>1288</v>
      </c>
      <c r="AC590" s="33" t="s">
        <v>1288</v>
      </c>
      <c r="AD590" s="33" t="s">
        <v>1288</v>
      </c>
    </row>
    <row r="591" spans="1:30" x14ac:dyDescent="0.3">
      <c r="A591" t="s">
        <v>603</v>
      </c>
      <c r="B591">
        <v>381816</v>
      </c>
      <c r="C591">
        <v>381816</v>
      </c>
      <c r="D591" s="2">
        <v>1</v>
      </c>
      <c r="E591">
        <v>603956</v>
      </c>
      <c r="F591">
        <v>0</v>
      </c>
      <c r="I591" t="s">
        <v>603</v>
      </c>
      <c r="J591" t="s">
        <v>1304</v>
      </c>
      <c r="X591" s="32" t="s">
        <v>603</v>
      </c>
      <c r="Y591" s="32" t="s">
        <v>1288</v>
      </c>
      <c r="AA591" s="33" t="s">
        <v>603</v>
      </c>
      <c r="AB591" s="33" t="s">
        <v>1288</v>
      </c>
      <c r="AC591" s="33" t="s">
        <v>1288</v>
      </c>
      <c r="AD591" s="33" t="s">
        <v>1288</v>
      </c>
    </row>
    <row r="592" spans="1:30" x14ac:dyDescent="0.3">
      <c r="A592" t="s">
        <v>604</v>
      </c>
      <c r="B592">
        <v>235235</v>
      </c>
      <c r="C592">
        <v>235235</v>
      </c>
      <c r="D592" s="2">
        <v>1</v>
      </c>
      <c r="E592">
        <v>464103</v>
      </c>
      <c r="F592">
        <v>0</v>
      </c>
      <c r="I592" t="s">
        <v>604</v>
      </c>
      <c r="J592" t="s">
        <v>1288</v>
      </c>
      <c r="X592" s="32" t="s">
        <v>604</v>
      </c>
      <c r="Y592" s="32" t="s">
        <v>1288</v>
      </c>
      <c r="AA592" s="33" t="s">
        <v>604</v>
      </c>
      <c r="AB592" s="33" t="s">
        <v>1288</v>
      </c>
      <c r="AC592" s="33" t="s">
        <v>1288</v>
      </c>
      <c r="AD592" s="33" t="s">
        <v>1288</v>
      </c>
    </row>
    <row r="593" spans="1:30" x14ac:dyDescent="0.3">
      <c r="A593" t="s">
        <v>605</v>
      </c>
      <c r="B593">
        <v>522271</v>
      </c>
      <c r="C593">
        <v>590286</v>
      </c>
      <c r="D593" s="2">
        <v>0.88</v>
      </c>
      <c r="E593">
        <v>687814</v>
      </c>
      <c r="F593">
        <v>0</v>
      </c>
      <c r="I593" t="s">
        <v>605</v>
      </c>
      <c r="J593" t="s">
        <v>1304</v>
      </c>
      <c r="X593" s="32" t="s">
        <v>605</v>
      </c>
      <c r="Y593" s="32" t="s">
        <v>1288</v>
      </c>
      <c r="AA593" s="33" t="s">
        <v>605</v>
      </c>
      <c r="AB593" s="33" t="s">
        <v>1288</v>
      </c>
      <c r="AC593" s="33" t="s">
        <v>1288</v>
      </c>
      <c r="AD593" s="33" t="s">
        <v>1288</v>
      </c>
    </row>
    <row r="594" spans="1:30" x14ac:dyDescent="0.3">
      <c r="A594" t="s">
        <v>606</v>
      </c>
      <c r="B594">
        <v>159500</v>
      </c>
      <c r="C594">
        <v>159500</v>
      </c>
      <c r="D594" s="2">
        <v>1</v>
      </c>
      <c r="E594">
        <v>273613</v>
      </c>
      <c r="F594">
        <v>0</v>
      </c>
      <c r="I594" t="s">
        <v>606</v>
      </c>
      <c r="J594" t="s">
        <v>1303</v>
      </c>
      <c r="X594" s="32" t="s">
        <v>606</v>
      </c>
      <c r="Y594" s="32" t="s">
        <v>1288</v>
      </c>
      <c r="AA594" s="33" t="s">
        <v>606</v>
      </c>
      <c r="AB594" s="33" t="s">
        <v>1288</v>
      </c>
      <c r="AC594" s="33" t="s">
        <v>1288</v>
      </c>
      <c r="AD594" s="33" t="s">
        <v>1288</v>
      </c>
    </row>
    <row r="595" spans="1:30" x14ac:dyDescent="0.3">
      <c r="A595" t="s">
        <v>607</v>
      </c>
      <c r="B595">
        <v>223032</v>
      </c>
      <c r="C595">
        <v>246960</v>
      </c>
      <c r="D595" s="2">
        <v>0.9</v>
      </c>
      <c r="E595">
        <v>281254</v>
      </c>
      <c r="F595">
        <v>0</v>
      </c>
      <c r="I595" t="s">
        <v>607</v>
      </c>
      <c r="J595" t="s">
        <v>1303</v>
      </c>
      <c r="X595" s="32" t="s">
        <v>607</v>
      </c>
      <c r="Y595" s="32" t="s">
        <v>1288</v>
      </c>
      <c r="AA595" s="33" t="s">
        <v>607</v>
      </c>
      <c r="AB595" s="33" t="s">
        <v>1288</v>
      </c>
      <c r="AC595" s="33" t="s">
        <v>1288</v>
      </c>
      <c r="AD595" s="33" t="s">
        <v>1288</v>
      </c>
    </row>
    <row r="596" spans="1:30" x14ac:dyDescent="0.3">
      <c r="A596" t="s">
        <v>608</v>
      </c>
      <c r="B596">
        <v>362168</v>
      </c>
      <c r="C596">
        <v>540672</v>
      </c>
      <c r="D596" s="2">
        <v>0.67</v>
      </c>
      <c r="E596">
        <v>409530</v>
      </c>
      <c r="F596">
        <v>409530</v>
      </c>
      <c r="I596" t="s">
        <v>608</v>
      </c>
      <c r="J596" t="s">
        <v>1303</v>
      </c>
      <c r="X596" s="32" t="s">
        <v>608</v>
      </c>
      <c r="Y596" s="32" t="s">
        <v>1288</v>
      </c>
      <c r="AA596" s="33" t="s">
        <v>608</v>
      </c>
      <c r="AB596" s="33" t="s">
        <v>1288</v>
      </c>
      <c r="AC596" s="33" t="s">
        <v>1288</v>
      </c>
      <c r="AD596" s="33" t="s">
        <v>1288</v>
      </c>
    </row>
    <row r="597" spans="1:30" x14ac:dyDescent="0.3">
      <c r="A597" t="s">
        <v>609</v>
      </c>
      <c r="B597">
        <v>816928</v>
      </c>
      <c r="C597">
        <v>795163</v>
      </c>
      <c r="D597" s="2">
        <v>1.03</v>
      </c>
      <c r="E597">
        <v>465404</v>
      </c>
      <c r="F597">
        <v>0</v>
      </c>
      <c r="I597" t="s">
        <v>609</v>
      </c>
      <c r="J597" t="s">
        <v>1288</v>
      </c>
      <c r="X597" s="32" t="s">
        <v>609</v>
      </c>
      <c r="Y597" s="32" t="s">
        <v>1288</v>
      </c>
      <c r="AA597" s="33" t="s">
        <v>609</v>
      </c>
      <c r="AB597" s="33" t="s">
        <v>1288</v>
      </c>
      <c r="AC597" s="33" t="s">
        <v>1288</v>
      </c>
      <c r="AD597" s="33" t="s">
        <v>1288</v>
      </c>
    </row>
    <row r="598" spans="1:30" x14ac:dyDescent="0.3">
      <c r="A598" t="s">
        <v>610</v>
      </c>
      <c r="B598">
        <v>169700</v>
      </c>
      <c r="C598">
        <v>311091</v>
      </c>
      <c r="D598" s="2">
        <v>0.55000000000000004</v>
      </c>
      <c r="E598">
        <v>836817</v>
      </c>
      <c r="F598">
        <v>836817</v>
      </c>
      <c r="I598" t="s">
        <v>610</v>
      </c>
      <c r="J598" t="s">
        <v>1304</v>
      </c>
      <c r="X598" s="32" t="s">
        <v>610</v>
      </c>
      <c r="Y598" s="32" t="s">
        <v>1288</v>
      </c>
      <c r="AA598" s="33" t="s">
        <v>610</v>
      </c>
      <c r="AB598" s="33" t="s">
        <v>1288</v>
      </c>
      <c r="AC598" s="33" t="s">
        <v>1288</v>
      </c>
      <c r="AD598" s="33" t="s">
        <v>1288</v>
      </c>
    </row>
    <row r="599" spans="1:30" x14ac:dyDescent="0.3">
      <c r="A599" t="s">
        <v>611</v>
      </c>
      <c r="B599">
        <v>342667</v>
      </c>
      <c r="C599">
        <v>456220</v>
      </c>
      <c r="D599" s="2">
        <v>0.75</v>
      </c>
      <c r="E599">
        <v>73362</v>
      </c>
      <c r="F599">
        <v>0</v>
      </c>
      <c r="I599" t="s">
        <v>611</v>
      </c>
      <c r="J599" t="s">
        <v>1288</v>
      </c>
      <c r="X599" s="32" t="s">
        <v>611</v>
      </c>
      <c r="Y599" s="32" t="s">
        <v>1288</v>
      </c>
      <c r="AA599" s="33" t="s">
        <v>611</v>
      </c>
      <c r="AB599" s="33" t="s">
        <v>1288</v>
      </c>
      <c r="AC599" s="33" t="s">
        <v>1288</v>
      </c>
      <c r="AD599" s="33" t="s">
        <v>1288</v>
      </c>
    </row>
    <row r="600" spans="1:30" x14ac:dyDescent="0.3">
      <c r="A600" t="s">
        <v>612</v>
      </c>
      <c r="B600">
        <v>346141.77</v>
      </c>
      <c r="C600">
        <v>410200</v>
      </c>
      <c r="D600" s="2">
        <v>0.84</v>
      </c>
      <c r="E600">
        <v>677215</v>
      </c>
      <c r="F600">
        <v>0</v>
      </c>
      <c r="I600" t="s">
        <v>612</v>
      </c>
      <c r="J600" t="s">
        <v>1304</v>
      </c>
      <c r="X600" s="32" t="s">
        <v>612</v>
      </c>
      <c r="Y600" s="32" t="s">
        <v>1288</v>
      </c>
      <c r="AA600" s="33" t="s">
        <v>612</v>
      </c>
      <c r="AB600" s="33" t="s">
        <v>1288</v>
      </c>
      <c r="AC600" s="33" t="s">
        <v>1288</v>
      </c>
      <c r="AD600" s="33" t="s">
        <v>1288</v>
      </c>
    </row>
    <row r="601" spans="1:30" x14ac:dyDescent="0.3">
      <c r="A601" t="s">
        <v>613</v>
      </c>
      <c r="B601">
        <v>243560</v>
      </c>
      <c r="C601">
        <v>243560</v>
      </c>
      <c r="D601" s="2">
        <v>1</v>
      </c>
      <c r="E601">
        <v>631116</v>
      </c>
      <c r="F601">
        <v>0</v>
      </c>
      <c r="I601" t="s">
        <v>613</v>
      </c>
      <c r="J601" t="s">
        <v>1303</v>
      </c>
      <c r="X601" s="32" t="s">
        <v>613</v>
      </c>
      <c r="Y601" s="32" t="s">
        <v>1288</v>
      </c>
      <c r="AA601" s="33" t="s">
        <v>613</v>
      </c>
      <c r="AB601" s="33" t="s">
        <v>1288</v>
      </c>
      <c r="AC601" s="33" t="s">
        <v>1288</v>
      </c>
      <c r="AD601" s="33" t="s">
        <v>1288</v>
      </c>
    </row>
    <row r="602" spans="1:30" x14ac:dyDescent="0.3">
      <c r="A602" t="s">
        <v>614</v>
      </c>
      <c r="B602">
        <v>247140</v>
      </c>
      <c r="C602">
        <v>377384</v>
      </c>
      <c r="D602" s="2">
        <v>0.65</v>
      </c>
      <c r="E602">
        <v>720286</v>
      </c>
      <c r="F602">
        <v>720286</v>
      </c>
      <c r="I602" t="s">
        <v>614</v>
      </c>
      <c r="J602" t="s">
        <v>1304</v>
      </c>
      <c r="X602" s="32" t="s">
        <v>614</v>
      </c>
      <c r="Y602" s="32" t="s">
        <v>1288</v>
      </c>
      <c r="AA602" s="33" t="s">
        <v>614</v>
      </c>
      <c r="AB602" s="33" t="s">
        <v>1288</v>
      </c>
      <c r="AC602" s="33" t="s">
        <v>1288</v>
      </c>
      <c r="AD602" s="33" t="s">
        <v>1288</v>
      </c>
    </row>
    <row r="603" spans="1:30" x14ac:dyDescent="0.3">
      <c r="A603" t="s">
        <v>615</v>
      </c>
      <c r="B603">
        <v>326537.31</v>
      </c>
      <c r="C603">
        <v>389328</v>
      </c>
      <c r="D603" s="2">
        <v>0.84</v>
      </c>
      <c r="E603">
        <v>426166</v>
      </c>
      <c r="F603">
        <v>0</v>
      </c>
      <c r="I603" t="s">
        <v>615</v>
      </c>
      <c r="J603" t="s">
        <v>1304</v>
      </c>
      <c r="X603" s="32" t="s">
        <v>615</v>
      </c>
      <c r="Y603" s="32" t="s">
        <v>1288</v>
      </c>
      <c r="AA603" s="33" t="s">
        <v>615</v>
      </c>
      <c r="AB603" s="33" t="s">
        <v>1288</v>
      </c>
      <c r="AC603" s="33" t="s">
        <v>1288</v>
      </c>
      <c r="AD603" s="33" t="s">
        <v>1288</v>
      </c>
    </row>
    <row r="604" spans="1:30" x14ac:dyDescent="0.3">
      <c r="A604" t="s">
        <v>616</v>
      </c>
      <c r="B604">
        <v>65147</v>
      </c>
      <c r="C604">
        <v>216084</v>
      </c>
      <c r="D604" s="2">
        <v>0.3</v>
      </c>
      <c r="E604">
        <v>0</v>
      </c>
      <c r="F604">
        <v>0</v>
      </c>
      <c r="I604" t="s">
        <v>616</v>
      </c>
      <c r="J604" t="s">
        <v>1288</v>
      </c>
      <c r="X604" s="32" t="s">
        <v>616</v>
      </c>
      <c r="Y604" s="32" t="s">
        <v>1288</v>
      </c>
      <c r="AA604" s="33" t="s">
        <v>616</v>
      </c>
      <c r="AB604" s="33" t="s">
        <v>1288</v>
      </c>
      <c r="AC604" s="33" t="s">
        <v>1288</v>
      </c>
      <c r="AD604" s="33" t="s">
        <v>1288</v>
      </c>
    </row>
    <row r="605" spans="1:30" x14ac:dyDescent="0.3">
      <c r="A605" t="s">
        <v>617</v>
      </c>
      <c r="B605">
        <v>378140</v>
      </c>
      <c r="C605">
        <v>378140</v>
      </c>
      <c r="D605" s="2">
        <v>1</v>
      </c>
      <c r="E605">
        <v>251600</v>
      </c>
      <c r="F605">
        <v>0</v>
      </c>
      <c r="I605" t="s">
        <v>617</v>
      </c>
      <c r="J605" t="s">
        <v>1288</v>
      </c>
      <c r="X605" s="32" t="s">
        <v>617</v>
      </c>
      <c r="Y605" s="32" t="s">
        <v>1288</v>
      </c>
      <c r="AA605" s="33" t="s">
        <v>617</v>
      </c>
      <c r="AB605" s="33" t="s">
        <v>1288</v>
      </c>
      <c r="AC605" s="33" t="s">
        <v>1288</v>
      </c>
      <c r="AD605" s="33" t="s">
        <v>1288</v>
      </c>
    </row>
    <row r="606" spans="1:30" x14ac:dyDescent="0.3">
      <c r="A606" t="s">
        <v>618</v>
      </c>
      <c r="B606">
        <v>290070</v>
      </c>
      <c r="C606">
        <v>438136</v>
      </c>
      <c r="D606" s="2">
        <v>0.66</v>
      </c>
      <c r="E606">
        <v>880376</v>
      </c>
      <c r="F606">
        <v>880376</v>
      </c>
      <c r="I606" t="s">
        <v>618</v>
      </c>
      <c r="J606" t="s">
        <v>1304</v>
      </c>
      <c r="X606" s="32" t="s">
        <v>618</v>
      </c>
      <c r="Y606" s="32" t="s">
        <v>1288</v>
      </c>
      <c r="AA606" s="33" t="s">
        <v>618</v>
      </c>
      <c r="AB606" s="33" t="s">
        <v>1288</v>
      </c>
      <c r="AC606" s="33" t="s">
        <v>1288</v>
      </c>
      <c r="AD606" s="33" t="s">
        <v>1288</v>
      </c>
    </row>
    <row r="607" spans="1:30" x14ac:dyDescent="0.3">
      <c r="A607" t="s">
        <v>619</v>
      </c>
      <c r="B607">
        <v>161805</v>
      </c>
      <c r="C607">
        <v>221155</v>
      </c>
      <c r="D607" s="2">
        <v>0.73</v>
      </c>
      <c r="E607">
        <v>415022</v>
      </c>
      <c r="F607">
        <v>0</v>
      </c>
      <c r="I607" t="s">
        <v>619</v>
      </c>
      <c r="J607" t="s">
        <v>1288</v>
      </c>
      <c r="X607" s="32" t="s">
        <v>619</v>
      </c>
      <c r="Y607" s="32" t="s">
        <v>1288</v>
      </c>
      <c r="AA607" s="33" t="s">
        <v>619</v>
      </c>
      <c r="AB607" s="33" t="s">
        <v>1288</v>
      </c>
      <c r="AC607" s="33" t="s">
        <v>1288</v>
      </c>
      <c r="AD607" s="33" t="s">
        <v>1288</v>
      </c>
    </row>
    <row r="608" spans="1:30" x14ac:dyDescent="0.3">
      <c r="A608" t="s">
        <v>620</v>
      </c>
      <c r="B608">
        <v>419096</v>
      </c>
      <c r="C608">
        <v>482664</v>
      </c>
      <c r="D608" s="2">
        <v>0.87</v>
      </c>
      <c r="E608">
        <v>537054</v>
      </c>
      <c r="F608">
        <v>0</v>
      </c>
      <c r="I608" t="s">
        <v>620</v>
      </c>
      <c r="J608" t="s">
        <v>1303</v>
      </c>
      <c r="X608" s="32" t="s">
        <v>620</v>
      </c>
      <c r="Y608" s="32" t="s">
        <v>1288</v>
      </c>
      <c r="AA608" s="33" t="s">
        <v>620</v>
      </c>
      <c r="AB608" s="33" t="s">
        <v>1288</v>
      </c>
      <c r="AC608" s="33" t="s">
        <v>1288</v>
      </c>
      <c r="AD608" s="33" t="s">
        <v>1288</v>
      </c>
    </row>
    <row r="609" spans="1:30" x14ac:dyDescent="0.3">
      <c r="A609" t="s">
        <v>621</v>
      </c>
      <c r="B609">
        <v>338400</v>
      </c>
      <c r="C609">
        <v>363300</v>
      </c>
      <c r="D609" s="2">
        <v>0.93</v>
      </c>
      <c r="E609">
        <v>672264</v>
      </c>
      <c r="F609">
        <v>0</v>
      </c>
      <c r="I609" t="s">
        <v>621</v>
      </c>
      <c r="J609" t="s">
        <v>1303</v>
      </c>
      <c r="X609" s="32" t="s">
        <v>621</v>
      </c>
      <c r="Y609" s="32" t="s">
        <v>1288</v>
      </c>
      <c r="AA609" s="33" t="s">
        <v>621</v>
      </c>
      <c r="AB609" s="33" t="s">
        <v>1288</v>
      </c>
      <c r="AC609" s="33" t="s">
        <v>1288</v>
      </c>
      <c r="AD609" s="33" t="s">
        <v>1288</v>
      </c>
    </row>
    <row r="610" spans="1:30" x14ac:dyDescent="0.3">
      <c r="A610" t="s">
        <v>622</v>
      </c>
      <c r="B610">
        <v>323136</v>
      </c>
      <c r="C610">
        <v>376992</v>
      </c>
      <c r="D610" s="2">
        <v>0.86</v>
      </c>
      <c r="E610">
        <v>640399</v>
      </c>
      <c r="F610">
        <v>0</v>
      </c>
      <c r="I610" t="s">
        <v>622</v>
      </c>
      <c r="J610" t="s">
        <v>1304</v>
      </c>
      <c r="X610" s="32" t="s">
        <v>622</v>
      </c>
      <c r="Y610" s="32" t="s">
        <v>1288</v>
      </c>
      <c r="AA610" s="33" t="s">
        <v>622</v>
      </c>
      <c r="AB610" s="33" t="s">
        <v>1288</v>
      </c>
      <c r="AC610" s="33" t="s">
        <v>1288</v>
      </c>
      <c r="AD610" s="33" t="s">
        <v>1288</v>
      </c>
    </row>
    <row r="611" spans="1:30" x14ac:dyDescent="0.3">
      <c r="A611" t="s">
        <v>623</v>
      </c>
      <c r="B611">
        <v>265888</v>
      </c>
      <c r="C611">
        <v>265888</v>
      </c>
      <c r="D611" s="2">
        <v>1</v>
      </c>
      <c r="E611">
        <v>384027</v>
      </c>
      <c r="F611">
        <v>0</v>
      </c>
      <c r="I611" t="s">
        <v>623</v>
      </c>
      <c r="J611" t="s">
        <v>1288</v>
      </c>
      <c r="X611" s="32" t="s">
        <v>623</v>
      </c>
      <c r="Y611" s="32" t="s">
        <v>1288</v>
      </c>
      <c r="AA611" s="33" t="s">
        <v>623</v>
      </c>
      <c r="AB611" s="33" t="s">
        <v>1288</v>
      </c>
      <c r="AC611" s="33" t="s">
        <v>1288</v>
      </c>
      <c r="AD611" s="33" t="s">
        <v>1288</v>
      </c>
    </row>
    <row r="612" spans="1:30" x14ac:dyDescent="0.3">
      <c r="A612" t="s">
        <v>624</v>
      </c>
      <c r="B612">
        <v>164277</v>
      </c>
      <c r="C612">
        <v>258995</v>
      </c>
      <c r="D612" s="2">
        <v>0.63</v>
      </c>
      <c r="E612">
        <v>737959</v>
      </c>
      <c r="F612">
        <v>737959</v>
      </c>
      <c r="I612" t="s">
        <v>624</v>
      </c>
      <c r="J612" t="s">
        <v>1288</v>
      </c>
      <c r="X612" s="32" t="s">
        <v>624</v>
      </c>
      <c r="Y612" s="32" t="s">
        <v>1288</v>
      </c>
      <c r="AA612" s="33" t="s">
        <v>624</v>
      </c>
      <c r="AB612" s="33" t="s">
        <v>1288</v>
      </c>
      <c r="AC612" s="33" t="s">
        <v>1288</v>
      </c>
      <c r="AD612" s="33" t="s">
        <v>1288</v>
      </c>
    </row>
    <row r="613" spans="1:30" x14ac:dyDescent="0.3">
      <c r="A613" t="s">
        <v>625</v>
      </c>
      <c r="B613">
        <v>312612</v>
      </c>
      <c r="C613">
        <v>381588</v>
      </c>
      <c r="D613" s="2">
        <v>0.82</v>
      </c>
      <c r="E613">
        <v>615970</v>
      </c>
      <c r="F613">
        <v>0</v>
      </c>
      <c r="I613" t="s">
        <v>625</v>
      </c>
      <c r="J613" t="s">
        <v>1288</v>
      </c>
      <c r="X613" s="32" t="s">
        <v>625</v>
      </c>
      <c r="Y613" s="32" t="s">
        <v>1288</v>
      </c>
      <c r="AA613" s="33" t="s">
        <v>625</v>
      </c>
      <c r="AB613" s="33" t="s">
        <v>1288</v>
      </c>
      <c r="AC613" s="33" t="s">
        <v>1288</v>
      </c>
      <c r="AD613" s="33" t="s">
        <v>1288</v>
      </c>
    </row>
    <row r="614" spans="1:30" x14ac:dyDescent="0.3">
      <c r="A614" t="s">
        <v>626</v>
      </c>
      <c r="B614">
        <v>305488</v>
      </c>
      <c r="C614">
        <v>406736</v>
      </c>
      <c r="D614" s="2">
        <v>0.75</v>
      </c>
      <c r="E614">
        <v>558342</v>
      </c>
      <c r="F614">
        <v>558342</v>
      </c>
      <c r="I614" t="s">
        <v>626</v>
      </c>
      <c r="J614" t="s">
        <v>1304</v>
      </c>
      <c r="X614" s="32" t="s">
        <v>626</v>
      </c>
      <c r="Y614" s="32" t="s">
        <v>1288</v>
      </c>
      <c r="AA614" s="33" t="s">
        <v>626</v>
      </c>
      <c r="AB614" s="33" t="s">
        <v>1288</v>
      </c>
      <c r="AC614" s="33" t="s">
        <v>1288</v>
      </c>
      <c r="AD614" s="33" t="s">
        <v>1288</v>
      </c>
    </row>
    <row r="615" spans="1:30" x14ac:dyDescent="0.3">
      <c r="A615" t="s">
        <v>627</v>
      </c>
      <c r="B615">
        <v>260264</v>
      </c>
      <c r="C615">
        <v>264605</v>
      </c>
      <c r="D615" s="2">
        <v>0.98</v>
      </c>
      <c r="E615">
        <v>438306</v>
      </c>
      <c r="F615">
        <v>0</v>
      </c>
      <c r="I615" t="s">
        <v>627</v>
      </c>
      <c r="J615" t="s">
        <v>1304</v>
      </c>
      <c r="X615" s="32" t="s">
        <v>627</v>
      </c>
      <c r="Y615" s="32" t="s">
        <v>1288</v>
      </c>
      <c r="AA615" s="33" t="s">
        <v>627</v>
      </c>
      <c r="AB615" s="33" t="s">
        <v>1288</v>
      </c>
      <c r="AC615" s="33" t="s">
        <v>1288</v>
      </c>
      <c r="AD615" s="33" t="s">
        <v>1288</v>
      </c>
    </row>
    <row r="616" spans="1:30" x14ac:dyDescent="0.3">
      <c r="A616" t="s">
        <v>628</v>
      </c>
      <c r="B616">
        <v>413820</v>
      </c>
      <c r="C616">
        <v>413820</v>
      </c>
      <c r="D616" s="2">
        <v>1</v>
      </c>
      <c r="E616">
        <v>434090</v>
      </c>
      <c r="F616">
        <v>0</v>
      </c>
      <c r="I616" t="s">
        <v>628</v>
      </c>
      <c r="J616" t="s">
        <v>1303</v>
      </c>
      <c r="X616" s="32" t="s">
        <v>628</v>
      </c>
      <c r="Y616" s="32" t="s">
        <v>1288</v>
      </c>
      <c r="AA616" s="33" t="s">
        <v>628</v>
      </c>
      <c r="AB616" s="33" t="s">
        <v>1288</v>
      </c>
      <c r="AC616" s="33" t="s">
        <v>1288</v>
      </c>
      <c r="AD616" s="33" t="s">
        <v>1288</v>
      </c>
    </row>
    <row r="617" spans="1:30" x14ac:dyDescent="0.3">
      <c r="A617" t="s">
        <v>629</v>
      </c>
      <c r="B617">
        <v>153104</v>
      </c>
      <c r="C617">
        <v>174340</v>
      </c>
      <c r="D617" s="2">
        <v>0.88</v>
      </c>
      <c r="E617">
        <v>321263</v>
      </c>
      <c r="F617">
        <v>0</v>
      </c>
      <c r="I617" t="s">
        <v>629</v>
      </c>
      <c r="J617" t="s">
        <v>1303</v>
      </c>
      <c r="X617" s="32" t="s">
        <v>629</v>
      </c>
      <c r="Y617" s="32" t="s">
        <v>1288</v>
      </c>
      <c r="AA617" s="33" t="s">
        <v>629</v>
      </c>
      <c r="AB617" s="33" t="s">
        <v>1288</v>
      </c>
      <c r="AC617" s="33" t="s">
        <v>1288</v>
      </c>
      <c r="AD617" s="33" t="s">
        <v>1288</v>
      </c>
    </row>
    <row r="618" spans="1:30" x14ac:dyDescent="0.3">
      <c r="A618" t="s">
        <v>630</v>
      </c>
      <c r="B618">
        <v>249508</v>
      </c>
      <c r="C618">
        <v>364540</v>
      </c>
      <c r="D618" s="2">
        <v>0.68</v>
      </c>
      <c r="E618">
        <v>675523</v>
      </c>
      <c r="F618">
        <v>675523</v>
      </c>
      <c r="I618" t="s">
        <v>630</v>
      </c>
      <c r="J618" t="s">
        <v>1303</v>
      </c>
      <c r="X618" s="32" t="s">
        <v>630</v>
      </c>
      <c r="Y618" s="32" t="s">
        <v>1288</v>
      </c>
      <c r="AA618" s="33" t="s">
        <v>630</v>
      </c>
      <c r="AB618" s="33" t="s">
        <v>1288</v>
      </c>
      <c r="AC618" s="33" t="s">
        <v>1288</v>
      </c>
      <c r="AD618" s="33" t="s">
        <v>1288</v>
      </c>
    </row>
    <row r="619" spans="1:30" x14ac:dyDescent="0.3">
      <c r="A619" t="s">
        <v>631</v>
      </c>
      <c r="B619">
        <v>303441.18</v>
      </c>
      <c r="C619">
        <v>331381</v>
      </c>
      <c r="D619" s="2">
        <v>0.92</v>
      </c>
      <c r="E619">
        <v>495657</v>
      </c>
      <c r="F619">
        <v>0</v>
      </c>
      <c r="I619" t="s">
        <v>631</v>
      </c>
      <c r="J619" t="s">
        <v>1288</v>
      </c>
      <c r="X619" s="32" t="s">
        <v>631</v>
      </c>
      <c r="Y619" s="32" t="s">
        <v>1288</v>
      </c>
      <c r="AA619" s="33" t="s">
        <v>631</v>
      </c>
      <c r="AB619" s="33" t="s">
        <v>1288</v>
      </c>
      <c r="AC619" s="33" t="s">
        <v>1288</v>
      </c>
      <c r="AD619" s="33" t="s">
        <v>1288</v>
      </c>
    </row>
    <row r="620" spans="1:30" x14ac:dyDescent="0.3">
      <c r="A620" t="s">
        <v>632</v>
      </c>
      <c r="B620">
        <v>274308</v>
      </c>
      <c r="C620">
        <v>297167</v>
      </c>
      <c r="D620" s="2">
        <v>0.92</v>
      </c>
      <c r="E620">
        <v>488435</v>
      </c>
      <c r="F620">
        <v>0</v>
      </c>
      <c r="I620" t="s">
        <v>632</v>
      </c>
      <c r="J620" t="s">
        <v>1304</v>
      </c>
      <c r="X620" s="32" t="s">
        <v>632</v>
      </c>
      <c r="Y620" s="32" t="s">
        <v>1288</v>
      </c>
      <c r="AA620" s="33" t="s">
        <v>632</v>
      </c>
      <c r="AB620" s="33" t="s">
        <v>1288</v>
      </c>
      <c r="AC620" s="33" t="s">
        <v>1288</v>
      </c>
      <c r="AD620" s="33" t="s">
        <v>1288</v>
      </c>
    </row>
    <row r="621" spans="1:30" x14ac:dyDescent="0.3">
      <c r="A621" t="s">
        <v>633</v>
      </c>
      <c r="B621">
        <v>175162.81</v>
      </c>
      <c r="C621">
        <v>205960</v>
      </c>
      <c r="D621" s="2">
        <v>0.85</v>
      </c>
      <c r="E621">
        <v>328305</v>
      </c>
      <c r="F621">
        <v>0</v>
      </c>
      <c r="I621" t="s">
        <v>633</v>
      </c>
      <c r="J621" t="s">
        <v>1303</v>
      </c>
      <c r="X621" s="32" t="s">
        <v>633</v>
      </c>
      <c r="Y621" s="32" t="s">
        <v>1288</v>
      </c>
      <c r="AA621" s="33" t="s">
        <v>633</v>
      </c>
      <c r="AB621" s="33" t="s">
        <v>1288</v>
      </c>
      <c r="AC621" s="33" t="s">
        <v>1288</v>
      </c>
      <c r="AD621" s="33" t="s">
        <v>1288</v>
      </c>
    </row>
    <row r="622" spans="1:30" x14ac:dyDescent="0.3">
      <c r="A622" t="s">
        <v>634</v>
      </c>
      <c r="B622">
        <v>735168.06</v>
      </c>
      <c r="C622">
        <v>825656</v>
      </c>
      <c r="D622" s="2">
        <v>0.89</v>
      </c>
      <c r="E622">
        <v>87828</v>
      </c>
      <c r="F622">
        <v>87828</v>
      </c>
      <c r="I622" t="s">
        <v>634</v>
      </c>
      <c r="J622" t="s">
        <v>1303</v>
      </c>
      <c r="X622" s="32" t="s">
        <v>634</v>
      </c>
      <c r="Y622" s="32" t="s">
        <v>1288</v>
      </c>
      <c r="AA622" s="33" t="s">
        <v>634</v>
      </c>
      <c r="AB622" s="33" t="s">
        <v>1288</v>
      </c>
      <c r="AC622" s="33" t="s">
        <v>1288</v>
      </c>
      <c r="AD622" s="33" t="s">
        <v>1288</v>
      </c>
    </row>
    <row r="623" spans="1:30" x14ac:dyDescent="0.3">
      <c r="A623" t="s">
        <v>635</v>
      </c>
      <c r="B623">
        <v>402574.52</v>
      </c>
      <c r="C623">
        <v>412776</v>
      </c>
      <c r="D623" s="2">
        <v>0.98</v>
      </c>
      <c r="E623">
        <v>774957</v>
      </c>
      <c r="F623">
        <v>0</v>
      </c>
      <c r="I623" t="s">
        <v>635</v>
      </c>
      <c r="J623" t="s">
        <v>1304</v>
      </c>
      <c r="X623" s="32" t="s">
        <v>635</v>
      </c>
      <c r="Y623" s="32" t="s">
        <v>1288</v>
      </c>
      <c r="AA623" s="33" t="s">
        <v>635</v>
      </c>
      <c r="AB623" s="33" t="s">
        <v>1288</v>
      </c>
      <c r="AC623" s="33" t="s">
        <v>1288</v>
      </c>
      <c r="AD623" s="33" t="s">
        <v>1288</v>
      </c>
    </row>
    <row r="624" spans="1:30" x14ac:dyDescent="0.3">
      <c r="A624" t="s">
        <v>636</v>
      </c>
      <c r="B624">
        <v>357932</v>
      </c>
      <c r="C624">
        <v>367450</v>
      </c>
      <c r="D624" s="2">
        <v>0.97</v>
      </c>
      <c r="E624">
        <v>450737</v>
      </c>
      <c r="F624">
        <v>0</v>
      </c>
      <c r="I624" t="s">
        <v>636</v>
      </c>
      <c r="J624" t="s">
        <v>1303</v>
      </c>
      <c r="X624" s="32" t="s">
        <v>636</v>
      </c>
      <c r="Y624" s="32" t="s">
        <v>1288</v>
      </c>
      <c r="AA624" s="33" t="s">
        <v>636</v>
      </c>
      <c r="AB624" s="33" t="s">
        <v>1288</v>
      </c>
      <c r="AC624" s="33" t="s">
        <v>1288</v>
      </c>
      <c r="AD624" s="33" t="s">
        <v>1288</v>
      </c>
    </row>
    <row r="625" spans="1:30" x14ac:dyDescent="0.3">
      <c r="A625" t="s">
        <v>637</v>
      </c>
      <c r="B625">
        <v>257570</v>
      </c>
      <c r="C625">
        <v>257570</v>
      </c>
      <c r="D625" s="2">
        <v>1</v>
      </c>
      <c r="E625">
        <v>670516</v>
      </c>
      <c r="F625">
        <v>0</v>
      </c>
      <c r="I625" t="s">
        <v>637</v>
      </c>
      <c r="J625" t="s">
        <v>1303</v>
      </c>
      <c r="X625" s="32" t="s">
        <v>637</v>
      </c>
      <c r="Y625" s="32" t="s">
        <v>1288</v>
      </c>
      <c r="AA625" s="33" t="s">
        <v>637</v>
      </c>
      <c r="AB625" s="33" t="s">
        <v>1288</v>
      </c>
      <c r="AC625" s="33" t="s">
        <v>1288</v>
      </c>
      <c r="AD625" s="33" t="s">
        <v>1288</v>
      </c>
    </row>
    <row r="626" spans="1:30" x14ac:dyDescent="0.3">
      <c r="A626" t="s">
        <v>638</v>
      </c>
      <c r="B626">
        <v>341325</v>
      </c>
      <c r="C626">
        <v>341325</v>
      </c>
      <c r="D626" s="2">
        <v>1</v>
      </c>
      <c r="E626">
        <v>570729</v>
      </c>
      <c r="F626">
        <v>0</v>
      </c>
      <c r="I626" t="s">
        <v>638</v>
      </c>
      <c r="J626" t="s">
        <v>1304</v>
      </c>
      <c r="X626" s="32" t="s">
        <v>638</v>
      </c>
      <c r="Y626" s="32" t="s">
        <v>1288</v>
      </c>
      <c r="AA626" s="33" t="s">
        <v>638</v>
      </c>
      <c r="AB626" s="33" t="s">
        <v>1288</v>
      </c>
      <c r="AC626" s="33" t="s">
        <v>1288</v>
      </c>
      <c r="AD626" s="33" t="s">
        <v>1288</v>
      </c>
    </row>
    <row r="627" spans="1:30" x14ac:dyDescent="0.3">
      <c r="A627" t="s">
        <v>639</v>
      </c>
      <c r="B627">
        <v>159907.29</v>
      </c>
      <c r="C627">
        <v>796784</v>
      </c>
      <c r="D627" s="2">
        <v>0.2</v>
      </c>
      <c r="E627">
        <v>898509</v>
      </c>
      <c r="F627">
        <v>898509</v>
      </c>
      <c r="I627" t="s">
        <v>639</v>
      </c>
      <c r="J627" t="s">
        <v>1288</v>
      </c>
      <c r="X627" s="32" t="s">
        <v>639</v>
      </c>
      <c r="Y627" s="32" t="s">
        <v>1288</v>
      </c>
      <c r="AA627" s="33" t="s">
        <v>639</v>
      </c>
      <c r="AB627" s="33" t="s">
        <v>1288</v>
      </c>
      <c r="AC627" s="33" t="s">
        <v>1288</v>
      </c>
      <c r="AD627" s="33" t="s">
        <v>1288</v>
      </c>
    </row>
    <row r="628" spans="1:30" x14ac:dyDescent="0.3">
      <c r="A628" t="s">
        <v>640</v>
      </c>
      <c r="B628">
        <v>242383</v>
      </c>
      <c r="C628">
        <v>356213</v>
      </c>
      <c r="D628" s="2">
        <v>0.68</v>
      </c>
      <c r="E628">
        <v>650032</v>
      </c>
      <c r="F628">
        <v>650032</v>
      </c>
      <c r="I628" t="s">
        <v>640</v>
      </c>
      <c r="J628" t="s">
        <v>1303</v>
      </c>
      <c r="X628" s="32" t="s">
        <v>640</v>
      </c>
      <c r="Y628" s="32" t="s">
        <v>1288</v>
      </c>
      <c r="AA628" s="33" t="s">
        <v>640</v>
      </c>
      <c r="AB628" s="33" t="s">
        <v>1288</v>
      </c>
      <c r="AC628" s="33" t="s">
        <v>1288</v>
      </c>
      <c r="AD628" s="33" t="s">
        <v>1288</v>
      </c>
    </row>
    <row r="629" spans="1:30" x14ac:dyDescent="0.3">
      <c r="A629" t="s">
        <v>641</v>
      </c>
      <c r="B629">
        <v>504119</v>
      </c>
      <c r="C629">
        <v>504119</v>
      </c>
      <c r="D629" s="2">
        <v>1</v>
      </c>
      <c r="E629">
        <v>520954</v>
      </c>
      <c r="F629">
        <v>0</v>
      </c>
      <c r="I629" t="s">
        <v>641</v>
      </c>
      <c r="J629" t="s">
        <v>1304</v>
      </c>
      <c r="X629" s="32" t="s">
        <v>641</v>
      </c>
      <c r="Y629" s="32" t="s">
        <v>1288</v>
      </c>
      <c r="AA629" s="33" t="s">
        <v>641</v>
      </c>
      <c r="AB629" s="33" t="s">
        <v>1288</v>
      </c>
      <c r="AC629" s="33" t="s">
        <v>1288</v>
      </c>
      <c r="AD629" s="33" t="s">
        <v>1288</v>
      </c>
    </row>
    <row r="630" spans="1:30" x14ac:dyDescent="0.3">
      <c r="A630" t="s">
        <v>642</v>
      </c>
      <c r="B630">
        <v>198639</v>
      </c>
      <c r="C630">
        <v>198639</v>
      </c>
      <c r="D630" s="2">
        <v>1</v>
      </c>
      <c r="E630">
        <v>240066</v>
      </c>
      <c r="F630">
        <v>0</v>
      </c>
      <c r="I630" t="s">
        <v>642</v>
      </c>
      <c r="J630" t="s">
        <v>1303</v>
      </c>
      <c r="X630" s="32" t="s">
        <v>642</v>
      </c>
      <c r="Y630" s="32" t="s">
        <v>1288</v>
      </c>
      <c r="AA630" s="33" t="s">
        <v>642</v>
      </c>
      <c r="AB630" s="33" t="s">
        <v>1288</v>
      </c>
      <c r="AC630" s="33" t="s">
        <v>1288</v>
      </c>
      <c r="AD630" s="33" t="s">
        <v>1288</v>
      </c>
    </row>
    <row r="631" spans="1:30" x14ac:dyDescent="0.3">
      <c r="A631" t="s">
        <v>643</v>
      </c>
      <c r="B631">
        <v>369233</v>
      </c>
      <c r="C631">
        <v>473879</v>
      </c>
      <c r="D631" s="2">
        <v>0.78</v>
      </c>
      <c r="E631">
        <v>430773</v>
      </c>
      <c r="F631">
        <v>430773</v>
      </c>
      <c r="I631" t="s">
        <v>643</v>
      </c>
      <c r="J631" t="s">
        <v>1304</v>
      </c>
      <c r="X631" s="32" t="s">
        <v>643</v>
      </c>
      <c r="Y631" s="32" t="s">
        <v>1288</v>
      </c>
      <c r="AA631" s="33" t="s">
        <v>643</v>
      </c>
      <c r="AB631" s="33" t="s">
        <v>1288</v>
      </c>
      <c r="AC631" s="33" t="s">
        <v>1288</v>
      </c>
      <c r="AD631" s="33" t="s">
        <v>1288</v>
      </c>
    </row>
    <row r="632" spans="1:30" x14ac:dyDescent="0.3">
      <c r="A632" t="s">
        <v>644</v>
      </c>
      <c r="B632">
        <v>357599</v>
      </c>
      <c r="C632">
        <v>357599</v>
      </c>
      <c r="D632" s="2">
        <v>1</v>
      </c>
      <c r="E632">
        <v>617040</v>
      </c>
      <c r="F632">
        <v>0</v>
      </c>
      <c r="I632" t="s">
        <v>644</v>
      </c>
      <c r="J632" t="s">
        <v>1303</v>
      </c>
      <c r="X632" s="32" t="s">
        <v>644</v>
      </c>
      <c r="Y632" s="32" t="s">
        <v>1288</v>
      </c>
      <c r="AA632" s="33" t="s">
        <v>644</v>
      </c>
      <c r="AB632" s="33" t="s">
        <v>1288</v>
      </c>
      <c r="AC632" s="33" t="s">
        <v>1288</v>
      </c>
      <c r="AD632" s="33" t="s">
        <v>1288</v>
      </c>
    </row>
    <row r="633" spans="1:30" x14ac:dyDescent="0.3">
      <c r="A633" t="s">
        <v>645</v>
      </c>
      <c r="B633">
        <v>227851</v>
      </c>
      <c r="C633">
        <v>227851</v>
      </c>
      <c r="D633" s="2">
        <v>1</v>
      </c>
      <c r="E633">
        <v>93088</v>
      </c>
      <c r="F633">
        <v>0</v>
      </c>
      <c r="I633" t="s">
        <v>645</v>
      </c>
      <c r="J633" t="s">
        <v>1288</v>
      </c>
      <c r="X633" s="32" t="s">
        <v>645</v>
      </c>
      <c r="Y633" s="32" t="s">
        <v>1288</v>
      </c>
      <c r="AA633" s="33" t="s">
        <v>645</v>
      </c>
      <c r="AB633" s="33" t="s">
        <v>1288</v>
      </c>
      <c r="AC633" s="33" t="s">
        <v>1288</v>
      </c>
      <c r="AD633" s="33" t="s">
        <v>1288</v>
      </c>
    </row>
    <row r="634" spans="1:30" x14ac:dyDescent="0.3">
      <c r="A634" t="s">
        <v>646</v>
      </c>
      <c r="B634">
        <v>324172.33</v>
      </c>
      <c r="C634">
        <v>419356</v>
      </c>
      <c r="D634" s="2">
        <v>0.77</v>
      </c>
      <c r="E634">
        <v>605688</v>
      </c>
      <c r="F634">
        <v>605688</v>
      </c>
      <c r="I634" t="s">
        <v>646</v>
      </c>
      <c r="J634" t="s">
        <v>1288</v>
      </c>
      <c r="X634" s="32" t="s">
        <v>646</v>
      </c>
      <c r="Y634" s="32" t="s">
        <v>1288</v>
      </c>
      <c r="AA634" s="33" t="s">
        <v>646</v>
      </c>
      <c r="AB634" s="33" t="s">
        <v>1288</v>
      </c>
      <c r="AC634" s="33" t="s">
        <v>1288</v>
      </c>
      <c r="AD634" s="33" t="s">
        <v>1288</v>
      </c>
    </row>
    <row r="635" spans="1:30" x14ac:dyDescent="0.3">
      <c r="A635" t="s">
        <v>647</v>
      </c>
      <c r="B635">
        <v>609819</v>
      </c>
      <c r="C635">
        <v>609819</v>
      </c>
      <c r="D635" s="2">
        <v>1</v>
      </c>
      <c r="E635">
        <v>428019</v>
      </c>
      <c r="F635">
        <v>0</v>
      </c>
      <c r="I635" t="s">
        <v>647</v>
      </c>
      <c r="J635" t="s">
        <v>1288</v>
      </c>
      <c r="X635" s="32" t="s">
        <v>647</v>
      </c>
      <c r="Y635" s="32" t="s">
        <v>1288</v>
      </c>
      <c r="AA635" s="33" t="s">
        <v>647</v>
      </c>
      <c r="AB635" s="33" t="s">
        <v>1288</v>
      </c>
      <c r="AC635" s="33" t="s">
        <v>1288</v>
      </c>
      <c r="AD635" s="33" t="s">
        <v>1288</v>
      </c>
    </row>
    <row r="636" spans="1:30" x14ac:dyDescent="0.3">
      <c r="A636" t="s">
        <v>648</v>
      </c>
      <c r="B636">
        <v>168532</v>
      </c>
      <c r="C636">
        <v>168532</v>
      </c>
      <c r="D636" s="2">
        <v>1</v>
      </c>
      <c r="E636">
        <v>0</v>
      </c>
      <c r="F636">
        <v>0</v>
      </c>
      <c r="I636" t="s">
        <v>648</v>
      </c>
      <c r="J636" t="s">
        <v>1303</v>
      </c>
      <c r="X636" s="32" t="s">
        <v>648</v>
      </c>
      <c r="Y636" s="32" t="s">
        <v>1288</v>
      </c>
      <c r="AA636" s="33" t="s">
        <v>648</v>
      </c>
      <c r="AB636" s="33" t="s">
        <v>1288</v>
      </c>
      <c r="AC636" s="33" t="s">
        <v>1288</v>
      </c>
      <c r="AD636" s="33" t="s">
        <v>1288</v>
      </c>
    </row>
    <row r="637" spans="1:30" x14ac:dyDescent="0.3">
      <c r="A637" t="s">
        <v>649</v>
      </c>
      <c r="B637">
        <v>489560</v>
      </c>
      <c r="C637">
        <v>489560</v>
      </c>
      <c r="D637" s="2">
        <v>1</v>
      </c>
      <c r="E637">
        <v>128236</v>
      </c>
      <c r="F637">
        <v>0</v>
      </c>
      <c r="I637" t="s">
        <v>649</v>
      </c>
      <c r="J637" t="s">
        <v>1303</v>
      </c>
      <c r="X637" s="32" t="s">
        <v>649</v>
      </c>
      <c r="Y637" s="32" t="s">
        <v>1288</v>
      </c>
      <c r="AA637" s="33" t="s">
        <v>649</v>
      </c>
      <c r="AB637" s="33" t="s">
        <v>1288</v>
      </c>
      <c r="AC637" s="33" t="s">
        <v>1288</v>
      </c>
      <c r="AD637" s="33" t="s">
        <v>1288</v>
      </c>
    </row>
    <row r="638" spans="1:30" x14ac:dyDescent="0.3">
      <c r="A638" t="s">
        <v>650</v>
      </c>
      <c r="B638">
        <v>246458.54</v>
      </c>
      <c r="C638">
        <v>297401</v>
      </c>
      <c r="D638" s="2">
        <v>0.83</v>
      </c>
      <c r="E638">
        <v>288458</v>
      </c>
      <c r="F638">
        <v>0</v>
      </c>
      <c r="I638" t="s">
        <v>650</v>
      </c>
      <c r="J638" t="s">
        <v>1303</v>
      </c>
      <c r="X638" s="32" t="s">
        <v>650</v>
      </c>
      <c r="Y638" s="32" t="s">
        <v>1288</v>
      </c>
      <c r="AA638" s="33" t="s">
        <v>650</v>
      </c>
      <c r="AB638" s="33" t="s">
        <v>1288</v>
      </c>
      <c r="AC638" s="33" t="s">
        <v>1288</v>
      </c>
      <c r="AD638" s="33" t="s">
        <v>1288</v>
      </c>
    </row>
    <row r="639" spans="1:30" x14ac:dyDescent="0.3">
      <c r="A639" t="s">
        <v>651</v>
      </c>
      <c r="B639">
        <v>241275</v>
      </c>
      <c r="C639">
        <v>264825</v>
      </c>
      <c r="D639" s="2">
        <v>0.91</v>
      </c>
      <c r="E639">
        <v>88350</v>
      </c>
      <c r="F639">
        <v>0</v>
      </c>
      <c r="I639" t="s">
        <v>651</v>
      </c>
      <c r="J639" t="s">
        <v>1303</v>
      </c>
      <c r="X639" s="32" t="s">
        <v>651</v>
      </c>
      <c r="Y639" s="32" t="s">
        <v>1288</v>
      </c>
      <c r="AA639" s="33" t="s">
        <v>651</v>
      </c>
      <c r="AB639" s="33" t="s">
        <v>1288</v>
      </c>
      <c r="AC639" s="33" t="s">
        <v>1288</v>
      </c>
      <c r="AD639" s="33" t="s">
        <v>1288</v>
      </c>
    </row>
    <row r="640" spans="1:30" x14ac:dyDescent="0.3">
      <c r="A640" t="s">
        <v>652</v>
      </c>
      <c r="B640">
        <v>673518.24</v>
      </c>
      <c r="C640">
        <v>677900</v>
      </c>
      <c r="D640" s="2">
        <v>0.99</v>
      </c>
      <c r="E640">
        <v>825127</v>
      </c>
      <c r="F640">
        <v>0</v>
      </c>
      <c r="I640" t="s">
        <v>652</v>
      </c>
      <c r="J640" t="s">
        <v>1288</v>
      </c>
      <c r="X640" s="32" t="s">
        <v>652</v>
      </c>
      <c r="Y640" s="32" t="s">
        <v>1288</v>
      </c>
      <c r="AA640" s="33" t="s">
        <v>652</v>
      </c>
      <c r="AB640" s="33" t="s">
        <v>1288</v>
      </c>
      <c r="AC640" s="33" t="s">
        <v>1288</v>
      </c>
      <c r="AD640" s="33" t="s">
        <v>1288</v>
      </c>
    </row>
    <row r="641" spans="1:30" x14ac:dyDescent="0.3">
      <c r="A641" t="s">
        <v>653</v>
      </c>
      <c r="B641">
        <v>208011</v>
      </c>
      <c r="C641">
        <v>235905</v>
      </c>
      <c r="D641" s="2">
        <v>0.88</v>
      </c>
      <c r="E641">
        <v>450874</v>
      </c>
      <c r="F641">
        <v>0</v>
      </c>
      <c r="I641" t="s">
        <v>653</v>
      </c>
      <c r="J641" t="s">
        <v>1288</v>
      </c>
      <c r="X641" s="32" t="s">
        <v>653</v>
      </c>
      <c r="Y641" s="32" t="s">
        <v>1288</v>
      </c>
      <c r="AA641" s="33" t="s">
        <v>653</v>
      </c>
      <c r="AB641" s="33" t="s">
        <v>1288</v>
      </c>
      <c r="AC641" s="33" t="s">
        <v>1288</v>
      </c>
      <c r="AD641" s="33" t="s">
        <v>1288</v>
      </c>
    </row>
    <row r="642" spans="1:30" x14ac:dyDescent="0.3">
      <c r="A642" t="s">
        <v>654</v>
      </c>
      <c r="B642">
        <v>219558</v>
      </c>
      <c r="C642">
        <v>257127</v>
      </c>
      <c r="D642" s="2">
        <v>0.85</v>
      </c>
      <c r="E642">
        <v>463984</v>
      </c>
      <c r="F642">
        <v>0</v>
      </c>
      <c r="I642" t="s">
        <v>654</v>
      </c>
      <c r="J642" t="s">
        <v>1303</v>
      </c>
      <c r="X642" s="32" t="s">
        <v>654</v>
      </c>
      <c r="Y642" s="32" t="s">
        <v>1288</v>
      </c>
      <c r="AA642" s="33" t="s">
        <v>654</v>
      </c>
      <c r="AB642" s="33" t="s">
        <v>1288</v>
      </c>
      <c r="AC642" s="33" t="s">
        <v>1288</v>
      </c>
      <c r="AD642" s="33" t="s">
        <v>1288</v>
      </c>
    </row>
    <row r="643" spans="1:30" x14ac:dyDescent="0.3">
      <c r="A643" t="s">
        <v>655</v>
      </c>
      <c r="B643">
        <v>392214.81</v>
      </c>
      <c r="C643">
        <v>476704</v>
      </c>
      <c r="D643" s="2">
        <v>0.82</v>
      </c>
      <c r="E643">
        <v>708110</v>
      </c>
      <c r="F643">
        <v>0</v>
      </c>
      <c r="I643" t="s">
        <v>655</v>
      </c>
      <c r="J643" t="s">
        <v>1304</v>
      </c>
      <c r="X643" s="32" t="s">
        <v>655</v>
      </c>
      <c r="Y643" s="32" t="s">
        <v>1288</v>
      </c>
      <c r="AA643" s="33" t="s">
        <v>655</v>
      </c>
      <c r="AB643" s="33" t="s">
        <v>1288</v>
      </c>
      <c r="AC643" s="33" t="s">
        <v>1288</v>
      </c>
      <c r="AD643" s="33" t="s">
        <v>1288</v>
      </c>
    </row>
    <row r="644" spans="1:30" x14ac:dyDescent="0.3">
      <c r="A644" t="s">
        <v>656</v>
      </c>
      <c r="B644">
        <v>172755</v>
      </c>
      <c r="C644">
        <v>197130</v>
      </c>
      <c r="D644" s="2">
        <v>0.88</v>
      </c>
      <c r="E644">
        <v>492404</v>
      </c>
      <c r="F644">
        <v>0</v>
      </c>
      <c r="I644" t="s">
        <v>656</v>
      </c>
      <c r="J644" t="s">
        <v>1303</v>
      </c>
      <c r="X644" s="32" t="s">
        <v>656</v>
      </c>
      <c r="Y644" s="32" t="s">
        <v>1288</v>
      </c>
      <c r="AA644" s="33" t="s">
        <v>656</v>
      </c>
      <c r="AB644" s="33" t="s">
        <v>1288</v>
      </c>
      <c r="AC644" s="33" t="s">
        <v>1288</v>
      </c>
      <c r="AD644" s="33" t="s">
        <v>1288</v>
      </c>
    </row>
    <row r="645" spans="1:30" x14ac:dyDescent="0.3">
      <c r="A645" t="s">
        <v>657</v>
      </c>
      <c r="B645">
        <v>543666</v>
      </c>
      <c r="C645">
        <v>543666</v>
      </c>
      <c r="D645" s="2">
        <v>1</v>
      </c>
      <c r="E645">
        <v>772655</v>
      </c>
      <c r="F645">
        <v>0</v>
      </c>
      <c r="I645" t="s">
        <v>657</v>
      </c>
      <c r="J645" t="s">
        <v>1303</v>
      </c>
      <c r="X645" s="32" t="s">
        <v>657</v>
      </c>
      <c r="Y645" s="32" t="s">
        <v>1288</v>
      </c>
      <c r="AA645" s="33" t="s">
        <v>657</v>
      </c>
      <c r="AB645" s="33" t="s">
        <v>1288</v>
      </c>
      <c r="AC645" s="33" t="s">
        <v>1288</v>
      </c>
      <c r="AD645" s="33" t="s">
        <v>1288</v>
      </c>
    </row>
    <row r="646" spans="1:30" x14ac:dyDescent="0.3">
      <c r="A646" t="s">
        <v>658</v>
      </c>
      <c r="B646">
        <v>369615</v>
      </c>
      <c r="C646">
        <v>369615</v>
      </c>
      <c r="D646" s="2">
        <v>1</v>
      </c>
      <c r="E646">
        <v>643906</v>
      </c>
      <c r="F646">
        <v>0</v>
      </c>
      <c r="I646" t="s">
        <v>658</v>
      </c>
      <c r="J646" t="s">
        <v>1304</v>
      </c>
      <c r="X646" s="32" t="s">
        <v>658</v>
      </c>
      <c r="Y646" s="32" t="s">
        <v>1288</v>
      </c>
      <c r="AA646" s="33" t="s">
        <v>658</v>
      </c>
      <c r="AB646" s="33" t="s">
        <v>1288</v>
      </c>
      <c r="AC646" s="33" t="s">
        <v>1288</v>
      </c>
      <c r="AD646" s="33" t="s">
        <v>1288</v>
      </c>
    </row>
    <row r="647" spans="1:30" x14ac:dyDescent="0.3">
      <c r="A647" t="s">
        <v>659</v>
      </c>
      <c r="B647">
        <v>192500</v>
      </c>
      <c r="C647">
        <v>241150</v>
      </c>
      <c r="D647" s="2">
        <v>0.8</v>
      </c>
      <c r="E647">
        <v>359679</v>
      </c>
      <c r="F647">
        <v>0</v>
      </c>
      <c r="I647" t="s">
        <v>659</v>
      </c>
      <c r="J647" t="s">
        <v>1303</v>
      </c>
      <c r="X647" s="32" t="s">
        <v>659</v>
      </c>
      <c r="Y647" s="32" t="s">
        <v>1288</v>
      </c>
      <c r="AA647" s="33" t="s">
        <v>659</v>
      </c>
      <c r="AB647" s="33" t="s">
        <v>1288</v>
      </c>
      <c r="AC647" s="33" t="s">
        <v>1288</v>
      </c>
      <c r="AD647" s="33" t="s">
        <v>1288</v>
      </c>
    </row>
    <row r="648" spans="1:30" x14ac:dyDescent="0.3">
      <c r="A648" t="s">
        <v>660</v>
      </c>
      <c r="B648">
        <v>302526</v>
      </c>
      <c r="C648">
        <v>302526</v>
      </c>
      <c r="D648" s="2">
        <v>1</v>
      </c>
      <c r="E648">
        <v>464125</v>
      </c>
      <c r="F648">
        <v>0</v>
      </c>
      <c r="I648" t="s">
        <v>660</v>
      </c>
      <c r="J648" t="s">
        <v>1304</v>
      </c>
      <c r="X648" s="32" t="s">
        <v>660</v>
      </c>
      <c r="Y648" s="32" t="s">
        <v>1288</v>
      </c>
      <c r="AA648" s="33" t="s">
        <v>660</v>
      </c>
      <c r="AB648" s="33" t="s">
        <v>1288</v>
      </c>
      <c r="AC648" s="33" t="s">
        <v>1288</v>
      </c>
      <c r="AD648" s="33" t="s">
        <v>1288</v>
      </c>
    </row>
    <row r="649" spans="1:30" x14ac:dyDescent="0.3">
      <c r="A649" t="s">
        <v>661</v>
      </c>
      <c r="B649">
        <v>267625</v>
      </c>
      <c r="C649">
        <v>286250</v>
      </c>
      <c r="D649" s="2">
        <v>0.93</v>
      </c>
      <c r="E649">
        <v>767287</v>
      </c>
      <c r="F649">
        <v>0</v>
      </c>
      <c r="I649" t="s">
        <v>661</v>
      </c>
      <c r="J649" t="s">
        <v>1303</v>
      </c>
      <c r="X649" s="32" t="s">
        <v>661</v>
      </c>
      <c r="Y649" s="32" t="s">
        <v>1288</v>
      </c>
      <c r="AA649" s="33" t="s">
        <v>661</v>
      </c>
      <c r="AB649" s="33" t="s">
        <v>1288</v>
      </c>
      <c r="AC649" s="33" t="s">
        <v>1288</v>
      </c>
      <c r="AD649" s="33" t="s">
        <v>1288</v>
      </c>
    </row>
    <row r="650" spans="1:30" x14ac:dyDescent="0.3">
      <c r="A650" t="s">
        <v>662</v>
      </c>
      <c r="B650">
        <v>305411</v>
      </c>
      <c r="C650">
        <v>337403</v>
      </c>
      <c r="D650" s="2">
        <v>0.91</v>
      </c>
      <c r="E650">
        <v>597273</v>
      </c>
      <c r="F650">
        <v>0</v>
      </c>
      <c r="I650" t="s">
        <v>662</v>
      </c>
      <c r="J650" t="s">
        <v>1305</v>
      </c>
      <c r="X650" s="32" t="s">
        <v>662</v>
      </c>
      <c r="Y650" s="32" t="s">
        <v>1288</v>
      </c>
      <c r="AA650" s="33" t="s">
        <v>662</v>
      </c>
      <c r="AB650" s="33" t="s">
        <v>1288</v>
      </c>
      <c r="AC650" s="33" t="s">
        <v>1288</v>
      </c>
      <c r="AD650" s="33" t="s">
        <v>1288</v>
      </c>
    </row>
    <row r="651" spans="1:30" x14ac:dyDescent="0.3">
      <c r="A651" t="s">
        <v>663</v>
      </c>
      <c r="B651">
        <v>630400.64</v>
      </c>
      <c r="C651">
        <v>716480</v>
      </c>
      <c r="D651" s="2">
        <v>0.88</v>
      </c>
      <c r="E651">
        <v>767056</v>
      </c>
      <c r="F651">
        <v>0</v>
      </c>
      <c r="I651" t="s">
        <v>663</v>
      </c>
      <c r="J651" t="s">
        <v>1288</v>
      </c>
      <c r="X651" s="32" t="s">
        <v>663</v>
      </c>
      <c r="Y651" s="32" t="s">
        <v>1288</v>
      </c>
      <c r="AA651" s="33" t="s">
        <v>663</v>
      </c>
      <c r="AB651" s="33" t="s">
        <v>1288</v>
      </c>
      <c r="AC651" s="33" t="s">
        <v>1288</v>
      </c>
      <c r="AD651" s="33" t="s">
        <v>1288</v>
      </c>
    </row>
    <row r="652" spans="1:30" x14ac:dyDescent="0.3">
      <c r="A652" t="s">
        <v>664</v>
      </c>
      <c r="B652">
        <v>338481</v>
      </c>
      <c r="C652">
        <v>338481</v>
      </c>
      <c r="D652" s="2">
        <v>1</v>
      </c>
      <c r="E652">
        <v>542875</v>
      </c>
      <c r="F652">
        <v>0</v>
      </c>
      <c r="I652" t="s">
        <v>664</v>
      </c>
      <c r="J652" t="s">
        <v>1303</v>
      </c>
      <c r="X652" s="32" t="s">
        <v>664</v>
      </c>
      <c r="Y652" s="32" t="s">
        <v>1288</v>
      </c>
      <c r="AA652" s="33" t="s">
        <v>664</v>
      </c>
      <c r="AB652" s="33" t="s">
        <v>1288</v>
      </c>
      <c r="AC652" s="33" t="s">
        <v>1288</v>
      </c>
      <c r="AD652" s="33" t="s">
        <v>1288</v>
      </c>
    </row>
    <row r="653" spans="1:30" x14ac:dyDescent="0.3">
      <c r="A653" t="s">
        <v>665</v>
      </c>
      <c r="B653">
        <v>256905</v>
      </c>
      <c r="C653">
        <v>256905</v>
      </c>
      <c r="D653" s="2">
        <v>1</v>
      </c>
      <c r="E653">
        <v>433397</v>
      </c>
      <c r="F653">
        <v>0</v>
      </c>
      <c r="I653" t="s">
        <v>665</v>
      </c>
      <c r="J653" t="s">
        <v>1304</v>
      </c>
      <c r="X653" s="32" t="s">
        <v>665</v>
      </c>
      <c r="Y653" s="32" t="s">
        <v>1288</v>
      </c>
      <c r="AA653" s="33" t="s">
        <v>665</v>
      </c>
      <c r="AB653" s="33" t="s">
        <v>1288</v>
      </c>
      <c r="AC653" s="33" t="s">
        <v>1288</v>
      </c>
      <c r="AD653" s="33" t="s">
        <v>1288</v>
      </c>
    </row>
    <row r="654" spans="1:30" x14ac:dyDescent="0.3">
      <c r="A654" t="s">
        <v>666</v>
      </c>
      <c r="B654">
        <v>322872</v>
      </c>
      <c r="C654">
        <v>322872</v>
      </c>
      <c r="D654" s="2">
        <v>1</v>
      </c>
      <c r="E654">
        <v>517025</v>
      </c>
      <c r="F654">
        <v>0</v>
      </c>
      <c r="I654" t="s">
        <v>666</v>
      </c>
      <c r="J654" t="s">
        <v>1304</v>
      </c>
      <c r="X654" s="32" t="s">
        <v>666</v>
      </c>
      <c r="Y654" s="32" t="s">
        <v>1288</v>
      </c>
      <c r="AA654" s="33" t="s">
        <v>666</v>
      </c>
      <c r="AB654" s="33" t="s">
        <v>1288</v>
      </c>
      <c r="AC654" s="33" t="s">
        <v>1288</v>
      </c>
      <c r="AD654" s="33" t="s">
        <v>1288</v>
      </c>
    </row>
    <row r="655" spans="1:30" x14ac:dyDescent="0.3">
      <c r="A655" t="s">
        <v>667</v>
      </c>
      <c r="B655">
        <v>254475</v>
      </c>
      <c r="C655">
        <v>299250</v>
      </c>
      <c r="D655" s="2">
        <v>0.85</v>
      </c>
      <c r="E655">
        <v>814357</v>
      </c>
      <c r="F655">
        <v>0</v>
      </c>
      <c r="I655" t="s">
        <v>667</v>
      </c>
      <c r="J655" t="s">
        <v>1303</v>
      </c>
      <c r="X655" s="32" t="s">
        <v>667</v>
      </c>
      <c r="Y655" s="32" t="s">
        <v>1288</v>
      </c>
      <c r="AA655" s="33" t="s">
        <v>667</v>
      </c>
      <c r="AB655" s="33" t="s">
        <v>1288</v>
      </c>
      <c r="AC655" s="33" t="s">
        <v>1288</v>
      </c>
      <c r="AD655" s="33" t="s">
        <v>1288</v>
      </c>
    </row>
    <row r="656" spans="1:30" x14ac:dyDescent="0.3">
      <c r="A656" t="s">
        <v>668</v>
      </c>
      <c r="B656">
        <v>475226</v>
      </c>
      <c r="C656">
        <v>475872</v>
      </c>
      <c r="D656" s="2">
        <v>1</v>
      </c>
      <c r="E656">
        <v>659673</v>
      </c>
      <c r="F656">
        <v>0</v>
      </c>
      <c r="I656" t="s">
        <v>668</v>
      </c>
      <c r="J656" t="s">
        <v>1304</v>
      </c>
      <c r="X656" s="32" t="s">
        <v>668</v>
      </c>
      <c r="Y656" s="32" t="s">
        <v>1288</v>
      </c>
      <c r="AA656" s="33" t="s">
        <v>668</v>
      </c>
      <c r="AB656" s="33" t="s">
        <v>1288</v>
      </c>
      <c r="AC656" s="33" t="s">
        <v>1288</v>
      </c>
      <c r="AD656" s="33" t="s">
        <v>1288</v>
      </c>
    </row>
    <row r="657" spans="1:30" x14ac:dyDescent="0.3">
      <c r="A657" t="s">
        <v>669</v>
      </c>
      <c r="B657">
        <v>176273</v>
      </c>
      <c r="C657">
        <v>222978</v>
      </c>
      <c r="D657" s="2">
        <v>0.79</v>
      </c>
      <c r="E657">
        <v>308373</v>
      </c>
      <c r="F657">
        <v>0</v>
      </c>
      <c r="I657" t="s">
        <v>669</v>
      </c>
      <c r="J657" t="s">
        <v>1288</v>
      </c>
      <c r="X657" s="32" t="s">
        <v>669</v>
      </c>
      <c r="Y657" s="32" t="s">
        <v>1288</v>
      </c>
      <c r="AA657" s="33" t="s">
        <v>669</v>
      </c>
      <c r="AB657" s="33" t="s">
        <v>1288</v>
      </c>
      <c r="AC657" s="33" t="s">
        <v>1288</v>
      </c>
      <c r="AD657" s="33" t="s">
        <v>1288</v>
      </c>
    </row>
    <row r="658" spans="1:30" x14ac:dyDescent="0.3">
      <c r="A658" t="s">
        <v>670</v>
      </c>
      <c r="B658">
        <v>174543</v>
      </c>
      <c r="C658">
        <v>798817</v>
      </c>
      <c r="D658" s="2">
        <v>0.22</v>
      </c>
      <c r="E658">
        <v>518784</v>
      </c>
      <c r="F658">
        <v>518784</v>
      </c>
      <c r="I658" t="s">
        <v>670</v>
      </c>
      <c r="J658" t="s">
        <v>1288</v>
      </c>
      <c r="X658" s="32" t="s">
        <v>670</v>
      </c>
      <c r="Y658" s="32" t="s">
        <v>1288</v>
      </c>
      <c r="AA658" s="33" t="s">
        <v>670</v>
      </c>
      <c r="AB658" s="33" t="s">
        <v>1288</v>
      </c>
      <c r="AC658" s="33" t="s">
        <v>1288</v>
      </c>
      <c r="AD658" s="33" t="s">
        <v>1288</v>
      </c>
    </row>
    <row r="659" spans="1:30" x14ac:dyDescent="0.3">
      <c r="A659" t="s">
        <v>671</v>
      </c>
      <c r="B659">
        <v>212960</v>
      </c>
      <c r="C659">
        <v>275496</v>
      </c>
      <c r="D659" s="2">
        <v>0.77</v>
      </c>
      <c r="E659">
        <v>244216</v>
      </c>
      <c r="F659">
        <v>0</v>
      </c>
      <c r="I659" t="s">
        <v>671</v>
      </c>
      <c r="J659" t="s">
        <v>1303</v>
      </c>
      <c r="X659" s="32" t="s">
        <v>671</v>
      </c>
      <c r="Y659" s="32" t="s">
        <v>1288</v>
      </c>
      <c r="AA659" s="33" t="s">
        <v>671</v>
      </c>
      <c r="AB659" s="33" t="s">
        <v>1288</v>
      </c>
      <c r="AC659" s="33" t="s">
        <v>1288</v>
      </c>
      <c r="AD659" s="33" t="s">
        <v>1288</v>
      </c>
    </row>
    <row r="660" spans="1:30" x14ac:dyDescent="0.3">
      <c r="A660" t="s">
        <v>672</v>
      </c>
      <c r="B660">
        <v>177248</v>
      </c>
      <c r="C660">
        <v>194408</v>
      </c>
      <c r="D660" s="2">
        <v>0.91</v>
      </c>
      <c r="E660">
        <v>215960</v>
      </c>
      <c r="F660">
        <v>0</v>
      </c>
      <c r="I660" t="s">
        <v>672</v>
      </c>
      <c r="J660" t="s">
        <v>1288</v>
      </c>
      <c r="X660" s="32" t="s">
        <v>672</v>
      </c>
      <c r="Y660" s="32" t="s">
        <v>1288</v>
      </c>
      <c r="AA660" s="33" t="s">
        <v>672</v>
      </c>
      <c r="AB660" s="33" t="s">
        <v>1288</v>
      </c>
      <c r="AC660" s="33" t="s">
        <v>1288</v>
      </c>
      <c r="AD660" s="33" t="s">
        <v>1288</v>
      </c>
    </row>
    <row r="661" spans="1:30" x14ac:dyDescent="0.3">
      <c r="A661" t="s">
        <v>673</v>
      </c>
      <c r="B661">
        <v>324534</v>
      </c>
      <c r="C661">
        <v>347715</v>
      </c>
      <c r="D661" s="2">
        <v>0.93</v>
      </c>
      <c r="E661">
        <v>496311</v>
      </c>
      <c r="F661">
        <v>0</v>
      </c>
      <c r="I661" t="s">
        <v>673</v>
      </c>
      <c r="J661" t="s">
        <v>1304</v>
      </c>
      <c r="X661" s="32" t="s">
        <v>673</v>
      </c>
      <c r="Y661" s="32" t="s">
        <v>1288</v>
      </c>
      <c r="AA661" s="33" t="s">
        <v>673</v>
      </c>
      <c r="AB661" s="33" t="s">
        <v>1288</v>
      </c>
      <c r="AC661" s="33" t="s">
        <v>1288</v>
      </c>
      <c r="AD661" s="33" t="s">
        <v>1288</v>
      </c>
    </row>
    <row r="662" spans="1:30" x14ac:dyDescent="0.3">
      <c r="A662" t="s">
        <v>674</v>
      </c>
      <c r="B662">
        <v>158669.81</v>
      </c>
      <c r="C662">
        <v>224880</v>
      </c>
      <c r="D662" s="2">
        <v>0.71</v>
      </c>
      <c r="E662">
        <v>474417</v>
      </c>
      <c r="F662">
        <v>0</v>
      </c>
      <c r="I662" t="s">
        <v>674</v>
      </c>
      <c r="J662" t="s">
        <v>1303</v>
      </c>
      <c r="X662" s="32" t="s">
        <v>674</v>
      </c>
      <c r="Y662" s="32" t="s">
        <v>1288</v>
      </c>
      <c r="AA662" s="33" t="s">
        <v>674</v>
      </c>
      <c r="AB662" s="33" t="s">
        <v>1288</v>
      </c>
      <c r="AC662" s="33" t="s">
        <v>1288</v>
      </c>
      <c r="AD662" s="33" t="s">
        <v>1288</v>
      </c>
    </row>
    <row r="663" spans="1:30" x14ac:dyDescent="0.3">
      <c r="A663" t="s">
        <v>675</v>
      </c>
      <c r="B663">
        <v>245308</v>
      </c>
      <c r="C663">
        <v>271898</v>
      </c>
      <c r="D663" s="2">
        <v>0.9</v>
      </c>
      <c r="E663">
        <v>581760</v>
      </c>
      <c r="F663">
        <v>0</v>
      </c>
      <c r="I663" t="s">
        <v>675</v>
      </c>
      <c r="J663" t="s">
        <v>1288</v>
      </c>
      <c r="X663" s="32" t="s">
        <v>675</v>
      </c>
      <c r="Y663" s="32" t="s">
        <v>1288</v>
      </c>
      <c r="AA663" s="33" t="s">
        <v>675</v>
      </c>
      <c r="AB663" s="33" t="s">
        <v>1288</v>
      </c>
      <c r="AC663" s="33" t="s">
        <v>1288</v>
      </c>
      <c r="AD663" s="33" t="s">
        <v>1288</v>
      </c>
    </row>
    <row r="664" spans="1:30" x14ac:dyDescent="0.3">
      <c r="A664" t="s">
        <v>676</v>
      </c>
      <c r="B664">
        <v>402817.67</v>
      </c>
      <c r="C664">
        <v>668594</v>
      </c>
      <c r="D664" s="2">
        <v>0.6</v>
      </c>
      <c r="E664">
        <v>906344</v>
      </c>
      <c r="F664">
        <v>906344</v>
      </c>
      <c r="I664" t="s">
        <v>676</v>
      </c>
      <c r="J664" t="s">
        <v>1288</v>
      </c>
      <c r="X664" s="32" t="s">
        <v>676</v>
      </c>
      <c r="Y664" s="32" t="s">
        <v>1288</v>
      </c>
      <c r="AA664" s="33" t="s">
        <v>676</v>
      </c>
      <c r="AB664" s="33" t="s">
        <v>1288</v>
      </c>
      <c r="AC664" s="33" t="s">
        <v>1288</v>
      </c>
      <c r="AD664" s="33" t="s">
        <v>1288</v>
      </c>
    </row>
    <row r="665" spans="1:30" x14ac:dyDescent="0.3">
      <c r="A665" t="s">
        <v>677</v>
      </c>
      <c r="B665">
        <v>312390</v>
      </c>
      <c r="C665">
        <v>312390</v>
      </c>
      <c r="D665" s="2">
        <v>1</v>
      </c>
      <c r="E665">
        <v>342304</v>
      </c>
      <c r="F665">
        <v>0</v>
      </c>
      <c r="I665" t="s">
        <v>677</v>
      </c>
      <c r="J665" t="s">
        <v>1304</v>
      </c>
      <c r="X665" s="32" t="s">
        <v>677</v>
      </c>
      <c r="Y665" s="32" t="s">
        <v>1288</v>
      </c>
      <c r="AA665" s="33" t="s">
        <v>677</v>
      </c>
      <c r="AB665" s="33" t="s">
        <v>1288</v>
      </c>
      <c r="AC665" s="33" t="s">
        <v>1288</v>
      </c>
      <c r="AD665" s="33" t="s">
        <v>1288</v>
      </c>
    </row>
    <row r="666" spans="1:30" x14ac:dyDescent="0.3">
      <c r="A666" t="s">
        <v>678</v>
      </c>
      <c r="B666">
        <v>251145</v>
      </c>
      <c r="C666">
        <v>279050</v>
      </c>
      <c r="D666" s="2">
        <v>0.9</v>
      </c>
      <c r="E666">
        <v>790081</v>
      </c>
      <c r="F666">
        <v>0</v>
      </c>
      <c r="I666" t="s">
        <v>678</v>
      </c>
      <c r="J666" t="s">
        <v>1303</v>
      </c>
      <c r="X666" s="32" t="s">
        <v>678</v>
      </c>
      <c r="Y666" s="32" t="s">
        <v>1288</v>
      </c>
      <c r="AA666" s="33" t="s">
        <v>678</v>
      </c>
      <c r="AB666" s="33" t="s">
        <v>1288</v>
      </c>
      <c r="AC666" s="33" t="s">
        <v>1288</v>
      </c>
      <c r="AD666" s="33" t="s">
        <v>1288</v>
      </c>
    </row>
    <row r="667" spans="1:30" x14ac:dyDescent="0.3">
      <c r="A667" t="s">
        <v>679</v>
      </c>
      <c r="B667">
        <v>300407</v>
      </c>
      <c r="C667">
        <v>363760</v>
      </c>
      <c r="D667" s="2">
        <v>0.83</v>
      </c>
      <c r="E667">
        <v>499198</v>
      </c>
      <c r="F667">
        <v>0</v>
      </c>
      <c r="I667" t="s">
        <v>679</v>
      </c>
      <c r="J667" t="s">
        <v>1303</v>
      </c>
      <c r="X667" s="32" t="s">
        <v>679</v>
      </c>
      <c r="Y667" s="32" t="s">
        <v>1288</v>
      </c>
      <c r="AA667" s="33" t="s">
        <v>679</v>
      </c>
      <c r="AB667" s="33" t="s">
        <v>1288</v>
      </c>
      <c r="AC667" s="33" t="s">
        <v>1288</v>
      </c>
      <c r="AD667" s="33" t="s">
        <v>1288</v>
      </c>
    </row>
    <row r="668" spans="1:30" x14ac:dyDescent="0.3">
      <c r="A668" t="s">
        <v>680</v>
      </c>
      <c r="B668">
        <v>325180.78999999998</v>
      </c>
      <c r="C668">
        <v>354216</v>
      </c>
      <c r="D668" s="2">
        <v>0.92</v>
      </c>
      <c r="E668">
        <v>685210</v>
      </c>
      <c r="F668">
        <v>0</v>
      </c>
      <c r="I668" t="s">
        <v>680</v>
      </c>
      <c r="J668" t="s">
        <v>1304</v>
      </c>
      <c r="X668" s="32" t="s">
        <v>680</v>
      </c>
      <c r="Y668" s="32" t="s">
        <v>1288</v>
      </c>
      <c r="AA668" s="33" t="s">
        <v>680</v>
      </c>
      <c r="AB668" s="33" t="s">
        <v>1288</v>
      </c>
      <c r="AC668" s="33" t="s">
        <v>1288</v>
      </c>
      <c r="AD668" s="33" t="s">
        <v>1288</v>
      </c>
    </row>
    <row r="669" spans="1:30" x14ac:dyDescent="0.3">
      <c r="A669" t="s">
        <v>681</v>
      </c>
      <c r="B669">
        <v>243020</v>
      </c>
      <c r="C669">
        <v>271370</v>
      </c>
      <c r="D669" s="2">
        <v>0.9</v>
      </c>
      <c r="E669">
        <v>564914</v>
      </c>
      <c r="F669">
        <v>0</v>
      </c>
      <c r="I669" t="s">
        <v>681</v>
      </c>
      <c r="J669" t="s">
        <v>1288</v>
      </c>
      <c r="X669" s="32" t="s">
        <v>681</v>
      </c>
      <c r="Y669" s="32" t="s">
        <v>1288</v>
      </c>
      <c r="AA669" s="33" t="s">
        <v>681</v>
      </c>
      <c r="AB669" s="33" t="s">
        <v>1288</v>
      </c>
      <c r="AC669" s="33" t="s">
        <v>1288</v>
      </c>
      <c r="AD669" s="33" t="s">
        <v>1288</v>
      </c>
    </row>
    <row r="670" spans="1:30" x14ac:dyDescent="0.3">
      <c r="A670" t="s">
        <v>682</v>
      </c>
      <c r="B670">
        <v>324173.15000000002</v>
      </c>
      <c r="C670">
        <v>372285</v>
      </c>
      <c r="D670" s="2">
        <v>0.87</v>
      </c>
      <c r="E670">
        <v>682753</v>
      </c>
      <c r="F670">
        <v>0</v>
      </c>
      <c r="I670" t="s">
        <v>682</v>
      </c>
      <c r="J670" t="s">
        <v>1304</v>
      </c>
      <c r="X670" s="32" t="s">
        <v>682</v>
      </c>
      <c r="Y670" s="32" t="s">
        <v>1288</v>
      </c>
      <c r="AA670" s="33" t="s">
        <v>682</v>
      </c>
      <c r="AB670" s="33" t="s">
        <v>1288</v>
      </c>
      <c r="AC670" s="33" t="s">
        <v>1288</v>
      </c>
      <c r="AD670" s="33" t="s">
        <v>1288</v>
      </c>
    </row>
    <row r="671" spans="1:30" x14ac:dyDescent="0.3">
      <c r="A671" t="s">
        <v>683</v>
      </c>
      <c r="B671">
        <v>32943</v>
      </c>
      <c r="C671">
        <v>303088</v>
      </c>
      <c r="D671" s="2">
        <v>0.11</v>
      </c>
      <c r="E671">
        <v>0</v>
      </c>
      <c r="F671">
        <v>0</v>
      </c>
      <c r="I671" t="s">
        <v>683</v>
      </c>
      <c r="J671" t="s">
        <v>1304</v>
      </c>
      <c r="X671" s="32" t="s">
        <v>683</v>
      </c>
      <c r="Y671" s="32" t="s">
        <v>1288</v>
      </c>
      <c r="AA671" s="33" t="s">
        <v>683</v>
      </c>
      <c r="AB671" s="33" t="s">
        <v>1288</v>
      </c>
      <c r="AC671" s="33" t="s">
        <v>1288</v>
      </c>
      <c r="AD671" s="33" t="s">
        <v>1288</v>
      </c>
    </row>
    <row r="672" spans="1:30" x14ac:dyDescent="0.3">
      <c r="A672" t="s">
        <v>684</v>
      </c>
      <c r="B672">
        <v>293460</v>
      </c>
      <c r="C672">
        <v>293460</v>
      </c>
      <c r="D672" s="2">
        <v>1</v>
      </c>
      <c r="E672">
        <v>189838</v>
      </c>
      <c r="F672">
        <v>0</v>
      </c>
      <c r="I672" t="s">
        <v>684</v>
      </c>
      <c r="J672" t="s">
        <v>1288</v>
      </c>
      <c r="X672" s="32" t="s">
        <v>684</v>
      </c>
      <c r="Y672" s="32" t="s">
        <v>1288</v>
      </c>
      <c r="AA672" s="33" t="s">
        <v>684</v>
      </c>
      <c r="AB672" s="33" t="s">
        <v>1288</v>
      </c>
      <c r="AC672" s="33" t="s">
        <v>1288</v>
      </c>
      <c r="AD672" s="33" t="s">
        <v>1288</v>
      </c>
    </row>
    <row r="673" spans="1:30" x14ac:dyDescent="0.3">
      <c r="A673" t="s">
        <v>685</v>
      </c>
      <c r="B673">
        <v>256326.01</v>
      </c>
      <c r="C673">
        <v>281567</v>
      </c>
      <c r="D673" s="2">
        <v>0.91</v>
      </c>
      <c r="E673">
        <v>573070</v>
      </c>
      <c r="F673">
        <v>0</v>
      </c>
      <c r="I673" t="s">
        <v>685</v>
      </c>
      <c r="J673" t="s">
        <v>1288</v>
      </c>
      <c r="X673" s="32" t="s">
        <v>685</v>
      </c>
      <c r="Y673" s="32" t="s">
        <v>1288</v>
      </c>
      <c r="AA673" s="33" t="s">
        <v>685</v>
      </c>
      <c r="AB673" s="33" t="s">
        <v>1288</v>
      </c>
      <c r="AC673" s="33" t="s">
        <v>1288</v>
      </c>
      <c r="AD673" s="33" t="s">
        <v>1288</v>
      </c>
    </row>
    <row r="674" spans="1:30" x14ac:dyDescent="0.3">
      <c r="A674" t="s">
        <v>686</v>
      </c>
      <c r="B674">
        <v>249965.14</v>
      </c>
      <c r="C674">
        <v>253680</v>
      </c>
      <c r="D674" s="2">
        <v>0.99</v>
      </c>
      <c r="E674">
        <v>664489</v>
      </c>
      <c r="F674">
        <v>0</v>
      </c>
      <c r="I674" t="s">
        <v>686</v>
      </c>
      <c r="J674" t="s">
        <v>1303</v>
      </c>
      <c r="X674" s="32" t="s">
        <v>686</v>
      </c>
      <c r="Y674" s="32" t="s">
        <v>1288</v>
      </c>
      <c r="AA674" s="33" t="s">
        <v>686</v>
      </c>
      <c r="AB674" s="33" t="s">
        <v>1288</v>
      </c>
      <c r="AC674" s="33" t="s">
        <v>1288</v>
      </c>
      <c r="AD674" s="33" t="s">
        <v>1288</v>
      </c>
    </row>
    <row r="675" spans="1:30" x14ac:dyDescent="0.3">
      <c r="A675" t="s">
        <v>687</v>
      </c>
      <c r="B675">
        <v>80930</v>
      </c>
      <c r="C675">
        <v>222453</v>
      </c>
      <c r="D675" s="2">
        <v>0.36</v>
      </c>
      <c r="E675">
        <v>554143</v>
      </c>
      <c r="F675">
        <v>0</v>
      </c>
      <c r="I675" t="s">
        <v>687</v>
      </c>
      <c r="J675" t="s">
        <v>1288</v>
      </c>
      <c r="X675" s="32" t="s">
        <v>687</v>
      </c>
      <c r="Y675" s="32" t="s">
        <v>1288</v>
      </c>
      <c r="AA675" s="33" t="s">
        <v>687</v>
      </c>
      <c r="AB675" s="33" t="s">
        <v>1288</v>
      </c>
      <c r="AC675" s="33" t="s">
        <v>1288</v>
      </c>
      <c r="AD675" s="33" t="s">
        <v>1288</v>
      </c>
    </row>
    <row r="676" spans="1:30" x14ac:dyDescent="0.3">
      <c r="A676" t="s">
        <v>688</v>
      </c>
      <c r="B676">
        <v>358297</v>
      </c>
      <c r="C676">
        <v>543158</v>
      </c>
      <c r="D676" s="2">
        <v>0.66</v>
      </c>
      <c r="E676">
        <v>1044551</v>
      </c>
      <c r="F676">
        <v>1044551</v>
      </c>
      <c r="I676" t="s">
        <v>688</v>
      </c>
      <c r="J676" t="s">
        <v>1303</v>
      </c>
      <c r="X676" s="32" t="s">
        <v>688</v>
      </c>
      <c r="Y676" s="32" t="s">
        <v>1288</v>
      </c>
      <c r="AA676" s="33" t="s">
        <v>688</v>
      </c>
      <c r="AB676" s="33" t="s">
        <v>1288</v>
      </c>
      <c r="AC676" s="33" t="s">
        <v>1288</v>
      </c>
      <c r="AD676" s="33" t="s">
        <v>1288</v>
      </c>
    </row>
    <row r="677" spans="1:30" x14ac:dyDescent="0.3">
      <c r="A677" t="s">
        <v>689</v>
      </c>
      <c r="B677">
        <v>267100</v>
      </c>
      <c r="C677">
        <v>321375</v>
      </c>
      <c r="D677" s="2">
        <v>0.83</v>
      </c>
      <c r="E677">
        <v>491900</v>
      </c>
      <c r="F677">
        <v>0</v>
      </c>
      <c r="I677" t="s">
        <v>689</v>
      </c>
      <c r="J677" t="s">
        <v>1303</v>
      </c>
      <c r="X677" s="32" t="s">
        <v>689</v>
      </c>
      <c r="Y677" s="32" t="s">
        <v>1288</v>
      </c>
      <c r="AA677" s="33" t="s">
        <v>689</v>
      </c>
      <c r="AB677" s="33" t="s">
        <v>1288</v>
      </c>
      <c r="AC677" s="33" t="s">
        <v>1288</v>
      </c>
      <c r="AD677" s="33" t="s">
        <v>1288</v>
      </c>
    </row>
    <row r="678" spans="1:30" x14ac:dyDescent="0.3">
      <c r="A678" t="s">
        <v>690</v>
      </c>
      <c r="B678">
        <v>53576</v>
      </c>
      <c r="C678">
        <v>319632</v>
      </c>
      <c r="D678" s="2">
        <v>0.17</v>
      </c>
      <c r="E678">
        <v>724070</v>
      </c>
      <c r="F678">
        <v>724070</v>
      </c>
      <c r="I678" t="s">
        <v>690</v>
      </c>
      <c r="J678" t="s">
        <v>1304</v>
      </c>
      <c r="X678" s="32" t="s">
        <v>690</v>
      </c>
      <c r="Y678" s="32" t="s">
        <v>1288</v>
      </c>
      <c r="AA678" s="33" t="s">
        <v>690</v>
      </c>
      <c r="AB678" s="33" t="s">
        <v>1288</v>
      </c>
      <c r="AC678" s="33" t="s">
        <v>1288</v>
      </c>
      <c r="AD678" s="33" t="s">
        <v>1288</v>
      </c>
    </row>
    <row r="679" spans="1:30" x14ac:dyDescent="0.3">
      <c r="A679" t="s">
        <v>691</v>
      </c>
      <c r="B679">
        <v>439756.97</v>
      </c>
      <c r="C679">
        <v>440286</v>
      </c>
      <c r="D679" s="2">
        <v>1</v>
      </c>
      <c r="E679">
        <v>90198</v>
      </c>
      <c r="F679">
        <v>0</v>
      </c>
      <c r="I679" t="s">
        <v>691</v>
      </c>
      <c r="J679" t="s">
        <v>1303</v>
      </c>
      <c r="X679" s="32" t="s">
        <v>691</v>
      </c>
      <c r="Y679" s="32" t="s">
        <v>1288</v>
      </c>
      <c r="AA679" s="33" t="s">
        <v>691</v>
      </c>
      <c r="AB679" s="33" t="s">
        <v>1288</v>
      </c>
      <c r="AC679" s="33" t="s">
        <v>1288</v>
      </c>
      <c r="AD679" s="33" t="s">
        <v>1288</v>
      </c>
    </row>
    <row r="680" spans="1:30" x14ac:dyDescent="0.3">
      <c r="A680" t="s">
        <v>692</v>
      </c>
      <c r="B680">
        <v>268880</v>
      </c>
      <c r="C680">
        <v>273460</v>
      </c>
      <c r="D680" s="2">
        <v>0.98</v>
      </c>
      <c r="E680">
        <v>549608</v>
      </c>
      <c r="F680">
        <v>0</v>
      </c>
      <c r="I680" t="s">
        <v>692</v>
      </c>
      <c r="J680" t="s">
        <v>1288</v>
      </c>
      <c r="X680" s="32" t="s">
        <v>692</v>
      </c>
      <c r="Y680" s="32" t="s">
        <v>1288</v>
      </c>
      <c r="AA680" s="33" t="s">
        <v>692</v>
      </c>
      <c r="AB680" s="33" t="s">
        <v>1288</v>
      </c>
      <c r="AC680" s="33" t="s">
        <v>1288</v>
      </c>
      <c r="AD680" s="33" t="s">
        <v>1288</v>
      </c>
    </row>
    <row r="681" spans="1:30" x14ac:dyDescent="0.3">
      <c r="A681" t="s">
        <v>693</v>
      </c>
      <c r="B681">
        <v>313656</v>
      </c>
      <c r="C681">
        <v>313656</v>
      </c>
      <c r="D681" s="2">
        <v>1</v>
      </c>
      <c r="E681">
        <v>720703</v>
      </c>
      <c r="F681">
        <v>0</v>
      </c>
      <c r="I681" t="s">
        <v>693</v>
      </c>
      <c r="J681" t="s">
        <v>1288</v>
      </c>
      <c r="X681" s="32" t="s">
        <v>693</v>
      </c>
      <c r="Y681" s="32" t="s">
        <v>1288</v>
      </c>
      <c r="AA681" s="33" t="s">
        <v>693</v>
      </c>
      <c r="AB681" s="33" t="s">
        <v>1288</v>
      </c>
      <c r="AC681" s="33" t="s">
        <v>1288</v>
      </c>
      <c r="AD681" s="33" t="s">
        <v>1288</v>
      </c>
    </row>
    <row r="682" spans="1:30" x14ac:dyDescent="0.3">
      <c r="A682" t="s">
        <v>694</v>
      </c>
      <c r="B682">
        <v>392924</v>
      </c>
      <c r="C682">
        <v>438691</v>
      </c>
      <c r="D682" s="2">
        <v>0.9</v>
      </c>
      <c r="E682">
        <v>591499</v>
      </c>
      <c r="F682">
        <v>0</v>
      </c>
      <c r="I682" t="s">
        <v>694</v>
      </c>
      <c r="J682" t="s">
        <v>1288</v>
      </c>
      <c r="X682" s="32" t="s">
        <v>694</v>
      </c>
      <c r="Y682" s="32" t="s">
        <v>1288</v>
      </c>
      <c r="AA682" s="33" t="s">
        <v>694</v>
      </c>
      <c r="AB682" s="33" t="s">
        <v>1288</v>
      </c>
      <c r="AC682" s="33" t="s">
        <v>1288</v>
      </c>
      <c r="AD682" s="33" t="s">
        <v>1288</v>
      </c>
    </row>
    <row r="683" spans="1:30" x14ac:dyDescent="0.3">
      <c r="A683" t="s">
        <v>695</v>
      </c>
      <c r="B683">
        <v>269618</v>
      </c>
      <c r="C683">
        <v>358320</v>
      </c>
      <c r="D683" s="2">
        <v>0.75</v>
      </c>
      <c r="E683">
        <v>868231</v>
      </c>
      <c r="F683">
        <v>0</v>
      </c>
      <c r="I683" t="s">
        <v>695</v>
      </c>
      <c r="J683" t="s">
        <v>1304</v>
      </c>
      <c r="X683" s="32" t="s">
        <v>695</v>
      </c>
      <c r="Y683" s="32" t="s">
        <v>1288</v>
      </c>
      <c r="AA683" s="33" t="s">
        <v>695</v>
      </c>
      <c r="AB683" s="33" t="s">
        <v>1288</v>
      </c>
      <c r="AC683" s="33" t="s">
        <v>1288</v>
      </c>
      <c r="AD683" s="33" t="s">
        <v>1288</v>
      </c>
    </row>
    <row r="684" spans="1:30" x14ac:dyDescent="0.3">
      <c r="A684" t="s">
        <v>696</v>
      </c>
      <c r="B684">
        <v>81100.88</v>
      </c>
      <c r="C684">
        <v>232950</v>
      </c>
      <c r="D684" s="2">
        <v>0.35</v>
      </c>
      <c r="E684">
        <v>316540</v>
      </c>
      <c r="F684">
        <v>316540</v>
      </c>
      <c r="I684" t="s">
        <v>696</v>
      </c>
      <c r="J684" t="s">
        <v>1303</v>
      </c>
      <c r="X684" s="32" t="s">
        <v>696</v>
      </c>
      <c r="Y684" s="32" t="s">
        <v>1288</v>
      </c>
      <c r="AA684" s="33" t="s">
        <v>696</v>
      </c>
      <c r="AB684" s="33" t="s">
        <v>1288</v>
      </c>
      <c r="AC684" s="33" t="s">
        <v>1288</v>
      </c>
      <c r="AD684" s="33" t="s">
        <v>1288</v>
      </c>
    </row>
    <row r="685" spans="1:30" x14ac:dyDescent="0.3">
      <c r="A685" t="s">
        <v>697</v>
      </c>
      <c r="B685">
        <v>298579.93</v>
      </c>
      <c r="C685">
        <v>311961</v>
      </c>
      <c r="D685" s="2">
        <v>0.96</v>
      </c>
      <c r="E685">
        <v>320086</v>
      </c>
      <c r="F685">
        <v>0</v>
      </c>
      <c r="I685" t="s">
        <v>697</v>
      </c>
      <c r="J685" t="s">
        <v>1288</v>
      </c>
      <c r="X685" s="32" t="s">
        <v>697</v>
      </c>
      <c r="Y685" s="32" t="s">
        <v>1288</v>
      </c>
      <c r="AA685" s="33" t="s">
        <v>697</v>
      </c>
      <c r="AB685" s="33" t="s">
        <v>1288</v>
      </c>
      <c r="AC685" s="33" t="s">
        <v>1288</v>
      </c>
      <c r="AD685" s="33" t="s">
        <v>1288</v>
      </c>
    </row>
    <row r="686" spans="1:30" x14ac:dyDescent="0.3">
      <c r="A686" t="s">
        <v>698</v>
      </c>
      <c r="B686">
        <v>252970</v>
      </c>
      <c r="C686">
        <v>278410</v>
      </c>
      <c r="D686" s="2">
        <v>0.91</v>
      </c>
      <c r="E686">
        <v>653052</v>
      </c>
      <c r="F686">
        <v>0</v>
      </c>
      <c r="I686" t="s">
        <v>698</v>
      </c>
      <c r="J686" t="s">
        <v>1304</v>
      </c>
      <c r="X686" s="32" t="s">
        <v>698</v>
      </c>
      <c r="Y686" s="32" t="s">
        <v>1288</v>
      </c>
      <c r="AA686" s="33" t="s">
        <v>698</v>
      </c>
      <c r="AB686" s="33" t="s">
        <v>1288</v>
      </c>
      <c r="AC686" s="33" t="s">
        <v>1288</v>
      </c>
      <c r="AD686" s="33" t="s">
        <v>1288</v>
      </c>
    </row>
    <row r="687" spans="1:30" x14ac:dyDescent="0.3">
      <c r="A687" t="s">
        <v>699</v>
      </c>
      <c r="B687">
        <v>646884</v>
      </c>
      <c r="C687">
        <v>646884</v>
      </c>
      <c r="D687" s="2">
        <v>1</v>
      </c>
      <c r="E687">
        <v>571739</v>
      </c>
      <c r="F687">
        <v>0</v>
      </c>
      <c r="I687" t="s">
        <v>699</v>
      </c>
      <c r="J687" t="s">
        <v>1305</v>
      </c>
      <c r="X687" s="32" t="s">
        <v>699</v>
      </c>
      <c r="Y687" s="32" t="s">
        <v>1288</v>
      </c>
      <c r="AA687" s="33" t="s">
        <v>699</v>
      </c>
      <c r="AB687" s="33" t="s">
        <v>1288</v>
      </c>
      <c r="AC687" s="33" t="s">
        <v>1288</v>
      </c>
      <c r="AD687" s="33" t="s">
        <v>1288</v>
      </c>
    </row>
    <row r="688" spans="1:30" x14ac:dyDescent="0.3">
      <c r="A688" t="s">
        <v>700</v>
      </c>
      <c r="B688">
        <v>171250</v>
      </c>
      <c r="C688">
        <v>171250</v>
      </c>
      <c r="D688" s="2">
        <v>1</v>
      </c>
      <c r="E688">
        <v>371684</v>
      </c>
      <c r="F688">
        <v>0</v>
      </c>
      <c r="I688" t="s">
        <v>700</v>
      </c>
      <c r="J688" t="s">
        <v>1303</v>
      </c>
      <c r="X688" s="32" t="s">
        <v>700</v>
      </c>
      <c r="Y688" s="32" t="s">
        <v>1288</v>
      </c>
      <c r="AA688" s="33" t="s">
        <v>700</v>
      </c>
      <c r="AB688" s="33" t="s">
        <v>1288</v>
      </c>
      <c r="AC688" s="33" t="s">
        <v>1288</v>
      </c>
      <c r="AD688" s="33" t="s">
        <v>1288</v>
      </c>
    </row>
    <row r="689" spans="1:30" x14ac:dyDescent="0.3">
      <c r="A689" t="s">
        <v>701</v>
      </c>
      <c r="B689">
        <v>239326</v>
      </c>
      <c r="C689">
        <v>384370</v>
      </c>
      <c r="D689" s="2">
        <v>0.62</v>
      </c>
      <c r="E689">
        <v>580805</v>
      </c>
      <c r="F689">
        <v>580805</v>
      </c>
      <c r="I689" t="s">
        <v>701</v>
      </c>
      <c r="J689" t="s">
        <v>1304</v>
      </c>
      <c r="X689" s="32" t="s">
        <v>701</v>
      </c>
      <c r="Y689" s="32" t="s">
        <v>1288</v>
      </c>
      <c r="AA689" s="33" t="s">
        <v>701</v>
      </c>
      <c r="AB689" s="33" t="s">
        <v>1288</v>
      </c>
      <c r="AC689" s="33" t="s">
        <v>1288</v>
      </c>
      <c r="AD689" s="33" t="s">
        <v>1288</v>
      </c>
    </row>
    <row r="690" spans="1:30" x14ac:dyDescent="0.3">
      <c r="A690" t="s">
        <v>702</v>
      </c>
      <c r="B690">
        <v>400939.19</v>
      </c>
      <c r="C690">
        <v>431046</v>
      </c>
      <c r="D690" s="2">
        <v>0.93</v>
      </c>
      <c r="E690">
        <v>860272</v>
      </c>
      <c r="F690">
        <v>0</v>
      </c>
      <c r="I690" t="s">
        <v>702</v>
      </c>
      <c r="J690" t="s">
        <v>1303</v>
      </c>
      <c r="X690" s="32" t="s">
        <v>702</v>
      </c>
      <c r="Y690" s="32" t="s">
        <v>1288</v>
      </c>
      <c r="AA690" s="33" t="s">
        <v>702</v>
      </c>
      <c r="AB690" s="33" t="s">
        <v>1288</v>
      </c>
      <c r="AC690" s="33" t="s">
        <v>1288</v>
      </c>
      <c r="AD690" s="33" t="s">
        <v>1288</v>
      </c>
    </row>
    <row r="691" spans="1:30" x14ac:dyDescent="0.3">
      <c r="A691" t="s">
        <v>703</v>
      </c>
      <c r="B691">
        <v>658540</v>
      </c>
      <c r="C691">
        <v>658540</v>
      </c>
      <c r="D691" s="2">
        <v>1</v>
      </c>
      <c r="E691">
        <v>445597</v>
      </c>
      <c r="F691">
        <v>0</v>
      </c>
      <c r="I691" t="s">
        <v>703</v>
      </c>
      <c r="J691" t="s">
        <v>1288</v>
      </c>
      <c r="X691" s="32" t="s">
        <v>703</v>
      </c>
      <c r="Y691" s="32" t="s">
        <v>1288</v>
      </c>
      <c r="AA691" s="33" t="s">
        <v>703</v>
      </c>
      <c r="AB691" s="33" t="s">
        <v>1288</v>
      </c>
      <c r="AC691" s="33" t="s">
        <v>1288</v>
      </c>
      <c r="AD691" s="33" t="s">
        <v>1288</v>
      </c>
    </row>
    <row r="692" spans="1:30" x14ac:dyDescent="0.3">
      <c r="A692" t="s">
        <v>704</v>
      </c>
      <c r="B692">
        <v>249464</v>
      </c>
      <c r="C692">
        <v>330979</v>
      </c>
      <c r="D692" s="2">
        <v>0.75</v>
      </c>
      <c r="E692">
        <v>908618</v>
      </c>
      <c r="F692">
        <v>908618</v>
      </c>
      <c r="I692" t="s">
        <v>704</v>
      </c>
      <c r="J692" t="s">
        <v>1303</v>
      </c>
      <c r="X692" s="32" t="s">
        <v>704</v>
      </c>
      <c r="Y692" s="32" t="s">
        <v>1288</v>
      </c>
      <c r="AA692" s="33" t="s">
        <v>704</v>
      </c>
      <c r="AB692" s="33" t="s">
        <v>1288</v>
      </c>
      <c r="AC692" s="33" t="s">
        <v>1288</v>
      </c>
      <c r="AD692" s="33" t="s">
        <v>1288</v>
      </c>
    </row>
    <row r="693" spans="1:30" x14ac:dyDescent="0.3">
      <c r="A693" t="s">
        <v>705</v>
      </c>
      <c r="B693">
        <v>329133</v>
      </c>
      <c r="C693">
        <v>329133</v>
      </c>
      <c r="D693" s="2">
        <v>1</v>
      </c>
      <c r="E693">
        <v>370419</v>
      </c>
      <c r="F693">
        <v>0</v>
      </c>
      <c r="I693" t="s">
        <v>705</v>
      </c>
      <c r="J693" t="s">
        <v>1303</v>
      </c>
      <c r="X693" s="32" t="s">
        <v>705</v>
      </c>
      <c r="Y693" s="32" t="s">
        <v>1288</v>
      </c>
      <c r="AA693" s="33" t="s">
        <v>705</v>
      </c>
      <c r="AB693" s="33" t="s">
        <v>1288</v>
      </c>
      <c r="AC693" s="33" t="s">
        <v>1288</v>
      </c>
      <c r="AD693" s="33" t="s">
        <v>1288</v>
      </c>
    </row>
    <row r="694" spans="1:30" x14ac:dyDescent="0.3">
      <c r="A694" t="s">
        <v>706</v>
      </c>
      <c r="B694">
        <v>226656</v>
      </c>
      <c r="C694">
        <v>272536</v>
      </c>
      <c r="D694" s="2">
        <v>0.83</v>
      </c>
      <c r="E694">
        <v>389856</v>
      </c>
      <c r="F694">
        <v>0</v>
      </c>
      <c r="I694" t="s">
        <v>706</v>
      </c>
      <c r="J694" t="s">
        <v>1288</v>
      </c>
      <c r="X694" s="32" t="s">
        <v>706</v>
      </c>
      <c r="Y694" s="32" t="s">
        <v>1288</v>
      </c>
      <c r="AA694" s="33" t="s">
        <v>706</v>
      </c>
      <c r="AB694" s="33" t="s">
        <v>1288</v>
      </c>
      <c r="AC694" s="33" t="s">
        <v>1288</v>
      </c>
      <c r="AD694" s="33" t="s">
        <v>1288</v>
      </c>
    </row>
    <row r="695" spans="1:30" x14ac:dyDescent="0.3">
      <c r="A695" t="s">
        <v>707</v>
      </c>
      <c r="B695">
        <v>546060</v>
      </c>
      <c r="C695">
        <v>546060</v>
      </c>
      <c r="D695" s="2">
        <v>1</v>
      </c>
      <c r="E695">
        <v>669525</v>
      </c>
      <c r="F695">
        <v>0</v>
      </c>
      <c r="I695" t="s">
        <v>707</v>
      </c>
      <c r="J695" t="s">
        <v>1288</v>
      </c>
      <c r="X695" s="32" t="s">
        <v>707</v>
      </c>
      <c r="Y695" s="32" t="s">
        <v>1288</v>
      </c>
      <c r="AA695" s="33" t="s">
        <v>707</v>
      </c>
      <c r="AB695" s="33" t="s">
        <v>1288</v>
      </c>
      <c r="AC695" s="33" t="s">
        <v>1288</v>
      </c>
      <c r="AD695" s="33" t="s">
        <v>1288</v>
      </c>
    </row>
    <row r="696" spans="1:30" x14ac:dyDescent="0.3">
      <c r="A696" t="s">
        <v>708</v>
      </c>
      <c r="B696">
        <v>399728</v>
      </c>
      <c r="C696">
        <v>469960</v>
      </c>
      <c r="D696" s="2">
        <v>0.85</v>
      </c>
      <c r="E696">
        <v>537712</v>
      </c>
      <c r="F696">
        <v>0</v>
      </c>
      <c r="I696" t="s">
        <v>708</v>
      </c>
      <c r="J696" t="s">
        <v>1288</v>
      </c>
      <c r="X696" s="32" t="s">
        <v>708</v>
      </c>
      <c r="Y696" s="32" t="s">
        <v>1288</v>
      </c>
      <c r="AA696" s="33" t="s">
        <v>708</v>
      </c>
      <c r="AB696" s="33" t="s">
        <v>1288</v>
      </c>
      <c r="AC696" s="33" t="s">
        <v>1288</v>
      </c>
      <c r="AD696" s="33" t="s">
        <v>1288</v>
      </c>
    </row>
    <row r="697" spans="1:30" x14ac:dyDescent="0.3">
      <c r="A697" t="s">
        <v>709</v>
      </c>
      <c r="B697">
        <v>683480</v>
      </c>
      <c r="C697">
        <v>683480</v>
      </c>
      <c r="D697" s="2">
        <v>1</v>
      </c>
      <c r="E697">
        <v>677592</v>
      </c>
      <c r="F697">
        <v>0</v>
      </c>
      <c r="I697" t="s">
        <v>709</v>
      </c>
      <c r="J697" t="s">
        <v>1288</v>
      </c>
      <c r="X697" s="32" t="s">
        <v>709</v>
      </c>
      <c r="Y697" s="32" t="s">
        <v>1288</v>
      </c>
      <c r="AA697" s="33" t="s">
        <v>709</v>
      </c>
      <c r="AB697" s="33" t="s">
        <v>1288</v>
      </c>
      <c r="AC697" s="33" t="s">
        <v>1288</v>
      </c>
      <c r="AD697" s="33" t="s">
        <v>1288</v>
      </c>
    </row>
    <row r="698" spans="1:30" x14ac:dyDescent="0.3">
      <c r="A698" t="s">
        <v>710</v>
      </c>
      <c r="B698">
        <v>271152</v>
      </c>
      <c r="C698">
        <v>324987</v>
      </c>
      <c r="D698" s="2">
        <v>0.83</v>
      </c>
      <c r="E698">
        <v>467077</v>
      </c>
      <c r="F698">
        <v>0</v>
      </c>
      <c r="I698" t="s">
        <v>710</v>
      </c>
      <c r="J698" t="s">
        <v>1303</v>
      </c>
      <c r="X698" s="32" t="s">
        <v>710</v>
      </c>
      <c r="Y698" s="32" t="s">
        <v>1288</v>
      </c>
      <c r="AA698" s="33" t="s">
        <v>710</v>
      </c>
      <c r="AB698" s="33" t="s">
        <v>1288</v>
      </c>
      <c r="AC698" s="33" t="s">
        <v>1288</v>
      </c>
      <c r="AD698" s="33" t="s">
        <v>1288</v>
      </c>
    </row>
    <row r="699" spans="1:30" x14ac:dyDescent="0.3">
      <c r="A699" t="s">
        <v>711</v>
      </c>
      <c r="B699">
        <v>659180</v>
      </c>
      <c r="C699">
        <v>659180</v>
      </c>
      <c r="D699" s="2">
        <v>1</v>
      </c>
      <c r="E699">
        <v>445597</v>
      </c>
      <c r="F699">
        <v>0</v>
      </c>
      <c r="I699" t="s">
        <v>711</v>
      </c>
      <c r="J699" t="s">
        <v>1288</v>
      </c>
      <c r="X699" s="32" t="s">
        <v>711</v>
      </c>
      <c r="Y699" s="32" t="s">
        <v>1288</v>
      </c>
      <c r="AA699" s="33" t="s">
        <v>711</v>
      </c>
      <c r="AB699" s="33" t="s">
        <v>1288</v>
      </c>
      <c r="AC699" s="33" t="s">
        <v>1288</v>
      </c>
      <c r="AD699" s="33" t="s">
        <v>1288</v>
      </c>
    </row>
    <row r="700" spans="1:30" x14ac:dyDescent="0.3">
      <c r="A700" t="s">
        <v>712</v>
      </c>
      <c r="B700">
        <v>438224</v>
      </c>
      <c r="C700">
        <v>438224</v>
      </c>
      <c r="D700" s="2">
        <v>1</v>
      </c>
      <c r="E700">
        <v>688477</v>
      </c>
      <c r="F700">
        <v>0</v>
      </c>
      <c r="I700" t="s">
        <v>712</v>
      </c>
      <c r="J700" t="s">
        <v>1304</v>
      </c>
      <c r="X700" s="32" t="s">
        <v>712</v>
      </c>
      <c r="Y700" s="32" t="s">
        <v>1288</v>
      </c>
      <c r="AA700" s="33" t="s">
        <v>712</v>
      </c>
      <c r="AB700" s="33" t="s">
        <v>1288</v>
      </c>
      <c r="AC700" s="33" t="s">
        <v>1288</v>
      </c>
      <c r="AD700" s="33" t="s">
        <v>1288</v>
      </c>
    </row>
    <row r="701" spans="1:30" x14ac:dyDescent="0.3">
      <c r="A701" t="s">
        <v>713</v>
      </c>
      <c r="B701">
        <v>416546</v>
      </c>
      <c r="C701">
        <v>493145</v>
      </c>
      <c r="D701" s="2">
        <v>0.84</v>
      </c>
      <c r="E701">
        <v>427242</v>
      </c>
      <c r="F701">
        <v>0</v>
      </c>
      <c r="I701" t="s">
        <v>713</v>
      </c>
      <c r="J701" t="s">
        <v>1288</v>
      </c>
      <c r="X701" s="32" t="s">
        <v>713</v>
      </c>
      <c r="Y701" s="32" t="s">
        <v>1288</v>
      </c>
      <c r="AA701" s="33" t="s">
        <v>713</v>
      </c>
      <c r="AB701" s="33" t="s">
        <v>1288</v>
      </c>
      <c r="AC701" s="33" t="s">
        <v>1288</v>
      </c>
      <c r="AD701" s="33" t="s">
        <v>1288</v>
      </c>
    </row>
    <row r="702" spans="1:30" x14ac:dyDescent="0.3">
      <c r="A702" t="s">
        <v>714</v>
      </c>
      <c r="B702">
        <v>254910</v>
      </c>
      <c r="C702">
        <v>254910</v>
      </c>
      <c r="D702" s="2">
        <v>1</v>
      </c>
      <c r="E702">
        <v>702630</v>
      </c>
      <c r="F702">
        <v>0</v>
      </c>
      <c r="I702" t="s">
        <v>714</v>
      </c>
      <c r="J702" t="s">
        <v>1303</v>
      </c>
      <c r="X702" s="32" t="s">
        <v>714</v>
      </c>
      <c r="Y702" s="32" t="s">
        <v>1288</v>
      </c>
      <c r="AA702" s="33" t="s">
        <v>714</v>
      </c>
      <c r="AB702" s="33" t="s">
        <v>1288</v>
      </c>
      <c r="AC702" s="33" t="s">
        <v>1288</v>
      </c>
      <c r="AD702" s="33" t="s">
        <v>1288</v>
      </c>
    </row>
    <row r="703" spans="1:30" x14ac:dyDescent="0.3">
      <c r="A703" t="s">
        <v>715</v>
      </c>
      <c r="B703">
        <v>210414.61</v>
      </c>
      <c r="C703">
        <v>314976</v>
      </c>
      <c r="D703" s="2">
        <v>0.67</v>
      </c>
      <c r="E703">
        <v>695993</v>
      </c>
      <c r="F703">
        <v>695993</v>
      </c>
      <c r="I703" t="s">
        <v>715</v>
      </c>
      <c r="J703" t="s">
        <v>1304</v>
      </c>
      <c r="X703" s="32" t="s">
        <v>715</v>
      </c>
      <c r="Y703" s="32" t="s">
        <v>1305</v>
      </c>
      <c r="AA703" s="33" t="s">
        <v>715</v>
      </c>
      <c r="AB703" s="33" t="s">
        <v>1305</v>
      </c>
      <c r="AC703" s="33" t="s">
        <v>1288</v>
      </c>
      <c r="AD703" s="33" t="s">
        <v>1288</v>
      </c>
    </row>
    <row r="704" spans="1:30" x14ac:dyDescent="0.3">
      <c r="A704" t="s">
        <v>716</v>
      </c>
      <c r="B704">
        <v>426064</v>
      </c>
      <c r="C704">
        <v>426064</v>
      </c>
      <c r="D704" s="2">
        <v>1</v>
      </c>
      <c r="E704">
        <v>672936</v>
      </c>
      <c r="F704">
        <v>0</v>
      </c>
      <c r="I704" t="s">
        <v>716</v>
      </c>
      <c r="J704" t="s">
        <v>1304</v>
      </c>
      <c r="X704" s="32" t="s">
        <v>716</v>
      </c>
      <c r="Y704" s="32" t="s">
        <v>1305</v>
      </c>
      <c r="AA704" s="33" t="s">
        <v>716</v>
      </c>
      <c r="AB704" s="33" t="s">
        <v>1305</v>
      </c>
      <c r="AC704" s="33" t="s">
        <v>1288</v>
      </c>
      <c r="AD704" s="33" t="s">
        <v>1288</v>
      </c>
    </row>
    <row r="705" spans="1:30" x14ac:dyDescent="0.3">
      <c r="A705" t="s">
        <v>717</v>
      </c>
      <c r="B705">
        <v>228960</v>
      </c>
      <c r="C705">
        <v>251856</v>
      </c>
      <c r="D705" s="2">
        <v>0.91</v>
      </c>
      <c r="E705">
        <v>524128</v>
      </c>
      <c r="F705">
        <v>0</v>
      </c>
      <c r="I705" t="s">
        <v>717</v>
      </c>
      <c r="J705" t="s">
        <v>1288</v>
      </c>
      <c r="X705" s="32" t="s">
        <v>717</v>
      </c>
      <c r="Y705" s="32" t="s">
        <v>1305</v>
      </c>
      <c r="AA705" s="33" t="s">
        <v>717</v>
      </c>
      <c r="AB705" s="33" t="s">
        <v>1305</v>
      </c>
      <c r="AC705" s="33" t="s">
        <v>1288</v>
      </c>
      <c r="AD705" s="33" t="s">
        <v>1288</v>
      </c>
    </row>
    <row r="706" spans="1:30" x14ac:dyDescent="0.3">
      <c r="A706" t="s">
        <v>718</v>
      </c>
      <c r="B706">
        <v>374704</v>
      </c>
      <c r="C706">
        <v>681723</v>
      </c>
      <c r="D706" s="2">
        <v>0.55000000000000004</v>
      </c>
      <c r="E706">
        <v>892456</v>
      </c>
      <c r="F706">
        <v>892456</v>
      </c>
      <c r="I706" t="s">
        <v>718</v>
      </c>
      <c r="J706" t="s">
        <v>1288</v>
      </c>
      <c r="X706" s="32" t="s">
        <v>718</v>
      </c>
      <c r="Y706" s="32" t="s">
        <v>1305</v>
      </c>
      <c r="AA706" s="33" t="s">
        <v>718</v>
      </c>
      <c r="AB706" s="33" t="s">
        <v>1305</v>
      </c>
      <c r="AC706" s="33" t="s">
        <v>1288</v>
      </c>
      <c r="AD706" s="33" t="s">
        <v>1288</v>
      </c>
    </row>
    <row r="707" spans="1:30" x14ac:dyDescent="0.3">
      <c r="A707" t="s">
        <v>719</v>
      </c>
      <c r="B707">
        <v>239953</v>
      </c>
      <c r="C707">
        <v>289069</v>
      </c>
      <c r="D707" s="2">
        <v>0.83</v>
      </c>
      <c r="E707">
        <v>726678</v>
      </c>
      <c r="F707">
        <v>0</v>
      </c>
      <c r="I707" t="s">
        <v>719</v>
      </c>
      <c r="J707" t="s">
        <v>1288</v>
      </c>
      <c r="X707" s="32" t="s">
        <v>719</v>
      </c>
      <c r="Y707" s="32" t="s">
        <v>1305</v>
      </c>
      <c r="AA707" s="33" t="s">
        <v>719</v>
      </c>
      <c r="AB707" s="33" t="s">
        <v>1305</v>
      </c>
      <c r="AC707" s="33" t="s">
        <v>1288</v>
      </c>
      <c r="AD707" s="33" t="s">
        <v>1288</v>
      </c>
    </row>
    <row r="708" spans="1:30" x14ac:dyDescent="0.3">
      <c r="A708" t="s">
        <v>720</v>
      </c>
      <c r="B708">
        <v>275330</v>
      </c>
      <c r="C708">
        <v>275330</v>
      </c>
      <c r="D708" s="2">
        <v>1</v>
      </c>
      <c r="E708">
        <v>432221</v>
      </c>
      <c r="F708">
        <v>0</v>
      </c>
      <c r="I708" t="s">
        <v>720</v>
      </c>
      <c r="J708" t="s">
        <v>1288</v>
      </c>
      <c r="X708" s="32" t="s">
        <v>720</v>
      </c>
      <c r="Y708" s="32" t="s">
        <v>1305</v>
      </c>
      <c r="AA708" s="33" t="s">
        <v>720</v>
      </c>
      <c r="AB708" s="33" t="s">
        <v>1305</v>
      </c>
      <c r="AC708" s="33" t="s">
        <v>1288</v>
      </c>
      <c r="AD708" s="33" t="s">
        <v>1288</v>
      </c>
    </row>
    <row r="709" spans="1:30" x14ac:dyDescent="0.3">
      <c r="A709" t="s">
        <v>721</v>
      </c>
      <c r="B709">
        <v>175600</v>
      </c>
      <c r="C709">
        <v>261024</v>
      </c>
      <c r="D709" s="2">
        <v>0.67</v>
      </c>
      <c r="E709">
        <v>85424</v>
      </c>
      <c r="F709">
        <v>85424</v>
      </c>
      <c r="I709" t="s">
        <v>721</v>
      </c>
      <c r="J709" t="s">
        <v>1303</v>
      </c>
      <c r="X709" s="32" t="s">
        <v>721</v>
      </c>
      <c r="Y709" s="32" t="s">
        <v>1305</v>
      </c>
      <c r="AA709" s="33" t="s">
        <v>721</v>
      </c>
      <c r="AB709" s="33" t="s">
        <v>1305</v>
      </c>
      <c r="AC709" s="33" t="s">
        <v>1288</v>
      </c>
      <c r="AD709" s="33" t="s">
        <v>1288</v>
      </c>
    </row>
    <row r="710" spans="1:30" x14ac:dyDescent="0.3">
      <c r="A710" t="s">
        <v>722</v>
      </c>
      <c r="B710">
        <v>267806</v>
      </c>
      <c r="C710">
        <v>286935</v>
      </c>
      <c r="D710" s="2">
        <v>0.93</v>
      </c>
      <c r="E710">
        <v>408694</v>
      </c>
      <c r="F710">
        <v>0</v>
      </c>
      <c r="I710" t="s">
        <v>722</v>
      </c>
      <c r="J710" t="s">
        <v>1304</v>
      </c>
      <c r="X710" s="32" t="s">
        <v>722</v>
      </c>
      <c r="Y710" s="32" t="s">
        <v>1305</v>
      </c>
      <c r="AA710" s="33" t="s">
        <v>722</v>
      </c>
      <c r="AB710" s="33" t="s">
        <v>1305</v>
      </c>
      <c r="AC710" s="33" t="s">
        <v>1288</v>
      </c>
      <c r="AD710" s="33" t="s">
        <v>1288</v>
      </c>
    </row>
    <row r="711" spans="1:30" x14ac:dyDescent="0.3">
      <c r="A711" t="s">
        <v>723</v>
      </c>
      <c r="B711">
        <v>331044</v>
      </c>
      <c r="C711">
        <v>331044</v>
      </c>
      <c r="D711" s="2">
        <v>1</v>
      </c>
      <c r="E711">
        <v>712283</v>
      </c>
      <c r="F711">
        <v>0</v>
      </c>
      <c r="I711" t="s">
        <v>723</v>
      </c>
      <c r="J711" t="s">
        <v>1304</v>
      </c>
      <c r="X711" s="32" t="s">
        <v>723</v>
      </c>
      <c r="Y711" s="32" t="s">
        <v>1305</v>
      </c>
      <c r="AA711" s="33" t="s">
        <v>723</v>
      </c>
      <c r="AB711" s="33" t="s">
        <v>1305</v>
      </c>
      <c r="AC711" s="33" t="s">
        <v>1288</v>
      </c>
      <c r="AD711" s="33" t="s">
        <v>1288</v>
      </c>
    </row>
    <row r="712" spans="1:30" x14ac:dyDescent="0.3">
      <c r="A712" t="s">
        <v>724</v>
      </c>
      <c r="B712">
        <v>250500</v>
      </c>
      <c r="C712">
        <v>250500</v>
      </c>
      <c r="D712" s="2">
        <v>1</v>
      </c>
      <c r="E712">
        <v>516623</v>
      </c>
      <c r="F712">
        <v>0</v>
      </c>
      <c r="I712" t="s">
        <v>724</v>
      </c>
      <c r="J712" t="s">
        <v>1288</v>
      </c>
      <c r="X712" s="32" t="s">
        <v>724</v>
      </c>
      <c r="Y712" s="32" t="s">
        <v>1305</v>
      </c>
      <c r="AA712" s="33" t="s">
        <v>724</v>
      </c>
      <c r="AB712" s="33" t="s">
        <v>1305</v>
      </c>
      <c r="AC712" s="33" t="s">
        <v>1288</v>
      </c>
      <c r="AD712" s="33" t="s">
        <v>1288</v>
      </c>
    </row>
    <row r="713" spans="1:30" x14ac:dyDescent="0.3">
      <c r="A713" t="s">
        <v>725</v>
      </c>
      <c r="B713">
        <v>130985</v>
      </c>
      <c r="C713">
        <v>227775</v>
      </c>
      <c r="D713" s="2">
        <v>0.57999999999999996</v>
      </c>
      <c r="E713">
        <v>0</v>
      </c>
      <c r="F713">
        <v>0</v>
      </c>
      <c r="I713" t="s">
        <v>725</v>
      </c>
      <c r="J713" t="s">
        <v>1304</v>
      </c>
      <c r="X713" s="32" t="s">
        <v>725</v>
      </c>
      <c r="Y713" s="32" t="s">
        <v>1305</v>
      </c>
      <c r="AA713" s="33" t="s">
        <v>725</v>
      </c>
      <c r="AB713" s="33" t="s">
        <v>1305</v>
      </c>
      <c r="AC713" s="33" t="s">
        <v>1288</v>
      </c>
      <c r="AD713" s="33" t="s">
        <v>1288</v>
      </c>
    </row>
    <row r="714" spans="1:30" x14ac:dyDescent="0.3">
      <c r="A714" t="s">
        <v>726</v>
      </c>
      <c r="B714">
        <v>285856.96999999997</v>
      </c>
      <c r="C714">
        <v>292890</v>
      </c>
      <c r="D714" s="2">
        <v>0.98</v>
      </c>
      <c r="E714">
        <v>494322</v>
      </c>
      <c r="F714">
        <v>0</v>
      </c>
      <c r="I714" t="s">
        <v>726</v>
      </c>
      <c r="J714" t="s">
        <v>1303</v>
      </c>
      <c r="X714" s="32" t="s">
        <v>726</v>
      </c>
      <c r="Y714" s="32" t="s">
        <v>1305</v>
      </c>
      <c r="AA714" s="33" t="s">
        <v>726</v>
      </c>
      <c r="AB714" s="33" t="s">
        <v>1305</v>
      </c>
      <c r="AC714" s="33" t="s">
        <v>1288</v>
      </c>
      <c r="AD714" s="33" t="s">
        <v>1288</v>
      </c>
    </row>
    <row r="715" spans="1:30" x14ac:dyDescent="0.3">
      <c r="A715" t="s">
        <v>727</v>
      </c>
      <c r="B715">
        <v>295776</v>
      </c>
      <c r="C715">
        <v>295776</v>
      </c>
      <c r="D715" s="2">
        <v>1</v>
      </c>
      <c r="E715">
        <v>584479</v>
      </c>
      <c r="F715">
        <v>0</v>
      </c>
      <c r="I715" t="s">
        <v>727</v>
      </c>
      <c r="J715" t="s">
        <v>1303</v>
      </c>
      <c r="X715" s="32" t="s">
        <v>727</v>
      </c>
      <c r="Y715" s="32" t="s">
        <v>1305</v>
      </c>
      <c r="AA715" s="33" t="s">
        <v>727</v>
      </c>
      <c r="AB715" s="33" t="s">
        <v>1305</v>
      </c>
      <c r="AC715" s="33" t="s">
        <v>1288</v>
      </c>
      <c r="AD715" s="33" t="s">
        <v>1288</v>
      </c>
    </row>
    <row r="716" spans="1:30" x14ac:dyDescent="0.3">
      <c r="A716" t="s">
        <v>728</v>
      </c>
      <c r="B716">
        <v>241635</v>
      </c>
      <c r="C716">
        <v>303069</v>
      </c>
      <c r="D716" s="2">
        <v>0.8</v>
      </c>
      <c r="E716">
        <v>577907</v>
      </c>
      <c r="F716">
        <v>0</v>
      </c>
      <c r="I716" t="s">
        <v>728</v>
      </c>
      <c r="J716" t="s">
        <v>1304</v>
      </c>
      <c r="X716" s="32" t="s">
        <v>728</v>
      </c>
      <c r="Y716" s="32" t="s">
        <v>1305</v>
      </c>
      <c r="AA716" s="33" t="s">
        <v>728</v>
      </c>
      <c r="AB716" s="33" t="s">
        <v>1305</v>
      </c>
      <c r="AC716" s="33" t="s">
        <v>1288</v>
      </c>
      <c r="AD716" s="33" t="s">
        <v>1288</v>
      </c>
    </row>
    <row r="717" spans="1:30" x14ac:dyDescent="0.3">
      <c r="A717" t="s">
        <v>729</v>
      </c>
      <c r="B717">
        <v>197281</v>
      </c>
      <c r="C717">
        <v>445653</v>
      </c>
      <c r="D717" s="2">
        <v>0.44</v>
      </c>
      <c r="E717">
        <v>728060</v>
      </c>
      <c r="F717">
        <v>728060</v>
      </c>
      <c r="I717" t="s">
        <v>729</v>
      </c>
      <c r="J717" t="s">
        <v>1304</v>
      </c>
      <c r="X717" s="32" t="s">
        <v>729</v>
      </c>
      <c r="Y717" s="32" t="s">
        <v>1305</v>
      </c>
      <c r="AA717" s="33" t="s">
        <v>729</v>
      </c>
      <c r="AB717" s="33" t="s">
        <v>1305</v>
      </c>
      <c r="AC717" s="33" t="s">
        <v>1288</v>
      </c>
      <c r="AD717" s="33" t="s">
        <v>1288</v>
      </c>
    </row>
    <row r="718" spans="1:30" x14ac:dyDescent="0.3">
      <c r="A718" t="s">
        <v>730</v>
      </c>
      <c r="B718">
        <v>386022</v>
      </c>
      <c r="C718">
        <v>461862</v>
      </c>
      <c r="D718" s="2">
        <v>0.84</v>
      </c>
      <c r="E718">
        <v>680412</v>
      </c>
      <c r="F718">
        <v>0</v>
      </c>
      <c r="I718" t="s">
        <v>730</v>
      </c>
      <c r="J718" t="s">
        <v>1288</v>
      </c>
      <c r="X718" s="32" t="s">
        <v>730</v>
      </c>
      <c r="Y718" s="32" t="s">
        <v>1305</v>
      </c>
      <c r="AA718" s="33" t="s">
        <v>730</v>
      </c>
      <c r="AB718" s="33" t="s">
        <v>1305</v>
      </c>
      <c r="AC718" s="33" t="s">
        <v>1288</v>
      </c>
      <c r="AD718" s="33" t="s">
        <v>1288</v>
      </c>
    </row>
    <row r="719" spans="1:30" x14ac:dyDescent="0.3">
      <c r="A719" t="s">
        <v>731</v>
      </c>
      <c r="B719">
        <v>377650</v>
      </c>
      <c r="C719">
        <v>377650</v>
      </c>
      <c r="D719" s="2">
        <v>1</v>
      </c>
      <c r="E719">
        <v>682248</v>
      </c>
      <c r="F719">
        <v>0</v>
      </c>
      <c r="I719" t="s">
        <v>731</v>
      </c>
      <c r="J719" t="s">
        <v>1304</v>
      </c>
      <c r="X719" s="32" t="s">
        <v>731</v>
      </c>
      <c r="Y719" s="32" t="s">
        <v>1305</v>
      </c>
      <c r="AA719" s="33" t="s">
        <v>731</v>
      </c>
      <c r="AB719" s="33" t="s">
        <v>1305</v>
      </c>
      <c r="AC719" s="33" t="s">
        <v>1288</v>
      </c>
      <c r="AD719" s="33" t="s">
        <v>1288</v>
      </c>
    </row>
    <row r="720" spans="1:30" x14ac:dyDescent="0.3">
      <c r="A720" t="s">
        <v>732</v>
      </c>
      <c r="B720">
        <v>247082.17</v>
      </c>
      <c r="C720">
        <v>271788</v>
      </c>
      <c r="D720" s="2">
        <v>0.91</v>
      </c>
      <c r="E720">
        <v>698983</v>
      </c>
      <c r="F720">
        <v>0</v>
      </c>
      <c r="I720" t="s">
        <v>732</v>
      </c>
      <c r="J720" t="s">
        <v>1288</v>
      </c>
      <c r="X720" s="32" t="s">
        <v>732</v>
      </c>
      <c r="Y720" s="32" t="s">
        <v>1305</v>
      </c>
      <c r="AA720" s="33" t="s">
        <v>732</v>
      </c>
      <c r="AB720" s="33" t="s">
        <v>1305</v>
      </c>
      <c r="AC720" s="33" t="s">
        <v>1288</v>
      </c>
      <c r="AD720" s="33" t="s">
        <v>1288</v>
      </c>
    </row>
    <row r="721" spans="1:30" x14ac:dyDescent="0.3">
      <c r="A721" t="s">
        <v>733</v>
      </c>
      <c r="B721">
        <v>283675.03999999998</v>
      </c>
      <c r="C721">
        <v>323322</v>
      </c>
      <c r="D721" s="2">
        <v>0.88</v>
      </c>
      <c r="E721">
        <v>626865</v>
      </c>
      <c r="F721">
        <v>0</v>
      </c>
      <c r="I721" t="s">
        <v>733</v>
      </c>
      <c r="J721" t="s">
        <v>1288</v>
      </c>
      <c r="X721" s="32" t="s">
        <v>733</v>
      </c>
      <c r="Y721" s="32" t="s">
        <v>1305</v>
      </c>
      <c r="AA721" s="33" t="s">
        <v>733</v>
      </c>
      <c r="AB721" s="33" t="s">
        <v>1305</v>
      </c>
      <c r="AC721" s="33" t="s">
        <v>1288</v>
      </c>
      <c r="AD721" s="33" t="s">
        <v>1288</v>
      </c>
    </row>
    <row r="722" spans="1:30" x14ac:dyDescent="0.3">
      <c r="A722" t="s">
        <v>734</v>
      </c>
      <c r="B722">
        <v>90317</v>
      </c>
      <c r="C722">
        <v>201570</v>
      </c>
      <c r="D722" s="2">
        <v>0.45</v>
      </c>
      <c r="E722">
        <v>546173</v>
      </c>
      <c r="F722">
        <v>546173</v>
      </c>
      <c r="I722" t="s">
        <v>734</v>
      </c>
      <c r="J722" t="s">
        <v>1303</v>
      </c>
      <c r="X722" s="32" t="s">
        <v>734</v>
      </c>
      <c r="Y722" s="32" t="s">
        <v>1305</v>
      </c>
      <c r="AA722" s="33" t="s">
        <v>734</v>
      </c>
      <c r="AB722" s="33" t="s">
        <v>1305</v>
      </c>
      <c r="AC722" s="33" t="s">
        <v>1288</v>
      </c>
      <c r="AD722" s="33" t="s">
        <v>1288</v>
      </c>
    </row>
    <row r="723" spans="1:30" x14ac:dyDescent="0.3">
      <c r="A723" t="s">
        <v>735</v>
      </c>
      <c r="B723">
        <v>551020</v>
      </c>
      <c r="C723">
        <v>551020</v>
      </c>
      <c r="D723" s="2">
        <v>1</v>
      </c>
      <c r="E723">
        <v>535519</v>
      </c>
      <c r="F723">
        <v>0</v>
      </c>
      <c r="I723" t="s">
        <v>735</v>
      </c>
      <c r="J723" t="s">
        <v>1288</v>
      </c>
      <c r="X723" s="32" t="s">
        <v>735</v>
      </c>
      <c r="Y723" s="32" t="s">
        <v>1305</v>
      </c>
      <c r="AA723" s="33" t="s">
        <v>735</v>
      </c>
      <c r="AB723" s="33" t="s">
        <v>1305</v>
      </c>
      <c r="AC723" s="33" t="s">
        <v>1288</v>
      </c>
      <c r="AD723" s="33" t="s">
        <v>1288</v>
      </c>
    </row>
    <row r="724" spans="1:30" x14ac:dyDescent="0.3">
      <c r="A724" t="s">
        <v>736</v>
      </c>
      <c r="B724">
        <v>364560</v>
      </c>
      <c r="C724">
        <v>364560</v>
      </c>
      <c r="D724" s="2">
        <v>1</v>
      </c>
      <c r="E724">
        <v>440319</v>
      </c>
      <c r="F724">
        <v>0</v>
      </c>
      <c r="I724" t="s">
        <v>736</v>
      </c>
      <c r="J724" t="s">
        <v>1304</v>
      </c>
      <c r="X724" s="32" t="s">
        <v>736</v>
      </c>
      <c r="Y724" s="32" t="s">
        <v>1305</v>
      </c>
      <c r="AA724" s="33" t="s">
        <v>736</v>
      </c>
      <c r="AB724" s="33" t="s">
        <v>1305</v>
      </c>
      <c r="AC724" s="33" t="s">
        <v>1288</v>
      </c>
      <c r="AD724" s="33" t="s">
        <v>1288</v>
      </c>
    </row>
    <row r="725" spans="1:30" x14ac:dyDescent="0.3">
      <c r="A725" t="s">
        <v>737</v>
      </c>
      <c r="B725">
        <v>169084</v>
      </c>
      <c r="C725">
        <v>265639</v>
      </c>
      <c r="D725" s="2">
        <v>0.64</v>
      </c>
      <c r="E725">
        <v>609224</v>
      </c>
      <c r="F725">
        <v>609224</v>
      </c>
      <c r="I725" t="s">
        <v>737</v>
      </c>
      <c r="J725" t="s">
        <v>1288</v>
      </c>
      <c r="X725" s="32" t="s">
        <v>737</v>
      </c>
      <c r="Y725" s="32" t="s">
        <v>1305</v>
      </c>
      <c r="AA725" s="33" t="s">
        <v>737</v>
      </c>
      <c r="AB725" s="33" t="s">
        <v>1305</v>
      </c>
      <c r="AC725" s="33" t="s">
        <v>1288</v>
      </c>
      <c r="AD725" s="33" t="s">
        <v>1288</v>
      </c>
    </row>
    <row r="726" spans="1:30" x14ac:dyDescent="0.3">
      <c r="A726" t="s">
        <v>738</v>
      </c>
      <c r="B726">
        <v>487793</v>
      </c>
      <c r="C726">
        <v>537710</v>
      </c>
      <c r="D726" s="2">
        <v>0.91</v>
      </c>
      <c r="E726">
        <v>729026</v>
      </c>
      <c r="F726">
        <v>0</v>
      </c>
      <c r="I726" t="s">
        <v>738</v>
      </c>
      <c r="J726" t="s">
        <v>1304</v>
      </c>
      <c r="X726" s="32" t="s">
        <v>738</v>
      </c>
      <c r="Y726" s="32" t="s">
        <v>1305</v>
      </c>
      <c r="AA726" s="33" t="s">
        <v>738</v>
      </c>
      <c r="AB726" s="33" t="s">
        <v>1305</v>
      </c>
      <c r="AC726" s="33" t="s">
        <v>1288</v>
      </c>
      <c r="AD726" s="33" t="s">
        <v>1288</v>
      </c>
    </row>
    <row r="727" spans="1:30" x14ac:dyDescent="0.3">
      <c r="A727" t="s">
        <v>739</v>
      </c>
      <c r="B727">
        <v>540590.63</v>
      </c>
      <c r="C727">
        <v>563274</v>
      </c>
      <c r="D727" s="2">
        <v>0.96</v>
      </c>
      <c r="E727">
        <v>441842</v>
      </c>
      <c r="F727">
        <v>0</v>
      </c>
      <c r="I727" t="s">
        <v>739</v>
      </c>
      <c r="J727" t="s">
        <v>1288</v>
      </c>
      <c r="X727" s="32" t="s">
        <v>739</v>
      </c>
      <c r="Y727" s="32" t="s">
        <v>1305</v>
      </c>
      <c r="AA727" s="33" t="s">
        <v>739</v>
      </c>
      <c r="AB727" s="33" t="s">
        <v>1305</v>
      </c>
      <c r="AC727" s="33" t="s">
        <v>1288</v>
      </c>
      <c r="AD727" s="33" t="s">
        <v>1288</v>
      </c>
    </row>
    <row r="728" spans="1:30" x14ac:dyDescent="0.3">
      <c r="A728" t="s">
        <v>740</v>
      </c>
      <c r="B728">
        <v>22708</v>
      </c>
      <c r="C728">
        <v>249788</v>
      </c>
      <c r="D728" s="2">
        <v>0.09</v>
      </c>
      <c r="E728">
        <v>0</v>
      </c>
      <c r="F728">
        <v>0</v>
      </c>
      <c r="I728" t="s">
        <v>740</v>
      </c>
      <c r="J728" t="s">
        <v>1304</v>
      </c>
      <c r="X728" s="32" t="s">
        <v>740</v>
      </c>
      <c r="Y728" s="32" t="s">
        <v>1305</v>
      </c>
      <c r="AA728" s="33" t="s">
        <v>740</v>
      </c>
      <c r="AB728" s="33" t="s">
        <v>1305</v>
      </c>
      <c r="AC728" s="33" t="s">
        <v>1288</v>
      </c>
      <c r="AD728" s="33" t="s">
        <v>1288</v>
      </c>
    </row>
    <row r="729" spans="1:30" x14ac:dyDescent="0.3">
      <c r="A729" t="s">
        <v>741</v>
      </c>
      <c r="B729">
        <v>220284</v>
      </c>
      <c r="C729">
        <v>244760</v>
      </c>
      <c r="D729" s="2">
        <v>0.9</v>
      </c>
      <c r="E729">
        <v>557521</v>
      </c>
      <c r="F729">
        <v>0</v>
      </c>
      <c r="I729" t="s">
        <v>741</v>
      </c>
      <c r="J729" t="s">
        <v>1303</v>
      </c>
      <c r="X729" s="32" t="s">
        <v>741</v>
      </c>
      <c r="Y729" s="32" t="s">
        <v>1305</v>
      </c>
      <c r="AA729" s="33" t="s">
        <v>741</v>
      </c>
      <c r="AB729" s="33" t="s">
        <v>1305</v>
      </c>
      <c r="AC729" s="33" t="s">
        <v>1288</v>
      </c>
      <c r="AD729" s="33" t="s">
        <v>1288</v>
      </c>
    </row>
    <row r="730" spans="1:30" x14ac:dyDescent="0.3">
      <c r="A730" t="s">
        <v>742</v>
      </c>
      <c r="B730">
        <v>239632</v>
      </c>
      <c r="C730">
        <v>239632</v>
      </c>
      <c r="D730" s="2">
        <v>1</v>
      </c>
      <c r="E730">
        <v>116017</v>
      </c>
      <c r="F730">
        <v>0</v>
      </c>
      <c r="I730" t="s">
        <v>742</v>
      </c>
      <c r="J730" t="s">
        <v>1303</v>
      </c>
      <c r="X730" s="32" t="s">
        <v>742</v>
      </c>
      <c r="Y730" s="32" t="s">
        <v>1305</v>
      </c>
      <c r="AA730" s="33" t="s">
        <v>742</v>
      </c>
      <c r="AB730" s="33" t="s">
        <v>1305</v>
      </c>
      <c r="AC730" s="33" t="s">
        <v>1288</v>
      </c>
      <c r="AD730" s="33" t="s">
        <v>1288</v>
      </c>
    </row>
    <row r="731" spans="1:30" x14ac:dyDescent="0.3">
      <c r="A731" t="s">
        <v>743</v>
      </c>
      <c r="B731">
        <v>529310</v>
      </c>
      <c r="C731">
        <v>585440</v>
      </c>
      <c r="D731" s="2">
        <v>0.9</v>
      </c>
      <c r="E731">
        <v>602895</v>
      </c>
      <c r="F731">
        <v>0</v>
      </c>
      <c r="I731" t="s">
        <v>743</v>
      </c>
      <c r="J731" t="s">
        <v>1304</v>
      </c>
      <c r="X731" s="32" t="s">
        <v>743</v>
      </c>
      <c r="Y731" s="32" t="s">
        <v>1305</v>
      </c>
      <c r="AA731" s="33" t="s">
        <v>743</v>
      </c>
      <c r="AB731" s="33" t="s">
        <v>1305</v>
      </c>
      <c r="AC731" s="33" t="s">
        <v>1288</v>
      </c>
      <c r="AD731" s="33" t="s">
        <v>1288</v>
      </c>
    </row>
    <row r="732" spans="1:30" x14ac:dyDescent="0.3">
      <c r="A732" t="s">
        <v>744</v>
      </c>
      <c r="B732">
        <v>39958</v>
      </c>
      <c r="C732">
        <v>279706</v>
      </c>
      <c r="D732" s="2">
        <v>0.14000000000000001</v>
      </c>
      <c r="E732">
        <v>0</v>
      </c>
      <c r="F732">
        <v>0</v>
      </c>
      <c r="I732" t="s">
        <v>744</v>
      </c>
      <c r="J732" t="s">
        <v>1304</v>
      </c>
      <c r="X732" s="32" t="s">
        <v>744</v>
      </c>
      <c r="Y732" s="32" t="s">
        <v>1305</v>
      </c>
      <c r="AA732" s="33" t="s">
        <v>744</v>
      </c>
      <c r="AB732" s="33" t="s">
        <v>1305</v>
      </c>
      <c r="AC732" s="33" t="s">
        <v>1288</v>
      </c>
      <c r="AD732" s="33" t="s">
        <v>1288</v>
      </c>
    </row>
    <row r="733" spans="1:30" x14ac:dyDescent="0.3">
      <c r="A733" t="s">
        <v>745</v>
      </c>
      <c r="B733">
        <v>279309</v>
      </c>
      <c r="C733">
        <v>325608</v>
      </c>
      <c r="D733" s="2">
        <v>0.86</v>
      </c>
      <c r="E733">
        <v>662405</v>
      </c>
      <c r="F733">
        <v>0</v>
      </c>
      <c r="I733" t="s">
        <v>745</v>
      </c>
      <c r="J733" t="s">
        <v>1304</v>
      </c>
      <c r="X733" s="32" t="s">
        <v>745</v>
      </c>
      <c r="Y733" s="32" t="s">
        <v>1305</v>
      </c>
      <c r="AA733" s="33" t="s">
        <v>745</v>
      </c>
      <c r="AB733" s="33" t="s">
        <v>1305</v>
      </c>
      <c r="AC733" s="33" t="s">
        <v>1288</v>
      </c>
      <c r="AD733" s="33" t="s">
        <v>1288</v>
      </c>
    </row>
    <row r="734" spans="1:30" x14ac:dyDescent="0.3">
      <c r="A734" t="s">
        <v>746</v>
      </c>
      <c r="B734">
        <v>289943</v>
      </c>
      <c r="C734">
        <v>334873</v>
      </c>
      <c r="D734" s="2">
        <v>0.87</v>
      </c>
      <c r="E734">
        <v>586117</v>
      </c>
      <c r="F734">
        <v>0</v>
      </c>
      <c r="I734" t="s">
        <v>746</v>
      </c>
      <c r="J734" t="s">
        <v>1288</v>
      </c>
      <c r="X734" s="32" t="s">
        <v>746</v>
      </c>
      <c r="Y734" s="32" t="s">
        <v>1305</v>
      </c>
      <c r="AA734" s="33" t="s">
        <v>746</v>
      </c>
      <c r="AB734" s="33" t="s">
        <v>1305</v>
      </c>
      <c r="AC734" s="33" t="s">
        <v>1288</v>
      </c>
      <c r="AD734" s="33" t="s">
        <v>1288</v>
      </c>
    </row>
    <row r="735" spans="1:30" x14ac:dyDescent="0.3">
      <c r="A735" t="s">
        <v>747</v>
      </c>
      <c r="B735">
        <v>446043</v>
      </c>
      <c r="C735">
        <v>446043</v>
      </c>
      <c r="D735" s="2">
        <v>1</v>
      </c>
      <c r="E735">
        <v>594599</v>
      </c>
      <c r="F735">
        <v>0</v>
      </c>
      <c r="I735" t="s">
        <v>747</v>
      </c>
      <c r="J735" t="s">
        <v>1304</v>
      </c>
      <c r="X735" s="32" t="s">
        <v>747</v>
      </c>
      <c r="Y735" s="32" t="s">
        <v>1305</v>
      </c>
      <c r="AA735" s="33" t="s">
        <v>747</v>
      </c>
      <c r="AB735" s="33" t="s">
        <v>1305</v>
      </c>
      <c r="AC735" s="33" t="s">
        <v>1288</v>
      </c>
      <c r="AD735" s="33" t="s">
        <v>1288</v>
      </c>
    </row>
    <row r="736" spans="1:30" x14ac:dyDescent="0.3">
      <c r="A736" t="s">
        <v>748</v>
      </c>
      <c r="B736">
        <v>224992</v>
      </c>
      <c r="C736">
        <v>237481</v>
      </c>
      <c r="D736" s="2">
        <v>0.95</v>
      </c>
      <c r="E736">
        <v>285054</v>
      </c>
      <c r="F736">
        <v>0</v>
      </c>
      <c r="I736" t="s">
        <v>748</v>
      </c>
      <c r="J736" t="s">
        <v>1303</v>
      </c>
      <c r="X736" s="32" t="s">
        <v>748</v>
      </c>
      <c r="Y736" s="32" t="s">
        <v>1305</v>
      </c>
      <c r="AA736" s="33" t="s">
        <v>748</v>
      </c>
      <c r="AB736" s="33" t="s">
        <v>1305</v>
      </c>
      <c r="AC736" s="33" t="s">
        <v>1288</v>
      </c>
      <c r="AD736" s="33" t="s">
        <v>1288</v>
      </c>
    </row>
    <row r="737" spans="1:30" x14ac:dyDescent="0.3">
      <c r="A737" t="s">
        <v>749</v>
      </c>
      <c r="B737">
        <v>167489</v>
      </c>
      <c r="C737">
        <v>435146</v>
      </c>
      <c r="D737" s="2">
        <v>0.38</v>
      </c>
      <c r="E737">
        <v>944823</v>
      </c>
      <c r="F737">
        <v>944823</v>
      </c>
      <c r="I737" t="s">
        <v>749</v>
      </c>
      <c r="J737" t="s">
        <v>1304</v>
      </c>
      <c r="X737" s="32" t="s">
        <v>749</v>
      </c>
      <c r="Y737" s="32" t="s">
        <v>1305</v>
      </c>
      <c r="AA737" s="33" t="s">
        <v>749</v>
      </c>
      <c r="AB737" s="33" t="s">
        <v>1305</v>
      </c>
      <c r="AC737" s="33" t="s">
        <v>1288</v>
      </c>
      <c r="AD737" s="33" t="s">
        <v>1288</v>
      </c>
    </row>
    <row r="738" spans="1:30" x14ac:dyDescent="0.3">
      <c r="A738" t="s">
        <v>750</v>
      </c>
      <c r="B738">
        <v>215053</v>
      </c>
      <c r="C738">
        <v>231742</v>
      </c>
      <c r="D738" s="2">
        <v>0.93</v>
      </c>
      <c r="E738">
        <v>385803</v>
      </c>
      <c r="F738">
        <v>0</v>
      </c>
      <c r="I738" t="s">
        <v>750</v>
      </c>
      <c r="J738" t="s">
        <v>1288</v>
      </c>
      <c r="X738" s="32" t="s">
        <v>750</v>
      </c>
      <c r="Y738" s="32" t="s">
        <v>1305</v>
      </c>
      <c r="AA738" s="33" t="s">
        <v>750</v>
      </c>
      <c r="AB738" s="33" t="s">
        <v>1305</v>
      </c>
      <c r="AC738" s="33" t="s">
        <v>1288</v>
      </c>
      <c r="AD738" s="33" t="s">
        <v>1288</v>
      </c>
    </row>
    <row r="739" spans="1:30" x14ac:dyDescent="0.3">
      <c r="A739" t="s">
        <v>751</v>
      </c>
      <c r="B739">
        <v>186100</v>
      </c>
      <c r="C739">
        <v>186100</v>
      </c>
      <c r="D739" s="2">
        <v>1</v>
      </c>
      <c r="E739">
        <v>456959</v>
      </c>
      <c r="F739">
        <v>0</v>
      </c>
      <c r="I739" t="s">
        <v>751</v>
      </c>
      <c r="J739" t="s">
        <v>1303</v>
      </c>
      <c r="X739" s="32" t="s">
        <v>751</v>
      </c>
      <c r="Y739" s="32" t="s">
        <v>1305</v>
      </c>
      <c r="AA739" s="33" t="s">
        <v>751</v>
      </c>
      <c r="AB739" s="33" t="s">
        <v>1305</v>
      </c>
      <c r="AC739" s="33" t="s">
        <v>1288</v>
      </c>
      <c r="AD739" s="33" t="s">
        <v>1288</v>
      </c>
    </row>
    <row r="740" spans="1:30" x14ac:dyDescent="0.3">
      <c r="A740" t="s">
        <v>752</v>
      </c>
      <c r="B740">
        <v>208752</v>
      </c>
      <c r="C740">
        <v>262336</v>
      </c>
      <c r="D740" s="2">
        <v>0.8</v>
      </c>
      <c r="E740">
        <v>284609</v>
      </c>
      <c r="F740">
        <v>284609</v>
      </c>
      <c r="I740" t="s">
        <v>752</v>
      </c>
      <c r="J740" t="s">
        <v>1288</v>
      </c>
      <c r="X740" s="32" t="s">
        <v>752</v>
      </c>
      <c r="Y740" s="32" t="s">
        <v>1305</v>
      </c>
      <c r="AA740" s="33" t="s">
        <v>752</v>
      </c>
      <c r="AB740" s="33" t="s">
        <v>1305</v>
      </c>
      <c r="AC740" s="33" t="s">
        <v>1288</v>
      </c>
      <c r="AD740" s="33" t="s">
        <v>1288</v>
      </c>
    </row>
    <row r="741" spans="1:30" x14ac:dyDescent="0.3">
      <c r="A741" t="s">
        <v>753</v>
      </c>
      <c r="B741">
        <v>297823</v>
      </c>
      <c r="C741">
        <v>297823</v>
      </c>
      <c r="D741" s="2">
        <v>1</v>
      </c>
      <c r="E741">
        <v>254256</v>
      </c>
      <c r="F741">
        <v>0</v>
      </c>
      <c r="I741" t="s">
        <v>753</v>
      </c>
      <c r="J741" t="s">
        <v>1288</v>
      </c>
      <c r="X741" s="32" t="s">
        <v>753</v>
      </c>
      <c r="Y741" s="32" t="s">
        <v>1305</v>
      </c>
      <c r="AA741" s="33" t="s">
        <v>753</v>
      </c>
      <c r="AB741" s="33" t="s">
        <v>1305</v>
      </c>
      <c r="AC741" s="33" t="s">
        <v>1288</v>
      </c>
      <c r="AD741" s="33" t="s">
        <v>1288</v>
      </c>
    </row>
    <row r="742" spans="1:30" x14ac:dyDescent="0.3">
      <c r="A742" t="s">
        <v>754</v>
      </c>
      <c r="B742">
        <v>310462</v>
      </c>
      <c r="C742">
        <v>346260</v>
      </c>
      <c r="D742" s="2">
        <v>0.9</v>
      </c>
      <c r="E742">
        <v>537153</v>
      </c>
      <c r="F742">
        <v>0</v>
      </c>
      <c r="I742" t="s">
        <v>754</v>
      </c>
      <c r="J742" t="s">
        <v>1304</v>
      </c>
      <c r="X742" s="32" t="s">
        <v>754</v>
      </c>
      <c r="Y742" s="32" t="s">
        <v>1305</v>
      </c>
      <c r="AA742" s="33" t="s">
        <v>754</v>
      </c>
      <c r="AB742" s="33" t="s">
        <v>1305</v>
      </c>
      <c r="AC742" s="33" t="s">
        <v>1288</v>
      </c>
      <c r="AD742" s="33" t="s">
        <v>1288</v>
      </c>
    </row>
    <row r="743" spans="1:30" x14ac:dyDescent="0.3">
      <c r="A743" t="s">
        <v>755</v>
      </c>
      <c r="B743">
        <v>255978</v>
      </c>
      <c r="C743">
        <v>255978</v>
      </c>
      <c r="D743" s="2">
        <v>1</v>
      </c>
      <c r="E743">
        <v>203703</v>
      </c>
      <c r="F743">
        <v>0</v>
      </c>
      <c r="I743" t="s">
        <v>755</v>
      </c>
      <c r="J743" t="s">
        <v>1303</v>
      </c>
      <c r="X743" s="32" t="s">
        <v>755</v>
      </c>
      <c r="Y743" s="32" t="s">
        <v>1305</v>
      </c>
      <c r="AA743" s="33" t="s">
        <v>755</v>
      </c>
      <c r="AB743" s="33" t="s">
        <v>1305</v>
      </c>
      <c r="AC743" s="33" t="s">
        <v>1288</v>
      </c>
      <c r="AD743" s="33" t="s">
        <v>1288</v>
      </c>
    </row>
    <row r="744" spans="1:30" x14ac:dyDescent="0.3">
      <c r="A744" t="s">
        <v>756</v>
      </c>
      <c r="B744">
        <v>219364</v>
      </c>
      <c r="C744">
        <v>251834</v>
      </c>
      <c r="D744" s="2">
        <v>0.87</v>
      </c>
      <c r="E744">
        <v>427202</v>
      </c>
      <c r="F744">
        <v>0</v>
      </c>
      <c r="I744" t="s">
        <v>756</v>
      </c>
      <c r="J744" t="s">
        <v>1303</v>
      </c>
      <c r="X744" s="32" t="s">
        <v>756</v>
      </c>
      <c r="Y744" s="32" t="s">
        <v>1305</v>
      </c>
      <c r="AA744" s="33" t="s">
        <v>756</v>
      </c>
      <c r="AB744" s="33" t="s">
        <v>1305</v>
      </c>
      <c r="AC744" s="33" t="s">
        <v>1288</v>
      </c>
      <c r="AD744" s="33" t="s">
        <v>1288</v>
      </c>
    </row>
    <row r="745" spans="1:30" x14ac:dyDescent="0.3">
      <c r="A745" t="s">
        <v>757</v>
      </c>
      <c r="B745">
        <v>129260</v>
      </c>
      <c r="C745">
        <v>355740</v>
      </c>
      <c r="D745" s="2">
        <v>0.36</v>
      </c>
      <c r="E745">
        <v>482186</v>
      </c>
      <c r="F745">
        <v>482186</v>
      </c>
      <c r="I745" t="s">
        <v>757</v>
      </c>
      <c r="J745" t="s">
        <v>1288</v>
      </c>
      <c r="X745" s="32" t="s">
        <v>757</v>
      </c>
      <c r="Y745" s="32" t="s">
        <v>1305</v>
      </c>
      <c r="AA745" s="33" t="s">
        <v>757</v>
      </c>
      <c r="AB745" s="33" t="s">
        <v>1305</v>
      </c>
      <c r="AC745" s="33" t="s">
        <v>1288</v>
      </c>
      <c r="AD745" s="33" t="s">
        <v>1288</v>
      </c>
    </row>
    <row r="746" spans="1:30" x14ac:dyDescent="0.3">
      <c r="A746" t="s">
        <v>758</v>
      </c>
      <c r="B746">
        <v>261414</v>
      </c>
      <c r="C746">
        <v>303765</v>
      </c>
      <c r="D746" s="2">
        <v>0.86</v>
      </c>
      <c r="E746">
        <v>208570</v>
      </c>
      <c r="F746">
        <v>0</v>
      </c>
      <c r="I746" t="s">
        <v>758</v>
      </c>
      <c r="J746" t="s">
        <v>1288</v>
      </c>
      <c r="X746" s="32" t="s">
        <v>758</v>
      </c>
      <c r="Y746" s="32" t="s">
        <v>1305</v>
      </c>
      <c r="AA746" s="33" t="s">
        <v>758</v>
      </c>
      <c r="AB746" s="33" t="s">
        <v>1305</v>
      </c>
      <c r="AC746" s="33" t="s">
        <v>1288</v>
      </c>
      <c r="AD746" s="33" t="s">
        <v>1288</v>
      </c>
    </row>
    <row r="747" spans="1:30" x14ac:dyDescent="0.3">
      <c r="A747" t="s">
        <v>759</v>
      </c>
      <c r="B747">
        <v>686070</v>
      </c>
      <c r="C747">
        <v>686070</v>
      </c>
      <c r="D747" s="2">
        <v>1</v>
      </c>
      <c r="E747">
        <v>453097</v>
      </c>
      <c r="F747">
        <v>0</v>
      </c>
      <c r="I747" t="s">
        <v>759</v>
      </c>
      <c r="J747" t="s">
        <v>1288</v>
      </c>
      <c r="X747" s="32" t="s">
        <v>759</v>
      </c>
      <c r="Y747" s="32" t="s">
        <v>1305</v>
      </c>
      <c r="AA747" s="33" t="s">
        <v>759</v>
      </c>
      <c r="AB747" s="33" t="s">
        <v>1305</v>
      </c>
      <c r="AC747" s="33" t="s">
        <v>1288</v>
      </c>
      <c r="AD747" s="33" t="s">
        <v>1288</v>
      </c>
    </row>
    <row r="748" spans="1:30" x14ac:dyDescent="0.3">
      <c r="A748" t="s">
        <v>760</v>
      </c>
      <c r="B748">
        <v>342897</v>
      </c>
      <c r="C748">
        <v>366724</v>
      </c>
      <c r="D748" s="2">
        <v>0.94</v>
      </c>
      <c r="E748">
        <v>398308</v>
      </c>
      <c r="F748">
        <v>0</v>
      </c>
      <c r="I748" t="s">
        <v>760</v>
      </c>
      <c r="J748" t="s">
        <v>1303</v>
      </c>
      <c r="X748" s="32" t="s">
        <v>760</v>
      </c>
      <c r="Y748" s="32" t="s">
        <v>1305</v>
      </c>
      <c r="AA748" s="33" t="s">
        <v>760</v>
      </c>
      <c r="AB748" s="33" t="s">
        <v>1305</v>
      </c>
      <c r="AC748" s="33" t="s">
        <v>1288</v>
      </c>
      <c r="AD748" s="33" t="s">
        <v>1288</v>
      </c>
    </row>
    <row r="749" spans="1:30" x14ac:dyDescent="0.3">
      <c r="A749" t="s">
        <v>761</v>
      </c>
      <c r="B749">
        <v>319712</v>
      </c>
      <c r="C749">
        <v>322432</v>
      </c>
      <c r="D749" s="2">
        <v>0.99</v>
      </c>
      <c r="E749">
        <v>642283</v>
      </c>
      <c r="F749">
        <v>0</v>
      </c>
      <c r="I749" t="s">
        <v>761</v>
      </c>
      <c r="J749" t="s">
        <v>1303</v>
      </c>
      <c r="X749" s="32" t="s">
        <v>761</v>
      </c>
      <c r="Y749" s="32" t="s">
        <v>1305</v>
      </c>
      <c r="AA749" s="33" t="s">
        <v>761</v>
      </c>
      <c r="AB749" s="33" t="s">
        <v>1305</v>
      </c>
      <c r="AC749" s="33" t="s">
        <v>1288</v>
      </c>
      <c r="AD749" s="33" t="s">
        <v>1288</v>
      </c>
    </row>
    <row r="750" spans="1:30" x14ac:dyDescent="0.3">
      <c r="A750" t="s">
        <v>762</v>
      </c>
      <c r="B750">
        <v>352220</v>
      </c>
      <c r="C750">
        <v>352220</v>
      </c>
      <c r="D750" s="2">
        <v>1</v>
      </c>
      <c r="E750">
        <v>560160</v>
      </c>
      <c r="F750">
        <v>0</v>
      </c>
      <c r="I750" t="s">
        <v>762</v>
      </c>
      <c r="J750" t="s">
        <v>1288</v>
      </c>
      <c r="X750" s="32" t="s">
        <v>762</v>
      </c>
      <c r="Y750" s="32" t="s">
        <v>1305</v>
      </c>
      <c r="AA750" s="33" t="s">
        <v>762</v>
      </c>
      <c r="AB750" s="33" t="s">
        <v>1305</v>
      </c>
      <c r="AC750" s="33" t="s">
        <v>1288</v>
      </c>
      <c r="AD750" s="33" t="s">
        <v>1288</v>
      </c>
    </row>
    <row r="751" spans="1:30" x14ac:dyDescent="0.3">
      <c r="A751" t="s">
        <v>763</v>
      </c>
      <c r="B751">
        <v>261159</v>
      </c>
      <c r="C751">
        <v>312914</v>
      </c>
      <c r="D751" s="2">
        <v>0.83</v>
      </c>
      <c r="E751">
        <v>510190</v>
      </c>
      <c r="F751">
        <v>0</v>
      </c>
      <c r="I751" t="s">
        <v>763</v>
      </c>
      <c r="J751" t="s">
        <v>1304</v>
      </c>
      <c r="X751" s="32" t="s">
        <v>763</v>
      </c>
      <c r="Y751" s="32" t="s">
        <v>1305</v>
      </c>
      <c r="AA751" s="33" t="s">
        <v>763</v>
      </c>
      <c r="AB751" s="33" t="s">
        <v>1305</v>
      </c>
      <c r="AC751" s="33" t="s">
        <v>1288</v>
      </c>
      <c r="AD751" s="33" t="s">
        <v>1288</v>
      </c>
    </row>
    <row r="752" spans="1:30" x14ac:dyDescent="0.3">
      <c r="A752" t="s">
        <v>764</v>
      </c>
      <c r="B752">
        <v>299015</v>
      </c>
      <c r="C752">
        <v>348848</v>
      </c>
      <c r="D752" s="2">
        <v>0.86</v>
      </c>
      <c r="E752">
        <v>405194</v>
      </c>
      <c r="F752">
        <v>0</v>
      </c>
      <c r="I752" t="s">
        <v>764</v>
      </c>
      <c r="J752" t="s">
        <v>1303</v>
      </c>
      <c r="X752" s="32" t="s">
        <v>764</v>
      </c>
      <c r="Y752" s="32" t="s">
        <v>1305</v>
      </c>
      <c r="AA752" s="33" t="s">
        <v>764</v>
      </c>
      <c r="AB752" s="33" t="s">
        <v>1305</v>
      </c>
      <c r="AC752" s="33" t="s">
        <v>1288</v>
      </c>
      <c r="AD752" s="33" t="s">
        <v>1288</v>
      </c>
    </row>
    <row r="753" spans="1:30" x14ac:dyDescent="0.3">
      <c r="A753" t="s">
        <v>765</v>
      </c>
      <c r="B753">
        <v>239046</v>
      </c>
      <c r="C753">
        <v>281358</v>
      </c>
      <c r="D753" s="2">
        <v>0.85</v>
      </c>
      <c r="E753">
        <v>606748</v>
      </c>
      <c r="F753">
        <v>0</v>
      </c>
      <c r="I753" t="s">
        <v>765</v>
      </c>
      <c r="J753" t="s">
        <v>1288</v>
      </c>
      <c r="X753" s="32" t="s">
        <v>765</v>
      </c>
      <c r="Y753" s="32" t="s">
        <v>1305</v>
      </c>
      <c r="AA753" s="33" t="s">
        <v>765</v>
      </c>
      <c r="AB753" s="33" t="s">
        <v>1305</v>
      </c>
      <c r="AC753" s="33" t="s">
        <v>1288</v>
      </c>
      <c r="AD753" s="33" t="s">
        <v>1288</v>
      </c>
    </row>
    <row r="754" spans="1:30" x14ac:dyDescent="0.3">
      <c r="A754" t="s">
        <v>766</v>
      </c>
      <c r="B754">
        <v>132464</v>
      </c>
      <c r="C754">
        <v>132464</v>
      </c>
      <c r="D754" s="2">
        <v>1</v>
      </c>
      <c r="E754">
        <v>184848</v>
      </c>
      <c r="F754">
        <v>0</v>
      </c>
      <c r="I754" t="s">
        <v>766</v>
      </c>
      <c r="J754" t="s">
        <v>1288</v>
      </c>
      <c r="X754" s="32" t="s">
        <v>766</v>
      </c>
      <c r="Y754" s="32" t="s">
        <v>1305</v>
      </c>
      <c r="AA754" s="33" t="s">
        <v>766</v>
      </c>
      <c r="AB754" s="33" t="s">
        <v>1305</v>
      </c>
      <c r="AC754" s="33" t="s">
        <v>1288</v>
      </c>
      <c r="AD754" s="33" t="s">
        <v>1288</v>
      </c>
    </row>
    <row r="755" spans="1:30" x14ac:dyDescent="0.3">
      <c r="A755" t="s">
        <v>767</v>
      </c>
      <c r="B755">
        <v>228059.25</v>
      </c>
      <c r="C755">
        <v>231516</v>
      </c>
      <c r="D755" s="2">
        <v>0.99</v>
      </c>
      <c r="E755">
        <v>414799</v>
      </c>
      <c r="F755">
        <v>0</v>
      </c>
      <c r="I755" t="s">
        <v>767</v>
      </c>
      <c r="J755" t="s">
        <v>1288</v>
      </c>
      <c r="X755" s="32" t="s">
        <v>767</v>
      </c>
      <c r="Y755" s="32" t="s">
        <v>1305</v>
      </c>
      <c r="AA755" s="33" t="s">
        <v>767</v>
      </c>
      <c r="AB755" s="33" t="s">
        <v>1305</v>
      </c>
      <c r="AC755" s="33" t="s">
        <v>1288</v>
      </c>
      <c r="AD755" s="33" t="s">
        <v>1288</v>
      </c>
    </row>
    <row r="756" spans="1:30" x14ac:dyDescent="0.3">
      <c r="A756" t="s">
        <v>768</v>
      </c>
      <c r="B756">
        <v>370164</v>
      </c>
      <c r="C756">
        <v>378422</v>
      </c>
      <c r="D756" s="2">
        <v>0.98</v>
      </c>
      <c r="E756">
        <v>609465</v>
      </c>
      <c r="F756">
        <v>0</v>
      </c>
      <c r="I756" t="s">
        <v>768</v>
      </c>
      <c r="J756" t="s">
        <v>1288</v>
      </c>
      <c r="X756" s="32" t="s">
        <v>768</v>
      </c>
      <c r="Y756" s="32" t="s">
        <v>1305</v>
      </c>
      <c r="AA756" s="33" t="s">
        <v>768</v>
      </c>
      <c r="AB756" s="33" t="s">
        <v>1305</v>
      </c>
      <c r="AC756" s="33" t="s">
        <v>1288</v>
      </c>
      <c r="AD756" s="33" t="s">
        <v>1288</v>
      </c>
    </row>
    <row r="757" spans="1:30" x14ac:dyDescent="0.3">
      <c r="A757" t="s">
        <v>769</v>
      </c>
      <c r="B757">
        <v>174407</v>
      </c>
      <c r="C757">
        <v>229733</v>
      </c>
      <c r="D757" s="2">
        <v>0.76</v>
      </c>
      <c r="E757">
        <v>349327</v>
      </c>
      <c r="F757">
        <v>349327</v>
      </c>
      <c r="I757" t="s">
        <v>769</v>
      </c>
      <c r="J757" t="s">
        <v>1303</v>
      </c>
      <c r="X757" s="32" t="s">
        <v>769</v>
      </c>
      <c r="Y757" s="32" t="s">
        <v>1305</v>
      </c>
      <c r="AA757" s="33" t="s">
        <v>769</v>
      </c>
      <c r="AB757" s="33" t="s">
        <v>1305</v>
      </c>
      <c r="AC757" s="33" t="s">
        <v>1288</v>
      </c>
      <c r="AD757" s="33" t="s">
        <v>1288</v>
      </c>
    </row>
    <row r="758" spans="1:30" x14ac:dyDescent="0.3">
      <c r="A758" t="s">
        <v>770</v>
      </c>
      <c r="B758">
        <v>310338</v>
      </c>
      <c r="C758">
        <v>310338</v>
      </c>
      <c r="D758" s="2">
        <v>1</v>
      </c>
      <c r="E758">
        <v>402061</v>
      </c>
      <c r="F758">
        <v>0</v>
      </c>
      <c r="I758" t="s">
        <v>770</v>
      </c>
      <c r="J758" t="s">
        <v>1288</v>
      </c>
      <c r="X758" s="32" t="s">
        <v>770</v>
      </c>
      <c r="Y758" s="32" t="s">
        <v>1305</v>
      </c>
      <c r="AA758" s="33" t="s">
        <v>770</v>
      </c>
      <c r="AB758" s="33" t="s">
        <v>1305</v>
      </c>
      <c r="AC758" s="33" t="s">
        <v>1288</v>
      </c>
      <c r="AD758" s="33" t="s">
        <v>1288</v>
      </c>
    </row>
    <row r="759" spans="1:30" x14ac:dyDescent="0.3">
      <c r="A759" t="s">
        <v>771</v>
      </c>
      <c r="B759">
        <v>267801</v>
      </c>
      <c r="C759">
        <v>321937</v>
      </c>
      <c r="D759" s="2">
        <v>0.83</v>
      </c>
      <c r="E759">
        <v>874184</v>
      </c>
      <c r="F759">
        <v>0</v>
      </c>
      <c r="I759" t="s">
        <v>771</v>
      </c>
      <c r="J759" t="s">
        <v>1303</v>
      </c>
      <c r="X759" s="32" t="s">
        <v>771</v>
      </c>
      <c r="Y759" s="32" t="s">
        <v>1305</v>
      </c>
      <c r="AA759" s="33" t="s">
        <v>771</v>
      </c>
      <c r="AB759" s="33" t="s">
        <v>1305</v>
      </c>
      <c r="AC759" s="33" t="s">
        <v>1288</v>
      </c>
      <c r="AD759" s="33" t="s">
        <v>1288</v>
      </c>
    </row>
    <row r="760" spans="1:30" x14ac:dyDescent="0.3">
      <c r="A760" t="s">
        <v>772</v>
      </c>
      <c r="B760">
        <v>548625</v>
      </c>
      <c r="C760">
        <v>548625</v>
      </c>
      <c r="D760" s="2">
        <v>1</v>
      </c>
      <c r="E760">
        <v>750899</v>
      </c>
      <c r="F760">
        <v>0</v>
      </c>
      <c r="I760" t="s">
        <v>772</v>
      </c>
      <c r="J760" t="s">
        <v>1288</v>
      </c>
      <c r="X760" s="32" t="s">
        <v>772</v>
      </c>
      <c r="Y760" s="32" t="s">
        <v>1305</v>
      </c>
      <c r="AA760" s="33" t="s">
        <v>772</v>
      </c>
      <c r="AB760" s="33" t="s">
        <v>1305</v>
      </c>
      <c r="AC760" s="33" t="s">
        <v>1288</v>
      </c>
      <c r="AD760" s="33" t="s">
        <v>1288</v>
      </c>
    </row>
    <row r="761" spans="1:30" x14ac:dyDescent="0.3">
      <c r="A761" t="s">
        <v>773</v>
      </c>
      <c r="B761">
        <v>486541.54</v>
      </c>
      <c r="C761">
        <v>509200</v>
      </c>
      <c r="D761" s="2">
        <v>0.96</v>
      </c>
      <c r="E761">
        <v>621509</v>
      </c>
      <c r="F761">
        <v>0</v>
      </c>
      <c r="I761" t="s">
        <v>773</v>
      </c>
      <c r="J761" t="s">
        <v>1304</v>
      </c>
      <c r="X761" s="32" t="s">
        <v>773</v>
      </c>
      <c r="Y761" s="32" t="s">
        <v>1305</v>
      </c>
      <c r="AA761" s="33" t="s">
        <v>773</v>
      </c>
      <c r="AB761" s="33" t="s">
        <v>1305</v>
      </c>
      <c r="AC761" s="33" t="s">
        <v>1288</v>
      </c>
      <c r="AD761" s="33" t="s">
        <v>1288</v>
      </c>
    </row>
    <row r="762" spans="1:30" x14ac:dyDescent="0.3">
      <c r="A762" t="s">
        <v>774</v>
      </c>
      <c r="B762">
        <v>421075</v>
      </c>
      <c r="C762">
        <v>428560</v>
      </c>
      <c r="D762" s="2">
        <v>0.98</v>
      </c>
      <c r="E762">
        <v>665333</v>
      </c>
      <c r="F762">
        <v>0</v>
      </c>
      <c r="I762" t="s">
        <v>774</v>
      </c>
      <c r="J762" t="s">
        <v>1304</v>
      </c>
      <c r="X762" s="32" t="s">
        <v>774</v>
      </c>
      <c r="Y762" s="32" t="s">
        <v>1305</v>
      </c>
      <c r="AA762" s="33" t="s">
        <v>774</v>
      </c>
      <c r="AB762" s="33" t="s">
        <v>1305</v>
      </c>
      <c r="AC762" s="33" t="s">
        <v>1288</v>
      </c>
      <c r="AD762" s="33" t="s">
        <v>1288</v>
      </c>
    </row>
    <row r="763" spans="1:30" x14ac:dyDescent="0.3">
      <c r="A763" t="s">
        <v>775</v>
      </c>
      <c r="B763">
        <v>65089</v>
      </c>
      <c r="C763">
        <v>521424</v>
      </c>
      <c r="D763" s="2">
        <v>0.12</v>
      </c>
      <c r="E763">
        <v>0</v>
      </c>
      <c r="F763">
        <v>0</v>
      </c>
      <c r="I763" t="s">
        <v>775</v>
      </c>
      <c r="J763" t="s">
        <v>1304</v>
      </c>
      <c r="X763" s="32" t="s">
        <v>775</v>
      </c>
      <c r="Y763" s="32" t="s">
        <v>1305</v>
      </c>
      <c r="AA763" s="33" t="s">
        <v>775</v>
      </c>
      <c r="AB763" s="33" t="s">
        <v>1305</v>
      </c>
      <c r="AC763" s="33" t="s">
        <v>1288</v>
      </c>
      <c r="AD763" s="33" t="s">
        <v>1288</v>
      </c>
    </row>
    <row r="764" spans="1:30" x14ac:dyDescent="0.3">
      <c r="A764" t="s">
        <v>776</v>
      </c>
      <c r="B764">
        <v>615657</v>
      </c>
      <c r="C764">
        <v>615657</v>
      </c>
      <c r="D764" s="2">
        <v>1</v>
      </c>
      <c r="E764">
        <v>806017</v>
      </c>
      <c r="F764">
        <v>0</v>
      </c>
      <c r="I764" t="s">
        <v>776</v>
      </c>
      <c r="J764" t="s">
        <v>1288</v>
      </c>
      <c r="X764" s="32" t="s">
        <v>776</v>
      </c>
      <c r="Y764" s="32" t="s">
        <v>1305</v>
      </c>
      <c r="AA764" s="33" t="s">
        <v>776</v>
      </c>
      <c r="AB764" s="33" t="s">
        <v>1305</v>
      </c>
      <c r="AC764" s="33" t="s">
        <v>1288</v>
      </c>
      <c r="AD764" s="33" t="s">
        <v>1288</v>
      </c>
    </row>
    <row r="765" spans="1:30" x14ac:dyDescent="0.3">
      <c r="A765" t="s">
        <v>777</v>
      </c>
      <c r="B765">
        <v>498645</v>
      </c>
      <c r="C765">
        <v>578580</v>
      </c>
      <c r="D765" s="2">
        <v>0.86</v>
      </c>
      <c r="E765">
        <v>657562</v>
      </c>
      <c r="F765">
        <v>0</v>
      </c>
      <c r="I765" t="s">
        <v>777</v>
      </c>
      <c r="J765" t="s">
        <v>1305</v>
      </c>
      <c r="X765" s="32" t="s">
        <v>777</v>
      </c>
      <c r="Y765" s="32" t="s">
        <v>1305</v>
      </c>
      <c r="AA765" s="33" t="s">
        <v>777</v>
      </c>
      <c r="AB765" s="33" t="s">
        <v>1305</v>
      </c>
      <c r="AC765" s="33" t="s">
        <v>1288</v>
      </c>
      <c r="AD765" s="33" t="s">
        <v>1288</v>
      </c>
    </row>
    <row r="766" spans="1:30" x14ac:dyDescent="0.3">
      <c r="A766" t="s">
        <v>778</v>
      </c>
      <c r="B766">
        <v>312156</v>
      </c>
      <c r="C766">
        <v>345180</v>
      </c>
      <c r="D766" s="2">
        <v>0.9</v>
      </c>
      <c r="E766">
        <v>587201</v>
      </c>
      <c r="F766">
        <v>0</v>
      </c>
      <c r="I766" t="s">
        <v>778</v>
      </c>
      <c r="J766" t="s">
        <v>1304</v>
      </c>
      <c r="X766" s="32" t="s">
        <v>778</v>
      </c>
      <c r="Y766" s="32" t="s">
        <v>1305</v>
      </c>
      <c r="AA766" s="33" t="s">
        <v>778</v>
      </c>
      <c r="AB766" s="33" t="s">
        <v>1305</v>
      </c>
      <c r="AC766" s="33" t="s">
        <v>1288</v>
      </c>
      <c r="AD766" s="33" t="s">
        <v>1288</v>
      </c>
    </row>
    <row r="767" spans="1:30" x14ac:dyDescent="0.3">
      <c r="A767" t="s">
        <v>779</v>
      </c>
      <c r="B767">
        <v>192575</v>
      </c>
      <c r="C767">
        <v>223025</v>
      </c>
      <c r="D767" s="2">
        <v>0.86</v>
      </c>
      <c r="E767">
        <v>385952</v>
      </c>
      <c r="F767">
        <v>0</v>
      </c>
      <c r="I767" t="s">
        <v>779</v>
      </c>
      <c r="J767" t="s">
        <v>1288</v>
      </c>
      <c r="X767" s="32" t="s">
        <v>779</v>
      </c>
      <c r="Y767" s="32" t="s">
        <v>1305</v>
      </c>
      <c r="AA767" s="33" t="s">
        <v>779</v>
      </c>
      <c r="AB767" s="33" t="s">
        <v>1305</v>
      </c>
      <c r="AC767" s="33" t="s">
        <v>1288</v>
      </c>
      <c r="AD767" s="33" t="s">
        <v>1288</v>
      </c>
    </row>
    <row r="768" spans="1:30" x14ac:dyDescent="0.3">
      <c r="A768" t="s">
        <v>780</v>
      </c>
      <c r="B768">
        <v>84689</v>
      </c>
      <c r="C768">
        <v>108881</v>
      </c>
      <c r="D768" s="2">
        <v>0.78</v>
      </c>
      <c r="E768">
        <v>119938</v>
      </c>
      <c r="F768">
        <v>119938</v>
      </c>
      <c r="I768" t="s">
        <v>780</v>
      </c>
      <c r="J768" t="s">
        <v>1303</v>
      </c>
      <c r="X768" s="32" t="s">
        <v>780</v>
      </c>
      <c r="Y768" s="32" t="s">
        <v>1305</v>
      </c>
      <c r="AA768" s="33" t="s">
        <v>780</v>
      </c>
      <c r="AB768" s="33" t="s">
        <v>1305</v>
      </c>
      <c r="AC768" s="33" t="s">
        <v>1288</v>
      </c>
      <c r="AD768" s="33" t="s">
        <v>1288</v>
      </c>
    </row>
    <row r="769" spans="1:30" x14ac:dyDescent="0.3">
      <c r="A769" t="s">
        <v>781</v>
      </c>
      <c r="B769">
        <v>446632</v>
      </c>
      <c r="C769">
        <v>528884</v>
      </c>
      <c r="D769" s="2">
        <v>0.84</v>
      </c>
      <c r="E769">
        <v>623355</v>
      </c>
      <c r="F769">
        <v>0</v>
      </c>
      <c r="I769" t="s">
        <v>781</v>
      </c>
      <c r="J769" t="s">
        <v>1288</v>
      </c>
      <c r="X769" s="32" t="s">
        <v>781</v>
      </c>
      <c r="Y769" s="32" t="s">
        <v>1305</v>
      </c>
      <c r="AA769" s="33" t="s">
        <v>781</v>
      </c>
      <c r="AB769" s="33" t="s">
        <v>1305</v>
      </c>
      <c r="AC769" s="33" t="s">
        <v>1288</v>
      </c>
      <c r="AD769" s="33" t="s">
        <v>1288</v>
      </c>
    </row>
    <row r="770" spans="1:30" x14ac:dyDescent="0.3">
      <c r="A770" t="s">
        <v>782</v>
      </c>
      <c r="B770">
        <v>19397</v>
      </c>
      <c r="C770">
        <v>213367</v>
      </c>
      <c r="D770" s="2">
        <v>0.09</v>
      </c>
      <c r="E770">
        <v>0</v>
      </c>
      <c r="F770">
        <v>0</v>
      </c>
      <c r="I770" t="s">
        <v>782</v>
      </c>
      <c r="J770" t="s">
        <v>1288</v>
      </c>
      <c r="X770" s="32" t="s">
        <v>782</v>
      </c>
      <c r="Y770" s="32" t="s">
        <v>1305</v>
      </c>
      <c r="AA770" s="33" t="s">
        <v>782</v>
      </c>
      <c r="AB770" s="33" t="s">
        <v>1305</v>
      </c>
      <c r="AC770" s="33" t="s">
        <v>1288</v>
      </c>
      <c r="AD770" s="33" t="s">
        <v>1288</v>
      </c>
    </row>
    <row r="771" spans="1:30" x14ac:dyDescent="0.3">
      <c r="A771" t="s">
        <v>783</v>
      </c>
      <c r="B771">
        <v>308321</v>
      </c>
      <c r="C771">
        <v>332038</v>
      </c>
      <c r="D771" s="2">
        <v>0.93</v>
      </c>
      <c r="E771">
        <v>517780</v>
      </c>
      <c r="F771">
        <v>0</v>
      </c>
      <c r="I771" t="s">
        <v>783</v>
      </c>
      <c r="J771" t="s">
        <v>1304</v>
      </c>
      <c r="X771" s="32" t="s">
        <v>783</v>
      </c>
      <c r="Y771" s="32" t="s">
        <v>1305</v>
      </c>
      <c r="AA771" s="33" t="s">
        <v>783</v>
      </c>
      <c r="AB771" s="33" t="s">
        <v>1305</v>
      </c>
      <c r="AC771" s="33" t="s">
        <v>1288</v>
      </c>
      <c r="AD771" s="33" t="s">
        <v>1288</v>
      </c>
    </row>
    <row r="772" spans="1:30" x14ac:dyDescent="0.3">
      <c r="A772" t="s">
        <v>784</v>
      </c>
      <c r="B772">
        <v>323385</v>
      </c>
      <c r="C772">
        <v>323385</v>
      </c>
      <c r="D772" s="2">
        <v>1</v>
      </c>
      <c r="E772">
        <v>484251</v>
      </c>
      <c r="F772">
        <v>0</v>
      </c>
      <c r="I772" t="s">
        <v>784</v>
      </c>
      <c r="J772" t="s">
        <v>1304</v>
      </c>
      <c r="X772" s="32" t="s">
        <v>784</v>
      </c>
      <c r="Y772" s="32" t="s">
        <v>1305</v>
      </c>
      <c r="AA772" s="33" t="s">
        <v>784</v>
      </c>
      <c r="AB772" s="33" t="s">
        <v>1305</v>
      </c>
      <c r="AC772" s="33" t="s">
        <v>1288</v>
      </c>
      <c r="AD772" s="33" t="s">
        <v>1288</v>
      </c>
    </row>
    <row r="773" spans="1:30" x14ac:dyDescent="0.3">
      <c r="A773" t="s">
        <v>785</v>
      </c>
      <c r="B773">
        <v>165407</v>
      </c>
      <c r="C773">
        <v>224400</v>
      </c>
      <c r="D773" s="2">
        <v>0.74</v>
      </c>
      <c r="E773">
        <v>384370</v>
      </c>
      <c r="F773">
        <v>0</v>
      </c>
      <c r="I773" t="s">
        <v>785</v>
      </c>
      <c r="J773" t="s">
        <v>1288</v>
      </c>
      <c r="X773" s="32" t="s">
        <v>785</v>
      </c>
      <c r="Y773" s="32" t="s">
        <v>1305</v>
      </c>
      <c r="AA773" s="33" t="s">
        <v>785</v>
      </c>
      <c r="AB773" s="33" t="s">
        <v>1305</v>
      </c>
      <c r="AC773" s="33" t="s">
        <v>1288</v>
      </c>
      <c r="AD773" s="33" t="s">
        <v>1288</v>
      </c>
    </row>
    <row r="774" spans="1:30" x14ac:dyDescent="0.3">
      <c r="A774" t="s">
        <v>786</v>
      </c>
      <c r="B774">
        <v>21314</v>
      </c>
      <c r="C774">
        <v>213140</v>
      </c>
      <c r="D774" s="2">
        <v>0.1</v>
      </c>
      <c r="E774">
        <v>0</v>
      </c>
      <c r="F774">
        <v>0</v>
      </c>
      <c r="I774" t="s">
        <v>786</v>
      </c>
      <c r="J774" t="s">
        <v>1303</v>
      </c>
      <c r="X774" s="32" t="s">
        <v>786</v>
      </c>
      <c r="Y774" s="32" t="s">
        <v>1305</v>
      </c>
      <c r="AA774" s="33" t="s">
        <v>786</v>
      </c>
      <c r="AB774" s="33" t="s">
        <v>1305</v>
      </c>
      <c r="AC774" s="33" t="s">
        <v>1288</v>
      </c>
      <c r="AD774" s="33" t="s">
        <v>1288</v>
      </c>
    </row>
    <row r="775" spans="1:30" x14ac:dyDescent="0.3">
      <c r="A775" t="s">
        <v>787</v>
      </c>
      <c r="B775">
        <v>340407.29</v>
      </c>
      <c r="C775">
        <v>412212</v>
      </c>
      <c r="D775" s="2">
        <v>0.83</v>
      </c>
      <c r="E775">
        <v>520236</v>
      </c>
      <c r="F775">
        <v>0</v>
      </c>
      <c r="I775" t="s">
        <v>787</v>
      </c>
      <c r="J775" t="s">
        <v>1288</v>
      </c>
      <c r="X775" s="32" t="s">
        <v>787</v>
      </c>
      <c r="Y775" s="32" t="s">
        <v>1305</v>
      </c>
      <c r="AA775" s="33" t="s">
        <v>787</v>
      </c>
      <c r="AB775" s="33" t="s">
        <v>1305</v>
      </c>
      <c r="AC775" s="33" t="s">
        <v>1288</v>
      </c>
      <c r="AD775" s="33" t="s">
        <v>1288</v>
      </c>
    </row>
    <row r="776" spans="1:30" x14ac:dyDescent="0.3">
      <c r="A776" t="s">
        <v>788</v>
      </c>
      <c r="B776">
        <v>323724</v>
      </c>
      <c r="C776">
        <v>323724</v>
      </c>
      <c r="D776" s="2">
        <v>1</v>
      </c>
      <c r="E776">
        <v>495038</v>
      </c>
      <c r="F776">
        <v>0</v>
      </c>
      <c r="I776" t="s">
        <v>788</v>
      </c>
      <c r="J776" t="s">
        <v>1288</v>
      </c>
      <c r="X776" s="32" t="s">
        <v>788</v>
      </c>
      <c r="Y776" s="32" t="s">
        <v>1305</v>
      </c>
      <c r="AA776" s="33" t="s">
        <v>788</v>
      </c>
      <c r="AB776" s="33" t="s">
        <v>1305</v>
      </c>
      <c r="AC776" s="33" t="s">
        <v>1288</v>
      </c>
      <c r="AD776" s="33" t="s">
        <v>1288</v>
      </c>
    </row>
    <row r="777" spans="1:30" x14ac:dyDescent="0.3">
      <c r="A777" t="s">
        <v>789</v>
      </c>
      <c r="B777">
        <v>228750</v>
      </c>
      <c r="C777">
        <v>228750</v>
      </c>
      <c r="D777" s="2">
        <v>1</v>
      </c>
      <c r="E777">
        <v>520913</v>
      </c>
      <c r="F777">
        <v>0</v>
      </c>
      <c r="I777" t="s">
        <v>789</v>
      </c>
      <c r="J777" t="s">
        <v>1303</v>
      </c>
      <c r="X777" s="32" t="s">
        <v>789</v>
      </c>
      <c r="Y777" s="32" t="s">
        <v>1305</v>
      </c>
      <c r="AA777" s="33" t="s">
        <v>789</v>
      </c>
      <c r="AB777" s="33" t="s">
        <v>1305</v>
      </c>
      <c r="AC777" s="33" t="s">
        <v>1288</v>
      </c>
      <c r="AD777" s="33" t="s">
        <v>1288</v>
      </c>
    </row>
    <row r="778" spans="1:30" x14ac:dyDescent="0.3">
      <c r="A778" t="s">
        <v>790</v>
      </c>
      <c r="B778">
        <v>291427</v>
      </c>
      <c r="C778">
        <v>462854</v>
      </c>
      <c r="D778" s="2">
        <v>0.63</v>
      </c>
      <c r="E778">
        <v>853129</v>
      </c>
      <c r="F778">
        <v>853129</v>
      </c>
      <c r="I778" t="s">
        <v>790</v>
      </c>
      <c r="J778" t="s">
        <v>1288</v>
      </c>
      <c r="X778" s="32" t="s">
        <v>790</v>
      </c>
      <c r="Y778" s="32" t="s">
        <v>1305</v>
      </c>
      <c r="AA778" s="33" t="s">
        <v>790</v>
      </c>
      <c r="AB778" s="33" t="s">
        <v>1305</v>
      </c>
      <c r="AC778" s="33" t="s">
        <v>1288</v>
      </c>
      <c r="AD778" s="33" t="s">
        <v>1288</v>
      </c>
    </row>
    <row r="779" spans="1:30" x14ac:dyDescent="0.3">
      <c r="A779" t="s">
        <v>791</v>
      </c>
      <c r="B779">
        <v>278768</v>
      </c>
      <c r="C779">
        <v>367574</v>
      </c>
      <c r="D779" s="2">
        <v>0.76</v>
      </c>
      <c r="E779">
        <v>549228</v>
      </c>
      <c r="F779">
        <v>549228</v>
      </c>
      <c r="I779" t="s">
        <v>791</v>
      </c>
      <c r="J779" t="s">
        <v>1288</v>
      </c>
      <c r="X779" s="32" t="s">
        <v>791</v>
      </c>
      <c r="Y779" s="32" t="s">
        <v>1305</v>
      </c>
      <c r="AA779" s="33" t="s">
        <v>791</v>
      </c>
      <c r="AB779" s="33" t="s">
        <v>1305</v>
      </c>
      <c r="AC779" s="33" t="s">
        <v>1288</v>
      </c>
      <c r="AD779" s="33" t="s">
        <v>1288</v>
      </c>
    </row>
    <row r="780" spans="1:30" x14ac:dyDescent="0.3">
      <c r="A780" t="s">
        <v>792</v>
      </c>
      <c r="B780">
        <v>334838</v>
      </c>
      <c r="C780">
        <v>366672</v>
      </c>
      <c r="D780" s="2">
        <v>0.91</v>
      </c>
      <c r="E780">
        <v>603604</v>
      </c>
      <c r="F780">
        <v>0</v>
      </c>
      <c r="I780" t="s">
        <v>792</v>
      </c>
      <c r="J780" t="s">
        <v>1304</v>
      </c>
      <c r="X780" s="32" t="s">
        <v>792</v>
      </c>
      <c r="Y780" s="32" t="s">
        <v>1305</v>
      </c>
      <c r="AA780" s="33" t="s">
        <v>792</v>
      </c>
      <c r="AB780" s="33" t="s">
        <v>1305</v>
      </c>
      <c r="AC780" s="33" t="s">
        <v>1288</v>
      </c>
      <c r="AD780" s="33" t="s">
        <v>1288</v>
      </c>
    </row>
    <row r="781" spans="1:30" x14ac:dyDescent="0.3">
      <c r="A781" t="s">
        <v>793</v>
      </c>
      <c r="B781">
        <v>242603</v>
      </c>
      <c r="C781">
        <v>277296</v>
      </c>
      <c r="D781" s="2">
        <v>0.87</v>
      </c>
      <c r="E781">
        <v>379683</v>
      </c>
      <c r="F781">
        <v>0</v>
      </c>
      <c r="I781" t="s">
        <v>793</v>
      </c>
      <c r="J781" t="s">
        <v>1304</v>
      </c>
      <c r="X781" s="32" t="s">
        <v>793</v>
      </c>
      <c r="Y781" s="32" t="s">
        <v>1305</v>
      </c>
      <c r="AA781" s="33" t="s">
        <v>793</v>
      </c>
      <c r="AB781" s="33" t="s">
        <v>1305</v>
      </c>
      <c r="AC781" s="33" t="s">
        <v>1288</v>
      </c>
      <c r="AD781" s="33" t="s">
        <v>1288</v>
      </c>
    </row>
    <row r="782" spans="1:30" x14ac:dyDescent="0.3">
      <c r="A782" t="s">
        <v>794</v>
      </c>
      <c r="B782">
        <v>589097.07999999996</v>
      </c>
      <c r="C782">
        <v>602433</v>
      </c>
      <c r="D782" s="2">
        <v>0.98</v>
      </c>
      <c r="E782">
        <v>819019</v>
      </c>
      <c r="F782">
        <v>0</v>
      </c>
      <c r="I782" t="s">
        <v>794</v>
      </c>
      <c r="J782" t="s">
        <v>1288</v>
      </c>
      <c r="X782" s="32" t="s">
        <v>794</v>
      </c>
      <c r="Y782" s="32" t="s">
        <v>1305</v>
      </c>
      <c r="AA782" s="33" t="s">
        <v>794</v>
      </c>
      <c r="AB782" s="33" t="s">
        <v>1305</v>
      </c>
      <c r="AC782" s="33" t="s">
        <v>1288</v>
      </c>
      <c r="AD782" s="33" t="s">
        <v>1288</v>
      </c>
    </row>
    <row r="783" spans="1:30" x14ac:dyDescent="0.3">
      <c r="A783" t="s">
        <v>795</v>
      </c>
      <c r="B783">
        <v>292408</v>
      </c>
      <c r="C783">
        <v>421512</v>
      </c>
      <c r="D783" s="2">
        <v>0.69</v>
      </c>
      <c r="E783">
        <v>836164</v>
      </c>
      <c r="F783">
        <v>836164</v>
      </c>
      <c r="I783" t="s">
        <v>795</v>
      </c>
      <c r="J783" t="s">
        <v>1303</v>
      </c>
      <c r="X783" s="32" t="s">
        <v>795</v>
      </c>
      <c r="Y783" s="32" t="s">
        <v>1305</v>
      </c>
      <c r="AA783" s="33" t="s">
        <v>795</v>
      </c>
      <c r="AB783" s="33" t="s">
        <v>1305</v>
      </c>
      <c r="AC783" s="33" t="s">
        <v>1288</v>
      </c>
      <c r="AD783" s="33" t="s">
        <v>1288</v>
      </c>
    </row>
    <row r="784" spans="1:30" x14ac:dyDescent="0.3">
      <c r="A784" t="s">
        <v>796</v>
      </c>
      <c r="B784">
        <v>511710</v>
      </c>
      <c r="C784">
        <v>511710</v>
      </c>
      <c r="D784" s="2">
        <v>1</v>
      </c>
      <c r="E784">
        <v>542612</v>
      </c>
      <c r="F784">
        <v>0</v>
      </c>
      <c r="I784" t="s">
        <v>796</v>
      </c>
      <c r="J784" t="s">
        <v>1304</v>
      </c>
      <c r="X784" s="32" t="s">
        <v>796</v>
      </c>
      <c r="Y784" s="32" t="s">
        <v>1305</v>
      </c>
      <c r="AA784" s="33" t="s">
        <v>796</v>
      </c>
      <c r="AB784" s="33" t="s">
        <v>1305</v>
      </c>
      <c r="AC784" s="33" t="s">
        <v>1288</v>
      </c>
      <c r="AD784" s="33" t="s">
        <v>1288</v>
      </c>
    </row>
    <row r="785" spans="1:30" x14ac:dyDescent="0.3">
      <c r="A785" t="s">
        <v>797</v>
      </c>
      <c r="B785">
        <v>296097</v>
      </c>
      <c r="C785">
        <v>411850</v>
      </c>
      <c r="D785" s="2">
        <v>0.72</v>
      </c>
      <c r="E785">
        <v>653248</v>
      </c>
      <c r="F785">
        <v>0</v>
      </c>
      <c r="I785" t="s">
        <v>797</v>
      </c>
      <c r="J785" t="s">
        <v>1303</v>
      </c>
      <c r="X785" s="32" t="s">
        <v>797</v>
      </c>
      <c r="Y785" s="32" t="s">
        <v>1305</v>
      </c>
      <c r="AA785" s="33" t="s">
        <v>797</v>
      </c>
      <c r="AB785" s="33" t="s">
        <v>1305</v>
      </c>
      <c r="AC785" s="33" t="s">
        <v>1288</v>
      </c>
      <c r="AD785" s="33" t="s">
        <v>1288</v>
      </c>
    </row>
    <row r="786" spans="1:30" x14ac:dyDescent="0.3">
      <c r="A786" t="s">
        <v>798</v>
      </c>
      <c r="B786">
        <v>480662</v>
      </c>
      <c r="C786">
        <v>480662</v>
      </c>
      <c r="D786" s="2">
        <v>1</v>
      </c>
      <c r="E786">
        <v>615364</v>
      </c>
      <c r="F786">
        <v>0</v>
      </c>
      <c r="I786" t="s">
        <v>798</v>
      </c>
      <c r="J786" t="s">
        <v>1288</v>
      </c>
      <c r="X786" s="32" t="s">
        <v>798</v>
      </c>
      <c r="Y786" s="32" t="s">
        <v>1305</v>
      </c>
      <c r="AA786" s="33" t="s">
        <v>798</v>
      </c>
      <c r="AB786" s="33" t="s">
        <v>1305</v>
      </c>
      <c r="AC786" s="33" t="s">
        <v>1288</v>
      </c>
      <c r="AD786" s="33" t="s">
        <v>1288</v>
      </c>
    </row>
    <row r="787" spans="1:30" x14ac:dyDescent="0.3">
      <c r="A787" t="s">
        <v>799</v>
      </c>
      <c r="B787">
        <v>521661</v>
      </c>
      <c r="C787">
        <v>521661</v>
      </c>
      <c r="D787" s="2">
        <v>1</v>
      </c>
      <c r="E787">
        <v>685567</v>
      </c>
      <c r="F787">
        <v>0</v>
      </c>
      <c r="I787" t="s">
        <v>799</v>
      </c>
      <c r="J787" t="s">
        <v>1288</v>
      </c>
      <c r="X787" s="32" t="s">
        <v>799</v>
      </c>
      <c r="Y787" s="32" t="s">
        <v>1305</v>
      </c>
      <c r="AA787" s="33" t="s">
        <v>799</v>
      </c>
      <c r="AB787" s="33" t="s">
        <v>1305</v>
      </c>
      <c r="AC787" s="33" t="s">
        <v>1288</v>
      </c>
      <c r="AD787" s="33" t="s">
        <v>1288</v>
      </c>
    </row>
    <row r="788" spans="1:30" x14ac:dyDescent="0.3">
      <c r="A788" t="s">
        <v>800</v>
      </c>
      <c r="B788">
        <v>254254</v>
      </c>
      <c r="C788">
        <v>254254</v>
      </c>
      <c r="D788" s="2">
        <v>1</v>
      </c>
      <c r="E788">
        <v>400693</v>
      </c>
      <c r="F788">
        <v>0</v>
      </c>
      <c r="I788" t="s">
        <v>800</v>
      </c>
      <c r="J788" t="s">
        <v>1288</v>
      </c>
      <c r="X788" s="32" t="s">
        <v>800</v>
      </c>
      <c r="Y788" s="32" t="s">
        <v>1305</v>
      </c>
      <c r="AA788" s="33" t="s">
        <v>800</v>
      </c>
      <c r="AB788" s="33" t="s">
        <v>1305</v>
      </c>
      <c r="AC788" s="33" t="s">
        <v>1288</v>
      </c>
      <c r="AD788" s="33" t="s">
        <v>1288</v>
      </c>
    </row>
    <row r="789" spans="1:30" x14ac:dyDescent="0.3">
      <c r="A789" t="s">
        <v>801</v>
      </c>
      <c r="B789">
        <v>274931</v>
      </c>
      <c r="C789">
        <v>291954</v>
      </c>
      <c r="D789" s="2">
        <v>0.94</v>
      </c>
      <c r="E789">
        <v>525294</v>
      </c>
      <c r="F789">
        <v>0</v>
      </c>
      <c r="I789" t="s">
        <v>801</v>
      </c>
      <c r="J789" t="s">
        <v>1304</v>
      </c>
      <c r="X789" s="32" t="s">
        <v>801</v>
      </c>
      <c r="Y789" s="32" t="s">
        <v>1305</v>
      </c>
      <c r="AA789" s="33" t="s">
        <v>801</v>
      </c>
      <c r="AB789" s="33" t="s">
        <v>1305</v>
      </c>
      <c r="AC789" s="33" t="s">
        <v>1288</v>
      </c>
      <c r="AD789" s="33" t="s">
        <v>1288</v>
      </c>
    </row>
    <row r="790" spans="1:30" x14ac:dyDescent="0.3">
      <c r="A790" t="s">
        <v>802</v>
      </c>
      <c r="B790">
        <v>296209</v>
      </c>
      <c r="C790">
        <v>301395</v>
      </c>
      <c r="D790" s="2">
        <v>0.98</v>
      </c>
      <c r="E790">
        <v>331298</v>
      </c>
      <c r="F790">
        <v>0</v>
      </c>
      <c r="I790" t="s">
        <v>802</v>
      </c>
      <c r="J790" t="s">
        <v>1303</v>
      </c>
      <c r="X790" s="32" t="s">
        <v>802</v>
      </c>
      <c r="Y790" s="32" t="s">
        <v>1305</v>
      </c>
      <c r="AA790" s="33" t="s">
        <v>802</v>
      </c>
      <c r="AB790" s="33" t="s">
        <v>1305</v>
      </c>
      <c r="AC790" s="33" t="s">
        <v>1288</v>
      </c>
      <c r="AD790" s="33" t="s">
        <v>1288</v>
      </c>
    </row>
    <row r="791" spans="1:30" x14ac:dyDescent="0.3">
      <c r="A791" t="s">
        <v>803</v>
      </c>
      <c r="B791">
        <v>516945</v>
      </c>
      <c r="C791">
        <v>580770</v>
      </c>
      <c r="D791" s="2">
        <v>0.89</v>
      </c>
      <c r="E791">
        <v>836053</v>
      </c>
      <c r="F791">
        <v>0</v>
      </c>
      <c r="I791" t="s">
        <v>803</v>
      </c>
      <c r="J791" t="s">
        <v>1288</v>
      </c>
      <c r="X791" s="32" t="s">
        <v>803</v>
      </c>
      <c r="Y791" s="32" t="s">
        <v>1305</v>
      </c>
      <c r="AA791" s="33" t="s">
        <v>803</v>
      </c>
      <c r="AB791" s="33" t="s">
        <v>1305</v>
      </c>
      <c r="AC791" s="33" t="s">
        <v>1288</v>
      </c>
      <c r="AD791" s="33" t="s">
        <v>1288</v>
      </c>
    </row>
    <row r="792" spans="1:30" x14ac:dyDescent="0.3">
      <c r="A792" t="s">
        <v>804</v>
      </c>
      <c r="B792">
        <v>218363</v>
      </c>
      <c r="C792">
        <v>279156</v>
      </c>
      <c r="D792" s="2">
        <v>0.78</v>
      </c>
      <c r="E792">
        <v>475351</v>
      </c>
      <c r="F792">
        <v>0</v>
      </c>
      <c r="I792" t="s">
        <v>804</v>
      </c>
      <c r="J792" t="s">
        <v>1288</v>
      </c>
      <c r="X792" s="32" t="s">
        <v>804</v>
      </c>
      <c r="Y792" s="32" t="s">
        <v>1305</v>
      </c>
      <c r="AA792" s="33" t="s">
        <v>804</v>
      </c>
      <c r="AB792" s="33" t="s">
        <v>1305</v>
      </c>
      <c r="AC792" s="33" t="s">
        <v>1288</v>
      </c>
      <c r="AD792" s="33" t="s">
        <v>1288</v>
      </c>
    </row>
    <row r="793" spans="1:30" x14ac:dyDescent="0.3">
      <c r="A793" t="s">
        <v>805</v>
      </c>
      <c r="B793">
        <v>457599.32</v>
      </c>
      <c r="C793">
        <v>494802</v>
      </c>
      <c r="D793" s="2">
        <v>0.92</v>
      </c>
      <c r="E793">
        <v>702279</v>
      </c>
      <c r="F793">
        <v>0</v>
      </c>
      <c r="I793" t="s">
        <v>805</v>
      </c>
      <c r="J793" t="s">
        <v>1288</v>
      </c>
      <c r="X793" s="32" t="s">
        <v>805</v>
      </c>
      <c r="Y793" s="32" t="s">
        <v>1305</v>
      </c>
      <c r="AA793" s="33" t="s">
        <v>805</v>
      </c>
      <c r="AB793" s="33" t="s">
        <v>1305</v>
      </c>
      <c r="AC793" s="33" t="s">
        <v>1288</v>
      </c>
      <c r="AD793" s="33" t="s">
        <v>1288</v>
      </c>
    </row>
    <row r="794" spans="1:30" x14ac:dyDescent="0.3">
      <c r="A794" t="s">
        <v>806</v>
      </c>
      <c r="B794">
        <v>389324</v>
      </c>
      <c r="C794">
        <v>389324</v>
      </c>
      <c r="D794" s="2">
        <v>1</v>
      </c>
      <c r="E794">
        <v>811468</v>
      </c>
      <c r="F794">
        <v>0</v>
      </c>
      <c r="I794" t="s">
        <v>806</v>
      </c>
      <c r="J794" t="s">
        <v>1304</v>
      </c>
      <c r="X794" s="32" t="s">
        <v>806</v>
      </c>
      <c r="Y794" s="32" t="s">
        <v>1305</v>
      </c>
      <c r="AA794" s="33" t="s">
        <v>806</v>
      </c>
      <c r="AB794" s="33" t="s">
        <v>1305</v>
      </c>
      <c r="AC794" s="33" t="s">
        <v>1288</v>
      </c>
      <c r="AD794" s="33" t="s">
        <v>1288</v>
      </c>
    </row>
    <row r="795" spans="1:30" x14ac:dyDescent="0.3">
      <c r="A795" t="s">
        <v>807</v>
      </c>
      <c r="B795">
        <v>155000</v>
      </c>
      <c r="C795">
        <v>227925</v>
      </c>
      <c r="D795" s="2">
        <v>0.68</v>
      </c>
      <c r="E795">
        <v>358655</v>
      </c>
      <c r="F795">
        <v>358655</v>
      </c>
      <c r="I795" t="s">
        <v>807</v>
      </c>
      <c r="J795" t="s">
        <v>1303</v>
      </c>
      <c r="X795" s="32" t="s">
        <v>807</v>
      </c>
      <c r="Y795" s="32" t="s">
        <v>1305</v>
      </c>
      <c r="AA795" s="33" t="s">
        <v>807</v>
      </c>
      <c r="AB795" s="33" t="s">
        <v>1305</v>
      </c>
      <c r="AC795" s="33" t="s">
        <v>1288</v>
      </c>
      <c r="AD795" s="33" t="s">
        <v>1288</v>
      </c>
    </row>
    <row r="796" spans="1:30" x14ac:dyDescent="0.3">
      <c r="A796" t="s">
        <v>808</v>
      </c>
      <c r="B796">
        <v>254008</v>
      </c>
      <c r="C796">
        <v>347204</v>
      </c>
      <c r="D796" s="2">
        <v>0.73</v>
      </c>
      <c r="E796">
        <v>760589</v>
      </c>
      <c r="F796">
        <v>760589</v>
      </c>
      <c r="I796" t="s">
        <v>808</v>
      </c>
      <c r="J796" t="s">
        <v>1304</v>
      </c>
      <c r="X796" s="32" t="s">
        <v>808</v>
      </c>
      <c r="Y796" s="32" t="s">
        <v>1289</v>
      </c>
      <c r="AA796" s="33" t="s">
        <v>808</v>
      </c>
      <c r="AB796" s="33" t="s">
        <v>1289</v>
      </c>
      <c r="AC796" s="33" t="s">
        <v>1288</v>
      </c>
      <c r="AD796" s="33" t="s">
        <v>1305</v>
      </c>
    </row>
    <row r="797" spans="1:30" x14ac:dyDescent="0.3">
      <c r="A797" t="s">
        <v>809</v>
      </c>
      <c r="B797">
        <v>267888</v>
      </c>
      <c r="C797">
        <v>308856</v>
      </c>
      <c r="D797" s="2">
        <v>0.87</v>
      </c>
      <c r="E797">
        <v>630114</v>
      </c>
      <c r="F797">
        <v>0</v>
      </c>
      <c r="I797" t="s">
        <v>809</v>
      </c>
      <c r="J797" t="s">
        <v>1304</v>
      </c>
      <c r="X797" s="32" t="s">
        <v>809</v>
      </c>
      <c r="Y797" s="32" t="s">
        <v>1289</v>
      </c>
      <c r="AA797" s="33" t="s">
        <v>809</v>
      </c>
      <c r="AB797" s="33" t="s">
        <v>1289</v>
      </c>
      <c r="AC797" s="33" t="s">
        <v>1288</v>
      </c>
      <c r="AD797" s="33" t="s">
        <v>1305</v>
      </c>
    </row>
    <row r="798" spans="1:30" x14ac:dyDescent="0.3">
      <c r="A798" t="s">
        <v>810</v>
      </c>
      <c r="B798">
        <v>265688</v>
      </c>
      <c r="C798">
        <v>344784</v>
      </c>
      <c r="D798" s="2">
        <v>0.77</v>
      </c>
      <c r="E798">
        <v>657590</v>
      </c>
      <c r="F798">
        <v>0</v>
      </c>
      <c r="I798" t="s">
        <v>810</v>
      </c>
      <c r="J798" t="s">
        <v>1303</v>
      </c>
      <c r="X798" s="32" t="s">
        <v>810</v>
      </c>
      <c r="Y798" s="32" t="s">
        <v>1289</v>
      </c>
      <c r="AA798" s="33" t="s">
        <v>810</v>
      </c>
      <c r="AB798" s="33" t="s">
        <v>1289</v>
      </c>
      <c r="AC798" s="33" t="s">
        <v>1288</v>
      </c>
      <c r="AD798" s="33" t="s">
        <v>1305</v>
      </c>
    </row>
    <row r="799" spans="1:30" x14ac:dyDescent="0.3">
      <c r="A799" t="s">
        <v>811</v>
      </c>
      <c r="B799">
        <v>270220</v>
      </c>
      <c r="C799">
        <v>270220</v>
      </c>
      <c r="D799" s="2">
        <v>1</v>
      </c>
      <c r="E799">
        <v>175057</v>
      </c>
      <c r="F799">
        <v>0</v>
      </c>
      <c r="I799" t="s">
        <v>811</v>
      </c>
      <c r="J799" t="s">
        <v>1288</v>
      </c>
      <c r="X799" s="32" t="s">
        <v>811</v>
      </c>
      <c r="Y799" s="32" t="s">
        <v>1289</v>
      </c>
      <c r="AA799" s="33" t="s">
        <v>811</v>
      </c>
      <c r="AB799" s="33" t="s">
        <v>1289</v>
      </c>
      <c r="AC799" s="33" t="s">
        <v>1288</v>
      </c>
      <c r="AD799" s="33" t="s">
        <v>1305</v>
      </c>
    </row>
    <row r="800" spans="1:30" x14ac:dyDescent="0.3">
      <c r="A800" t="s">
        <v>812</v>
      </c>
      <c r="B800">
        <v>203980</v>
      </c>
      <c r="C800">
        <v>252967</v>
      </c>
      <c r="D800" s="2">
        <v>0.81</v>
      </c>
      <c r="E800">
        <v>602151</v>
      </c>
      <c r="F800">
        <v>0</v>
      </c>
      <c r="I800" t="s">
        <v>812</v>
      </c>
      <c r="J800" t="s">
        <v>1303</v>
      </c>
      <c r="X800" s="32" t="s">
        <v>812</v>
      </c>
      <c r="Y800" s="32" t="s">
        <v>1289</v>
      </c>
      <c r="AA800" s="33" t="s">
        <v>812</v>
      </c>
      <c r="AB800" s="33" t="s">
        <v>1289</v>
      </c>
      <c r="AC800" s="33" t="s">
        <v>1288</v>
      </c>
      <c r="AD800" s="33" t="s">
        <v>1305</v>
      </c>
    </row>
    <row r="801" spans="1:30" x14ac:dyDescent="0.3">
      <c r="A801" t="s">
        <v>813</v>
      </c>
      <c r="B801">
        <v>437380</v>
      </c>
      <c r="C801">
        <v>437380</v>
      </c>
      <c r="D801" s="2">
        <v>1</v>
      </c>
      <c r="E801">
        <v>568821</v>
      </c>
      <c r="F801">
        <v>0</v>
      </c>
      <c r="I801" t="s">
        <v>813</v>
      </c>
      <c r="J801" t="s">
        <v>1288</v>
      </c>
      <c r="X801" s="32" t="s">
        <v>813</v>
      </c>
      <c r="Y801" s="32" t="s">
        <v>1289</v>
      </c>
      <c r="AA801" s="33" t="s">
        <v>813</v>
      </c>
      <c r="AB801" s="33" t="s">
        <v>1289</v>
      </c>
      <c r="AC801" s="33" t="s">
        <v>1288</v>
      </c>
      <c r="AD801" s="33" t="s">
        <v>1305</v>
      </c>
    </row>
    <row r="802" spans="1:30" x14ac:dyDescent="0.3">
      <c r="A802" t="s">
        <v>814</v>
      </c>
      <c r="B802">
        <v>386432</v>
      </c>
      <c r="C802">
        <v>386432</v>
      </c>
      <c r="D802" s="2">
        <v>1</v>
      </c>
      <c r="E802">
        <v>602927</v>
      </c>
      <c r="F802">
        <v>0</v>
      </c>
      <c r="I802" t="s">
        <v>814</v>
      </c>
      <c r="J802" t="s">
        <v>1304</v>
      </c>
      <c r="X802" s="32" t="s">
        <v>814</v>
      </c>
      <c r="Y802" s="32" t="s">
        <v>1289</v>
      </c>
      <c r="AA802" s="33" t="s">
        <v>814</v>
      </c>
      <c r="AB802" s="33" t="s">
        <v>1289</v>
      </c>
      <c r="AC802" s="33" t="s">
        <v>1288</v>
      </c>
      <c r="AD802" s="33" t="s">
        <v>1305</v>
      </c>
    </row>
    <row r="803" spans="1:30" x14ac:dyDescent="0.3">
      <c r="A803" t="s">
        <v>815</v>
      </c>
      <c r="B803">
        <v>91452</v>
      </c>
      <c r="C803">
        <v>151824</v>
      </c>
      <c r="D803" s="2">
        <v>0.6</v>
      </c>
      <c r="E803">
        <v>395649</v>
      </c>
      <c r="F803">
        <v>395649</v>
      </c>
      <c r="I803" t="s">
        <v>815</v>
      </c>
      <c r="J803" t="s">
        <v>1288</v>
      </c>
      <c r="X803" s="32" t="s">
        <v>815</v>
      </c>
      <c r="Y803" s="32" t="s">
        <v>1289</v>
      </c>
      <c r="AA803" s="33" t="s">
        <v>815</v>
      </c>
      <c r="AB803" s="33" t="s">
        <v>1289</v>
      </c>
      <c r="AC803" s="33" t="s">
        <v>1288</v>
      </c>
      <c r="AD803" s="33" t="s">
        <v>1305</v>
      </c>
    </row>
    <row r="804" spans="1:30" x14ac:dyDescent="0.3">
      <c r="A804" t="s">
        <v>816</v>
      </c>
      <c r="B804">
        <v>236132</v>
      </c>
      <c r="C804">
        <v>237710</v>
      </c>
      <c r="D804" s="2">
        <v>0.99</v>
      </c>
      <c r="E804">
        <v>467010</v>
      </c>
      <c r="F804">
        <v>0</v>
      </c>
      <c r="I804" t="s">
        <v>816</v>
      </c>
      <c r="J804" t="s">
        <v>1303</v>
      </c>
      <c r="X804" s="32" t="s">
        <v>816</v>
      </c>
      <c r="Y804" s="32" t="s">
        <v>1289</v>
      </c>
      <c r="AA804" s="33" t="s">
        <v>816</v>
      </c>
      <c r="AB804" s="33" t="s">
        <v>1289</v>
      </c>
      <c r="AC804" s="33" t="s">
        <v>1288</v>
      </c>
      <c r="AD804" s="33" t="s">
        <v>1305</v>
      </c>
    </row>
    <row r="805" spans="1:30" x14ac:dyDescent="0.3">
      <c r="A805" t="s">
        <v>817</v>
      </c>
      <c r="B805">
        <v>312455</v>
      </c>
      <c r="C805">
        <v>336490</v>
      </c>
      <c r="D805" s="2">
        <v>0.93</v>
      </c>
      <c r="E805">
        <v>586895</v>
      </c>
      <c r="F805">
        <v>0</v>
      </c>
      <c r="I805" t="s">
        <v>817</v>
      </c>
      <c r="J805" t="s">
        <v>1303</v>
      </c>
      <c r="X805" s="32" t="s">
        <v>817</v>
      </c>
      <c r="Y805" s="32" t="s">
        <v>1289</v>
      </c>
      <c r="AA805" s="33" t="s">
        <v>817</v>
      </c>
      <c r="AB805" s="33" t="s">
        <v>1289</v>
      </c>
      <c r="AC805" s="33" t="s">
        <v>1288</v>
      </c>
      <c r="AD805" s="33" t="s">
        <v>1305</v>
      </c>
    </row>
    <row r="806" spans="1:30" x14ac:dyDescent="0.3">
      <c r="A806" t="s">
        <v>818</v>
      </c>
      <c r="B806">
        <v>285362</v>
      </c>
      <c r="C806">
        <v>285362</v>
      </c>
      <c r="D806" s="2">
        <v>1</v>
      </c>
      <c r="E806">
        <v>406764</v>
      </c>
      <c r="F806">
        <v>0</v>
      </c>
      <c r="I806" t="s">
        <v>818</v>
      </c>
      <c r="J806" t="s">
        <v>1288</v>
      </c>
      <c r="X806" s="32" t="s">
        <v>818</v>
      </c>
      <c r="Y806" s="32" t="s">
        <v>1289</v>
      </c>
      <c r="AA806" s="33" t="s">
        <v>818</v>
      </c>
      <c r="AB806" s="33" t="s">
        <v>1289</v>
      </c>
      <c r="AC806" s="33" t="s">
        <v>1288</v>
      </c>
      <c r="AD806" s="33" t="s">
        <v>1305</v>
      </c>
    </row>
    <row r="807" spans="1:30" x14ac:dyDescent="0.3">
      <c r="A807" t="s">
        <v>819</v>
      </c>
      <c r="B807">
        <v>357968</v>
      </c>
      <c r="C807">
        <v>357968</v>
      </c>
      <c r="D807" s="2">
        <v>1</v>
      </c>
      <c r="E807">
        <v>762951</v>
      </c>
      <c r="F807">
        <v>0</v>
      </c>
      <c r="I807" t="s">
        <v>819</v>
      </c>
      <c r="J807" t="s">
        <v>1304</v>
      </c>
      <c r="X807" s="32" t="s">
        <v>819</v>
      </c>
      <c r="Y807" s="32" t="s">
        <v>1289</v>
      </c>
      <c r="AA807" s="33" t="s">
        <v>819</v>
      </c>
      <c r="AB807" s="33" t="s">
        <v>1289</v>
      </c>
      <c r="AC807" s="33" t="s">
        <v>1288</v>
      </c>
      <c r="AD807" s="33" t="s">
        <v>1305</v>
      </c>
    </row>
    <row r="808" spans="1:30" x14ac:dyDescent="0.3">
      <c r="A808" t="s">
        <v>820</v>
      </c>
      <c r="B808">
        <v>60903</v>
      </c>
      <c r="C808">
        <v>189180</v>
      </c>
      <c r="D808" s="2">
        <v>0.32</v>
      </c>
      <c r="E808">
        <v>531659</v>
      </c>
      <c r="F808">
        <v>531659</v>
      </c>
      <c r="I808" t="s">
        <v>820</v>
      </c>
      <c r="J808" t="s">
        <v>1303</v>
      </c>
      <c r="X808" s="32" t="s">
        <v>820</v>
      </c>
      <c r="Y808" s="32" t="s">
        <v>1289</v>
      </c>
      <c r="AA808" s="33" t="s">
        <v>820</v>
      </c>
      <c r="AB808" s="33" t="s">
        <v>1289</v>
      </c>
      <c r="AC808" s="33" t="s">
        <v>1288</v>
      </c>
      <c r="AD808" s="33" t="s">
        <v>1305</v>
      </c>
    </row>
    <row r="809" spans="1:30" x14ac:dyDescent="0.3">
      <c r="A809" t="s">
        <v>821</v>
      </c>
      <c r="B809">
        <v>368976</v>
      </c>
      <c r="C809">
        <v>368976</v>
      </c>
      <c r="D809" s="2">
        <v>1</v>
      </c>
      <c r="E809">
        <v>355571</v>
      </c>
      <c r="F809">
        <v>0</v>
      </c>
      <c r="I809" t="s">
        <v>821</v>
      </c>
      <c r="J809" t="s">
        <v>1288</v>
      </c>
      <c r="X809" s="32" t="s">
        <v>821</v>
      </c>
      <c r="Y809" s="32" t="s">
        <v>1289</v>
      </c>
      <c r="AA809" s="33" t="s">
        <v>821</v>
      </c>
      <c r="AB809" s="33" t="s">
        <v>1289</v>
      </c>
      <c r="AC809" s="33" t="s">
        <v>1288</v>
      </c>
      <c r="AD809" s="33" t="s">
        <v>1305</v>
      </c>
    </row>
    <row r="810" spans="1:30" x14ac:dyDescent="0.3">
      <c r="A810" t="s">
        <v>822</v>
      </c>
      <c r="B810">
        <v>267309.46000000002</v>
      </c>
      <c r="C810">
        <v>279657</v>
      </c>
      <c r="D810" s="2">
        <v>0.96</v>
      </c>
      <c r="E810">
        <v>276260</v>
      </c>
      <c r="F810">
        <v>0</v>
      </c>
      <c r="I810" t="s">
        <v>822</v>
      </c>
      <c r="J810" t="s">
        <v>1288</v>
      </c>
      <c r="X810" s="32" t="s">
        <v>822</v>
      </c>
      <c r="Y810" s="32" t="s">
        <v>1289</v>
      </c>
      <c r="AA810" s="33" t="s">
        <v>822</v>
      </c>
      <c r="AB810" s="33" t="s">
        <v>1289</v>
      </c>
      <c r="AC810" s="33" t="s">
        <v>1288</v>
      </c>
      <c r="AD810" s="33" t="s">
        <v>1305</v>
      </c>
    </row>
    <row r="811" spans="1:30" x14ac:dyDescent="0.3">
      <c r="A811" t="s">
        <v>823</v>
      </c>
      <c r="B811">
        <v>222750</v>
      </c>
      <c r="C811">
        <v>245025</v>
      </c>
      <c r="D811" s="2">
        <v>0.91</v>
      </c>
      <c r="E811">
        <v>584404</v>
      </c>
      <c r="F811">
        <v>0</v>
      </c>
      <c r="I811" t="s">
        <v>823</v>
      </c>
      <c r="J811" t="s">
        <v>1304</v>
      </c>
      <c r="X811" s="32" t="s">
        <v>823</v>
      </c>
      <c r="Y811" s="32" t="s">
        <v>1289</v>
      </c>
      <c r="AA811" s="33" t="s">
        <v>823</v>
      </c>
      <c r="AB811" s="33" t="s">
        <v>1289</v>
      </c>
      <c r="AC811" s="33" t="s">
        <v>1288</v>
      </c>
      <c r="AD811" s="33" t="s">
        <v>1305</v>
      </c>
    </row>
    <row r="812" spans="1:30" x14ac:dyDescent="0.3">
      <c r="A812" t="s">
        <v>824</v>
      </c>
      <c r="B812">
        <v>478515</v>
      </c>
      <c r="C812">
        <v>478515</v>
      </c>
      <c r="D812" s="2">
        <v>1</v>
      </c>
      <c r="E812">
        <v>616303</v>
      </c>
      <c r="F812">
        <v>0</v>
      </c>
      <c r="I812" t="s">
        <v>824</v>
      </c>
      <c r="J812" t="s">
        <v>1288</v>
      </c>
      <c r="X812" s="32" t="s">
        <v>824</v>
      </c>
      <c r="Y812" s="32" t="s">
        <v>1289</v>
      </c>
      <c r="AA812" s="33" t="s">
        <v>824</v>
      </c>
      <c r="AB812" s="33" t="s">
        <v>1289</v>
      </c>
      <c r="AC812" s="33" t="s">
        <v>1288</v>
      </c>
      <c r="AD812" s="33" t="s">
        <v>1305</v>
      </c>
    </row>
    <row r="813" spans="1:30" x14ac:dyDescent="0.3">
      <c r="A813" t="s">
        <v>825</v>
      </c>
      <c r="B813">
        <v>501150</v>
      </c>
      <c r="C813">
        <v>501150</v>
      </c>
      <c r="D813" s="2">
        <v>1</v>
      </c>
      <c r="E813">
        <v>545250</v>
      </c>
      <c r="F813">
        <v>0</v>
      </c>
      <c r="I813" t="s">
        <v>825</v>
      </c>
      <c r="J813" t="s">
        <v>1304</v>
      </c>
      <c r="X813" s="32" t="s">
        <v>825</v>
      </c>
      <c r="Y813" s="32" t="s">
        <v>1289</v>
      </c>
      <c r="AA813" s="33" t="s">
        <v>825</v>
      </c>
      <c r="AB813" s="33" t="s">
        <v>1289</v>
      </c>
      <c r="AC813" s="33" t="s">
        <v>1288</v>
      </c>
      <c r="AD813" s="33" t="s">
        <v>1305</v>
      </c>
    </row>
    <row r="814" spans="1:30" x14ac:dyDescent="0.3">
      <c r="A814" t="s">
        <v>826</v>
      </c>
      <c r="B814">
        <v>526770</v>
      </c>
      <c r="C814">
        <v>556035</v>
      </c>
      <c r="D814" s="2">
        <v>0.95</v>
      </c>
      <c r="E814">
        <v>304572</v>
      </c>
      <c r="F814">
        <v>0</v>
      </c>
      <c r="I814" t="s">
        <v>826</v>
      </c>
      <c r="J814" t="s">
        <v>1305</v>
      </c>
      <c r="X814" s="32" t="s">
        <v>826</v>
      </c>
      <c r="Y814" s="32" t="s">
        <v>1289</v>
      </c>
      <c r="AA814" s="33" t="s">
        <v>826</v>
      </c>
      <c r="AB814" s="33" t="s">
        <v>1289</v>
      </c>
      <c r="AC814" s="33" t="s">
        <v>1288</v>
      </c>
      <c r="AD814" s="33" t="s">
        <v>1305</v>
      </c>
    </row>
    <row r="815" spans="1:30" x14ac:dyDescent="0.3">
      <c r="A815" t="s">
        <v>827</v>
      </c>
      <c r="B815">
        <v>332871</v>
      </c>
      <c r="C815">
        <v>453915</v>
      </c>
      <c r="D815" s="2">
        <v>0.73</v>
      </c>
      <c r="E815">
        <v>741360</v>
      </c>
      <c r="F815">
        <v>741360</v>
      </c>
      <c r="I815" t="s">
        <v>827</v>
      </c>
      <c r="J815" t="s">
        <v>1304</v>
      </c>
      <c r="X815" s="32" t="s">
        <v>827</v>
      </c>
      <c r="Y815" s="32" t="s">
        <v>1289</v>
      </c>
      <c r="AA815" s="33" t="s">
        <v>827</v>
      </c>
      <c r="AB815" s="33" t="s">
        <v>1289</v>
      </c>
      <c r="AC815" s="33" t="s">
        <v>1288</v>
      </c>
      <c r="AD815" s="33" t="s">
        <v>1305</v>
      </c>
    </row>
    <row r="816" spans="1:30" x14ac:dyDescent="0.3">
      <c r="A816" t="s">
        <v>828</v>
      </c>
      <c r="B816">
        <v>294110</v>
      </c>
      <c r="C816">
        <v>348547.78</v>
      </c>
      <c r="D816" s="2">
        <v>0.84</v>
      </c>
      <c r="E816">
        <v>315879</v>
      </c>
      <c r="F816">
        <v>0</v>
      </c>
      <c r="I816" t="s">
        <v>828</v>
      </c>
      <c r="J816" t="s">
        <v>1304</v>
      </c>
      <c r="X816" s="32" t="s">
        <v>828</v>
      </c>
      <c r="Y816" s="32" t="s">
        <v>1289</v>
      </c>
      <c r="AA816" s="33" t="s">
        <v>828</v>
      </c>
      <c r="AB816" s="33" t="s">
        <v>1289</v>
      </c>
      <c r="AC816" s="33" t="s">
        <v>1288</v>
      </c>
      <c r="AD816" s="33" t="s">
        <v>1305</v>
      </c>
    </row>
    <row r="817" spans="1:30" x14ac:dyDescent="0.3">
      <c r="A817" t="s">
        <v>829</v>
      </c>
      <c r="B817">
        <v>141110</v>
      </c>
      <c r="C817">
        <v>176850</v>
      </c>
      <c r="D817" s="2">
        <v>0.8</v>
      </c>
      <c r="E817">
        <v>361100</v>
      </c>
      <c r="F817">
        <v>0</v>
      </c>
      <c r="I817" t="s">
        <v>829</v>
      </c>
      <c r="J817" t="s">
        <v>1303</v>
      </c>
      <c r="X817" s="32" t="s">
        <v>829</v>
      </c>
      <c r="Y817" s="32" t="s">
        <v>1289</v>
      </c>
      <c r="AA817" s="33" t="s">
        <v>829</v>
      </c>
      <c r="AB817" s="33" t="s">
        <v>1289</v>
      </c>
      <c r="AC817" s="33" t="s">
        <v>1288</v>
      </c>
      <c r="AD817" s="33" t="s">
        <v>1305</v>
      </c>
    </row>
    <row r="818" spans="1:30" x14ac:dyDescent="0.3">
      <c r="A818" t="s">
        <v>830</v>
      </c>
      <c r="B818">
        <v>192055</v>
      </c>
      <c r="C818">
        <v>234320</v>
      </c>
      <c r="D818" s="2">
        <v>0.82</v>
      </c>
      <c r="E818">
        <v>560713</v>
      </c>
      <c r="F818">
        <v>0</v>
      </c>
      <c r="I818" t="s">
        <v>830</v>
      </c>
      <c r="J818" t="s">
        <v>1303</v>
      </c>
      <c r="X818" s="32" t="s">
        <v>830</v>
      </c>
      <c r="Y818" s="32" t="s">
        <v>1289</v>
      </c>
      <c r="AA818" s="33" t="s">
        <v>830</v>
      </c>
      <c r="AB818" s="33" t="s">
        <v>1289</v>
      </c>
      <c r="AC818" s="33" t="s">
        <v>1288</v>
      </c>
      <c r="AD818" s="33" t="s">
        <v>1305</v>
      </c>
    </row>
    <row r="819" spans="1:30" x14ac:dyDescent="0.3">
      <c r="A819" t="s">
        <v>831</v>
      </c>
      <c r="B819">
        <v>385411</v>
      </c>
      <c r="C819">
        <v>415058</v>
      </c>
      <c r="D819" s="2">
        <v>0.93</v>
      </c>
      <c r="E819">
        <v>490980</v>
      </c>
      <c r="F819">
        <v>0</v>
      </c>
      <c r="I819" t="s">
        <v>831</v>
      </c>
      <c r="J819" t="s">
        <v>1304</v>
      </c>
      <c r="X819" s="32" t="s">
        <v>831</v>
      </c>
      <c r="Y819" s="32" t="s">
        <v>1289</v>
      </c>
      <c r="AA819" s="33" t="s">
        <v>831</v>
      </c>
      <c r="AB819" s="33" t="s">
        <v>1289</v>
      </c>
      <c r="AC819" s="33" t="s">
        <v>1288</v>
      </c>
      <c r="AD819" s="33" t="s">
        <v>1305</v>
      </c>
    </row>
    <row r="820" spans="1:30" x14ac:dyDescent="0.3">
      <c r="A820" t="s">
        <v>832</v>
      </c>
      <c r="B820">
        <v>288729</v>
      </c>
      <c r="C820">
        <v>288729</v>
      </c>
      <c r="D820" s="2">
        <v>1</v>
      </c>
      <c r="E820">
        <v>302263</v>
      </c>
      <c r="F820">
        <v>0</v>
      </c>
      <c r="I820" t="s">
        <v>832</v>
      </c>
      <c r="J820" t="s">
        <v>1289</v>
      </c>
      <c r="X820" s="32" t="s">
        <v>832</v>
      </c>
      <c r="Y820" s="32" t="s">
        <v>1289</v>
      </c>
      <c r="AA820" s="33" t="s">
        <v>832</v>
      </c>
      <c r="AB820" s="33" t="s">
        <v>1289</v>
      </c>
      <c r="AC820" s="33" t="s">
        <v>1288</v>
      </c>
      <c r="AD820" s="33" t="s">
        <v>1305</v>
      </c>
    </row>
    <row r="821" spans="1:30" x14ac:dyDescent="0.3">
      <c r="A821" t="s">
        <v>833</v>
      </c>
      <c r="B821">
        <v>199118</v>
      </c>
      <c r="C821">
        <v>298298</v>
      </c>
      <c r="D821" s="2">
        <v>0.67</v>
      </c>
      <c r="E821">
        <v>541454</v>
      </c>
      <c r="F821">
        <v>541454</v>
      </c>
      <c r="I821" t="s">
        <v>833</v>
      </c>
      <c r="J821" t="s">
        <v>1304</v>
      </c>
      <c r="X821" s="32" t="s">
        <v>833</v>
      </c>
      <c r="Y821" s="32" t="s">
        <v>1289</v>
      </c>
      <c r="AA821" s="33" t="s">
        <v>833</v>
      </c>
      <c r="AB821" s="33" t="s">
        <v>1289</v>
      </c>
      <c r="AC821" s="33" t="s">
        <v>1288</v>
      </c>
      <c r="AD821" s="33" t="s">
        <v>1305</v>
      </c>
    </row>
    <row r="822" spans="1:30" x14ac:dyDescent="0.3">
      <c r="A822" t="s">
        <v>834</v>
      </c>
      <c r="B822">
        <v>148402</v>
      </c>
      <c r="C822">
        <v>199020</v>
      </c>
      <c r="D822" s="2">
        <v>0.75</v>
      </c>
      <c r="E822">
        <v>322598</v>
      </c>
      <c r="F822">
        <v>0</v>
      </c>
      <c r="I822" t="s">
        <v>834</v>
      </c>
      <c r="J822" t="s">
        <v>1303</v>
      </c>
      <c r="X822" s="32" t="s">
        <v>834</v>
      </c>
      <c r="Y822" s="32" t="s">
        <v>1289</v>
      </c>
      <c r="AA822" s="33" t="s">
        <v>834</v>
      </c>
      <c r="AB822" s="33" t="s">
        <v>1289</v>
      </c>
      <c r="AC822" s="33" t="s">
        <v>1288</v>
      </c>
      <c r="AD822" s="33" t="s">
        <v>1305</v>
      </c>
    </row>
    <row r="823" spans="1:30" x14ac:dyDescent="0.3">
      <c r="A823" t="s">
        <v>835</v>
      </c>
      <c r="B823">
        <v>474111</v>
      </c>
      <c r="C823">
        <v>474111</v>
      </c>
      <c r="D823" s="2">
        <v>1</v>
      </c>
      <c r="E823">
        <v>493910</v>
      </c>
      <c r="F823">
        <v>0</v>
      </c>
      <c r="I823" t="s">
        <v>835</v>
      </c>
      <c r="J823" t="s">
        <v>1304</v>
      </c>
      <c r="X823" s="32" t="s">
        <v>835</v>
      </c>
      <c r="Y823" s="32" t="s">
        <v>1289</v>
      </c>
      <c r="AA823" s="33" t="s">
        <v>835</v>
      </c>
      <c r="AB823" s="33" t="s">
        <v>1289</v>
      </c>
      <c r="AC823" s="33" t="s">
        <v>1288</v>
      </c>
      <c r="AD823" s="33" t="s">
        <v>1305</v>
      </c>
    </row>
    <row r="824" spans="1:30" x14ac:dyDescent="0.3">
      <c r="A824" t="s">
        <v>836</v>
      </c>
      <c r="B824">
        <v>340552</v>
      </c>
      <c r="C824">
        <v>371176</v>
      </c>
      <c r="D824" s="2">
        <v>0.92</v>
      </c>
      <c r="E824">
        <v>634262</v>
      </c>
      <c r="F824">
        <v>0</v>
      </c>
      <c r="I824" t="s">
        <v>836</v>
      </c>
      <c r="J824" t="s">
        <v>1304</v>
      </c>
      <c r="X824" s="32" t="s">
        <v>836</v>
      </c>
      <c r="Y824" s="32" t="s">
        <v>1289</v>
      </c>
      <c r="AA824" s="33" t="s">
        <v>836</v>
      </c>
      <c r="AB824" s="33" t="s">
        <v>1289</v>
      </c>
      <c r="AC824" s="33" t="s">
        <v>1288</v>
      </c>
      <c r="AD824" s="33" t="s">
        <v>1305</v>
      </c>
    </row>
    <row r="825" spans="1:30" x14ac:dyDescent="0.3">
      <c r="A825" t="s">
        <v>837</v>
      </c>
      <c r="B825">
        <v>322425</v>
      </c>
      <c r="C825">
        <v>343920</v>
      </c>
      <c r="D825" s="2">
        <v>0.94</v>
      </c>
      <c r="E825">
        <v>338470</v>
      </c>
      <c r="F825">
        <v>0</v>
      </c>
      <c r="I825" t="s">
        <v>837</v>
      </c>
      <c r="J825" t="s">
        <v>1304</v>
      </c>
      <c r="X825" s="32" t="s">
        <v>837</v>
      </c>
      <c r="Y825" s="32" t="s">
        <v>1289</v>
      </c>
      <c r="AA825" s="33" t="s">
        <v>837</v>
      </c>
      <c r="AB825" s="33" t="s">
        <v>1289</v>
      </c>
      <c r="AC825" s="33" t="s">
        <v>1288</v>
      </c>
      <c r="AD825" s="33" t="s">
        <v>1305</v>
      </c>
    </row>
    <row r="826" spans="1:30" x14ac:dyDescent="0.3">
      <c r="A826" t="s">
        <v>838</v>
      </c>
      <c r="B826">
        <v>150488</v>
      </c>
      <c r="C826">
        <v>193171</v>
      </c>
      <c r="D826" s="2">
        <v>0.78</v>
      </c>
      <c r="E826">
        <v>407461</v>
      </c>
      <c r="F826">
        <v>0</v>
      </c>
      <c r="I826" t="s">
        <v>838</v>
      </c>
      <c r="J826" t="s">
        <v>1288</v>
      </c>
      <c r="X826" s="32" t="s">
        <v>838</v>
      </c>
      <c r="Y826" s="32" t="s">
        <v>1289</v>
      </c>
      <c r="AA826" s="33" t="s">
        <v>838</v>
      </c>
      <c r="AB826" s="33" t="s">
        <v>1289</v>
      </c>
      <c r="AC826" s="33" t="s">
        <v>1288</v>
      </c>
      <c r="AD826" s="33" t="s">
        <v>1305</v>
      </c>
    </row>
    <row r="827" spans="1:30" x14ac:dyDescent="0.3">
      <c r="A827" t="s">
        <v>839</v>
      </c>
      <c r="B827">
        <v>412628</v>
      </c>
      <c r="C827">
        <v>449120</v>
      </c>
      <c r="D827" s="2">
        <v>0.92</v>
      </c>
      <c r="E827">
        <v>569037</v>
      </c>
      <c r="F827">
        <v>0</v>
      </c>
      <c r="I827" t="s">
        <v>839</v>
      </c>
      <c r="J827" t="s">
        <v>1288</v>
      </c>
      <c r="X827" s="32" t="s">
        <v>839</v>
      </c>
      <c r="Y827" s="32" t="s">
        <v>1289</v>
      </c>
      <c r="AA827" s="33" t="s">
        <v>839</v>
      </c>
      <c r="AB827" s="33" t="s">
        <v>1289</v>
      </c>
      <c r="AC827" s="33" t="s">
        <v>1288</v>
      </c>
      <c r="AD827" s="33" t="s">
        <v>1305</v>
      </c>
    </row>
    <row r="828" spans="1:30" x14ac:dyDescent="0.3">
      <c r="A828" t="s">
        <v>840</v>
      </c>
      <c r="B828">
        <v>341236.2</v>
      </c>
      <c r="C828">
        <v>362388</v>
      </c>
      <c r="D828" s="2">
        <v>0.94</v>
      </c>
      <c r="E828">
        <v>534785</v>
      </c>
      <c r="F828">
        <v>0</v>
      </c>
      <c r="I828" t="s">
        <v>840</v>
      </c>
      <c r="J828" t="s">
        <v>1288</v>
      </c>
      <c r="X828" s="32" t="s">
        <v>840</v>
      </c>
      <c r="Y828" s="32" t="s">
        <v>1289</v>
      </c>
      <c r="AA828" s="33" t="s">
        <v>840</v>
      </c>
      <c r="AB828" s="33" t="s">
        <v>1289</v>
      </c>
      <c r="AC828" s="33" t="s">
        <v>1288</v>
      </c>
      <c r="AD828" s="33" t="s">
        <v>1305</v>
      </c>
    </row>
    <row r="829" spans="1:30" x14ac:dyDescent="0.3">
      <c r="A829" t="s">
        <v>841</v>
      </c>
      <c r="B829">
        <v>488284</v>
      </c>
      <c r="C829">
        <v>548492</v>
      </c>
      <c r="D829" s="2">
        <v>0.89</v>
      </c>
      <c r="E829">
        <v>796926</v>
      </c>
      <c r="F829">
        <v>0</v>
      </c>
      <c r="I829" t="s">
        <v>841</v>
      </c>
      <c r="J829" t="s">
        <v>1305</v>
      </c>
      <c r="X829" s="32" t="s">
        <v>841</v>
      </c>
      <c r="Y829" s="32" t="s">
        <v>1289</v>
      </c>
      <c r="AA829" s="33" t="s">
        <v>841</v>
      </c>
      <c r="AB829" s="33" t="s">
        <v>1289</v>
      </c>
      <c r="AC829" s="33" t="s">
        <v>1288</v>
      </c>
      <c r="AD829" s="33" t="s">
        <v>1305</v>
      </c>
    </row>
    <row r="830" spans="1:30" x14ac:dyDescent="0.3">
      <c r="A830" t="s">
        <v>842</v>
      </c>
      <c r="B830">
        <v>135020.06</v>
      </c>
      <c r="C830">
        <v>164856</v>
      </c>
      <c r="D830" s="2">
        <v>0.82</v>
      </c>
      <c r="E830">
        <v>96902</v>
      </c>
      <c r="F830">
        <v>0</v>
      </c>
      <c r="I830" t="s">
        <v>842</v>
      </c>
      <c r="J830" t="s">
        <v>1303</v>
      </c>
      <c r="X830" s="32" t="s">
        <v>842</v>
      </c>
      <c r="Y830" s="32" t="s">
        <v>1289</v>
      </c>
      <c r="AA830" s="33" t="s">
        <v>842</v>
      </c>
      <c r="AB830" s="33" t="s">
        <v>1289</v>
      </c>
      <c r="AC830" s="33" t="s">
        <v>1288</v>
      </c>
      <c r="AD830" s="33" t="s">
        <v>1305</v>
      </c>
    </row>
    <row r="831" spans="1:30" x14ac:dyDescent="0.3">
      <c r="A831" t="s">
        <v>843</v>
      </c>
      <c r="B831">
        <v>438186</v>
      </c>
      <c r="C831">
        <v>438186</v>
      </c>
      <c r="D831" s="2">
        <v>1</v>
      </c>
      <c r="E831">
        <v>520292</v>
      </c>
      <c r="F831">
        <v>0</v>
      </c>
      <c r="I831" t="s">
        <v>843</v>
      </c>
      <c r="J831" t="s">
        <v>1288</v>
      </c>
      <c r="X831" s="32" t="s">
        <v>843</v>
      </c>
      <c r="Y831" s="32" t="s">
        <v>1289</v>
      </c>
      <c r="AA831" s="33" t="s">
        <v>843</v>
      </c>
      <c r="AB831" s="33" t="s">
        <v>1289</v>
      </c>
      <c r="AC831" s="33" t="s">
        <v>1288</v>
      </c>
      <c r="AD831" s="33" t="s">
        <v>1305</v>
      </c>
    </row>
    <row r="832" spans="1:30" x14ac:dyDescent="0.3">
      <c r="A832" t="s">
        <v>844</v>
      </c>
      <c r="B832">
        <v>27024</v>
      </c>
      <c r="C832">
        <v>459408</v>
      </c>
      <c r="D832" s="2">
        <v>0.06</v>
      </c>
      <c r="E832">
        <v>0</v>
      </c>
      <c r="F832">
        <v>0</v>
      </c>
      <c r="I832" t="s">
        <v>844</v>
      </c>
      <c r="J832" t="s">
        <v>1303</v>
      </c>
      <c r="X832" s="32" t="s">
        <v>844</v>
      </c>
      <c r="Y832" s="32" t="s">
        <v>1289</v>
      </c>
      <c r="AA832" s="33" t="s">
        <v>844</v>
      </c>
      <c r="AB832" s="33" t="s">
        <v>1289</v>
      </c>
      <c r="AC832" s="33" t="s">
        <v>1288</v>
      </c>
      <c r="AD832" s="33" t="s">
        <v>1305</v>
      </c>
    </row>
    <row r="833" spans="1:30" x14ac:dyDescent="0.3">
      <c r="A833" t="s">
        <v>845</v>
      </c>
      <c r="B833">
        <v>243371.02</v>
      </c>
      <c r="C833">
        <v>500700</v>
      </c>
      <c r="D833" s="2">
        <v>0.49</v>
      </c>
      <c r="E833">
        <v>486773</v>
      </c>
      <c r="F833">
        <v>486773</v>
      </c>
      <c r="I833" t="s">
        <v>845</v>
      </c>
      <c r="J833" t="s">
        <v>1305</v>
      </c>
      <c r="X833" s="32" t="s">
        <v>845</v>
      </c>
      <c r="Y833" s="32" t="s">
        <v>1289</v>
      </c>
      <c r="AA833" s="33" t="s">
        <v>845</v>
      </c>
      <c r="AB833" s="33" t="s">
        <v>1289</v>
      </c>
      <c r="AC833" s="33" t="s">
        <v>1288</v>
      </c>
      <c r="AD833" s="33" t="s">
        <v>1305</v>
      </c>
    </row>
    <row r="834" spans="1:30" x14ac:dyDescent="0.3">
      <c r="A834" t="s">
        <v>846</v>
      </c>
      <c r="B834">
        <v>541136</v>
      </c>
      <c r="C834">
        <v>633486</v>
      </c>
      <c r="D834" s="2">
        <v>0.85</v>
      </c>
      <c r="E834">
        <v>658733</v>
      </c>
      <c r="F834">
        <v>658733</v>
      </c>
      <c r="I834" t="s">
        <v>846</v>
      </c>
      <c r="J834" t="s">
        <v>1303</v>
      </c>
      <c r="X834" s="32" t="s">
        <v>846</v>
      </c>
      <c r="Y834" s="32" t="s">
        <v>1289</v>
      </c>
      <c r="AA834" s="33" t="s">
        <v>846</v>
      </c>
      <c r="AB834" s="33" t="s">
        <v>1289</v>
      </c>
      <c r="AC834" s="33" t="s">
        <v>1288</v>
      </c>
      <c r="AD834" s="33" t="s">
        <v>1305</v>
      </c>
    </row>
    <row r="835" spans="1:30" x14ac:dyDescent="0.3">
      <c r="A835" t="s">
        <v>847</v>
      </c>
      <c r="B835">
        <v>128106</v>
      </c>
      <c r="C835">
        <v>308742</v>
      </c>
      <c r="D835" s="2">
        <v>0.41</v>
      </c>
      <c r="E835">
        <v>587332</v>
      </c>
      <c r="F835">
        <v>587332</v>
      </c>
      <c r="I835" t="s">
        <v>847</v>
      </c>
      <c r="J835" t="s">
        <v>1304</v>
      </c>
      <c r="X835" s="32" t="s">
        <v>847</v>
      </c>
      <c r="Y835" s="32" t="s">
        <v>1289</v>
      </c>
      <c r="AA835" s="33" t="s">
        <v>847</v>
      </c>
      <c r="AB835" s="33" t="s">
        <v>1289</v>
      </c>
      <c r="AC835" s="33" t="s">
        <v>1288</v>
      </c>
      <c r="AD835" s="33" t="s">
        <v>1305</v>
      </c>
    </row>
    <row r="836" spans="1:30" x14ac:dyDescent="0.3">
      <c r="A836" t="s">
        <v>848</v>
      </c>
      <c r="B836">
        <v>253500</v>
      </c>
      <c r="C836">
        <v>268478</v>
      </c>
      <c r="D836" s="2">
        <v>0.94</v>
      </c>
      <c r="E836">
        <v>441441</v>
      </c>
      <c r="F836">
        <v>0</v>
      </c>
      <c r="I836" t="s">
        <v>848</v>
      </c>
      <c r="J836" t="s">
        <v>1303</v>
      </c>
      <c r="X836" s="32" t="s">
        <v>848</v>
      </c>
      <c r="Y836" s="32" t="s">
        <v>1289</v>
      </c>
      <c r="AA836" s="33" t="s">
        <v>848</v>
      </c>
      <c r="AB836" s="33" t="s">
        <v>1289</v>
      </c>
      <c r="AC836" s="33" t="s">
        <v>1288</v>
      </c>
      <c r="AD836" s="33" t="s">
        <v>1305</v>
      </c>
    </row>
    <row r="837" spans="1:30" x14ac:dyDescent="0.3">
      <c r="A837" t="s">
        <v>849</v>
      </c>
      <c r="B837">
        <v>147169</v>
      </c>
      <c r="C837">
        <v>207230</v>
      </c>
      <c r="D837" s="2">
        <v>0.71</v>
      </c>
      <c r="E837">
        <v>519175</v>
      </c>
      <c r="F837">
        <v>0</v>
      </c>
      <c r="I837" t="s">
        <v>849</v>
      </c>
      <c r="J837" t="s">
        <v>1303</v>
      </c>
      <c r="X837" s="32" t="s">
        <v>849</v>
      </c>
      <c r="Y837" s="32" t="s">
        <v>1289</v>
      </c>
      <c r="AA837" s="33" t="s">
        <v>849</v>
      </c>
      <c r="AB837" s="33" t="s">
        <v>1289</v>
      </c>
      <c r="AC837" s="33" t="s">
        <v>1288</v>
      </c>
      <c r="AD837" s="33" t="s">
        <v>1305</v>
      </c>
    </row>
    <row r="838" spans="1:30" x14ac:dyDescent="0.3">
      <c r="A838" t="s">
        <v>850</v>
      </c>
      <c r="B838">
        <v>328437</v>
      </c>
      <c r="C838">
        <v>457365</v>
      </c>
      <c r="D838" s="2">
        <v>0.72</v>
      </c>
      <c r="E838">
        <v>863438</v>
      </c>
      <c r="F838">
        <v>863438</v>
      </c>
      <c r="I838" t="s">
        <v>850</v>
      </c>
      <c r="J838" t="s">
        <v>1304</v>
      </c>
      <c r="X838" s="32" t="s">
        <v>850</v>
      </c>
      <c r="Y838" s="32" t="s">
        <v>1289</v>
      </c>
      <c r="AA838" s="33" t="s">
        <v>850</v>
      </c>
      <c r="AB838" s="33" t="s">
        <v>1289</v>
      </c>
      <c r="AC838" s="33" t="s">
        <v>1288</v>
      </c>
      <c r="AD838" s="33" t="s">
        <v>1305</v>
      </c>
    </row>
    <row r="839" spans="1:30" x14ac:dyDescent="0.3">
      <c r="A839" t="s">
        <v>851</v>
      </c>
      <c r="B839">
        <v>327115.34999999998</v>
      </c>
      <c r="C839">
        <v>571249</v>
      </c>
      <c r="D839" s="2">
        <v>0.56999999999999995</v>
      </c>
      <c r="E839">
        <v>901856</v>
      </c>
      <c r="F839">
        <v>901856</v>
      </c>
      <c r="I839" t="s">
        <v>851</v>
      </c>
      <c r="J839" t="s">
        <v>1288</v>
      </c>
      <c r="X839" s="32" t="s">
        <v>851</v>
      </c>
      <c r="Y839" s="32" t="s">
        <v>1289</v>
      </c>
      <c r="AA839" s="33" t="s">
        <v>851</v>
      </c>
      <c r="AB839" s="33" t="s">
        <v>1289</v>
      </c>
      <c r="AC839" s="33" t="s">
        <v>1288</v>
      </c>
      <c r="AD839" s="33" t="s">
        <v>1305</v>
      </c>
    </row>
    <row r="840" spans="1:30" x14ac:dyDescent="0.3">
      <c r="A840" t="s">
        <v>852</v>
      </c>
      <c r="B840">
        <v>557100</v>
      </c>
      <c r="C840">
        <v>557100</v>
      </c>
      <c r="D840" s="2">
        <v>1</v>
      </c>
      <c r="E840">
        <v>700589</v>
      </c>
      <c r="F840">
        <v>0</v>
      </c>
      <c r="I840" t="s">
        <v>852</v>
      </c>
      <c r="J840" t="s">
        <v>1288</v>
      </c>
      <c r="X840" s="32" t="s">
        <v>852</v>
      </c>
      <c r="Y840" s="32" t="s">
        <v>1289</v>
      </c>
      <c r="AA840" s="33" t="s">
        <v>852</v>
      </c>
      <c r="AB840" s="33" t="s">
        <v>1289</v>
      </c>
      <c r="AC840" s="33" t="s">
        <v>1288</v>
      </c>
      <c r="AD840" s="33" t="s">
        <v>1305</v>
      </c>
    </row>
    <row r="841" spans="1:30" x14ac:dyDescent="0.3">
      <c r="A841" t="s">
        <v>853</v>
      </c>
      <c r="B841">
        <v>278025</v>
      </c>
      <c r="C841">
        <v>278025</v>
      </c>
      <c r="D841" s="2">
        <v>1</v>
      </c>
      <c r="E841">
        <v>610903</v>
      </c>
      <c r="F841">
        <v>0</v>
      </c>
      <c r="I841" t="s">
        <v>853</v>
      </c>
      <c r="J841" t="s">
        <v>1303</v>
      </c>
      <c r="X841" s="32" t="s">
        <v>853</v>
      </c>
      <c r="Y841" s="32" t="s">
        <v>1289</v>
      </c>
      <c r="AA841" s="33" t="s">
        <v>853</v>
      </c>
      <c r="AB841" s="33" t="s">
        <v>1289</v>
      </c>
      <c r="AC841" s="33" t="s">
        <v>1288</v>
      </c>
      <c r="AD841" s="33" t="s">
        <v>1305</v>
      </c>
    </row>
    <row r="842" spans="1:30" x14ac:dyDescent="0.3">
      <c r="A842" t="s">
        <v>854</v>
      </c>
      <c r="B842">
        <v>458704</v>
      </c>
      <c r="C842">
        <v>458704</v>
      </c>
      <c r="D842" s="2">
        <v>1</v>
      </c>
      <c r="E842">
        <v>605921</v>
      </c>
      <c r="F842">
        <v>0</v>
      </c>
      <c r="I842" t="s">
        <v>854</v>
      </c>
      <c r="J842" t="s">
        <v>1304</v>
      </c>
      <c r="X842" s="32" t="s">
        <v>854</v>
      </c>
      <c r="Y842" s="32" t="s">
        <v>1289</v>
      </c>
      <c r="AA842" s="33" t="s">
        <v>854</v>
      </c>
      <c r="AB842" s="33" t="s">
        <v>1289</v>
      </c>
      <c r="AC842" s="33" t="s">
        <v>1288</v>
      </c>
      <c r="AD842" s="33" t="s">
        <v>1305</v>
      </c>
    </row>
    <row r="843" spans="1:30" x14ac:dyDescent="0.3">
      <c r="A843" t="s">
        <v>855</v>
      </c>
      <c r="B843">
        <v>221221</v>
      </c>
      <c r="C843">
        <v>221221</v>
      </c>
      <c r="D843" s="2">
        <v>1</v>
      </c>
      <c r="E843">
        <v>454235</v>
      </c>
      <c r="F843">
        <v>0</v>
      </c>
      <c r="I843" t="s">
        <v>855</v>
      </c>
      <c r="J843" t="s">
        <v>1288</v>
      </c>
      <c r="X843" s="32" t="s">
        <v>855</v>
      </c>
      <c r="Y843" s="32" t="s">
        <v>1289</v>
      </c>
      <c r="AA843" s="33" t="s">
        <v>855</v>
      </c>
      <c r="AB843" s="33" t="s">
        <v>1289</v>
      </c>
      <c r="AC843" s="33" t="s">
        <v>1288</v>
      </c>
      <c r="AD843" s="33" t="s">
        <v>1305</v>
      </c>
    </row>
    <row r="844" spans="1:30" x14ac:dyDescent="0.3">
      <c r="A844" t="s">
        <v>856</v>
      </c>
      <c r="B844">
        <v>534528</v>
      </c>
      <c r="C844">
        <v>627460</v>
      </c>
      <c r="D844" s="2">
        <v>0.85</v>
      </c>
      <c r="E844">
        <v>495700</v>
      </c>
      <c r="F844">
        <v>0</v>
      </c>
      <c r="I844" t="s">
        <v>856</v>
      </c>
      <c r="J844" t="s">
        <v>1288</v>
      </c>
      <c r="X844" s="32" t="s">
        <v>856</v>
      </c>
      <c r="Y844" s="32" t="s">
        <v>1289</v>
      </c>
      <c r="AA844" s="33" t="s">
        <v>856</v>
      </c>
      <c r="AB844" s="33" t="s">
        <v>1289</v>
      </c>
      <c r="AC844" s="33" t="s">
        <v>1288</v>
      </c>
      <c r="AD844" s="33" t="s">
        <v>1305</v>
      </c>
    </row>
    <row r="845" spans="1:30" x14ac:dyDescent="0.3">
      <c r="A845" t="s">
        <v>857</v>
      </c>
      <c r="B845">
        <v>157656</v>
      </c>
      <c r="C845">
        <v>190148</v>
      </c>
      <c r="D845" s="2">
        <v>0.83</v>
      </c>
      <c r="E845">
        <v>357627</v>
      </c>
      <c r="F845">
        <v>0</v>
      </c>
      <c r="I845" t="s">
        <v>857</v>
      </c>
      <c r="J845" t="s">
        <v>1288</v>
      </c>
      <c r="X845" s="32" t="s">
        <v>857</v>
      </c>
      <c r="Y845" s="32" t="s">
        <v>1289</v>
      </c>
      <c r="AA845" s="33" t="s">
        <v>857</v>
      </c>
      <c r="AB845" s="33" t="s">
        <v>1289</v>
      </c>
      <c r="AC845" s="33" t="s">
        <v>1288</v>
      </c>
      <c r="AD845" s="33" t="s">
        <v>1305</v>
      </c>
    </row>
    <row r="846" spans="1:30" x14ac:dyDescent="0.3">
      <c r="A846" t="s">
        <v>858</v>
      </c>
      <c r="B846">
        <v>456980</v>
      </c>
      <c r="C846">
        <v>456980</v>
      </c>
      <c r="D846" s="2">
        <v>1</v>
      </c>
      <c r="E846">
        <v>550056</v>
      </c>
      <c r="F846">
        <v>0</v>
      </c>
      <c r="I846" t="s">
        <v>858</v>
      </c>
      <c r="J846" t="s">
        <v>1288</v>
      </c>
      <c r="X846" s="32" t="s">
        <v>858</v>
      </c>
      <c r="Y846" s="32" t="s">
        <v>1289</v>
      </c>
      <c r="AA846" s="33" t="s">
        <v>858</v>
      </c>
      <c r="AB846" s="33" t="s">
        <v>1289</v>
      </c>
      <c r="AC846" s="33" t="s">
        <v>1288</v>
      </c>
      <c r="AD846" s="33" t="s">
        <v>1305</v>
      </c>
    </row>
    <row r="847" spans="1:30" x14ac:dyDescent="0.3">
      <c r="A847" t="s">
        <v>859</v>
      </c>
      <c r="B847">
        <v>564560</v>
      </c>
      <c r="C847">
        <v>589760</v>
      </c>
      <c r="D847" s="2">
        <v>0.96</v>
      </c>
      <c r="E847">
        <v>798969</v>
      </c>
      <c r="F847">
        <v>0</v>
      </c>
      <c r="I847" t="s">
        <v>859</v>
      </c>
      <c r="J847" t="s">
        <v>1288</v>
      </c>
      <c r="X847" s="32" t="s">
        <v>859</v>
      </c>
      <c r="Y847" s="32" t="s">
        <v>1289</v>
      </c>
      <c r="AA847" s="33" t="s">
        <v>859</v>
      </c>
      <c r="AB847" s="33" t="s">
        <v>1289</v>
      </c>
      <c r="AC847" s="33" t="s">
        <v>1288</v>
      </c>
      <c r="AD847" s="33" t="s">
        <v>1305</v>
      </c>
    </row>
    <row r="848" spans="1:30" x14ac:dyDescent="0.3">
      <c r="A848" t="s">
        <v>860</v>
      </c>
      <c r="B848">
        <v>175815</v>
      </c>
      <c r="C848">
        <v>243240</v>
      </c>
      <c r="D848" s="2">
        <v>0.72</v>
      </c>
      <c r="E848">
        <v>379980</v>
      </c>
      <c r="F848">
        <v>379980</v>
      </c>
      <c r="I848" t="s">
        <v>860</v>
      </c>
      <c r="J848" t="s">
        <v>1303</v>
      </c>
      <c r="X848" s="32" t="s">
        <v>860</v>
      </c>
      <c r="Y848" s="32" t="s">
        <v>1289</v>
      </c>
      <c r="AA848" s="33" t="s">
        <v>860</v>
      </c>
      <c r="AB848" s="33" t="s">
        <v>1289</v>
      </c>
      <c r="AC848" s="33" t="s">
        <v>1288</v>
      </c>
      <c r="AD848" s="33" t="s">
        <v>1305</v>
      </c>
    </row>
    <row r="849" spans="1:30" x14ac:dyDescent="0.3">
      <c r="A849" t="s">
        <v>861</v>
      </c>
      <c r="B849">
        <v>592800.76</v>
      </c>
      <c r="C849">
        <v>605580</v>
      </c>
      <c r="D849" s="2">
        <v>0.98</v>
      </c>
      <c r="E849">
        <v>602382</v>
      </c>
      <c r="F849">
        <v>0</v>
      </c>
      <c r="I849" t="s">
        <v>861</v>
      </c>
      <c r="J849" t="s">
        <v>1288</v>
      </c>
      <c r="X849" s="32" t="s">
        <v>861</v>
      </c>
      <c r="Y849" s="32" t="s">
        <v>1289</v>
      </c>
      <c r="AA849" s="33" t="s">
        <v>861</v>
      </c>
      <c r="AB849" s="33" t="s">
        <v>1289</v>
      </c>
      <c r="AC849" s="33" t="s">
        <v>1288</v>
      </c>
      <c r="AD849" s="33" t="s">
        <v>1305</v>
      </c>
    </row>
    <row r="850" spans="1:30" x14ac:dyDescent="0.3">
      <c r="A850" t="s">
        <v>862</v>
      </c>
      <c r="B850">
        <v>205280</v>
      </c>
      <c r="C850">
        <v>242880</v>
      </c>
      <c r="D850" s="2">
        <v>0.85</v>
      </c>
      <c r="E850">
        <v>382595</v>
      </c>
      <c r="F850">
        <v>0</v>
      </c>
      <c r="I850" t="s">
        <v>862</v>
      </c>
      <c r="J850" t="s">
        <v>1303</v>
      </c>
      <c r="X850" s="32" t="s">
        <v>862</v>
      </c>
      <c r="Y850" s="32" t="s">
        <v>1289</v>
      </c>
      <c r="AA850" s="33" t="s">
        <v>862</v>
      </c>
      <c r="AB850" s="33" t="s">
        <v>1289</v>
      </c>
      <c r="AC850" s="33" t="s">
        <v>1288</v>
      </c>
      <c r="AD850" s="33" t="s">
        <v>1305</v>
      </c>
    </row>
    <row r="851" spans="1:30" x14ac:dyDescent="0.3">
      <c r="A851" t="s">
        <v>863</v>
      </c>
      <c r="B851">
        <v>335888</v>
      </c>
      <c r="C851">
        <v>474165</v>
      </c>
      <c r="D851" s="2">
        <v>0.71</v>
      </c>
      <c r="E851">
        <v>656210</v>
      </c>
      <c r="F851">
        <v>656210</v>
      </c>
      <c r="I851" t="s">
        <v>863</v>
      </c>
      <c r="J851" t="s">
        <v>1303</v>
      </c>
      <c r="X851" s="32" t="s">
        <v>863</v>
      </c>
      <c r="Y851" s="32" t="s">
        <v>1289</v>
      </c>
      <c r="AA851" s="33" t="s">
        <v>863</v>
      </c>
      <c r="AB851" s="33" t="s">
        <v>1289</v>
      </c>
      <c r="AC851" s="33" t="s">
        <v>1288</v>
      </c>
      <c r="AD851" s="33" t="s">
        <v>1305</v>
      </c>
    </row>
    <row r="852" spans="1:30" x14ac:dyDescent="0.3">
      <c r="A852" t="s">
        <v>864</v>
      </c>
      <c r="B852">
        <v>216775</v>
      </c>
      <c r="C852">
        <v>491188</v>
      </c>
      <c r="D852" s="2">
        <v>0.44</v>
      </c>
      <c r="E852">
        <v>719115</v>
      </c>
      <c r="F852">
        <v>719115</v>
      </c>
      <c r="I852" t="s">
        <v>864</v>
      </c>
      <c r="J852" t="s">
        <v>1288</v>
      </c>
      <c r="X852" s="32" t="s">
        <v>864</v>
      </c>
      <c r="Y852" s="32" t="s">
        <v>1289</v>
      </c>
      <c r="AA852" s="33" t="s">
        <v>864</v>
      </c>
      <c r="AB852" s="33" t="s">
        <v>1289</v>
      </c>
      <c r="AC852" s="33" t="s">
        <v>1288</v>
      </c>
      <c r="AD852" s="33" t="s">
        <v>1305</v>
      </c>
    </row>
    <row r="853" spans="1:30" x14ac:dyDescent="0.3">
      <c r="A853" t="s">
        <v>865</v>
      </c>
      <c r="B853">
        <v>344140.74</v>
      </c>
      <c r="C853">
        <v>344722</v>
      </c>
      <c r="D853" s="2">
        <v>1</v>
      </c>
      <c r="E853">
        <v>637012</v>
      </c>
      <c r="F853">
        <v>0</v>
      </c>
      <c r="I853" t="s">
        <v>865</v>
      </c>
      <c r="J853" t="s">
        <v>1303</v>
      </c>
      <c r="X853" s="32" t="s">
        <v>865</v>
      </c>
      <c r="Y853" s="32" t="s">
        <v>1289</v>
      </c>
      <c r="AA853" s="33" t="s">
        <v>865</v>
      </c>
      <c r="AB853" s="33" t="s">
        <v>1289</v>
      </c>
      <c r="AC853" s="33" t="s">
        <v>1288</v>
      </c>
      <c r="AD853" s="33" t="s">
        <v>1305</v>
      </c>
    </row>
    <row r="854" spans="1:30" x14ac:dyDescent="0.3">
      <c r="A854" t="s">
        <v>866</v>
      </c>
      <c r="B854">
        <v>327174.58</v>
      </c>
      <c r="C854">
        <v>349778</v>
      </c>
      <c r="D854" s="2">
        <v>0.94</v>
      </c>
      <c r="E854">
        <v>623059</v>
      </c>
      <c r="F854">
        <v>0</v>
      </c>
      <c r="I854" t="s">
        <v>866</v>
      </c>
      <c r="J854" t="s">
        <v>1304</v>
      </c>
      <c r="X854" s="32" t="s">
        <v>866</v>
      </c>
      <c r="Y854" s="32" t="s">
        <v>1289</v>
      </c>
      <c r="AA854" s="33" t="s">
        <v>866</v>
      </c>
      <c r="AB854" s="33" t="s">
        <v>1289</v>
      </c>
      <c r="AC854" s="33" t="s">
        <v>1288</v>
      </c>
      <c r="AD854" s="33" t="s">
        <v>1305</v>
      </c>
    </row>
    <row r="855" spans="1:30" x14ac:dyDescent="0.3">
      <c r="A855" t="s">
        <v>867</v>
      </c>
      <c r="B855">
        <v>382558</v>
      </c>
      <c r="C855">
        <v>425520</v>
      </c>
      <c r="D855" s="2">
        <v>0.9</v>
      </c>
      <c r="E855">
        <v>731734</v>
      </c>
      <c r="F855">
        <v>0</v>
      </c>
      <c r="I855" t="s">
        <v>867</v>
      </c>
      <c r="J855" t="s">
        <v>1304</v>
      </c>
      <c r="X855" s="32" t="s">
        <v>867</v>
      </c>
      <c r="Y855" s="32" t="s">
        <v>1289</v>
      </c>
      <c r="AA855" s="33" t="s">
        <v>867</v>
      </c>
      <c r="AB855" s="33" t="s">
        <v>1289</v>
      </c>
      <c r="AC855" s="33" t="s">
        <v>1288</v>
      </c>
      <c r="AD855" s="33" t="s">
        <v>1305</v>
      </c>
    </row>
    <row r="856" spans="1:30" x14ac:dyDescent="0.3">
      <c r="A856" t="s">
        <v>868</v>
      </c>
      <c r="B856">
        <v>289263</v>
      </c>
      <c r="C856">
        <v>311514</v>
      </c>
      <c r="D856" s="2">
        <v>0.93</v>
      </c>
      <c r="E856">
        <v>606914</v>
      </c>
      <c r="F856">
        <v>0</v>
      </c>
      <c r="I856" t="s">
        <v>868</v>
      </c>
      <c r="J856" t="s">
        <v>1304</v>
      </c>
      <c r="X856" s="32" t="s">
        <v>868</v>
      </c>
      <c r="Y856" s="32" t="s">
        <v>1289</v>
      </c>
      <c r="AA856" s="33" t="s">
        <v>868</v>
      </c>
      <c r="AB856" s="33" t="s">
        <v>1289</v>
      </c>
      <c r="AC856" s="33" t="s">
        <v>1288</v>
      </c>
      <c r="AD856" s="33" t="s">
        <v>1305</v>
      </c>
    </row>
    <row r="857" spans="1:30" x14ac:dyDescent="0.3">
      <c r="A857" t="s">
        <v>869</v>
      </c>
      <c r="B857">
        <v>225740</v>
      </c>
      <c r="C857">
        <v>240030</v>
      </c>
      <c r="D857" s="2">
        <v>0.94</v>
      </c>
      <c r="E857">
        <v>295861</v>
      </c>
      <c r="F857">
        <v>0</v>
      </c>
      <c r="I857" t="s">
        <v>869</v>
      </c>
      <c r="J857" t="s">
        <v>1303</v>
      </c>
      <c r="X857" s="32" t="s">
        <v>869</v>
      </c>
      <c r="Y857" s="32" t="s">
        <v>1289</v>
      </c>
      <c r="AA857" s="33" t="s">
        <v>869</v>
      </c>
      <c r="AB857" s="33" t="s">
        <v>1289</v>
      </c>
      <c r="AC857" s="33" t="s">
        <v>1288</v>
      </c>
      <c r="AD857" s="33" t="s">
        <v>1305</v>
      </c>
    </row>
    <row r="858" spans="1:30" x14ac:dyDescent="0.3">
      <c r="A858" t="s">
        <v>870</v>
      </c>
      <c r="B858">
        <v>572429.26</v>
      </c>
      <c r="C858">
        <v>645373</v>
      </c>
      <c r="D858" s="2">
        <v>0.89</v>
      </c>
      <c r="E858">
        <v>585098</v>
      </c>
      <c r="F858">
        <v>0</v>
      </c>
      <c r="I858" t="s">
        <v>870</v>
      </c>
      <c r="J858" t="s">
        <v>1288</v>
      </c>
      <c r="X858" s="32" t="s">
        <v>870</v>
      </c>
      <c r="Y858" s="32" t="s">
        <v>1289</v>
      </c>
      <c r="AA858" s="33" t="s">
        <v>870</v>
      </c>
      <c r="AB858" s="33" t="s">
        <v>1289</v>
      </c>
      <c r="AC858" s="33" t="s">
        <v>1288</v>
      </c>
      <c r="AD858" s="33" t="s">
        <v>1305</v>
      </c>
    </row>
    <row r="859" spans="1:30" x14ac:dyDescent="0.3">
      <c r="A859" t="s">
        <v>871</v>
      </c>
      <c r="B859">
        <v>23444</v>
      </c>
      <c r="C859">
        <v>257884</v>
      </c>
      <c r="D859" s="2">
        <v>0.09</v>
      </c>
      <c r="E859">
        <v>0</v>
      </c>
      <c r="F859">
        <v>0</v>
      </c>
      <c r="I859" t="s">
        <v>871</v>
      </c>
      <c r="J859" t="s">
        <v>1304</v>
      </c>
      <c r="X859" s="32" t="s">
        <v>871</v>
      </c>
      <c r="Y859" s="32" t="s">
        <v>1289</v>
      </c>
      <c r="AA859" s="33" t="s">
        <v>871</v>
      </c>
      <c r="AB859" s="33" t="s">
        <v>1289</v>
      </c>
      <c r="AC859" s="33" t="s">
        <v>1288</v>
      </c>
      <c r="AD859" s="33" t="s">
        <v>1305</v>
      </c>
    </row>
    <row r="860" spans="1:30" x14ac:dyDescent="0.3">
      <c r="A860" t="s">
        <v>872</v>
      </c>
      <c r="B860">
        <v>210020</v>
      </c>
      <c r="C860">
        <v>210020</v>
      </c>
      <c r="D860" s="2">
        <v>1</v>
      </c>
      <c r="E860">
        <v>462930</v>
      </c>
      <c r="F860">
        <v>0</v>
      </c>
      <c r="I860" t="s">
        <v>872</v>
      </c>
      <c r="J860" t="s">
        <v>1303</v>
      </c>
      <c r="X860" s="32" t="s">
        <v>872</v>
      </c>
      <c r="Y860" s="32" t="s">
        <v>1289</v>
      </c>
      <c r="AA860" s="33" t="s">
        <v>872</v>
      </c>
      <c r="AB860" s="33" t="s">
        <v>1289</v>
      </c>
      <c r="AC860" s="33" t="s">
        <v>1288</v>
      </c>
      <c r="AD860" s="33" t="s">
        <v>1305</v>
      </c>
    </row>
    <row r="861" spans="1:30" x14ac:dyDescent="0.3">
      <c r="A861" t="s">
        <v>873</v>
      </c>
      <c r="B861">
        <v>398800</v>
      </c>
      <c r="C861">
        <v>482817</v>
      </c>
      <c r="D861" s="2">
        <v>0.83</v>
      </c>
      <c r="E861">
        <v>794254</v>
      </c>
      <c r="F861">
        <v>0</v>
      </c>
      <c r="I861" t="s">
        <v>873</v>
      </c>
      <c r="J861" t="s">
        <v>1288</v>
      </c>
      <c r="X861" s="32" t="s">
        <v>873</v>
      </c>
      <c r="Y861" s="32" t="s">
        <v>1289</v>
      </c>
      <c r="AA861" s="33" t="s">
        <v>873</v>
      </c>
      <c r="AB861" s="33" t="s">
        <v>1289</v>
      </c>
      <c r="AC861" s="33" t="s">
        <v>1288</v>
      </c>
      <c r="AD861" s="33" t="s">
        <v>1305</v>
      </c>
    </row>
    <row r="862" spans="1:30" x14ac:dyDescent="0.3">
      <c r="A862" t="s">
        <v>874</v>
      </c>
      <c r="B862">
        <v>174209</v>
      </c>
      <c r="C862">
        <v>272624</v>
      </c>
      <c r="D862" s="2">
        <v>0.64</v>
      </c>
      <c r="E862">
        <v>529488</v>
      </c>
      <c r="F862">
        <v>529488</v>
      </c>
      <c r="I862" t="s">
        <v>874</v>
      </c>
      <c r="J862" t="s">
        <v>1288</v>
      </c>
      <c r="X862" s="32" t="s">
        <v>874</v>
      </c>
      <c r="Y862" s="32" t="s">
        <v>1289</v>
      </c>
      <c r="AA862" s="33" t="s">
        <v>874</v>
      </c>
      <c r="AB862" s="33" t="s">
        <v>1289</v>
      </c>
      <c r="AC862" s="33" t="s">
        <v>1288</v>
      </c>
      <c r="AD862" s="33" t="s">
        <v>1305</v>
      </c>
    </row>
    <row r="863" spans="1:30" x14ac:dyDescent="0.3">
      <c r="A863" t="s">
        <v>875</v>
      </c>
      <c r="B863">
        <v>258742.08</v>
      </c>
      <c r="C863">
        <v>490833</v>
      </c>
      <c r="D863" s="2">
        <v>0.53</v>
      </c>
      <c r="E863">
        <v>639192</v>
      </c>
      <c r="F863">
        <v>639192</v>
      </c>
      <c r="I863" t="s">
        <v>875</v>
      </c>
      <c r="J863" t="s">
        <v>1303</v>
      </c>
      <c r="X863" s="32" t="s">
        <v>875</v>
      </c>
      <c r="Y863" s="32" t="s">
        <v>1289</v>
      </c>
      <c r="AA863" s="33" t="s">
        <v>875</v>
      </c>
      <c r="AB863" s="33" t="s">
        <v>1289</v>
      </c>
      <c r="AC863" s="33" t="s">
        <v>1288</v>
      </c>
      <c r="AD863" s="33" t="s">
        <v>1305</v>
      </c>
    </row>
    <row r="864" spans="1:30" x14ac:dyDescent="0.3">
      <c r="A864" t="s">
        <v>876</v>
      </c>
      <c r="B864">
        <v>186886.23</v>
      </c>
      <c r="C864">
        <v>223183</v>
      </c>
      <c r="D864" s="2">
        <v>0.84</v>
      </c>
      <c r="E864">
        <v>426995</v>
      </c>
      <c r="F864">
        <v>0</v>
      </c>
      <c r="I864" t="s">
        <v>876</v>
      </c>
      <c r="J864" t="s">
        <v>1288</v>
      </c>
      <c r="X864" s="32" t="s">
        <v>876</v>
      </c>
      <c r="Y864" s="32" t="s">
        <v>1289</v>
      </c>
      <c r="AA864" s="33" t="s">
        <v>876</v>
      </c>
      <c r="AB864" s="33" t="s">
        <v>1289</v>
      </c>
      <c r="AC864" s="33" t="s">
        <v>1288</v>
      </c>
      <c r="AD864" s="33" t="s">
        <v>1305</v>
      </c>
    </row>
    <row r="865" spans="1:30" x14ac:dyDescent="0.3">
      <c r="A865" t="s">
        <v>877</v>
      </c>
      <c r="B865">
        <v>331380.8</v>
      </c>
      <c r="C865">
        <v>334723</v>
      </c>
      <c r="D865" s="2">
        <v>0.99</v>
      </c>
      <c r="E865">
        <v>438242</v>
      </c>
      <c r="F865">
        <v>0</v>
      </c>
      <c r="I865" t="s">
        <v>877</v>
      </c>
      <c r="J865" t="s">
        <v>1303</v>
      </c>
      <c r="X865" s="32" t="s">
        <v>877</v>
      </c>
      <c r="Y865" s="32" t="s">
        <v>1289</v>
      </c>
      <c r="AA865" s="33" t="s">
        <v>877</v>
      </c>
      <c r="AB865" s="33" t="s">
        <v>1289</v>
      </c>
      <c r="AC865" s="33" t="s">
        <v>1288</v>
      </c>
      <c r="AD865" s="33" t="s">
        <v>1305</v>
      </c>
    </row>
    <row r="866" spans="1:30" x14ac:dyDescent="0.3">
      <c r="A866" t="s">
        <v>878</v>
      </c>
      <c r="B866">
        <v>361118</v>
      </c>
      <c r="C866">
        <v>451822</v>
      </c>
      <c r="D866" s="2">
        <v>0.8</v>
      </c>
      <c r="E866">
        <v>943576</v>
      </c>
      <c r="F866">
        <v>0</v>
      </c>
      <c r="I866" t="s">
        <v>878</v>
      </c>
      <c r="J866" t="s">
        <v>1304</v>
      </c>
      <c r="X866" s="32" t="s">
        <v>878</v>
      </c>
      <c r="Y866" s="32" t="s">
        <v>1289</v>
      </c>
      <c r="AA866" s="33" t="s">
        <v>878</v>
      </c>
      <c r="AB866" s="33" t="s">
        <v>1289</v>
      </c>
      <c r="AC866" s="33" t="s">
        <v>1288</v>
      </c>
      <c r="AD866" s="33" t="s">
        <v>1305</v>
      </c>
    </row>
    <row r="867" spans="1:30" x14ac:dyDescent="0.3">
      <c r="A867" t="s">
        <v>879</v>
      </c>
      <c r="B867">
        <v>523704</v>
      </c>
      <c r="C867">
        <v>585922</v>
      </c>
      <c r="D867" s="2">
        <v>0.89</v>
      </c>
      <c r="E867">
        <v>700322</v>
      </c>
      <c r="F867">
        <v>0</v>
      </c>
      <c r="I867" t="s">
        <v>879</v>
      </c>
      <c r="J867" t="s">
        <v>1288</v>
      </c>
      <c r="X867" s="32" t="s">
        <v>879</v>
      </c>
      <c r="Y867" s="32" t="s">
        <v>1289</v>
      </c>
      <c r="AA867" s="33" t="s">
        <v>879</v>
      </c>
      <c r="AB867" s="33" t="s">
        <v>1289</v>
      </c>
      <c r="AC867" s="33" t="s">
        <v>1288</v>
      </c>
      <c r="AD867" s="33" t="s">
        <v>1305</v>
      </c>
    </row>
    <row r="868" spans="1:30" x14ac:dyDescent="0.3">
      <c r="A868" t="s">
        <v>880</v>
      </c>
      <c r="B868">
        <v>190955</v>
      </c>
      <c r="C868">
        <v>241835</v>
      </c>
      <c r="D868" s="2">
        <v>0.79</v>
      </c>
      <c r="E868">
        <v>643678</v>
      </c>
      <c r="F868">
        <v>0</v>
      </c>
      <c r="I868" t="s">
        <v>880</v>
      </c>
      <c r="J868" t="s">
        <v>1304</v>
      </c>
      <c r="X868" s="32" t="s">
        <v>880</v>
      </c>
      <c r="Y868" s="32" t="s">
        <v>1289</v>
      </c>
      <c r="AA868" s="33" t="s">
        <v>880</v>
      </c>
      <c r="AB868" s="33" t="s">
        <v>1289</v>
      </c>
      <c r="AC868" s="33" t="s">
        <v>1288</v>
      </c>
      <c r="AD868" s="33" t="s">
        <v>1305</v>
      </c>
    </row>
    <row r="869" spans="1:30" x14ac:dyDescent="0.3">
      <c r="A869" t="s">
        <v>881</v>
      </c>
      <c r="B869">
        <v>17377</v>
      </c>
      <c r="C869">
        <v>173770</v>
      </c>
      <c r="D869" s="2">
        <v>0.1</v>
      </c>
      <c r="E869">
        <v>0</v>
      </c>
      <c r="F869">
        <v>0</v>
      </c>
      <c r="I869" t="s">
        <v>881</v>
      </c>
      <c r="J869" t="s">
        <v>1303</v>
      </c>
      <c r="X869" s="32" t="s">
        <v>881</v>
      </c>
      <c r="Y869" s="32" t="s">
        <v>1289</v>
      </c>
      <c r="AA869" s="33" t="s">
        <v>881</v>
      </c>
      <c r="AB869" s="33" t="s">
        <v>1289</v>
      </c>
      <c r="AC869" s="33" t="s">
        <v>1288</v>
      </c>
      <c r="AD869" s="33" t="s">
        <v>1305</v>
      </c>
    </row>
    <row r="870" spans="1:30" x14ac:dyDescent="0.3">
      <c r="A870" t="s">
        <v>882</v>
      </c>
      <c r="B870">
        <v>428640</v>
      </c>
      <c r="C870">
        <v>428640</v>
      </c>
      <c r="D870" s="2">
        <v>1</v>
      </c>
      <c r="E870">
        <v>566199</v>
      </c>
      <c r="F870">
        <v>0</v>
      </c>
      <c r="I870" t="s">
        <v>882</v>
      </c>
      <c r="J870" t="s">
        <v>1288</v>
      </c>
      <c r="X870" s="32" t="s">
        <v>882</v>
      </c>
      <c r="Y870" s="32" t="s">
        <v>1289</v>
      </c>
      <c r="AA870" s="33" t="s">
        <v>882</v>
      </c>
      <c r="AB870" s="33" t="s">
        <v>1289</v>
      </c>
      <c r="AC870" s="33" t="s">
        <v>1288</v>
      </c>
      <c r="AD870" s="33" t="s">
        <v>1305</v>
      </c>
    </row>
    <row r="871" spans="1:30" x14ac:dyDescent="0.3">
      <c r="A871" t="s">
        <v>883</v>
      </c>
      <c r="B871">
        <v>480718</v>
      </c>
      <c r="C871">
        <v>480718</v>
      </c>
      <c r="D871" s="2">
        <v>1</v>
      </c>
      <c r="E871">
        <v>584380</v>
      </c>
      <c r="F871">
        <v>0</v>
      </c>
      <c r="I871" t="s">
        <v>883</v>
      </c>
      <c r="J871" t="s">
        <v>1304</v>
      </c>
      <c r="X871" s="32" t="s">
        <v>883</v>
      </c>
      <c r="Y871" s="32" t="s">
        <v>1289</v>
      </c>
      <c r="AA871" s="33" t="s">
        <v>883</v>
      </c>
      <c r="AB871" s="33" t="s">
        <v>1289</v>
      </c>
      <c r="AC871" s="33" t="s">
        <v>1288</v>
      </c>
      <c r="AD871" s="33" t="s">
        <v>1305</v>
      </c>
    </row>
    <row r="872" spans="1:30" x14ac:dyDescent="0.3">
      <c r="A872" t="s">
        <v>884</v>
      </c>
      <c r="B872">
        <v>329713</v>
      </c>
      <c r="C872">
        <v>387786</v>
      </c>
      <c r="D872" s="2">
        <v>0.85</v>
      </c>
      <c r="E872">
        <v>781190</v>
      </c>
      <c r="F872">
        <v>0</v>
      </c>
      <c r="I872" t="s">
        <v>884</v>
      </c>
      <c r="J872" t="s">
        <v>1304</v>
      </c>
      <c r="X872" s="32" t="s">
        <v>884</v>
      </c>
      <c r="Y872" s="32" t="s">
        <v>1289</v>
      </c>
      <c r="AA872" s="33" t="s">
        <v>884</v>
      </c>
      <c r="AB872" s="33" t="s">
        <v>1289</v>
      </c>
      <c r="AC872" s="33" t="s">
        <v>1288</v>
      </c>
      <c r="AD872" s="33" t="s">
        <v>1305</v>
      </c>
    </row>
    <row r="873" spans="1:30" x14ac:dyDescent="0.3">
      <c r="A873" t="s">
        <v>885</v>
      </c>
      <c r="B873">
        <v>328926</v>
      </c>
      <c r="C873">
        <v>612670</v>
      </c>
      <c r="D873" s="2">
        <v>0.54</v>
      </c>
      <c r="E873">
        <v>888701</v>
      </c>
      <c r="F873">
        <v>888701</v>
      </c>
      <c r="I873" t="s">
        <v>885</v>
      </c>
      <c r="J873" t="s">
        <v>1288</v>
      </c>
      <c r="X873" s="32" t="s">
        <v>885</v>
      </c>
      <c r="Y873" s="32" t="s">
        <v>1289</v>
      </c>
      <c r="AA873" s="33" t="s">
        <v>885</v>
      </c>
      <c r="AB873" s="33" t="s">
        <v>1289</v>
      </c>
      <c r="AC873" s="33" t="s">
        <v>1288</v>
      </c>
      <c r="AD873" s="33" t="s">
        <v>1305</v>
      </c>
    </row>
    <row r="874" spans="1:30" x14ac:dyDescent="0.3">
      <c r="A874" t="s">
        <v>886</v>
      </c>
      <c r="B874">
        <v>307657</v>
      </c>
      <c r="C874">
        <v>365140</v>
      </c>
      <c r="D874" s="2">
        <v>0.84</v>
      </c>
      <c r="E874">
        <v>507768</v>
      </c>
      <c r="F874">
        <v>0</v>
      </c>
      <c r="I874" t="s">
        <v>886</v>
      </c>
      <c r="J874" t="s">
        <v>1288</v>
      </c>
      <c r="X874" s="32" t="s">
        <v>886</v>
      </c>
      <c r="Y874" s="32" t="s">
        <v>1289</v>
      </c>
      <c r="AA874" s="33" t="s">
        <v>886</v>
      </c>
      <c r="AB874" s="33" t="s">
        <v>1289</v>
      </c>
      <c r="AC874" s="33" t="s">
        <v>1288</v>
      </c>
      <c r="AD874" s="33" t="s">
        <v>1305</v>
      </c>
    </row>
    <row r="875" spans="1:30" x14ac:dyDescent="0.3">
      <c r="A875" t="s">
        <v>887</v>
      </c>
      <c r="B875">
        <v>484071</v>
      </c>
      <c r="C875">
        <v>484071</v>
      </c>
      <c r="D875" s="2">
        <v>1</v>
      </c>
      <c r="E875">
        <v>311505</v>
      </c>
      <c r="F875">
        <v>0</v>
      </c>
      <c r="I875" t="s">
        <v>887</v>
      </c>
      <c r="J875" t="s">
        <v>1288</v>
      </c>
      <c r="X875" s="32" t="s">
        <v>887</v>
      </c>
      <c r="Y875" s="32" t="s">
        <v>1289</v>
      </c>
      <c r="AA875" s="33" t="s">
        <v>887</v>
      </c>
      <c r="AB875" s="33" t="s">
        <v>1289</v>
      </c>
      <c r="AC875" s="33" t="s">
        <v>1288</v>
      </c>
      <c r="AD875" s="33" t="s">
        <v>1305</v>
      </c>
    </row>
    <row r="876" spans="1:30" x14ac:dyDescent="0.3">
      <c r="A876" t="s">
        <v>888</v>
      </c>
      <c r="B876">
        <v>233409</v>
      </c>
      <c r="C876">
        <v>233409</v>
      </c>
      <c r="D876" s="2">
        <v>1</v>
      </c>
      <c r="E876">
        <v>363065</v>
      </c>
      <c r="F876">
        <v>0</v>
      </c>
      <c r="I876" t="s">
        <v>888</v>
      </c>
      <c r="J876" t="s">
        <v>1288</v>
      </c>
      <c r="X876" s="32" t="s">
        <v>888</v>
      </c>
      <c r="Y876" s="32" t="s">
        <v>1289</v>
      </c>
      <c r="AA876" s="33" t="s">
        <v>888</v>
      </c>
      <c r="AB876" s="33" t="s">
        <v>1289</v>
      </c>
      <c r="AC876" s="33" t="s">
        <v>1288</v>
      </c>
      <c r="AD876" s="33" t="s">
        <v>1305</v>
      </c>
    </row>
    <row r="877" spans="1:30" x14ac:dyDescent="0.3">
      <c r="A877" t="s">
        <v>889</v>
      </c>
      <c r="B877">
        <v>52296</v>
      </c>
      <c r="C877">
        <v>295152</v>
      </c>
      <c r="D877" s="2">
        <v>0.18</v>
      </c>
      <c r="E877">
        <v>0</v>
      </c>
      <c r="F877">
        <v>0</v>
      </c>
      <c r="I877" t="s">
        <v>889</v>
      </c>
      <c r="J877" t="s">
        <v>1303</v>
      </c>
      <c r="X877" s="32" t="s">
        <v>889</v>
      </c>
      <c r="Y877" s="32" t="s">
        <v>1289</v>
      </c>
      <c r="AA877" s="33" t="s">
        <v>889</v>
      </c>
      <c r="AB877" s="33" t="s">
        <v>1289</v>
      </c>
      <c r="AC877" s="33" t="s">
        <v>1288</v>
      </c>
      <c r="AD877" s="33" t="s">
        <v>1305</v>
      </c>
    </row>
    <row r="878" spans="1:30" x14ac:dyDescent="0.3">
      <c r="A878" t="s">
        <v>890</v>
      </c>
      <c r="B878">
        <v>108597</v>
      </c>
      <c r="C878">
        <v>235794</v>
      </c>
      <c r="D878" s="2">
        <v>0.46</v>
      </c>
      <c r="E878">
        <v>447725</v>
      </c>
      <c r="F878">
        <v>447725</v>
      </c>
      <c r="I878" t="s">
        <v>890</v>
      </c>
      <c r="J878" t="s">
        <v>1304</v>
      </c>
      <c r="X878" s="32" t="s">
        <v>890</v>
      </c>
      <c r="Y878" s="32" t="s">
        <v>1289</v>
      </c>
      <c r="AA878" s="33" t="s">
        <v>890</v>
      </c>
      <c r="AB878" s="33" t="s">
        <v>1289</v>
      </c>
      <c r="AC878" s="33" t="s">
        <v>1288</v>
      </c>
      <c r="AD878" s="33" t="s">
        <v>1305</v>
      </c>
    </row>
    <row r="879" spans="1:30" x14ac:dyDescent="0.3">
      <c r="A879" t="s">
        <v>891</v>
      </c>
      <c r="B879">
        <v>442497.32</v>
      </c>
      <c r="C879">
        <v>442580</v>
      </c>
      <c r="D879" s="2">
        <v>1</v>
      </c>
      <c r="E879">
        <v>523279</v>
      </c>
      <c r="F879">
        <v>0</v>
      </c>
      <c r="I879" t="s">
        <v>891</v>
      </c>
      <c r="J879" t="s">
        <v>1288</v>
      </c>
      <c r="X879" s="32" t="s">
        <v>891</v>
      </c>
      <c r="Y879" s="32" t="s">
        <v>1289</v>
      </c>
      <c r="AA879" s="33" t="s">
        <v>891</v>
      </c>
      <c r="AB879" s="33" t="s">
        <v>1289</v>
      </c>
      <c r="AC879" s="33" t="s">
        <v>1288</v>
      </c>
      <c r="AD879" s="33" t="s">
        <v>1305</v>
      </c>
    </row>
    <row r="880" spans="1:30" x14ac:dyDescent="0.3">
      <c r="A880" t="s">
        <v>892</v>
      </c>
      <c r="B880">
        <v>487960</v>
      </c>
      <c r="C880">
        <v>512358</v>
      </c>
      <c r="D880" s="2">
        <v>0.95</v>
      </c>
      <c r="E880">
        <v>518730</v>
      </c>
      <c r="F880">
        <v>0</v>
      </c>
      <c r="I880" t="s">
        <v>892</v>
      </c>
      <c r="J880" t="s">
        <v>1288</v>
      </c>
      <c r="X880" s="32" t="s">
        <v>892</v>
      </c>
      <c r="Y880" s="32" t="s">
        <v>1289</v>
      </c>
      <c r="AA880" s="33" t="s">
        <v>892</v>
      </c>
      <c r="AB880" s="33" t="s">
        <v>1289</v>
      </c>
      <c r="AC880" s="33" t="s">
        <v>1288</v>
      </c>
      <c r="AD880" s="33" t="s">
        <v>1305</v>
      </c>
    </row>
    <row r="881" spans="1:30" x14ac:dyDescent="0.3">
      <c r="A881" t="s">
        <v>893</v>
      </c>
      <c r="B881">
        <v>103862</v>
      </c>
      <c r="C881">
        <v>285494</v>
      </c>
      <c r="D881" s="2">
        <v>0.36</v>
      </c>
      <c r="E881">
        <v>819894</v>
      </c>
      <c r="F881">
        <v>819894</v>
      </c>
      <c r="I881" t="s">
        <v>893</v>
      </c>
      <c r="J881" t="s">
        <v>1288</v>
      </c>
      <c r="X881" s="32" t="s">
        <v>893</v>
      </c>
      <c r="Y881" s="32" t="s">
        <v>1289</v>
      </c>
      <c r="AA881" s="33" t="s">
        <v>893</v>
      </c>
      <c r="AB881" s="33" t="s">
        <v>1289</v>
      </c>
      <c r="AC881" s="33" t="s">
        <v>1288</v>
      </c>
      <c r="AD881" s="33" t="s">
        <v>1305</v>
      </c>
    </row>
    <row r="882" spans="1:30" x14ac:dyDescent="0.3">
      <c r="A882" t="s">
        <v>894</v>
      </c>
      <c r="B882">
        <v>352170</v>
      </c>
      <c r="C882">
        <v>352170</v>
      </c>
      <c r="D882" s="2">
        <v>1</v>
      </c>
      <c r="E882">
        <v>754055</v>
      </c>
      <c r="F882">
        <v>0</v>
      </c>
      <c r="I882" t="s">
        <v>894</v>
      </c>
      <c r="J882" t="s">
        <v>1304</v>
      </c>
      <c r="X882" s="32" t="s">
        <v>894</v>
      </c>
      <c r="Y882" s="32" t="s">
        <v>1289</v>
      </c>
      <c r="AA882" s="33" t="s">
        <v>894</v>
      </c>
      <c r="AB882" s="33" t="s">
        <v>1289</v>
      </c>
      <c r="AC882" s="33" t="s">
        <v>1288</v>
      </c>
      <c r="AD882" s="33" t="s">
        <v>1305</v>
      </c>
    </row>
    <row r="883" spans="1:30" x14ac:dyDescent="0.3">
      <c r="A883" t="s">
        <v>895</v>
      </c>
      <c r="B883">
        <v>57620</v>
      </c>
      <c r="C883">
        <v>162910</v>
      </c>
      <c r="D883" s="2">
        <v>0.35</v>
      </c>
      <c r="E883">
        <v>298316</v>
      </c>
      <c r="F883">
        <v>298316</v>
      </c>
      <c r="I883" t="s">
        <v>895</v>
      </c>
      <c r="J883" t="s">
        <v>1303</v>
      </c>
      <c r="X883" s="32" t="s">
        <v>895</v>
      </c>
      <c r="Y883" s="32" t="s">
        <v>1289</v>
      </c>
      <c r="AA883" s="33" t="s">
        <v>895</v>
      </c>
      <c r="AB883" s="33" t="s">
        <v>1289</v>
      </c>
      <c r="AC883" s="33" t="s">
        <v>1288</v>
      </c>
      <c r="AD883" s="33" t="s">
        <v>1305</v>
      </c>
    </row>
    <row r="884" spans="1:30" x14ac:dyDescent="0.3">
      <c r="A884" t="s">
        <v>896</v>
      </c>
      <c r="B884">
        <v>330320</v>
      </c>
      <c r="C884">
        <v>391114</v>
      </c>
      <c r="D884" s="2">
        <v>0.84</v>
      </c>
      <c r="E884">
        <v>362297</v>
      </c>
      <c r="F884">
        <v>0</v>
      </c>
      <c r="I884" t="s">
        <v>896</v>
      </c>
      <c r="J884" t="s">
        <v>1288</v>
      </c>
      <c r="X884" s="32" t="s">
        <v>896</v>
      </c>
      <c r="Y884" s="32" t="s">
        <v>1289</v>
      </c>
      <c r="AA884" s="33" t="s">
        <v>896</v>
      </c>
      <c r="AB884" s="33" t="s">
        <v>1289</v>
      </c>
      <c r="AC884" s="33" t="s">
        <v>1288</v>
      </c>
      <c r="AD884" s="33" t="s">
        <v>1305</v>
      </c>
    </row>
    <row r="885" spans="1:30" x14ac:dyDescent="0.3">
      <c r="A885" t="s">
        <v>897</v>
      </c>
      <c r="B885">
        <v>228720</v>
      </c>
      <c r="C885">
        <v>228720</v>
      </c>
      <c r="D885" s="2">
        <v>1</v>
      </c>
      <c r="E885">
        <v>499980</v>
      </c>
      <c r="F885">
        <v>0</v>
      </c>
      <c r="I885" t="s">
        <v>897</v>
      </c>
      <c r="J885" t="s">
        <v>1303</v>
      </c>
      <c r="X885" s="32" t="s">
        <v>897</v>
      </c>
      <c r="Y885" s="32" t="s">
        <v>1289</v>
      </c>
      <c r="AA885" s="33" t="s">
        <v>897</v>
      </c>
      <c r="AB885" s="33" t="s">
        <v>1289</v>
      </c>
      <c r="AC885" s="33" t="s">
        <v>1288</v>
      </c>
      <c r="AD885" s="33" t="s">
        <v>1305</v>
      </c>
    </row>
    <row r="886" spans="1:30" x14ac:dyDescent="0.3">
      <c r="A886" t="s">
        <v>898</v>
      </c>
      <c r="B886">
        <v>113117</v>
      </c>
      <c r="C886">
        <v>345241</v>
      </c>
      <c r="D886" s="2">
        <v>0.33</v>
      </c>
      <c r="E886">
        <v>0</v>
      </c>
      <c r="F886">
        <v>0</v>
      </c>
      <c r="I886" t="s">
        <v>898</v>
      </c>
      <c r="J886" t="s">
        <v>1288</v>
      </c>
      <c r="X886" s="32" t="s">
        <v>898</v>
      </c>
      <c r="Y886" s="32" t="s">
        <v>1289</v>
      </c>
      <c r="AA886" s="33" t="s">
        <v>898</v>
      </c>
      <c r="AB886" s="33" t="s">
        <v>1289</v>
      </c>
      <c r="AC886" s="33" t="s">
        <v>1288</v>
      </c>
      <c r="AD886" s="33" t="s">
        <v>1305</v>
      </c>
    </row>
    <row r="887" spans="1:30" x14ac:dyDescent="0.3">
      <c r="A887" t="s">
        <v>899</v>
      </c>
      <c r="B887">
        <v>389936.64000000001</v>
      </c>
      <c r="C887">
        <v>461548</v>
      </c>
      <c r="D887" s="2">
        <v>0.84</v>
      </c>
      <c r="E887">
        <v>682075</v>
      </c>
      <c r="F887">
        <v>0</v>
      </c>
      <c r="I887" t="s">
        <v>899</v>
      </c>
      <c r="J887" t="s">
        <v>1288</v>
      </c>
      <c r="X887" s="32" t="s">
        <v>899</v>
      </c>
      <c r="Y887" s="32" t="s">
        <v>1289</v>
      </c>
      <c r="AA887" s="33" t="s">
        <v>899</v>
      </c>
      <c r="AB887" s="33" t="s">
        <v>1289</v>
      </c>
      <c r="AC887" s="33" t="s">
        <v>1288</v>
      </c>
      <c r="AD887" s="33" t="s">
        <v>1305</v>
      </c>
    </row>
    <row r="888" spans="1:30" x14ac:dyDescent="0.3">
      <c r="A888" t="s">
        <v>900</v>
      </c>
      <c r="B888">
        <v>442510</v>
      </c>
      <c r="C888">
        <v>442510</v>
      </c>
      <c r="D888" s="2">
        <v>1</v>
      </c>
      <c r="E888">
        <v>337017</v>
      </c>
      <c r="F888">
        <v>0</v>
      </c>
      <c r="I888" t="s">
        <v>900</v>
      </c>
      <c r="J888" t="s">
        <v>1288</v>
      </c>
      <c r="X888" s="32" t="s">
        <v>900</v>
      </c>
      <c r="Y888" s="32" t="s">
        <v>1289</v>
      </c>
      <c r="AA888" s="33" t="s">
        <v>900</v>
      </c>
      <c r="AB888" s="33" t="s">
        <v>1289</v>
      </c>
      <c r="AC888" s="33" t="s">
        <v>1288</v>
      </c>
      <c r="AD888" s="33" t="s">
        <v>1305</v>
      </c>
    </row>
    <row r="889" spans="1:30" x14ac:dyDescent="0.3">
      <c r="A889" t="s">
        <v>901</v>
      </c>
      <c r="B889">
        <v>551649</v>
      </c>
      <c r="C889">
        <v>551649</v>
      </c>
      <c r="D889" s="2">
        <v>1</v>
      </c>
      <c r="E889">
        <v>363085</v>
      </c>
      <c r="F889">
        <v>0</v>
      </c>
      <c r="I889" t="s">
        <v>901</v>
      </c>
      <c r="J889" t="s">
        <v>1303</v>
      </c>
      <c r="X889" s="32" t="s">
        <v>901</v>
      </c>
      <c r="Y889" s="32" t="s">
        <v>1289</v>
      </c>
      <c r="AA889" s="33" t="s">
        <v>901</v>
      </c>
      <c r="AB889" s="33" t="s">
        <v>1289</v>
      </c>
      <c r="AC889" s="33" t="s">
        <v>1288</v>
      </c>
      <c r="AD889" s="33" t="s">
        <v>1305</v>
      </c>
    </row>
    <row r="890" spans="1:30" x14ac:dyDescent="0.3">
      <c r="A890" t="s">
        <v>902</v>
      </c>
      <c r="B890">
        <v>320672.46999999997</v>
      </c>
      <c r="C890">
        <v>320810</v>
      </c>
      <c r="D890" s="2">
        <v>1</v>
      </c>
      <c r="E890">
        <v>827075</v>
      </c>
      <c r="F890">
        <v>0</v>
      </c>
      <c r="I890" t="s">
        <v>902</v>
      </c>
      <c r="J890" t="s">
        <v>1303</v>
      </c>
      <c r="X890" s="32" t="s">
        <v>902</v>
      </c>
      <c r="Y890" s="32" t="s">
        <v>1289</v>
      </c>
      <c r="AA890" s="33" t="s">
        <v>902</v>
      </c>
      <c r="AB890" s="33" t="s">
        <v>1289</v>
      </c>
      <c r="AC890" s="33" t="s">
        <v>1288</v>
      </c>
      <c r="AD890" s="33" t="s">
        <v>1305</v>
      </c>
    </row>
    <row r="891" spans="1:30" x14ac:dyDescent="0.3">
      <c r="A891" t="s">
        <v>903</v>
      </c>
      <c r="B891">
        <v>166835</v>
      </c>
      <c r="C891">
        <v>201685</v>
      </c>
      <c r="D891" s="2">
        <v>0.83</v>
      </c>
      <c r="E891">
        <v>427471</v>
      </c>
      <c r="F891">
        <v>0</v>
      </c>
      <c r="I891" t="s">
        <v>903</v>
      </c>
      <c r="J891" t="s">
        <v>1288</v>
      </c>
      <c r="X891" s="32" t="s">
        <v>903</v>
      </c>
      <c r="Y891" s="32" t="s">
        <v>1289</v>
      </c>
      <c r="AA891" s="33" t="s">
        <v>903</v>
      </c>
      <c r="AB891" s="33" t="s">
        <v>1289</v>
      </c>
      <c r="AC891" s="33" t="s">
        <v>1288</v>
      </c>
      <c r="AD891" s="33" t="s">
        <v>1305</v>
      </c>
    </row>
    <row r="892" spans="1:30" x14ac:dyDescent="0.3">
      <c r="A892" t="s">
        <v>904</v>
      </c>
      <c r="B892">
        <v>40336</v>
      </c>
      <c r="C892">
        <v>221848</v>
      </c>
      <c r="D892" s="2">
        <v>0.18</v>
      </c>
      <c r="E892">
        <v>0</v>
      </c>
      <c r="F892">
        <v>0</v>
      </c>
      <c r="I892" t="s">
        <v>904</v>
      </c>
      <c r="J892" t="s">
        <v>1304</v>
      </c>
      <c r="X892" s="32" t="s">
        <v>904</v>
      </c>
      <c r="Y892" s="32" t="s">
        <v>1289</v>
      </c>
      <c r="AA892" s="33" t="s">
        <v>904</v>
      </c>
      <c r="AB892" s="33" t="s">
        <v>1289</v>
      </c>
      <c r="AC892" s="33" t="s">
        <v>1288</v>
      </c>
      <c r="AD892" s="33" t="s">
        <v>1305</v>
      </c>
    </row>
    <row r="893" spans="1:30" x14ac:dyDescent="0.3">
      <c r="A893" t="s">
        <v>905</v>
      </c>
      <c r="B893">
        <v>253968.96</v>
      </c>
      <c r="C893">
        <v>254080</v>
      </c>
      <c r="D893" s="2">
        <v>1</v>
      </c>
      <c r="E893">
        <v>454154</v>
      </c>
      <c r="F893">
        <v>0</v>
      </c>
      <c r="I893" t="s">
        <v>905</v>
      </c>
      <c r="J893" t="s">
        <v>1288</v>
      </c>
      <c r="X893" s="32" t="s">
        <v>905</v>
      </c>
      <c r="Y893" s="32" t="s">
        <v>1289</v>
      </c>
      <c r="AA893" s="33" t="s">
        <v>905</v>
      </c>
      <c r="AB893" s="33" t="s">
        <v>1289</v>
      </c>
      <c r="AC893" s="33" t="s">
        <v>1288</v>
      </c>
      <c r="AD893" s="33" t="s">
        <v>1305</v>
      </c>
    </row>
    <row r="894" spans="1:30" x14ac:dyDescent="0.3">
      <c r="A894" t="s">
        <v>906</v>
      </c>
      <c r="B894">
        <v>521210.95</v>
      </c>
      <c r="C894">
        <v>630888</v>
      </c>
      <c r="D894" s="2">
        <v>0.83</v>
      </c>
      <c r="E894">
        <v>1033731</v>
      </c>
      <c r="F894">
        <v>0</v>
      </c>
      <c r="I894" t="s">
        <v>906</v>
      </c>
      <c r="J894" t="s">
        <v>1303</v>
      </c>
      <c r="X894" s="32" t="s">
        <v>906</v>
      </c>
      <c r="Y894" s="32" t="s">
        <v>1289</v>
      </c>
      <c r="AA894" s="33" t="s">
        <v>906</v>
      </c>
      <c r="AB894" s="33" t="s">
        <v>1289</v>
      </c>
      <c r="AC894" s="33" t="s">
        <v>1288</v>
      </c>
      <c r="AD894" s="33" t="s">
        <v>1305</v>
      </c>
    </row>
    <row r="895" spans="1:30" x14ac:dyDescent="0.3">
      <c r="A895" t="s">
        <v>907</v>
      </c>
      <c r="B895">
        <v>142962</v>
      </c>
      <c r="C895">
        <v>192310</v>
      </c>
      <c r="D895" s="2">
        <v>0.74</v>
      </c>
      <c r="E895">
        <v>473528</v>
      </c>
      <c r="F895">
        <v>0</v>
      </c>
      <c r="I895" t="s">
        <v>907</v>
      </c>
      <c r="J895" t="s">
        <v>1303</v>
      </c>
      <c r="X895" s="32" t="s">
        <v>907</v>
      </c>
      <c r="Y895" s="32" t="s">
        <v>1289</v>
      </c>
      <c r="AA895" s="33" t="s">
        <v>907</v>
      </c>
      <c r="AB895" s="33" t="s">
        <v>1289</v>
      </c>
      <c r="AC895" s="33" t="s">
        <v>1288</v>
      </c>
      <c r="AD895" s="33" t="s">
        <v>1305</v>
      </c>
    </row>
    <row r="896" spans="1:30" x14ac:dyDescent="0.3">
      <c r="A896" t="s">
        <v>908</v>
      </c>
      <c r="B896">
        <v>106279</v>
      </c>
      <c r="C896">
        <v>203892</v>
      </c>
      <c r="D896" s="2">
        <v>0.52</v>
      </c>
      <c r="E896">
        <v>329675</v>
      </c>
      <c r="F896">
        <v>329675</v>
      </c>
      <c r="I896" t="s">
        <v>908</v>
      </c>
      <c r="J896" t="s">
        <v>1303</v>
      </c>
      <c r="X896" s="32" t="s">
        <v>908</v>
      </c>
      <c r="Y896" s="32" t="s">
        <v>1289</v>
      </c>
      <c r="AA896" s="33" t="s">
        <v>908</v>
      </c>
      <c r="AB896" s="33" t="s">
        <v>1289</v>
      </c>
      <c r="AC896" s="33" t="s">
        <v>1288</v>
      </c>
      <c r="AD896" s="33" t="s">
        <v>1305</v>
      </c>
    </row>
    <row r="897" spans="1:30" x14ac:dyDescent="0.3">
      <c r="A897" t="s">
        <v>909</v>
      </c>
      <c r="B897">
        <v>80527</v>
      </c>
      <c r="C897">
        <v>637013</v>
      </c>
      <c r="D897" s="2">
        <v>0.13</v>
      </c>
      <c r="E897">
        <v>0</v>
      </c>
      <c r="F897">
        <v>0</v>
      </c>
      <c r="I897" t="s">
        <v>909</v>
      </c>
      <c r="J897" t="s">
        <v>1305</v>
      </c>
      <c r="X897" s="32" t="s">
        <v>909</v>
      </c>
      <c r="Y897" s="32" t="s">
        <v>1289</v>
      </c>
      <c r="AA897" s="33" t="s">
        <v>909</v>
      </c>
      <c r="AB897" s="33" t="s">
        <v>1289</v>
      </c>
      <c r="AC897" s="33" t="s">
        <v>1288</v>
      </c>
      <c r="AD897" s="33" t="s">
        <v>1305</v>
      </c>
    </row>
    <row r="898" spans="1:30" x14ac:dyDescent="0.3">
      <c r="A898" t="s">
        <v>910</v>
      </c>
      <c r="B898">
        <v>224488</v>
      </c>
      <c r="C898">
        <v>253671</v>
      </c>
      <c r="D898" s="2">
        <v>0.88</v>
      </c>
      <c r="E898">
        <v>550838</v>
      </c>
      <c r="F898">
        <v>0</v>
      </c>
      <c r="I898" t="s">
        <v>910</v>
      </c>
      <c r="J898" t="s">
        <v>1288</v>
      </c>
      <c r="X898" s="32" t="s">
        <v>910</v>
      </c>
      <c r="Y898" s="32" t="s">
        <v>1289</v>
      </c>
      <c r="AA898" s="33" t="s">
        <v>910</v>
      </c>
      <c r="AB898" s="33" t="s">
        <v>1289</v>
      </c>
      <c r="AC898" s="33" t="s">
        <v>1305</v>
      </c>
      <c r="AD898" s="33" t="s">
        <v>1289</v>
      </c>
    </row>
    <row r="899" spans="1:30" x14ac:dyDescent="0.3">
      <c r="A899" t="s">
        <v>911</v>
      </c>
      <c r="B899">
        <v>231631.85</v>
      </c>
      <c r="C899">
        <v>294932</v>
      </c>
      <c r="D899" s="2">
        <v>0.79</v>
      </c>
      <c r="E899">
        <v>704080</v>
      </c>
      <c r="F899">
        <v>0</v>
      </c>
      <c r="I899" t="s">
        <v>911</v>
      </c>
      <c r="J899" t="s">
        <v>1288</v>
      </c>
      <c r="X899" s="32" t="s">
        <v>911</v>
      </c>
      <c r="Y899" s="32" t="s">
        <v>1289</v>
      </c>
      <c r="AA899" s="33" t="s">
        <v>911</v>
      </c>
      <c r="AB899" s="33" t="s">
        <v>1289</v>
      </c>
      <c r="AC899" s="33" t="s">
        <v>1305</v>
      </c>
      <c r="AD899" s="33" t="s">
        <v>1289</v>
      </c>
    </row>
    <row r="900" spans="1:30" x14ac:dyDescent="0.3">
      <c r="A900" t="s">
        <v>912</v>
      </c>
      <c r="B900">
        <v>185442</v>
      </c>
      <c r="C900">
        <v>253123</v>
      </c>
      <c r="D900" s="2">
        <v>0.73</v>
      </c>
      <c r="E900">
        <v>496750</v>
      </c>
      <c r="F900">
        <v>496750</v>
      </c>
      <c r="I900" t="s">
        <v>912</v>
      </c>
      <c r="J900" t="s">
        <v>1304</v>
      </c>
      <c r="X900" s="32" t="s">
        <v>912</v>
      </c>
      <c r="Y900" s="32" t="s">
        <v>1289</v>
      </c>
      <c r="AA900" s="33" t="s">
        <v>912</v>
      </c>
      <c r="AB900" s="33" t="s">
        <v>1289</v>
      </c>
      <c r="AC900" s="33" t="s">
        <v>1305</v>
      </c>
      <c r="AD900" s="33" t="s">
        <v>1289</v>
      </c>
    </row>
    <row r="901" spans="1:30" x14ac:dyDescent="0.3">
      <c r="A901" t="s">
        <v>913</v>
      </c>
      <c r="B901">
        <v>473456</v>
      </c>
      <c r="C901">
        <v>495684</v>
      </c>
      <c r="D901" s="2">
        <v>0.96</v>
      </c>
      <c r="E901">
        <v>606758</v>
      </c>
      <c r="F901">
        <v>0</v>
      </c>
      <c r="I901" t="s">
        <v>913</v>
      </c>
      <c r="J901" t="s">
        <v>1288</v>
      </c>
      <c r="X901" s="32" t="s">
        <v>913</v>
      </c>
      <c r="Y901" s="32" t="s">
        <v>1289</v>
      </c>
      <c r="AA901" s="33" t="s">
        <v>913</v>
      </c>
      <c r="AB901" s="33" t="s">
        <v>1289</v>
      </c>
      <c r="AC901" s="33" t="s">
        <v>1305</v>
      </c>
      <c r="AD901" s="33" t="s">
        <v>1289</v>
      </c>
    </row>
    <row r="902" spans="1:30" x14ac:dyDescent="0.3">
      <c r="A902" t="s">
        <v>914</v>
      </c>
      <c r="B902">
        <v>194576.52</v>
      </c>
      <c r="C902">
        <v>302526</v>
      </c>
      <c r="D902" s="2">
        <v>0.64</v>
      </c>
      <c r="E902">
        <v>636218</v>
      </c>
      <c r="F902">
        <v>636218</v>
      </c>
      <c r="I902" t="s">
        <v>914</v>
      </c>
      <c r="J902" t="s">
        <v>1304</v>
      </c>
      <c r="X902" s="32" t="s">
        <v>914</v>
      </c>
      <c r="Y902" s="32" t="s">
        <v>1289</v>
      </c>
      <c r="AA902" s="33" t="s">
        <v>914</v>
      </c>
      <c r="AB902" s="33" t="s">
        <v>1289</v>
      </c>
      <c r="AC902" s="33" t="s">
        <v>1305</v>
      </c>
      <c r="AD902" s="33" t="s">
        <v>1289</v>
      </c>
    </row>
    <row r="903" spans="1:30" x14ac:dyDescent="0.3">
      <c r="A903" t="s">
        <v>915</v>
      </c>
      <c r="B903">
        <v>487467.79</v>
      </c>
      <c r="C903">
        <v>593693</v>
      </c>
      <c r="D903" s="2">
        <v>0.82</v>
      </c>
      <c r="E903">
        <v>567140</v>
      </c>
      <c r="F903">
        <v>567140</v>
      </c>
      <c r="I903" t="s">
        <v>915</v>
      </c>
      <c r="J903" t="s">
        <v>1288</v>
      </c>
      <c r="X903" s="32" t="s">
        <v>915</v>
      </c>
      <c r="Y903" s="32" t="s">
        <v>1289</v>
      </c>
      <c r="AA903" s="33" t="s">
        <v>915</v>
      </c>
      <c r="AB903" s="33" t="s">
        <v>1289</v>
      </c>
      <c r="AC903" s="33" t="s">
        <v>1305</v>
      </c>
      <c r="AD903" s="33" t="s">
        <v>1289</v>
      </c>
    </row>
    <row r="904" spans="1:30" x14ac:dyDescent="0.3">
      <c r="A904" t="s">
        <v>916</v>
      </c>
      <c r="B904">
        <v>137320</v>
      </c>
      <c r="C904">
        <v>159150</v>
      </c>
      <c r="D904" s="2">
        <v>0.86</v>
      </c>
      <c r="E904">
        <v>419969</v>
      </c>
      <c r="F904">
        <v>0</v>
      </c>
      <c r="I904" t="s">
        <v>916</v>
      </c>
      <c r="J904" t="s">
        <v>1303</v>
      </c>
      <c r="X904" s="32" t="s">
        <v>916</v>
      </c>
      <c r="Y904" s="32" t="s">
        <v>1289</v>
      </c>
      <c r="AA904" s="33" t="s">
        <v>916</v>
      </c>
      <c r="AB904" s="33" t="s">
        <v>1289</v>
      </c>
      <c r="AC904" s="33" t="s">
        <v>1305</v>
      </c>
      <c r="AD904" s="33" t="s">
        <v>1289</v>
      </c>
    </row>
    <row r="905" spans="1:30" x14ac:dyDescent="0.3">
      <c r="A905" t="s">
        <v>917</v>
      </c>
      <c r="B905">
        <v>252449.55</v>
      </c>
      <c r="C905">
        <v>621764</v>
      </c>
      <c r="D905" s="2">
        <v>0.41</v>
      </c>
      <c r="E905">
        <v>0</v>
      </c>
      <c r="F905">
        <v>0</v>
      </c>
      <c r="I905" t="s">
        <v>917</v>
      </c>
      <c r="J905" t="s">
        <v>1288</v>
      </c>
      <c r="X905" s="32" t="s">
        <v>917</v>
      </c>
      <c r="Y905" s="32" t="s">
        <v>1289</v>
      </c>
      <c r="AA905" s="33" t="s">
        <v>917</v>
      </c>
      <c r="AB905" s="33" t="s">
        <v>1289</v>
      </c>
      <c r="AC905" s="33" t="s">
        <v>1305</v>
      </c>
      <c r="AD905" s="33" t="s">
        <v>1289</v>
      </c>
    </row>
    <row r="906" spans="1:30" x14ac:dyDescent="0.3">
      <c r="A906" t="s">
        <v>918</v>
      </c>
      <c r="B906">
        <v>60851</v>
      </c>
      <c r="C906">
        <v>546318</v>
      </c>
      <c r="D906" s="2">
        <v>0.11</v>
      </c>
      <c r="E906">
        <v>878714</v>
      </c>
      <c r="F906">
        <v>878714</v>
      </c>
      <c r="I906" t="s">
        <v>918</v>
      </c>
      <c r="J906" t="s">
        <v>1288</v>
      </c>
      <c r="X906" s="32" t="s">
        <v>918</v>
      </c>
      <c r="Y906" s="32" t="s">
        <v>1289</v>
      </c>
      <c r="AA906" s="33" t="s">
        <v>918</v>
      </c>
      <c r="AB906" s="33" t="s">
        <v>1289</v>
      </c>
      <c r="AC906" s="33" t="s">
        <v>1305</v>
      </c>
      <c r="AD906" s="33" t="s">
        <v>1289</v>
      </c>
    </row>
    <row r="907" spans="1:30" x14ac:dyDescent="0.3">
      <c r="A907" t="s">
        <v>919</v>
      </c>
      <c r="B907">
        <v>212782</v>
      </c>
      <c r="C907">
        <v>388094</v>
      </c>
      <c r="D907" s="2">
        <v>0.55000000000000004</v>
      </c>
      <c r="E907">
        <v>0</v>
      </c>
      <c r="F907">
        <v>0</v>
      </c>
      <c r="I907" t="s">
        <v>919</v>
      </c>
      <c r="J907" t="s">
        <v>1304</v>
      </c>
      <c r="X907" s="32" t="s">
        <v>919</v>
      </c>
      <c r="Y907" s="32" t="s">
        <v>1289</v>
      </c>
      <c r="AA907" s="33" t="s">
        <v>919</v>
      </c>
      <c r="AB907" s="33" t="s">
        <v>1289</v>
      </c>
      <c r="AC907" s="33" t="s">
        <v>1305</v>
      </c>
      <c r="AD907" s="33" t="s">
        <v>1289</v>
      </c>
    </row>
    <row r="908" spans="1:30" x14ac:dyDescent="0.3">
      <c r="A908" t="s">
        <v>920</v>
      </c>
      <c r="B908">
        <v>405320.1</v>
      </c>
      <c r="C908">
        <v>447888</v>
      </c>
      <c r="D908" s="2">
        <v>0.9</v>
      </c>
      <c r="E908">
        <v>532765</v>
      </c>
      <c r="F908">
        <v>0</v>
      </c>
      <c r="I908" t="s">
        <v>920</v>
      </c>
      <c r="J908" t="s">
        <v>1288</v>
      </c>
      <c r="X908" s="32" t="s">
        <v>920</v>
      </c>
      <c r="Y908" s="32" t="s">
        <v>1289</v>
      </c>
      <c r="AA908" s="33" t="s">
        <v>920</v>
      </c>
      <c r="AB908" s="33" t="s">
        <v>1289</v>
      </c>
      <c r="AC908" s="33" t="s">
        <v>1305</v>
      </c>
      <c r="AD908" s="33" t="s">
        <v>1289</v>
      </c>
    </row>
    <row r="909" spans="1:30" x14ac:dyDescent="0.3">
      <c r="A909" t="s">
        <v>921</v>
      </c>
      <c r="B909">
        <v>464675.95</v>
      </c>
      <c r="C909">
        <v>545720</v>
      </c>
      <c r="D909" s="2">
        <v>0.85</v>
      </c>
      <c r="E909">
        <v>713496</v>
      </c>
      <c r="F909">
        <v>0</v>
      </c>
      <c r="I909" t="s">
        <v>921</v>
      </c>
      <c r="J909" t="s">
        <v>1288</v>
      </c>
      <c r="X909" s="32" t="s">
        <v>921</v>
      </c>
      <c r="Y909" s="32" t="s">
        <v>1289</v>
      </c>
      <c r="AA909" s="33" t="s">
        <v>921</v>
      </c>
      <c r="AB909" s="33" t="s">
        <v>1289</v>
      </c>
      <c r="AC909" s="33" t="s">
        <v>1305</v>
      </c>
      <c r="AD909" s="33" t="s">
        <v>1289</v>
      </c>
    </row>
    <row r="910" spans="1:30" x14ac:dyDescent="0.3">
      <c r="A910" t="s">
        <v>922</v>
      </c>
      <c r="B910">
        <v>237110</v>
      </c>
      <c r="C910">
        <v>237110</v>
      </c>
      <c r="D910" s="2">
        <v>1</v>
      </c>
      <c r="E910">
        <v>526913</v>
      </c>
      <c r="F910">
        <v>0</v>
      </c>
      <c r="I910" t="s">
        <v>922</v>
      </c>
      <c r="J910" t="s">
        <v>1303</v>
      </c>
      <c r="X910" s="32" t="s">
        <v>922</v>
      </c>
      <c r="Y910" s="32" t="s">
        <v>1289</v>
      </c>
      <c r="AA910" s="33" t="s">
        <v>922</v>
      </c>
      <c r="AB910" s="33" t="s">
        <v>1289</v>
      </c>
      <c r="AC910" s="33" t="s">
        <v>1305</v>
      </c>
      <c r="AD910" s="33" t="s">
        <v>1289</v>
      </c>
    </row>
    <row r="911" spans="1:30" x14ac:dyDescent="0.3">
      <c r="A911" t="s">
        <v>923</v>
      </c>
      <c r="B911">
        <v>232657</v>
      </c>
      <c r="C911">
        <v>318199</v>
      </c>
      <c r="D911" s="2">
        <v>0.73</v>
      </c>
      <c r="E911">
        <v>644704</v>
      </c>
      <c r="F911">
        <v>0</v>
      </c>
      <c r="I911" t="s">
        <v>923</v>
      </c>
      <c r="J911" t="s">
        <v>1304</v>
      </c>
      <c r="X911" s="32" t="s">
        <v>923</v>
      </c>
      <c r="Y911" s="32" t="s">
        <v>1289</v>
      </c>
      <c r="AA911" s="33" t="s">
        <v>923</v>
      </c>
      <c r="AB911" s="33" t="s">
        <v>1289</v>
      </c>
      <c r="AC911" s="33" t="s">
        <v>1305</v>
      </c>
      <c r="AD911" s="33" t="s">
        <v>1289</v>
      </c>
    </row>
    <row r="912" spans="1:30" x14ac:dyDescent="0.3">
      <c r="A912" t="s">
        <v>924</v>
      </c>
      <c r="B912">
        <v>152004</v>
      </c>
      <c r="C912">
        <v>208264</v>
      </c>
      <c r="D912" s="2">
        <v>0.73</v>
      </c>
      <c r="E912">
        <v>301193</v>
      </c>
      <c r="F912">
        <v>301193</v>
      </c>
      <c r="I912" t="s">
        <v>924</v>
      </c>
      <c r="J912" t="s">
        <v>1288</v>
      </c>
      <c r="X912" s="32" t="s">
        <v>924</v>
      </c>
      <c r="Y912" s="32" t="s">
        <v>1289</v>
      </c>
      <c r="AA912" s="33" t="s">
        <v>924</v>
      </c>
      <c r="AB912" s="33" t="s">
        <v>1289</v>
      </c>
      <c r="AC912" s="33" t="s">
        <v>1305</v>
      </c>
      <c r="AD912" s="33" t="s">
        <v>1289</v>
      </c>
    </row>
    <row r="913" spans="1:30" x14ac:dyDescent="0.3">
      <c r="A913" t="s">
        <v>925</v>
      </c>
      <c r="B913">
        <v>433545</v>
      </c>
      <c r="C913">
        <v>433545</v>
      </c>
      <c r="D913" s="2">
        <v>1</v>
      </c>
      <c r="E913">
        <v>432787</v>
      </c>
      <c r="F913">
        <v>0</v>
      </c>
      <c r="I913" t="s">
        <v>925</v>
      </c>
      <c r="J913" t="s">
        <v>1288</v>
      </c>
      <c r="X913" s="32" t="s">
        <v>925</v>
      </c>
      <c r="Y913" s="32" t="s">
        <v>1289</v>
      </c>
      <c r="AA913" s="33" t="s">
        <v>925</v>
      </c>
      <c r="AB913" s="33" t="s">
        <v>1289</v>
      </c>
      <c r="AC913" s="33" t="s">
        <v>1305</v>
      </c>
      <c r="AD913" s="33" t="s">
        <v>1289</v>
      </c>
    </row>
    <row r="914" spans="1:30" x14ac:dyDescent="0.3">
      <c r="A914" t="s">
        <v>926</v>
      </c>
      <c r="B914">
        <v>518460</v>
      </c>
      <c r="C914">
        <v>518460</v>
      </c>
      <c r="D914" s="2">
        <v>1</v>
      </c>
      <c r="E914">
        <v>627831</v>
      </c>
      <c r="F914">
        <v>0</v>
      </c>
      <c r="I914" t="s">
        <v>926</v>
      </c>
      <c r="J914" t="s">
        <v>1288</v>
      </c>
      <c r="X914" s="32" t="s">
        <v>926</v>
      </c>
      <c r="Y914" s="32" t="s">
        <v>1289</v>
      </c>
      <c r="AA914" s="33" t="s">
        <v>926</v>
      </c>
      <c r="AB914" s="33" t="s">
        <v>1289</v>
      </c>
      <c r="AC914" s="33" t="s">
        <v>1305</v>
      </c>
      <c r="AD914" s="33" t="s">
        <v>1289</v>
      </c>
    </row>
    <row r="915" spans="1:30" x14ac:dyDescent="0.3">
      <c r="A915" t="s">
        <v>927</v>
      </c>
      <c r="B915">
        <v>218116</v>
      </c>
      <c r="C915">
        <v>349395</v>
      </c>
      <c r="D915" s="2">
        <v>0.62</v>
      </c>
      <c r="E915">
        <v>587415</v>
      </c>
      <c r="F915">
        <v>587415</v>
      </c>
      <c r="I915" t="s">
        <v>927</v>
      </c>
      <c r="J915" t="s">
        <v>1288</v>
      </c>
      <c r="X915" s="32" t="s">
        <v>927</v>
      </c>
      <c r="Y915" s="32" t="s">
        <v>1289</v>
      </c>
      <c r="AA915" s="33" t="s">
        <v>927</v>
      </c>
      <c r="AB915" s="33" t="s">
        <v>1289</v>
      </c>
      <c r="AC915" s="33" t="s">
        <v>1305</v>
      </c>
      <c r="AD915" s="33" t="s">
        <v>1289</v>
      </c>
    </row>
    <row r="916" spans="1:30" x14ac:dyDescent="0.3">
      <c r="A916" t="s">
        <v>928</v>
      </c>
      <c r="B916">
        <v>116758</v>
      </c>
      <c r="C916">
        <v>292306</v>
      </c>
      <c r="D916" s="2">
        <v>0.4</v>
      </c>
      <c r="E916">
        <v>469552</v>
      </c>
      <c r="F916">
        <v>469552</v>
      </c>
      <c r="I916" t="s">
        <v>928</v>
      </c>
      <c r="J916" t="s">
        <v>1304</v>
      </c>
      <c r="X916" s="32" t="s">
        <v>928</v>
      </c>
      <c r="Y916" s="32" t="s">
        <v>1289</v>
      </c>
      <c r="AA916" s="33" t="s">
        <v>928</v>
      </c>
      <c r="AB916" s="33" t="s">
        <v>1289</v>
      </c>
      <c r="AC916" s="33" t="s">
        <v>1305</v>
      </c>
      <c r="AD916" s="33" t="s">
        <v>1289</v>
      </c>
    </row>
    <row r="917" spans="1:30" x14ac:dyDescent="0.3">
      <c r="A917" t="s">
        <v>929</v>
      </c>
      <c r="B917">
        <v>108596.67</v>
      </c>
      <c r="C917">
        <v>515527</v>
      </c>
      <c r="D917" s="2">
        <v>0.21</v>
      </c>
      <c r="E917">
        <v>0</v>
      </c>
      <c r="F917">
        <v>0</v>
      </c>
      <c r="I917" t="s">
        <v>929</v>
      </c>
      <c r="J917" t="s">
        <v>1303</v>
      </c>
      <c r="X917" s="32" t="s">
        <v>929</v>
      </c>
      <c r="Y917" s="32" t="s">
        <v>1289</v>
      </c>
      <c r="AA917" s="33" t="s">
        <v>929</v>
      </c>
      <c r="AB917" s="33" t="s">
        <v>1289</v>
      </c>
      <c r="AC917" s="33" t="s">
        <v>1305</v>
      </c>
      <c r="AD917" s="33" t="s">
        <v>1289</v>
      </c>
    </row>
    <row r="918" spans="1:30" x14ac:dyDescent="0.3">
      <c r="A918" t="s">
        <v>930</v>
      </c>
      <c r="B918">
        <v>179972</v>
      </c>
      <c r="C918">
        <v>207660</v>
      </c>
      <c r="D918" s="2">
        <v>0.87</v>
      </c>
      <c r="E918">
        <v>237968</v>
      </c>
      <c r="F918">
        <v>0</v>
      </c>
      <c r="I918" t="s">
        <v>930</v>
      </c>
      <c r="J918" t="s">
        <v>1303</v>
      </c>
      <c r="X918" s="32" t="s">
        <v>930</v>
      </c>
      <c r="Y918" s="32" t="s">
        <v>1289</v>
      </c>
      <c r="AA918" s="33" t="s">
        <v>930</v>
      </c>
      <c r="AB918" s="33" t="s">
        <v>1289</v>
      </c>
      <c r="AC918" s="33" t="s">
        <v>1305</v>
      </c>
      <c r="AD918" s="33" t="s">
        <v>1289</v>
      </c>
    </row>
    <row r="919" spans="1:30" x14ac:dyDescent="0.3">
      <c r="A919" t="s">
        <v>931</v>
      </c>
      <c r="B919">
        <v>139160</v>
      </c>
      <c r="C919">
        <v>173950</v>
      </c>
      <c r="D919" s="2">
        <v>0.8</v>
      </c>
      <c r="E919">
        <v>390258</v>
      </c>
      <c r="F919">
        <v>0</v>
      </c>
      <c r="I919" t="s">
        <v>931</v>
      </c>
      <c r="J919" t="s">
        <v>1303</v>
      </c>
      <c r="X919" s="32" t="s">
        <v>931</v>
      </c>
      <c r="Y919" s="32" t="s">
        <v>1289</v>
      </c>
      <c r="AA919" s="33" t="s">
        <v>931</v>
      </c>
      <c r="AB919" s="33" t="s">
        <v>1289</v>
      </c>
      <c r="AC919" s="33" t="s">
        <v>1305</v>
      </c>
      <c r="AD919" s="33" t="s">
        <v>1289</v>
      </c>
    </row>
    <row r="920" spans="1:30" x14ac:dyDescent="0.3">
      <c r="A920" t="s">
        <v>932</v>
      </c>
      <c r="B920">
        <v>210465</v>
      </c>
      <c r="C920">
        <v>224496</v>
      </c>
      <c r="D920" s="2">
        <v>0.94</v>
      </c>
      <c r="E920">
        <v>349514</v>
      </c>
      <c r="F920">
        <v>0</v>
      </c>
      <c r="I920" t="s">
        <v>932</v>
      </c>
      <c r="J920" t="s">
        <v>1303</v>
      </c>
      <c r="X920" s="32" t="s">
        <v>932</v>
      </c>
      <c r="Y920" s="32" t="s">
        <v>1289</v>
      </c>
      <c r="AA920" s="33" t="s">
        <v>932</v>
      </c>
      <c r="AB920" s="33" t="s">
        <v>1289</v>
      </c>
      <c r="AC920" s="33" t="s">
        <v>1305</v>
      </c>
      <c r="AD920" s="33" t="s">
        <v>1289</v>
      </c>
    </row>
    <row r="921" spans="1:30" x14ac:dyDescent="0.3">
      <c r="A921" t="s">
        <v>933</v>
      </c>
      <c r="B921">
        <v>31355</v>
      </c>
      <c r="C921">
        <v>212905</v>
      </c>
      <c r="D921" s="2">
        <v>0.15</v>
      </c>
      <c r="E921">
        <v>0</v>
      </c>
      <c r="F921">
        <v>0</v>
      </c>
      <c r="I921" t="s">
        <v>933</v>
      </c>
      <c r="J921" t="s">
        <v>1304</v>
      </c>
      <c r="X921" s="32" t="s">
        <v>933</v>
      </c>
      <c r="Y921" s="32" t="s">
        <v>1289</v>
      </c>
      <c r="AA921" s="33" t="s">
        <v>933</v>
      </c>
      <c r="AB921" s="33" t="s">
        <v>1289</v>
      </c>
      <c r="AC921" s="33" t="s">
        <v>1305</v>
      </c>
      <c r="AD921" s="33" t="s">
        <v>1289</v>
      </c>
    </row>
    <row r="922" spans="1:30" x14ac:dyDescent="0.3">
      <c r="A922" t="s">
        <v>934</v>
      </c>
      <c r="B922">
        <v>195000</v>
      </c>
      <c r="C922">
        <v>212433</v>
      </c>
      <c r="D922" s="2">
        <v>0.92</v>
      </c>
      <c r="E922">
        <v>295005</v>
      </c>
      <c r="F922">
        <v>0</v>
      </c>
      <c r="I922" t="s">
        <v>934</v>
      </c>
      <c r="J922" t="s">
        <v>1303</v>
      </c>
      <c r="X922" s="32" t="s">
        <v>934</v>
      </c>
      <c r="Y922" s="32" t="s">
        <v>1289</v>
      </c>
      <c r="AA922" s="33" t="s">
        <v>934</v>
      </c>
      <c r="AB922" s="33" t="s">
        <v>1289</v>
      </c>
      <c r="AC922" s="33" t="s">
        <v>1305</v>
      </c>
      <c r="AD922" s="33" t="s">
        <v>1289</v>
      </c>
    </row>
    <row r="923" spans="1:30" x14ac:dyDescent="0.3">
      <c r="A923" t="s">
        <v>935</v>
      </c>
      <c r="B923">
        <v>163875.84</v>
      </c>
      <c r="C923">
        <v>176940</v>
      </c>
      <c r="D923" s="2">
        <v>0.93</v>
      </c>
      <c r="E923">
        <v>401885</v>
      </c>
      <c r="F923">
        <v>0</v>
      </c>
      <c r="I923" t="s">
        <v>935</v>
      </c>
      <c r="J923" t="s">
        <v>1303</v>
      </c>
      <c r="X923" s="32" t="s">
        <v>935</v>
      </c>
      <c r="Y923" s="32" t="s">
        <v>1289</v>
      </c>
      <c r="AA923" s="33" t="s">
        <v>935</v>
      </c>
      <c r="AB923" s="33" t="s">
        <v>1289</v>
      </c>
      <c r="AC923" s="33" t="s">
        <v>1305</v>
      </c>
      <c r="AD923" s="33" t="s">
        <v>1289</v>
      </c>
    </row>
    <row r="924" spans="1:30" x14ac:dyDescent="0.3">
      <c r="A924" t="s">
        <v>936</v>
      </c>
      <c r="B924">
        <v>185290</v>
      </c>
      <c r="C924">
        <v>221377</v>
      </c>
      <c r="D924" s="2">
        <v>0.84</v>
      </c>
      <c r="E924">
        <v>295936</v>
      </c>
      <c r="F924">
        <v>0</v>
      </c>
      <c r="I924" t="s">
        <v>936</v>
      </c>
      <c r="J924" t="s">
        <v>1303</v>
      </c>
      <c r="X924" s="32" t="s">
        <v>936</v>
      </c>
      <c r="Y924" s="32" t="s">
        <v>1289</v>
      </c>
      <c r="AA924" s="33" t="s">
        <v>936</v>
      </c>
      <c r="AB924" s="33" t="s">
        <v>1289</v>
      </c>
      <c r="AC924" s="33" t="s">
        <v>1305</v>
      </c>
      <c r="AD924" s="33" t="s">
        <v>1289</v>
      </c>
    </row>
    <row r="925" spans="1:30" x14ac:dyDescent="0.3">
      <c r="A925" t="s">
        <v>937</v>
      </c>
      <c r="B925">
        <v>392734</v>
      </c>
      <c r="C925">
        <v>427842</v>
      </c>
      <c r="D925" s="2">
        <v>0.92</v>
      </c>
      <c r="E925">
        <v>466383</v>
      </c>
      <c r="F925">
        <v>0</v>
      </c>
      <c r="I925" t="s">
        <v>937</v>
      </c>
      <c r="J925" t="s">
        <v>1288</v>
      </c>
      <c r="X925" s="32" t="s">
        <v>937</v>
      </c>
      <c r="Y925" s="32" t="s">
        <v>1289</v>
      </c>
      <c r="AA925" s="33" t="s">
        <v>937</v>
      </c>
      <c r="AB925" s="33" t="s">
        <v>1289</v>
      </c>
      <c r="AC925" s="33" t="s">
        <v>1305</v>
      </c>
      <c r="AD925" s="33" t="s">
        <v>1289</v>
      </c>
    </row>
    <row r="926" spans="1:30" x14ac:dyDescent="0.3">
      <c r="A926" t="s">
        <v>938</v>
      </c>
      <c r="B926">
        <v>138140</v>
      </c>
      <c r="C926">
        <v>151954</v>
      </c>
      <c r="D926" s="2">
        <v>0.91</v>
      </c>
      <c r="E926">
        <v>249126</v>
      </c>
      <c r="F926">
        <v>0</v>
      </c>
      <c r="I926" t="s">
        <v>938</v>
      </c>
      <c r="J926" t="s">
        <v>1303</v>
      </c>
      <c r="X926" s="32" t="s">
        <v>938</v>
      </c>
      <c r="Y926" s="32" t="s">
        <v>1289</v>
      </c>
      <c r="AA926" s="33" t="s">
        <v>938</v>
      </c>
      <c r="AB926" s="33" t="s">
        <v>1289</v>
      </c>
      <c r="AC926" s="33" t="s">
        <v>1305</v>
      </c>
      <c r="AD926" s="33" t="s">
        <v>1289</v>
      </c>
    </row>
    <row r="927" spans="1:30" x14ac:dyDescent="0.3">
      <c r="A927" t="s">
        <v>939</v>
      </c>
      <c r="B927">
        <v>305210</v>
      </c>
      <c r="C927">
        <v>336973</v>
      </c>
      <c r="D927" s="2">
        <v>0.91</v>
      </c>
      <c r="E927">
        <v>646818</v>
      </c>
      <c r="F927">
        <v>0</v>
      </c>
      <c r="I927" t="s">
        <v>939</v>
      </c>
      <c r="J927" t="s">
        <v>1304</v>
      </c>
      <c r="X927" s="32" t="s">
        <v>939</v>
      </c>
      <c r="Y927" s="32" t="s">
        <v>1289</v>
      </c>
      <c r="AA927" s="33" t="s">
        <v>939</v>
      </c>
      <c r="AB927" s="33" t="s">
        <v>1289</v>
      </c>
      <c r="AC927" s="33" t="s">
        <v>1305</v>
      </c>
      <c r="AD927" s="33" t="s">
        <v>1289</v>
      </c>
    </row>
    <row r="928" spans="1:30" x14ac:dyDescent="0.3">
      <c r="A928" t="s">
        <v>940</v>
      </c>
      <c r="B928">
        <v>242462</v>
      </c>
      <c r="C928">
        <v>440840</v>
      </c>
      <c r="D928" s="2">
        <v>0.55000000000000004</v>
      </c>
      <c r="E928">
        <v>593084</v>
      </c>
      <c r="F928">
        <v>0</v>
      </c>
      <c r="I928" t="s">
        <v>940</v>
      </c>
      <c r="J928" t="s">
        <v>1288</v>
      </c>
      <c r="X928" s="32" t="s">
        <v>940</v>
      </c>
      <c r="Y928" s="32" t="s">
        <v>1289</v>
      </c>
      <c r="AA928" s="33" t="s">
        <v>940</v>
      </c>
      <c r="AB928" s="33" t="s">
        <v>1289</v>
      </c>
      <c r="AC928" s="33" t="s">
        <v>1305</v>
      </c>
      <c r="AD928" s="33" t="s">
        <v>1289</v>
      </c>
    </row>
    <row r="929" spans="1:30" x14ac:dyDescent="0.3">
      <c r="A929" t="s">
        <v>941</v>
      </c>
      <c r="B929">
        <v>131487</v>
      </c>
      <c r="C929">
        <v>452751</v>
      </c>
      <c r="D929" s="2">
        <v>0.28999999999999998</v>
      </c>
      <c r="E929">
        <v>0</v>
      </c>
      <c r="F929">
        <v>0</v>
      </c>
      <c r="I929" t="s">
        <v>941</v>
      </c>
      <c r="J929" t="s">
        <v>1288</v>
      </c>
      <c r="X929" s="32" t="s">
        <v>941</v>
      </c>
      <c r="Y929" s="32" t="s">
        <v>1289</v>
      </c>
      <c r="AA929" s="33" t="s">
        <v>941</v>
      </c>
      <c r="AB929" s="33" t="s">
        <v>1289</v>
      </c>
      <c r="AC929" s="33" t="s">
        <v>1305</v>
      </c>
      <c r="AD929" s="33" t="s">
        <v>1289</v>
      </c>
    </row>
    <row r="930" spans="1:30" x14ac:dyDescent="0.3">
      <c r="A930" t="s">
        <v>942</v>
      </c>
      <c r="B930">
        <v>109432</v>
      </c>
      <c r="C930">
        <v>347054</v>
      </c>
      <c r="D930" s="2">
        <v>0.32</v>
      </c>
      <c r="E930">
        <v>0</v>
      </c>
      <c r="F930">
        <v>0</v>
      </c>
      <c r="I930" t="s">
        <v>942</v>
      </c>
      <c r="J930" t="s">
        <v>1288</v>
      </c>
      <c r="X930" s="32" t="s">
        <v>942</v>
      </c>
      <c r="Y930" s="32" t="s">
        <v>1289</v>
      </c>
      <c r="AA930" s="33" t="s">
        <v>942</v>
      </c>
      <c r="AB930" s="33" t="s">
        <v>1289</v>
      </c>
      <c r="AC930" s="33" t="s">
        <v>1305</v>
      </c>
      <c r="AD930" s="33" t="s">
        <v>1289</v>
      </c>
    </row>
    <row r="931" spans="1:30" x14ac:dyDescent="0.3">
      <c r="A931" t="s">
        <v>943</v>
      </c>
      <c r="B931">
        <v>559962</v>
      </c>
      <c r="C931">
        <v>559962</v>
      </c>
      <c r="D931" s="2">
        <v>1</v>
      </c>
      <c r="E931">
        <v>676256</v>
      </c>
      <c r="F931">
        <v>0</v>
      </c>
      <c r="I931" t="s">
        <v>943</v>
      </c>
      <c r="J931" t="s">
        <v>1288</v>
      </c>
      <c r="X931" s="32" t="s">
        <v>943</v>
      </c>
      <c r="Y931" s="32" t="s">
        <v>1289</v>
      </c>
      <c r="AA931" s="33" t="s">
        <v>943</v>
      </c>
      <c r="AB931" s="33" t="s">
        <v>1289</v>
      </c>
      <c r="AC931" s="33" t="s">
        <v>1305</v>
      </c>
      <c r="AD931" s="33" t="s">
        <v>1289</v>
      </c>
    </row>
    <row r="932" spans="1:30" x14ac:dyDescent="0.3">
      <c r="A932" t="s">
        <v>944</v>
      </c>
      <c r="B932">
        <v>287505.94</v>
      </c>
      <c r="C932">
        <v>535686</v>
      </c>
      <c r="D932" s="2">
        <v>0.54</v>
      </c>
      <c r="E932">
        <v>0</v>
      </c>
      <c r="F932">
        <v>0</v>
      </c>
      <c r="I932" t="s">
        <v>944</v>
      </c>
      <c r="J932" t="s">
        <v>1305</v>
      </c>
      <c r="X932" s="32" t="s">
        <v>944</v>
      </c>
      <c r="Y932" s="32" t="s">
        <v>1289</v>
      </c>
      <c r="AA932" s="33" t="s">
        <v>944</v>
      </c>
      <c r="AB932" s="33" 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</c>
      <c r="B933">
        <v>360781.61</v>
      </c>
      <c r="C933">
        <v>708288</v>
      </c>
      <c r="D933" s="2">
        <v>0.51</v>
      </c>
      <c r="E933">
        <v>0</v>
      </c>
      <c r="F933">
        <v>0</v>
      </c>
      <c r="I933" t="s">
        <v>945</v>
      </c>
      <c r="J933" t="s">
        <v>1288</v>
      </c>
      <c r="X933" s="32" t="s">
        <v>945</v>
      </c>
      <c r="Y933" s="32" t="s">
        <v>1289</v>
      </c>
      <c r="AA933" s="33" t="s">
        <v>945</v>
      </c>
      <c r="AB933" s="33" t="s">
        <v>1289</v>
      </c>
      <c r="AC933" s="33" t="s">
        <v>1305</v>
      </c>
      <c r="AD933" s="33" t="s">
        <v>1289</v>
      </c>
    </row>
    <row r="934" spans="1:30" x14ac:dyDescent="0.3">
      <c r="A934" t="s">
        <v>946</v>
      </c>
      <c r="B934">
        <v>317534</v>
      </c>
      <c r="C934">
        <v>317534</v>
      </c>
      <c r="D934" s="2">
        <v>1</v>
      </c>
      <c r="E934">
        <v>546451</v>
      </c>
      <c r="F934">
        <v>0</v>
      </c>
      <c r="I934" t="s">
        <v>946</v>
      </c>
      <c r="J934" t="s">
        <v>1303</v>
      </c>
      <c r="X934" s="32" t="s">
        <v>946</v>
      </c>
      <c r="Y934" s="32" t="s">
        <v>1289</v>
      </c>
      <c r="AA934" s="33" t="s">
        <v>946</v>
      </c>
      <c r="AB934" s="33" t="s">
        <v>1289</v>
      </c>
      <c r="AC934" s="33" t="s">
        <v>1305</v>
      </c>
      <c r="AD934" s="33" t="s">
        <v>1289</v>
      </c>
    </row>
    <row r="935" spans="1:30" x14ac:dyDescent="0.3">
      <c r="A935" t="s">
        <v>947</v>
      </c>
      <c r="B935">
        <v>577733</v>
      </c>
      <c r="C935">
        <v>608140</v>
      </c>
      <c r="D935" s="2">
        <v>0.95</v>
      </c>
      <c r="E935">
        <v>777663</v>
      </c>
      <c r="F935">
        <v>0</v>
      </c>
      <c r="I935" t="s">
        <v>947</v>
      </c>
      <c r="J935" t="s">
        <v>1288</v>
      </c>
      <c r="X935" s="32" t="s">
        <v>947</v>
      </c>
      <c r="Y935" s="32" t="s">
        <v>1289</v>
      </c>
      <c r="AA935" s="33" t="s">
        <v>947</v>
      </c>
      <c r="AB935" s="33" t="s">
        <v>1289</v>
      </c>
      <c r="AC935" s="33" t="s">
        <v>1305</v>
      </c>
      <c r="AD935" s="33" t="s">
        <v>1289</v>
      </c>
    </row>
    <row r="936" spans="1:30" x14ac:dyDescent="0.3">
      <c r="A936" t="s">
        <v>948</v>
      </c>
      <c r="B936">
        <v>515200</v>
      </c>
      <c r="C936">
        <v>535800</v>
      </c>
      <c r="D936" s="2">
        <v>0.96</v>
      </c>
      <c r="E936">
        <v>705328</v>
      </c>
      <c r="F936">
        <v>0</v>
      </c>
      <c r="I936" t="s">
        <v>948</v>
      </c>
      <c r="J936" t="s">
        <v>1288</v>
      </c>
      <c r="X936" s="32" t="s">
        <v>948</v>
      </c>
      <c r="Y936" s="32" t="s">
        <v>1289</v>
      </c>
      <c r="AA936" s="33" t="s">
        <v>948</v>
      </c>
      <c r="AB936" s="33" t="s">
        <v>1289</v>
      </c>
      <c r="AC936" s="33" t="s">
        <v>1305</v>
      </c>
      <c r="AD936" s="33" t="s">
        <v>1289</v>
      </c>
    </row>
    <row r="937" spans="1:30" x14ac:dyDescent="0.3">
      <c r="A937" t="s">
        <v>949</v>
      </c>
      <c r="B937">
        <v>176173</v>
      </c>
      <c r="C937">
        <v>249990</v>
      </c>
      <c r="D937" s="2">
        <v>0.7</v>
      </c>
      <c r="E937">
        <v>750818</v>
      </c>
      <c r="F937">
        <v>0</v>
      </c>
      <c r="I937" t="s">
        <v>949</v>
      </c>
      <c r="J937" t="s">
        <v>1303</v>
      </c>
      <c r="X937" s="32" t="s">
        <v>949</v>
      </c>
      <c r="Y937" s="32" t="s">
        <v>1289</v>
      </c>
      <c r="AA937" s="33" t="s">
        <v>949</v>
      </c>
      <c r="AB937" s="33" t="s">
        <v>1289</v>
      </c>
      <c r="AC937" s="33" t="s">
        <v>1305</v>
      </c>
      <c r="AD937" s="33" t="s">
        <v>1289</v>
      </c>
    </row>
    <row r="938" spans="1:30" x14ac:dyDescent="0.3">
      <c r="A938" t="s">
        <v>950</v>
      </c>
      <c r="B938">
        <v>154468</v>
      </c>
      <c r="C938">
        <v>551860</v>
      </c>
      <c r="D938" s="2">
        <v>0.28000000000000003</v>
      </c>
      <c r="E938">
        <v>0</v>
      </c>
      <c r="F938">
        <v>0</v>
      </c>
      <c r="I938" t="s">
        <v>950</v>
      </c>
      <c r="J938" t="s">
        <v>1288</v>
      </c>
      <c r="X938" s="32" t="s">
        <v>950</v>
      </c>
      <c r="Y938" s="32" t="s">
        <v>1289</v>
      </c>
      <c r="AA938" s="33" t="s">
        <v>950</v>
      </c>
      <c r="AB938" s="33" t="s">
        <v>1289</v>
      </c>
      <c r="AC938" s="33" t="s">
        <v>1305</v>
      </c>
      <c r="AD938" s="33" t="s">
        <v>1289</v>
      </c>
    </row>
    <row r="939" spans="1:30" x14ac:dyDescent="0.3">
      <c r="A939" t="s">
        <v>951</v>
      </c>
      <c r="B939">
        <v>681328.98</v>
      </c>
      <c r="C939">
        <v>717180</v>
      </c>
      <c r="D939" s="2">
        <v>0.95</v>
      </c>
      <c r="E939">
        <v>490410</v>
      </c>
      <c r="F939">
        <v>0</v>
      </c>
      <c r="I939" t="s">
        <v>951</v>
      </c>
      <c r="J939" t="s">
        <v>1288</v>
      </c>
      <c r="X939" s="32" t="s">
        <v>951</v>
      </c>
      <c r="Y939" s="32" t="s">
        <v>1289</v>
      </c>
      <c r="AA939" s="33" t="s">
        <v>951</v>
      </c>
      <c r="AB939" s="33" t="s">
        <v>1289</v>
      </c>
      <c r="AC939" s="33" t="s">
        <v>1305</v>
      </c>
      <c r="AD939" s="33" t="s">
        <v>1289</v>
      </c>
    </row>
    <row r="940" spans="1:30" x14ac:dyDescent="0.3">
      <c r="A940" t="s">
        <v>952</v>
      </c>
      <c r="B940">
        <v>507415</v>
      </c>
      <c r="C940">
        <v>556377</v>
      </c>
      <c r="D940" s="2">
        <v>0.91</v>
      </c>
      <c r="E940">
        <v>681775</v>
      </c>
      <c r="F940">
        <v>0</v>
      </c>
      <c r="I940" t="s">
        <v>952</v>
      </c>
      <c r="J940" t="s">
        <v>1303</v>
      </c>
      <c r="X940" s="32" t="s">
        <v>952</v>
      </c>
      <c r="Y940" s="32" t="s">
        <v>1289</v>
      </c>
      <c r="AA940" s="33" t="s">
        <v>952</v>
      </c>
      <c r="AB940" s="33" t="s">
        <v>1289</v>
      </c>
      <c r="AC940" s="33" t="s">
        <v>1305</v>
      </c>
      <c r="AD940" s="33" t="s">
        <v>1289</v>
      </c>
    </row>
    <row r="941" spans="1:30" x14ac:dyDescent="0.3">
      <c r="A941" t="s">
        <v>953</v>
      </c>
      <c r="B941">
        <v>382007.12</v>
      </c>
      <c r="C941">
        <v>520020</v>
      </c>
      <c r="D941" s="2">
        <v>0.73</v>
      </c>
      <c r="E941">
        <v>756788</v>
      </c>
      <c r="F941">
        <v>756788</v>
      </c>
      <c r="I941" t="s">
        <v>953</v>
      </c>
      <c r="J941" t="s">
        <v>1288</v>
      </c>
      <c r="X941" s="32" t="s">
        <v>953</v>
      </c>
      <c r="Y941" s="32" t="s">
        <v>1289</v>
      </c>
      <c r="AA941" s="33" t="s">
        <v>953</v>
      </c>
      <c r="AB941" s="33" t="s">
        <v>1289</v>
      </c>
      <c r="AC941" s="33" t="s">
        <v>1305</v>
      </c>
      <c r="AD941" s="33" t="s">
        <v>1289</v>
      </c>
    </row>
    <row r="942" spans="1:30" x14ac:dyDescent="0.3">
      <c r="A942" t="s">
        <v>954</v>
      </c>
      <c r="B942">
        <v>682242.08</v>
      </c>
      <c r="C942">
        <v>688769</v>
      </c>
      <c r="D942" s="2">
        <v>0.99</v>
      </c>
      <c r="E942">
        <v>529227</v>
      </c>
      <c r="F942">
        <v>0</v>
      </c>
      <c r="I942" t="s">
        <v>954</v>
      </c>
      <c r="J942" t="s">
        <v>1288</v>
      </c>
      <c r="X942" s="32" t="s">
        <v>954</v>
      </c>
      <c r="Y942" s="32" t="s">
        <v>1289</v>
      </c>
      <c r="AA942" s="33" t="s">
        <v>954</v>
      </c>
      <c r="AB942" s="33" t="s">
        <v>1289</v>
      </c>
      <c r="AC942" s="33" t="s">
        <v>1305</v>
      </c>
      <c r="AD942" s="33" t="s">
        <v>1289</v>
      </c>
    </row>
    <row r="943" spans="1:30" x14ac:dyDescent="0.3">
      <c r="A943" t="s">
        <v>955</v>
      </c>
      <c r="B943">
        <v>371616</v>
      </c>
      <c r="C943">
        <v>398160</v>
      </c>
      <c r="D943" s="2">
        <v>0.93</v>
      </c>
      <c r="E943">
        <v>430010</v>
      </c>
      <c r="F943">
        <v>0</v>
      </c>
      <c r="I943" t="s">
        <v>955</v>
      </c>
      <c r="J943" t="s">
        <v>1303</v>
      </c>
      <c r="X943" s="32" t="s">
        <v>955</v>
      </c>
      <c r="Y943" s="32" t="s">
        <v>1289</v>
      </c>
      <c r="AA943" s="33" t="s">
        <v>955</v>
      </c>
      <c r="AB943" s="33" t="s">
        <v>1289</v>
      </c>
      <c r="AC943" s="33" t="s">
        <v>1305</v>
      </c>
      <c r="AD943" s="33" t="s">
        <v>1289</v>
      </c>
    </row>
    <row r="944" spans="1:30" x14ac:dyDescent="0.3">
      <c r="A944" t="s">
        <v>956</v>
      </c>
      <c r="B944">
        <v>348361.39</v>
      </c>
      <c r="C944">
        <v>348512</v>
      </c>
      <c r="D944" s="2">
        <v>1</v>
      </c>
      <c r="E944">
        <v>463202</v>
      </c>
      <c r="F944">
        <v>0</v>
      </c>
      <c r="I944" t="s">
        <v>956</v>
      </c>
      <c r="J944" t="s">
        <v>1304</v>
      </c>
      <c r="X944" s="32" t="s">
        <v>956</v>
      </c>
      <c r="Y944" s="32" t="s">
        <v>1289</v>
      </c>
      <c r="AA944" s="33" t="s">
        <v>956</v>
      </c>
      <c r="AB944" s="33" t="s">
        <v>1289</v>
      </c>
      <c r="AC944" s="33" t="s">
        <v>1305</v>
      </c>
      <c r="AD944" s="33" t="s">
        <v>1289</v>
      </c>
    </row>
    <row r="945" spans="1:30" x14ac:dyDescent="0.3">
      <c r="A945" t="s">
        <v>957</v>
      </c>
      <c r="B945">
        <v>416531.76</v>
      </c>
      <c r="C945">
        <v>533673</v>
      </c>
      <c r="D945" s="2">
        <v>0.78</v>
      </c>
      <c r="E945">
        <v>440468</v>
      </c>
      <c r="F945">
        <v>440468</v>
      </c>
      <c r="I945" t="s">
        <v>957</v>
      </c>
      <c r="J945" t="s">
        <v>1288</v>
      </c>
      <c r="X945" s="32" t="s">
        <v>957</v>
      </c>
      <c r="Y945" s="32" t="s">
        <v>1289</v>
      </c>
      <c r="AA945" s="33" t="s">
        <v>957</v>
      </c>
      <c r="AB945" s="33" t="s">
        <v>1289</v>
      </c>
      <c r="AC945" s="33" t="s">
        <v>1305</v>
      </c>
      <c r="AD945" s="33" t="s">
        <v>1289</v>
      </c>
    </row>
    <row r="946" spans="1:30" x14ac:dyDescent="0.3">
      <c r="A946" t="s">
        <v>958</v>
      </c>
      <c r="B946">
        <v>197262</v>
      </c>
      <c r="C946">
        <v>288144</v>
      </c>
      <c r="D946" s="2">
        <v>0.68</v>
      </c>
      <c r="E946">
        <v>656850</v>
      </c>
      <c r="F946">
        <v>656850</v>
      </c>
      <c r="I946" t="s">
        <v>958</v>
      </c>
      <c r="J946" t="s">
        <v>1288</v>
      </c>
      <c r="X946" s="32" t="s">
        <v>958</v>
      </c>
      <c r="Y946" s="32" t="s">
        <v>1289</v>
      </c>
      <c r="AA946" s="33" t="s">
        <v>958</v>
      </c>
      <c r="AB946" s="33" t="s">
        <v>1289</v>
      </c>
      <c r="AC946" s="33" t="s">
        <v>1305</v>
      </c>
      <c r="AD946" s="33" t="s">
        <v>1289</v>
      </c>
    </row>
    <row r="947" spans="1:30" x14ac:dyDescent="0.3">
      <c r="A947" t="s">
        <v>959</v>
      </c>
      <c r="B947">
        <v>259869.37</v>
      </c>
      <c r="C947">
        <v>330722</v>
      </c>
      <c r="D947" s="2">
        <v>0.79</v>
      </c>
      <c r="E947">
        <v>647109</v>
      </c>
      <c r="F947">
        <v>0</v>
      </c>
      <c r="I947" t="s">
        <v>959</v>
      </c>
      <c r="J947" t="s">
        <v>1304</v>
      </c>
      <c r="X947" s="32" t="s">
        <v>959</v>
      </c>
      <c r="Y947" s="32" t="s">
        <v>1289</v>
      </c>
      <c r="AA947" s="33" t="s">
        <v>959</v>
      </c>
      <c r="AB947" s="33" t="s">
        <v>1289</v>
      </c>
      <c r="AC947" s="33" t="s">
        <v>1305</v>
      </c>
      <c r="AD947" s="33" t="s">
        <v>1289</v>
      </c>
    </row>
    <row r="948" spans="1:30" x14ac:dyDescent="0.3">
      <c r="A948" t="s">
        <v>960</v>
      </c>
      <c r="B948">
        <v>231460</v>
      </c>
      <c r="C948">
        <v>231460</v>
      </c>
      <c r="D948" s="2">
        <v>1</v>
      </c>
      <c r="E948">
        <v>583939</v>
      </c>
      <c r="F948">
        <v>0</v>
      </c>
      <c r="I948" t="s">
        <v>960</v>
      </c>
      <c r="J948" t="s">
        <v>1303</v>
      </c>
      <c r="X948" s="32" t="s">
        <v>960</v>
      </c>
      <c r="Y948" s="32" t="s">
        <v>1289</v>
      </c>
      <c r="AA948" s="33" t="s">
        <v>960</v>
      </c>
      <c r="AB948" s="33" t="s">
        <v>1289</v>
      </c>
      <c r="AC948" s="33" t="s">
        <v>1305</v>
      </c>
      <c r="AD948" s="33" t="s">
        <v>1289</v>
      </c>
    </row>
    <row r="949" spans="1:30" x14ac:dyDescent="0.3">
      <c r="A949" t="s">
        <v>961</v>
      </c>
      <c r="B949">
        <v>564560</v>
      </c>
      <c r="C949">
        <v>564560</v>
      </c>
      <c r="D949" s="2">
        <v>1</v>
      </c>
      <c r="E949">
        <v>719019</v>
      </c>
      <c r="F949">
        <v>0</v>
      </c>
      <c r="I949" t="s">
        <v>961</v>
      </c>
      <c r="J949" t="s">
        <v>1288</v>
      </c>
      <c r="X949" s="32" t="s">
        <v>961</v>
      </c>
      <c r="Y949" s="32" t="s">
        <v>1289</v>
      </c>
      <c r="AA949" s="33" t="s">
        <v>961</v>
      </c>
      <c r="AB949" s="33" t="s">
        <v>1289</v>
      </c>
      <c r="AC949" s="33" t="s">
        <v>1305</v>
      </c>
      <c r="AD949" s="33" t="s">
        <v>1289</v>
      </c>
    </row>
    <row r="950" spans="1:30" x14ac:dyDescent="0.3">
      <c r="A950" t="s">
        <v>962</v>
      </c>
      <c r="B950">
        <v>167441</v>
      </c>
      <c r="C950">
        <v>219660</v>
      </c>
      <c r="D950" s="2">
        <v>0.76</v>
      </c>
      <c r="E950">
        <v>419456</v>
      </c>
      <c r="F950">
        <v>0</v>
      </c>
      <c r="I950" t="s">
        <v>962</v>
      </c>
      <c r="J950" t="s">
        <v>1288</v>
      </c>
      <c r="X950" s="32" t="s">
        <v>962</v>
      </c>
      <c r="Y950" s="32" t="s">
        <v>1289</v>
      </c>
      <c r="AA950" s="33" t="s">
        <v>962</v>
      </c>
      <c r="AB950" s="33" t="s">
        <v>1289</v>
      </c>
      <c r="AC950" s="33" t="s">
        <v>1305</v>
      </c>
      <c r="AD950" s="33" t="s">
        <v>1289</v>
      </c>
    </row>
    <row r="951" spans="1:30" x14ac:dyDescent="0.3">
      <c r="A951" t="s">
        <v>963</v>
      </c>
      <c r="B951">
        <v>595023</v>
      </c>
      <c r="C951">
        <v>595023</v>
      </c>
      <c r="D951" s="2">
        <v>1</v>
      </c>
      <c r="E951">
        <v>449492</v>
      </c>
      <c r="F951">
        <v>0</v>
      </c>
      <c r="I951" t="s">
        <v>963</v>
      </c>
      <c r="J951" t="s">
        <v>1288</v>
      </c>
      <c r="X951" s="32" t="s">
        <v>963</v>
      </c>
      <c r="Y951" s="32" t="s">
        <v>1289</v>
      </c>
      <c r="AA951" s="33" t="s">
        <v>963</v>
      </c>
      <c r="AB951" s="33" t="s">
        <v>1289</v>
      </c>
      <c r="AC951" s="33" t="s">
        <v>1305</v>
      </c>
      <c r="AD951" s="33" t="s">
        <v>1289</v>
      </c>
    </row>
    <row r="952" spans="1:30" x14ac:dyDescent="0.3">
      <c r="A952" t="s">
        <v>964</v>
      </c>
      <c r="B952">
        <v>322235.48</v>
      </c>
      <c r="C952">
        <v>359436</v>
      </c>
      <c r="D952" s="2">
        <v>0.9</v>
      </c>
      <c r="E952">
        <v>734743</v>
      </c>
      <c r="F952">
        <v>0</v>
      </c>
      <c r="I952" t="s">
        <v>964</v>
      </c>
      <c r="J952" t="s">
        <v>1304</v>
      </c>
      <c r="X952" s="32" t="s">
        <v>964</v>
      </c>
      <c r="Y952" s="32" t="s">
        <v>1289</v>
      </c>
      <c r="AA952" s="33" t="s">
        <v>964</v>
      </c>
      <c r="AB952" s="33" t="s">
        <v>1289</v>
      </c>
      <c r="AC952" s="33" t="s">
        <v>1305</v>
      </c>
      <c r="AD952" s="33" t="s">
        <v>1289</v>
      </c>
    </row>
    <row r="953" spans="1:30" x14ac:dyDescent="0.3">
      <c r="A953" t="s">
        <v>965</v>
      </c>
      <c r="B953">
        <v>400498</v>
      </c>
      <c r="C953">
        <v>400498</v>
      </c>
      <c r="D953" s="2">
        <v>1</v>
      </c>
      <c r="E953">
        <v>505724</v>
      </c>
      <c r="F953">
        <v>0</v>
      </c>
      <c r="I953" t="s">
        <v>965</v>
      </c>
      <c r="J953" t="s">
        <v>1304</v>
      </c>
      <c r="X953" s="32" t="s">
        <v>965</v>
      </c>
      <c r="Y953" s="32" t="s">
        <v>1289</v>
      </c>
      <c r="AA953" s="33" t="s">
        <v>965</v>
      </c>
      <c r="AB953" s="33" t="s">
        <v>1289</v>
      </c>
      <c r="AC953" s="33" t="s">
        <v>1305</v>
      </c>
      <c r="AD953" s="33" t="s">
        <v>1289</v>
      </c>
    </row>
    <row r="954" spans="1:30" x14ac:dyDescent="0.3">
      <c r="A954" t="s">
        <v>966</v>
      </c>
      <c r="B954">
        <v>427005</v>
      </c>
      <c r="C954">
        <v>458406</v>
      </c>
      <c r="D954" s="2">
        <v>0.93</v>
      </c>
      <c r="E954">
        <v>646995</v>
      </c>
      <c r="F954">
        <v>0</v>
      </c>
      <c r="I954" t="s">
        <v>966</v>
      </c>
      <c r="J954" t="s">
        <v>1288</v>
      </c>
      <c r="X954" s="32" t="s">
        <v>966</v>
      </c>
      <c r="Y954" s="32" t="s">
        <v>1289</v>
      </c>
      <c r="AA954" s="33" t="s">
        <v>966</v>
      </c>
      <c r="AB954" s="33" t="s">
        <v>1289</v>
      </c>
      <c r="AC954" s="33" t="s">
        <v>1305</v>
      </c>
      <c r="AD954" s="33" t="s">
        <v>1289</v>
      </c>
    </row>
    <row r="955" spans="1:30" x14ac:dyDescent="0.3">
      <c r="A955" t="s">
        <v>967</v>
      </c>
      <c r="B955">
        <v>271476</v>
      </c>
      <c r="C955">
        <v>271476</v>
      </c>
      <c r="D955" s="2">
        <v>1</v>
      </c>
      <c r="E955">
        <v>379387</v>
      </c>
      <c r="F955">
        <v>0</v>
      </c>
      <c r="I955" t="s">
        <v>967</v>
      </c>
      <c r="J955" t="s">
        <v>1288</v>
      </c>
      <c r="X955" s="32" t="s">
        <v>967</v>
      </c>
      <c r="Y955" s="32" t="s">
        <v>1289</v>
      </c>
      <c r="AA955" s="33" t="s">
        <v>967</v>
      </c>
      <c r="AB955" s="33" t="s">
        <v>1289</v>
      </c>
      <c r="AC955" s="33" t="s">
        <v>1305</v>
      </c>
      <c r="AD955" s="33" t="s">
        <v>1289</v>
      </c>
    </row>
    <row r="956" spans="1:30" x14ac:dyDescent="0.3">
      <c r="A956" t="s">
        <v>968</v>
      </c>
      <c r="B956">
        <v>610449</v>
      </c>
      <c r="C956">
        <v>610449</v>
      </c>
      <c r="D956" s="2">
        <v>1</v>
      </c>
      <c r="E956">
        <v>917267</v>
      </c>
      <c r="F956">
        <v>0</v>
      </c>
      <c r="I956" t="s">
        <v>968</v>
      </c>
      <c r="J956" t="s">
        <v>1303</v>
      </c>
      <c r="X956" s="32" t="s">
        <v>968</v>
      </c>
      <c r="Y956" s="32" t="s">
        <v>1289</v>
      </c>
      <c r="AA956" s="33" t="s">
        <v>968</v>
      </c>
      <c r="AB956" s="33" t="s">
        <v>1289</v>
      </c>
      <c r="AC956" s="33" t="s">
        <v>1305</v>
      </c>
      <c r="AD956" s="33" t="s">
        <v>1289</v>
      </c>
    </row>
    <row r="957" spans="1:30" x14ac:dyDescent="0.3">
      <c r="A957" t="s">
        <v>969</v>
      </c>
      <c r="B957">
        <v>201799</v>
      </c>
      <c r="C957">
        <v>252570</v>
      </c>
      <c r="D957" s="2">
        <v>0.8</v>
      </c>
      <c r="E957">
        <v>686241</v>
      </c>
      <c r="F957">
        <v>0</v>
      </c>
      <c r="I957" t="s">
        <v>969</v>
      </c>
      <c r="J957" t="s">
        <v>1303</v>
      </c>
      <c r="X957" s="32" t="s">
        <v>969</v>
      </c>
      <c r="Y957" s="32" t="s">
        <v>1289</v>
      </c>
      <c r="AA957" s="33" t="s">
        <v>969</v>
      </c>
      <c r="AB957" s="33" t="s">
        <v>1289</v>
      </c>
      <c r="AC957" s="33" t="s">
        <v>1305</v>
      </c>
      <c r="AD957" s="33" t="s">
        <v>1289</v>
      </c>
    </row>
    <row r="958" spans="1:30" x14ac:dyDescent="0.3">
      <c r="A958" t="s">
        <v>970</v>
      </c>
      <c r="B958">
        <v>54232</v>
      </c>
      <c r="C958">
        <v>178660</v>
      </c>
      <c r="D958" s="2">
        <v>0.3</v>
      </c>
      <c r="E958">
        <v>413721</v>
      </c>
      <c r="F958">
        <v>413721</v>
      </c>
      <c r="I958" t="s">
        <v>970</v>
      </c>
      <c r="J958" t="s">
        <v>1303</v>
      </c>
      <c r="X958" s="32" t="s">
        <v>970</v>
      </c>
      <c r="Y958" s="32" t="s">
        <v>1289</v>
      </c>
      <c r="AA958" s="33" t="s">
        <v>970</v>
      </c>
      <c r="AB958" s="33" t="s">
        <v>1289</v>
      </c>
      <c r="AC958" s="33" t="s">
        <v>1305</v>
      </c>
      <c r="AD958" s="33" t="s">
        <v>1289</v>
      </c>
    </row>
    <row r="959" spans="1:30" x14ac:dyDescent="0.3">
      <c r="A959" t="s">
        <v>971</v>
      </c>
      <c r="B959">
        <v>337282</v>
      </c>
      <c r="C959">
        <v>378222</v>
      </c>
      <c r="D959" s="2">
        <v>0.89</v>
      </c>
      <c r="E959">
        <v>667971</v>
      </c>
      <c r="F959">
        <v>0</v>
      </c>
      <c r="I959" t="s">
        <v>971</v>
      </c>
      <c r="J959" t="s">
        <v>1303</v>
      </c>
      <c r="X959" s="32" t="s">
        <v>971</v>
      </c>
      <c r="Y959" s="32" t="s">
        <v>1289</v>
      </c>
      <c r="AA959" s="33" t="s">
        <v>971</v>
      </c>
      <c r="AB959" s="33" t="s">
        <v>1289</v>
      </c>
      <c r="AC959" s="33" t="s">
        <v>1305</v>
      </c>
      <c r="AD959" s="33" t="s">
        <v>1289</v>
      </c>
    </row>
    <row r="960" spans="1:30" x14ac:dyDescent="0.3">
      <c r="A960" t="s">
        <v>972</v>
      </c>
      <c r="B960">
        <v>119414</v>
      </c>
      <c r="C960">
        <v>255277</v>
      </c>
      <c r="D960" s="2">
        <v>0.47</v>
      </c>
      <c r="E960">
        <v>661452</v>
      </c>
      <c r="F960">
        <v>661452</v>
      </c>
      <c r="I960" t="s">
        <v>972</v>
      </c>
      <c r="J960" t="s">
        <v>1304</v>
      </c>
      <c r="X960" s="32" t="s">
        <v>972</v>
      </c>
      <c r="Y960" s="32" t="s">
        <v>1289</v>
      </c>
      <c r="AA960" s="33" t="s">
        <v>972</v>
      </c>
      <c r="AB960" s="33" t="s">
        <v>1289</v>
      </c>
      <c r="AC960" s="33" t="s">
        <v>1305</v>
      </c>
      <c r="AD960" s="33" t="s">
        <v>1289</v>
      </c>
    </row>
    <row r="961" spans="1:30" x14ac:dyDescent="0.3">
      <c r="A961" t="s">
        <v>973</v>
      </c>
      <c r="B961">
        <v>240825</v>
      </c>
      <c r="C961">
        <v>269115</v>
      </c>
      <c r="D961" s="2">
        <v>0.89</v>
      </c>
      <c r="E961">
        <v>559405</v>
      </c>
      <c r="F961">
        <v>0</v>
      </c>
      <c r="I961" t="s">
        <v>973</v>
      </c>
      <c r="J961" t="s">
        <v>1303</v>
      </c>
      <c r="X961" s="32" t="s">
        <v>973</v>
      </c>
      <c r="Y961" s="32" t="s">
        <v>1289</v>
      </c>
      <c r="AA961" s="33" t="s">
        <v>973</v>
      </c>
      <c r="AB961" s="33" t="s">
        <v>1289</v>
      </c>
      <c r="AC961" s="33" t="s">
        <v>1305</v>
      </c>
      <c r="AD961" s="33" t="s">
        <v>1289</v>
      </c>
    </row>
    <row r="962" spans="1:30" x14ac:dyDescent="0.3">
      <c r="A962" t="s">
        <v>974</v>
      </c>
      <c r="B962">
        <v>174297</v>
      </c>
      <c r="C962">
        <v>449552</v>
      </c>
      <c r="D962" s="2">
        <v>0.39</v>
      </c>
      <c r="E962">
        <v>0</v>
      </c>
      <c r="F962">
        <v>0</v>
      </c>
      <c r="I962" t="s">
        <v>974</v>
      </c>
      <c r="J962" t="s">
        <v>1303</v>
      </c>
      <c r="X962" s="32" t="s">
        <v>974</v>
      </c>
      <c r="Y962" s="32" t="s">
        <v>1289</v>
      </c>
      <c r="AA962" s="33" t="s">
        <v>974</v>
      </c>
      <c r="AB962" s="33" t="s">
        <v>1289</v>
      </c>
      <c r="AC962" s="33" t="s">
        <v>1305</v>
      </c>
      <c r="AD962" s="33" t="s">
        <v>1289</v>
      </c>
    </row>
    <row r="963" spans="1:30" x14ac:dyDescent="0.3">
      <c r="A963" t="s">
        <v>975</v>
      </c>
      <c r="B963">
        <v>457969.19</v>
      </c>
      <c r="C963">
        <v>491715</v>
      </c>
      <c r="D963" s="2">
        <v>0.93</v>
      </c>
      <c r="E963">
        <v>327497</v>
      </c>
      <c r="F963">
        <v>0</v>
      </c>
      <c r="I963" t="s">
        <v>975</v>
      </c>
      <c r="J963" t="s">
        <v>1288</v>
      </c>
      <c r="X963" s="32" t="s">
        <v>975</v>
      </c>
      <c r="Y963" s="32" t="s">
        <v>1289</v>
      </c>
      <c r="AA963" s="33" t="s">
        <v>975</v>
      </c>
      <c r="AB963" s="33" t="s">
        <v>1289</v>
      </c>
      <c r="AC963" s="33" t="s">
        <v>1305</v>
      </c>
      <c r="AD963" s="33" t="s">
        <v>1289</v>
      </c>
    </row>
    <row r="964" spans="1:30" x14ac:dyDescent="0.3">
      <c r="A964" t="s">
        <v>976</v>
      </c>
      <c r="B964">
        <v>163060</v>
      </c>
      <c r="C964">
        <v>163060</v>
      </c>
      <c r="D964" s="2">
        <v>1</v>
      </c>
      <c r="E964">
        <v>348101</v>
      </c>
      <c r="F964">
        <v>0</v>
      </c>
      <c r="I964" t="s">
        <v>976</v>
      </c>
      <c r="J964" t="s">
        <v>1303</v>
      </c>
      <c r="X964" s="32" t="s">
        <v>976</v>
      </c>
      <c r="Y964" s="32" t="s">
        <v>1289</v>
      </c>
      <c r="AA964" s="33" t="s">
        <v>976</v>
      </c>
      <c r="AB964" s="33" t="s">
        <v>1289</v>
      </c>
      <c r="AC964" s="33" t="s">
        <v>1305</v>
      </c>
      <c r="AD964" s="33" t="s">
        <v>1289</v>
      </c>
    </row>
    <row r="965" spans="1:30" x14ac:dyDescent="0.3">
      <c r="A965" t="s">
        <v>977</v>
      </c>
      <c r="B965">
        <v>303492</v>
      </c>
      <c r="C965">
        <v>303492</v>
      </c>
      <c r="D965" s="2">
        <v>1</v>
      </c>
      <c r="E965">
        <v>549080</v>
      </c>
      <c r="F965">
        <v>0</v>
      </c>
      <c r="I965" t="s">
        <v>977</v>
      </c>
      <c r="J965" t="s">
        <v>1303</v>
      </c>
      <c r="X965" s="32" t="s">
        <v>977</v>
      </c>
      <c r="Y965" s="32" t="s">
        <v>1289</v>
      </c>
      <c r="AA965" s="33" t="s">
        <v>977</v>
      </c>
      <c r="AB965" s="33" t="s">
        <v>1289</v>
      </c>
      <c r="AC965" s="33" t="s">
        <v>1305</v>
      </c>
      <c r="AD965" s="33" t="s">
        <v>1289</v>
      </c>
    </row>
    <row r="966" spans="1:30" x14ac:dyDescent="0.3">
      <c r="A966" t="s">
        <v>978</v>
      </c>
      <c r="B966">
        <v>308571</v>
      </c>
      <c r="C966">
        <v>342440</v>
      </c>
      <c r="D966" s="2">
        <v>0.9</v>
      </c>
      <c r="E966">
        <v>660013</v>
      </c>
      <c r="F966">
        <v>0</v>
      </c>
      <c r="I966" t="s">
        <v>978</v>
      </c>
      <c r="J966" t="s">
        <v>1304</v>
      </c>
      <c r="X966" s="32" t="s">
        <v>978</v>
      </c>
      <c r="Y966" s="32" t="s">
        <v>1289</v>
      </c>
      <c r="AA966" s="33" t="s">
        <v>978</v>
      </c>
      <c r="AB966" s="33" t="s">
        <v>1289</v>
      </c>
      <c r="AC966" s="33" t="s">
        <v>1305</v>
      </c>
      <c r="AD966" s="33" t="s">
        <v>1289</v>
      </c>
    </row>
    <row r="967" spans="1:30" x14ac:dyDescent="0.3">
      <c r="A967" t="s">
        <v>979</v>
      </c>
      <c r="B967">
        <v>226239</v>
      </c>
      <c r="C967">
        <v>230448</v>
      </c>
      <c r="D967" s="2">
        <v>0.98</v>
      </c>
      <c r="E967">
        <v>369541</v>
      </c>
      <c r="F967">
        <v>0</v>
      </c>
      <c r="I967" t="s">
        <v>979</v>
      </c>
      <c r="J967" t="s">
        <v>1288</v>
      </c>
      <c r="X967" s="32" t="s">
        <v>979</v>
      </c>
      <c r="Y967" s="32" t="s">
        <v>1289</v>
      </c>
      <c r="AA967" s="33" t="s">
        <v>979</v>
      </c>
      <c r="AB967" s="33" t="s">
        <v>1289</v>
      </c>
      <c r="AC967" s="33" t="s">
        <v>1305</v>
      </c>
      <c r="AD967" s="33" t="s">
        <v>1289</v>
      </c>
    </row>
    <row r="968" spans="1:30" x14ac:dyDescent="0.3">
      <c r="A968" t="s">
        <v>980</v>
      </c>
      <c r="B968">
        <v>132548</v>
      </c>
      <c r="C968">
        <v>382031</v>
      </c>
      <c r="D968" s="2">
        <v>0.35</v>
      </c>
      <c r="E968">
        <v>777004</v>
      </c>
      <c r="F968">
        <v>777004</v>
      </c>
      <c r="I968" t="s">
        <v>980</v>
      </c>
      <c r="J968" t="s">
        <v>1304</v>
      </c>
      <c r="X968" s="32" t="s">
        <v>980</v>
      </c>
      <c r="Y968" s="32" t="s">
        <v>1289</v>
      </c>
      <c r="AA968" s="33" t="s">
        <v>980</v>
      </c>
      <c r="AB968" s="33" t="s">
        <v>1289</v>
      </c>
      <c r="AC968" s="33" t="s">
        <v>1305</v>
      </c>
      <c r="AD968" s="33" t="s">
        <v>1289</v>
      </c>
    </row>
    <row r="969" spans="1:30" x14ac:dyDescent="0.3">
      <c r="A969" t="s">
        <v>981</v>
      </c>
      <c r="B969">
        <v>175861</v>
      </c>
      <c r="C969">
        <v>447783</v>
      </c>
      <c r="D969" s="2">
        <v>0.39</v>
      </c>
      <c r="E969">
        <v>533910</v>
      </c>
      <c r="F969">
        <v>533910</v>
      </c>
      <c r="I969" t="s">
        <v>981</v>
      </c>
      <c r="J969" t="s">
        <v>1288</v>
      </c>
      <c r="X969" s="32" t="s">
        <v>981</v>
      </c>
      <c r="Y969" s="32" t="s">
        <v>1289</v>
      </c>
      <c r="AA969" s="33" t="s">
        <v>981</v>
      </c>
      <c r="AB969" s="33" t="s">
        <v>1289</v>
      </c>
      <c r="AC969" s="33" t="s">
        <v>1289</v>
      </c>
      <c r="AD969" s="33" t="s">
        <v>1289</v>
      </c>
    </row>
    <row r="970" spans="1:30" x14ac:dyDescent="0.3">
      <c r="A970" t="s">
        <v>982</v>
      </c>
      <c r="B970">
        <v>551589.72</v>
      </c>
      <c r="C970">
        <v>578160</v>
      </c>
      <c r="D970" s="2">
        <v>0.95</v>
      </c>
      <c r="E970">
        <v>443764</v>
      </c>
      <c r="F970">
        <v>0</v>
      </c>
      <c r="I970" t="s">
        <v>982</v>
      </c>
      <c r="J970" t="s">
        <v>1288</v>
      </c>
      <c r="X970" s="32" t="s">
        <v>982</v>
      </c>
      <c r="Y970" s="32" t="s">
        <v>1289</v>
      </c>
      <c r="AA970" s="33" t="s">
        <v>982</v>
      </c>
      <c r="AB970" s="33" t="s">
        <v>1289</v>
      </c>
      <c r="AC970" s="33" t="s">
        <v>1289</v>
      </c>
      <c r="AD970" s="33" t="s">
        <v>1289</v>
      </c>
    </row>
    <row r="971" spans="1:30" x14ac:dyDescent="0.3">
      <c r="A971" t="s">
        <v>983</v>
      </c>
      <c r="B971">
        <v>183900</v>
      </c>
      <c r="C971">
        <v>731500</v>
      </c>
      <c r="D971" s="2">
        <v>0.25</v>
      </c>
      <c r="E971">
        <v>0</v>
      </c>
      <c r="F971">
        <v>0</v>
      </c>
      <c r="I971" t="s">
        <v>983</v>
      </c>
      <c r="J971" t="s">
        <v>1303</v>
      </c>
      <c r="X971" s="32" t="s">
        <v>983</v>
      </c>
      <c r="Y971" s="32" t="s">
        <v>1289</v>
      </c>
      <c r="AA971" s="33" t="s">
        <v>983</v>
      </c>
      <c r="AB971" s="33" t="s">
        <v>1289</v>
      </c>
      <c r="AC971" s="33" t="s">
        <v>1289</v>
      </c>
      <c r="AD971" s="33" t="s">
        <v>1289</v>
      </c>
    </row>
    <row r="972" spans="1:30" x14ac:dyDescent="0.3">
      <c r="A972" t="s">
        <v>984</v>
      </c>
      <c r="B972">
        <v>354038</v>
      </c>
      <c r="C972">
        <v>654633</v>
      </c>
      <c r="D972" s="2">
        <v>0.54</v>
      </c>
      <c r="E972">
        <v>0</v>
      </c>
      <c r="F972">
        <v>0</v>
      </c>
      <c r="I972" t="s">
        <v>984</v>
      </c>
      <c r="J972" t="s">
        <v>1289</v>
      </c>
      <c r="X972" s="32" t="s">
        <v>984</v>
      </c>
      <c r="Y972" s="32" t="s">
        <v>1289</v>
      </c>
      <c r="AA972" s="33" t="s">
        <v>984</v>
      </c>
      <c r="AB972" s="33" t="s">
        <v>1289</v>
      </c>
      <c r="AC972" s="33" t="s">
        <v>1289</v>
      </c>
      <c r="AD972" s="33" t="s">
        <v>1289</v>
      </c>
    </row>
    <row r="973" spans="1:30" x14ac:dyDescent="0.3">
      <c r="A973" t="s">
        <v>985</v>
      </c>
      <c r="B973">
        <v>270529.69</v>
      </c>
      <c r="C973">
        <v>291326</v>
      </c>
      <c r="D973" s="2">
        <v>0.93</v>
      </c>
      <c r="E973">
        <v>544556</v>
      </c>
      <c r="F973">
        <v>0</v>
      </c>
      <c r="I973" t="s">
        <v>985</v>
      </c>
      <c r="J973" t="s">
        <v>1304</v>
      </c>
      <c r="X973" s="32" t="s">
        <v>985</v>
      </c>
      <c r="Y973" s="32" t="s">
        <v>1289</v>
      </c>
      <c r="AA973" s="33" t="s">
        <v>985</v>
      </c>
      <c r="AB973" s="33" t="s">
        <v>1289</v>
      </c>
      <c r="AC973" s="33" t="s">
        <v>1289</v>
      </c>
      <c r="AD973" s="33" t="s">
        <v>1289</v>
      </c>
    </row>
    <row r="974" spans="1:30" x14ac:dyDescent="0.3">
      <c r="A974" t="s">
        <v>986</v>
      </c>
      <c r="B974">
        <v>440895</v>
      </c>
      <c r="C974">
        <v>440895</v>
      </c>
      <c r="D974" s="2">
        <v>1</v>
      </c>
      <c r="E974">
        <v>631239</v>
      </c>
      <c r="F974">
        <v>0</v>
      </c>
      <c r="I974" t="s">
        <v>986</v>
      </c>
      <c r="J974" t="s">
        <v>1304</v>
      </c>
      <c r="X974" s="32" t="s">
        <v>986</v>
      </c>
      <c r="Y974" s="32" t="s">
        <v>1289</v>
      </c>
      <c r="AA974" s="33" t="s">
        <v>986</v>
      </c>
      <c r="AB974" s="33" t="s">
        <v>1289</v>
      </c>
      <c r="AC974" s="33" t="s">
        <v>1289</v>
      </c>
      <c r="AD974" s="33" t="s">
        <v>1289</v>
      </c>
    </row>
    <row r="975" spans="1:30" x14ac:dyDescent="0.3">
      <c r="A975" t="s">
        <v>987</v>
      </c>
      <c r="B975">
        <v>202026.6</v>
      </c>
      <c r="C975">
        <v>213900</v>
      </c>
      <c r="D975" s="2">
        <v>0.94</v>
      </c>
      <c r="E975">
        <v>572124</v>
      </c>
      <c r="F975">
        <v>0</v>
      </c>
      <c r="I975" t="s">
        <v>987</v>
      </c>
      <c r="J975" t="s">
        <v>1303</v>
      </c>
      <c r="X975" s="32" t="s">
        <v>987</v>
      </c>
      <c r="Y975" s="32" t="s">
        <v>1289</v>
      </c>
      <c r="AA975" s="33" t="s">
        <v>987</v>
      </c>
      <c r="AB975" s="33" t="s">
        <v>1289</v>
      </c>
      <c r="AC975" s="33" t="s">
        <v>1289</v>
      </c>
      <c r="AD975" s="33" t="s">
        <v>1289</v>
      </c>
    </row>
    <row r="976" spans="1:30" x14ac:dyDescent="0.3">
      <c r="A976" t="s">
        <v>988</v>
      </c>
      <c r="B976">
        <v>423276</v>
      </c>
      <c r="C976">
        <v>437664</v>
      </c>
      <c r="D976" s="2">
        <v>0.97</v>
      </c>
      <c r="E976">
        <v>707351</v>
      </c>
      <c r="F976">
        <v>0</v>
      </c>
      <c r="I976" t="s">
        <v>988</v>
      </c>
      <c r="J976" t="s">
        <v>1304</v>
      </c>
      <c r="X976" s="32" t="s">
        <v>988</v>
      </c>
      <c r="Y976" s="32" t="s">
        <v>1289</v>
      </c>
      <c r="AA976" s="33" t="s">
        <v>988</v>
      </c>
      <c r="AB976" s="33" t="s">
        <v>1289</v>
      </c>
      <c r="AC976" s="33" t="s">
        <v>1289</v>
      </c>
      <c r="AD976" s="33" t="s">
        <v>1289</v>
      </c>
    </row>
    <row r="977" spans="1:30" x14ac:dyDescent="0.3">
      <c r="A977" t="s">
        <v>989</v>
      </c>
      <c r="B977">
        <v>54161</v>
      </c>
      <c r="C977">
        <v>398898</v>
      </c>
      <c r="D977" s="2">
        <v>0.14000000000000001</v>
      </c>
      <c r="E977">
        <v>0</v>
      </c>
      <c r="F977">
        <v>0</v>
      </c>
      <c r="I977" t="s">
        <v>989</v>
      </c>
      <c r="J977" t="s">
        <v>1288</v>
      </c>
      <c r="X977" s="32" t="s">
        <v>989</v>
      </c>
      <c r="Y977" s="32" t="s">
        <v>1289</v>
      </c>
      <c r="AA977" s="33" t="s">
        <v>989</v>
      </c>
      <c r="AB977" s="33" t="s">
        <v>1289</v>
      </c>
      <c r="AC977" s="33" t="s">
        <v>1289</v>
      </c>
      <c r="AD977" s="33" t="s">
        <v>1289</v>
      </c>
    </row>
    <row r="978" spans="1:30" x14ac:dyDescent="0.3">
      <c r="A978" t="s">
        <v>990</v>
      </c>
      <c r="B978">
        <v>225229</v>
      </c>
      <c r="C978">
        <v>332519</v>
      </c>
      <c r="D978" s="2">
        <v>0.68</v>
      </c>
      <c r="E978">
        <v>854353</v>
      </c>
      <c r="F978">
        <v>854353</v>
      </c>
      <c r="I978" t="s">
        <v>990</v>
      </c>
      <c r="J978" t="s">
        <v>1304</v>
      </c>
      <c r="X978" s="32" t="s">
        <v>990</v>
      </c>
      <c r="Y978" s="32" t="s">
        <v>1289</v>
      </c>
      <c r="AA978" s="33" t="s">
        <v>990</v>
      </c>
      <c r="AB978" s="33" t="s">
        <v>1289</v>
      </c>
      <c r="AC978" s="33" t="s">
        <v>1289</v>
      </c>
      <c r="AD978" s="33" t="s">
        <v>1289</v>
      </c>
    </row>
    <row r="979" spans="1:30" x14ac:dyDescent="0.3">
      <c r="A979" t="s">
        <v>991</v>
      </c>
      <c r="B979">
        <v>590235</v>
      </c>
      <c r="C979">
        <v>590235</v>
      </c>
      <c r="D979" s="2">
        <v>1</v>
      </c>
      <c r="E979">
        <v>632917</v>
      </c>
      <c r="F979">
        <v>0</v>
      </c>
      <c r="I979" t="s">
        <v>991</v>
      </c>
      <c r="J979" t="s">
        <v>1288</v>
      </c>
      <c r="X979" s="32" t="s">
        <v>991</v>
      </c>
      <c r="Y979" s="32" t="s">
        <v>1289</v>
      </c>
      <c r="AA979" s="33" t="s">
        <v>991</v>
      </c>
      <c r="AB979" s="33" t="s">
        <v>1289</v>
      </c>
      <c r="AC979" s="33" t="s">
        <v>1289</v>
      </c>
      <c r="AD979" s="33" t="s">
        <v>1289</v>
      </c>
    </row>
    <row r="980" spans="1:30" x14ac:dyDescent="0.3">
      <c r="A980" t="s">
        <v>992</v>
      </c>
      <c r="B980">
        <v>220211</v>
      </c>
      <c r="C980">
        <v>257345</v>
      </c>
      <c r="D980" s="2">
        <v>0.86</v>
      </c>
      <c r="E980">
        <v>534885</v>
      </c>
      <c r="F980">
        <v>0</v>
      </c>
      <c r="I980" t="s">
        <v>992</v>
      </c>
      <c r="J980" t="s">
        <v>1304</v>
      </c>
      <c r="X980" s="32" t="s">
        <v>992</v>
      </c>
      <c r="Y980" s="32" t="s">
        <v>1289</v>
      </c>
      <c r="AA980" s="33" t="s">
        <v>992</v>
      </c>
      <c r="AB980" s="33" t="s">
        <v>1289</v>
      </c>
      <c r="AC980" s="33" t="s">
        <v>1289</v>
      </c>
      <c r="AD980" s="33" t="s">
        <v>1289</v>
      </c>
    </row>
    <row r="981" spans="1:30" x14ac:dyDescent="0.3">
      <c r="A981" t="s">
        <v>993</v>
      </c>
      <c r="B981">
        <v>183386</v>
      </c>
      <c r="C981">
        <v>183386</v>
      </c>
      <c r="D981" s="2">
        <v>1</v>
      </c>
      <c r="E981">
        <v>287506</v>
      </c>
      <c r="F981">
        <v>0</v>
      </c>
      <c r="I981" t="s">
        <v>993</v>
      </c>
      <c r="J981" t="s">
        <v>1303</v>
      </c>
      <c r="X981" s="32" t="s">
        <v>993</v>
      </c>
      <c r="Y981" s="32" t="s">
        <v>1289</v>
      </c>
      <c r="AA981" s="33" t="s">
        <v>993</v>
      </c>
      <c r="AB981" s="33" t="s">
        <v>1289</v>
      </c>
      <c r="AC981" s="33" t="s">
        <v>1289</v>
      </c>
      <c r="AD981" s="33" t="s">
        <v>1289</v>
      </c>
    </row>
    <row r="982" spans="1:30" x14ac:dyDescent="0.3">
      <c r="A982" t="s">
        <v>994</v>
      </c>
      <c r="B982">
        <v>245476.61</v>
      </c>
      <c r="C982">
        <v>338287</v>
      </c>
      <c r="D982" s="2">
        <v>0.73</v>
      </c>
      <c r="E982">
        <v>777702</v>
      </c>
      <c r="F982">
        <v>777702</v>
      </c>
      <c r="I982" t="s">
        <v>994</v>
      </c>
      <c r="J982" t="s">
        <v>1304</v>
      </c>
      <c r="X982" s="32" t="s">
        <v>994</v>
      </c>
      <c r="Y982" s="32" t="s">
        <v>1289</v>
      </c>
      <c r="AA982" s="33" t="s">
        <v>994</v>
      </c>
      <c r="AB982" s="33" t="s">
        <v>1289</v>
      </c>
      <c r="AC982" s="33" t="s">
        <v>1289</v>
      </c>
      <c r="AD982" s="33" t="s">
        <v>1289</v>
      </c>
    </row>
    <row r="983" spans="1:30" x14ac:dyDescent="0.3">
      <c r="A983" t="s">
        <v>995</v>
      </c>
      <c r="B983">
        <v>895566</v>
      </c>
      <c r="C983">
        <v>895566</v>
      </c>
      <c r="D983" s="2">
        <v>1</v>
      </c>
      <c r="E983">
        <v>190802</v>
      </c>
      <c r="F983">
        <v>0</v>
      </c>
      <c r="I983" t="s">
        <v>995</v>
      </c>
      <c r="J983" t="s">
        <v>1305</v>
      </c>
      <c r="X983" s="32" t="s">
        <v>995</v>
      </c>
      <c r="Y983" s="32" t="s">
        <v>1289</v>
      </c>
      <c r="AA983" s="33" t="s">
        <v>995</v>
      </c>
      <c r="AB983" s="33" t="s">
        <v>1289</v>
      </c>
      <c r="AC983" s="33" t="s">
        <v>1289</v>
      </c>
      <c r="AD983" s="33" t="s">
        <v>1289</v>
      </c>
    </row>
    <row r="984" spans="1:30" x14ac:dyDescent="0.3">
      <c r="A984" t="s">
        <v>996</v>
      </c>
      <c r="B984">
        <v>172551</v>
      </c>
      <c r="C984">
        <v>579448</v>
      </c>
      <c r="D984" s="2">
        <v>0.3</v>
      </c>
      <c r="E984">
        <v>0</v>
      </c>
      <c r="F984">
        <v>0</v>
      </c>
      <c r="I984" t="s">
        <v>996</v>
      </c>
      <c r="J984" t="s">
        <v>1288</v>
      </c>
      <c r="X984" s="32" t="s">
        <v>996</v>
      </c>
      <c r="Y984" s="32" t="s">
        <v>1289</v>
      </c>
      <c r="AA984" s="33" t="s">
        <v>996</v>
      </c>
      <c r="AB984" s="33" t="s">
        <v>1289</v>
      </c>
      <c r="AC984" s="33" t="s">
        <v>1289</v>
      </c>
      <c r="AD984" s="33" t="s">
        <v>1289</v>
      </c>
    </row>
    <row r="985" spans="1:30" x14ac:dyDescent="0.3">
      <c r="A985" t="s">
        <v>997</v>
      </c>
      <c r="B985">
        <v>294742</v>
      </c>
      <c r="C985">
        <v>451744</v>
      </c>
      <c r="D985" s="2">
        <v>0.65</v>
      </c>
      <c r="E985">
        <v>0</v>
      </c>
      <c r="F985">
        <v>0</v>
      </c>
      <c r="I985" t="s">
        <v>997</v>
      </c>
      <c r="J985" t="s">
        <v>1288</v>
      </c>
      <c r="X985" s="32" t="s">
        <v>997</v>
      </c>
      <c r="Y985" s="32" t="s">
        <v>1289</v>
      </c>
      <c r="AA985" s="33" t="s">
        <v>997</v>
      </c>
      <c r="AB985" s="33" t="s">
        <v>1289</v>
      </c>
      <c r="AC985" s="33" t="s">
        <v>1289</v>
      </c>
      <c r="AD985" s="33" t="s">
        <v>1289</v>
      </c>
    </row>
    <row r="986" spans="1:30" x14ac:dyDescent="0.3">
      <c r="A986" t="s">
        <v>998</v>
      </c>
      <c r="B986">
        <v>350074</v>
      </c>
      <c r="C986">
        <v>428580</v>
      </c>
      <c r="D986" s="2">
        <v>0.82</v>
      </c>
      <c r="E986">
        <v>590721</v>
      </c>
      <c r="F986">
        <v>590721</v>
      </c>
      <c r="I986" t="s">
        <v>998</v>
      </c>
      <c r="J986" t="s">
        <v>1288</v>
      </c>
      <c r="X986" s="32" t="s">
        <v>998</v>
      </c>
      <c r="Y986" s="32" t="s">
        <v>1289</v>
      </c>
      <c r="AA986" s="33" t="s">
        <v>998</v>
      </c>
      <c r="AB986" s="33" t="s">
        <v>1289</v>
      </c>
      <c r="AC986" s="33" t="s">
        <v>1289</v>
      </c>
      <c r="AD986" s="33" t="s">
        <v>1289</v>
      </c>
    </row>
    <row r="987" spans="1:30" x14ac:dyDescent="0.3">
      <c r="A987" t="s">
        <v>999</v>
      </c>
      <c r="B987">
        <v>308147</v>
      </c>
      <c r="C987">
        <v>428736</v>
      </c>
      <c r="D987" s="2">
        <v>0.72</v>
      </c>
      <c r="E987">
        <v>848400</v>
      </c>
      <c r="F987">
        <v>848400</v>
      </c>
      <c r="I987" t="s">
        <v>999</v>
      </c>
      <c r="J987" t="s">
        <v>1304</v>
      </c>
      <c r="X987" s="32" t="s">
        <v>999</v>
      </c>
      <c r="Y987" s="32" t="s">
        <v>1289</v>
      </c>
      <c r="AA987" s="33" t="s">
        <v>999</v>
      </c>
      <c r="AB987" s="33" t="s">
        <v>1289</v>
      </c>
      <c r="AC987" s="33" t="s">
        <v>1289</v>
      </c>
      <c r="AD987" s="33" t="s">
        <v>1289</v>
      </c>
    </row>
    <row r="988" spans="1:30" x14ac:dyDescent="0.3">
      <c r="A988" t="s">
        <v>1000</v>
      </c>
      <c r="B988">
        <v>211610</v>
      </c>
      <c r="C988">
        <v>241220</v>
      </c>
      <c r="D988" s="2">
        <v>0.88</v>
      </c>
      <c r="E988">
        <v>433055</v>
      </c>
      <c r="F988">
        <v>0</v>
      </c>
      <c r="I988" t="s">
        <v>1000</v>
      </c>
      <c r="J988" t="s">
        <v>1304</v>
      </c>
      <c r="X988" s="32" t="s">
        <v>1000</v>
      </c>
      <c r="Y988" s="32" t="s">
        <v>1289</v>
      </c>
      <c r="AA988" s="33" t="s">
        <v>1000</v>
      </c>
      <c r="AB988" s="33" t="s">
        <v>1289</v>
      </c>
      <c r="AC988" s="33" t="s">
        <v>1289</v>
      </c>
      <c r="AD988" s="33" t="s">
        <v>1289</v>
      </c>
    </row>
    <row r="989" spans="1:30" x14ac:dyDescent="0.3">
      <c r="A989" t="s">
        <v>1001</v>
      </c>
      <c r="B989">
        <v>220050</v>
      </c>
      <c r="C989">
        <v>307650</v>
      </c>
      <c r="D989" s="2">
        <v>0.72</v>
      </c>
      <c r="E989">
        <v>599613</v>
      </c>
      <c r="F989">
        <v>599613</v>
      </c>
      <c r="I989" t="s">
        <v>1001</v>
      </c>
      <c r="J989" t="s">
        <v>1303</v>
      </c>
      <c r="X989" s="32" t="s">
        <v>1001</v>
      </c>
      <c r="Y989" s="32" t="s">
        <v>1289</v>
      </c>
      <c r="AA989" s="33" t="s">
        <v>1001</v>
      </c>
      <c r="AB989" s="33" t="s">
        <v>1289</v>
      </c>
      <c r="AC989" s="33" t="s">
        <v>1289</v>
      </c>
      <c r="AD989" s="33" t="s">
        <v>1289</v>
      </c>
    </row>
    <row r="990" spans="1:30" x14ac:dyDescent="0.3">
      <c r="A990" t="s">
        <v>1002</v>
      </c>
      <c r="B990">
        <v>326100</v>
      </c>
      <c r="C990">
        <v>326100</v>
      </c>
      <c r="D990" s="2">
        <v>1</v>
      </c>
      <c r="E990">
        <v>581563</v>
      </c>
      <c r="F990">
        <v>0</v>
      </c>
      <c r="I990" t="s">
        <v>1002</v>
      </c>
      <c r="J990" t="s">
        <v>1288</v>
      </c>
      <c r="X990" s="32" t="s">
        <v>1002</v>
      </c>
      <c r="Y990" s="32" t="s">
        <v>1289</v>
      </c>
      <c r="AA990" s="33" t="s">
        <v>1002</v>
      </c>
      <c r="AB990" s="33" t="s">
        <v>1289</v>
      </c>
      <c r="AC990" s="33" t="s">
        <v>1289</v>
      </c>
      <c r="AD990" s="33" t="s">
        <v>1289</v>
      </c>
    </row>
    <row r="991" spans="1:30" x14ac:dyDescent="0.3">
      <c r="A991" t="s">
        <v>1003</v>
      </c>
      <c r="B991">
        <v>203324</v>
      </c>
      <c r="C991">
        <v>203324</v>
      </c>
      <c r="D991" s="2">
        <v>1</v>
      </c>
      <c r="E991">
        <v>449897</v>
      </c>
      <c r="F991">
        <v>0</v>
      </c>
      <c r="I991" t="s">
        <v>1003</v>
      </c>
      <c r="J991" t="s">
        <v>1304</v>
      </c>
      <c r="X991" s="32" t="s">
        <v>1003</v>
      </c>
      <c r="Y991" s="32" t="s">
        <v>1289</v>
      </c>
      <c r="AA991" s="33" t="s">
        <v>1003</v>
      </c>
      <c r="AB991" s="33" t="s">
        <v>1289</v>
      </c>
      <c r="AC991" s="33" t="s">
        <v>1289</v>
      </c>
      <c r="AD991" s="33" t="s">
        <v>1289</v>
      </c>
    </row>
    <row r="992" spans="1:30" x14ac:dyDescent="0.3">
      <c r="A992" t="s">
        <v>1004</v>
      </c>
      <c r="B992">
        <v>274664</v>
      </c>
      <c r="C992">
        <v>295792</v>
      </c>
      <c r="D992" s="2">
        <v>0.93</v>
      </c>
      <c r="E992">
        <v>529717</v>
      </c>
      <c r="F992">
        <v>0</v>
      </c>
      <c r="I992" t="s">
        <v>1004</v>
      </c>
      <c r="J992" t="s">
        <v>1304</v>
      </c>
      <c r="X992" s="32" t="s">
        <v>1004</v>
      </c>
      <c r="Y992" s="32" t="s">
        <v>1289</v>
      </c>
      <c r="AA992" s="33" t="s">
        <v>1004</v>
      </c>
      <c r="AB992" s="33" t="s">
        <v>1289</v>
      </c>
      <c r="AC992" s="33" t="s">
        <v>1289</v>
      </c>
      <c r="AD992" s="33" t="s">
        <v>1289</v>
      </c>
    </row>
    <row r="993" spans="1:30" x14ac:dyDescent="0.3">
      <c r="A993" t="s">
        <v>1005</v>
      </c>
      <c r="B993">
        <v>430326</v>
      </c>
      <c r="C993">
        <v>454233</v>
      </c>
      <c r="D993" s="2">
        <v>0.95</v>
      </c>
      <c r="E993">
        <v>614608</v>
      </c>
      <c r="F993">
        <v>0</v>
      </c>
      <c r="I993" t="s">
        <v>1005</v>
      </c>
      <c r="J993" t="s">
        <v>1303</v>
      </c>
      <c r="X993" s="32" t="s">
        <v>1005</v>
      </c>
      <c r="Y993" s="32" t="s">
        <v>1289</v>
      </c>
      <c r="AA993" s="33" t="s">
        <v>1005</v>
      </c>
      <c r="AB993" s="33" t="s">
        <v>1289</v>
      </c>
      <c r="AC993" s="33" t="s">
        <v>1289</v>
      </c>
      <c r="AD993" s="33" t="s">
        <v>1289</v>
      </c>
    </row>
    <row r="994" spans="1:30" x14ac:dyDescent="0.3">
      <c r="A994" t="s">
        <v>1006</v>
      </c>
      <c r="B994">
        <v>626425.72</v>
      </c>
      <c r="C994">
        <v>643360</v>
      </c>
      <c r="D994" s="2">
        <v>0.97</v>
      </c>
      <c r="E994">
        <v>826952</v>
      </c>
      <c r="F994">
        <v>0</v>
      </c>
      <c r="I994" t="s">
        <v>1006</v>
      </c>
      <c r="J994" t="s">
        <v>1288</v>
      </c>
      <c r="X994" s="32" t="s">
        <v>1006</v>
      </c>
      <c r="Y994" s="32" t="s">
        <v>1289</v>
      </c>
      <c r="AA994" s="33" t="s">
        <v>1006</v>
      </c>
      <c r="AB994" s="33" t="s">
        <v>1289</v>
      </c>
      <c r="AC994" s="33" t="s">
        <v>1289</v>
      </c>
      <c r="AD994" s="33" t="s">
        <v>1289</v>
      </c>
    </row>
    <row r="995" spans="1:30" x14ac:dyDescent="0.3">
      <c r="A995" t="s">
        <v>1007</v>
      </c>
      <c r="B995">
        <v>302387</v>
      </c>
      <c r="C995">
        <v>417872</v>
      </c>
      <c r="D995" s="2">
        <v>0.72</v>
      </c>
      <c r="E995">
        <v>647302</v>
      </c>
      <c r="F995">
        <v>647302</v>
      </c>
      <c r="I995" t="s">
        <v>1007</v>
      </c>
      <c r="J995" t="s">
        <v>1304</v>
      </c>
      <c r="X995" s="32" t="s">
        <v>1007</v>
      </c>
      <c r="Y995" s="32" t="s">
        <v>1289</v>
      </c>
      <c r="AA995" s="33" t="s">
        <v>1007</v>
      </c>
      <c r="AB995" s="33" t="s">
        <v>1289</v>
      </c>
      <c r="AC995" s="33" t="s">
        <v>1289</v>
      </c>
      <c r="AD995" s="33" t="s">
        <v>1289</v>
      </c>
    </row>
    <row r="996" spans="1:30" x14ac:dyDescent="0.3">
      <c r="A996" t="s">
        <v>1008</v>
      </c>
      <c r="B996">
        <v>616531</v>
      </c>
      <c r="C996">
        <v>683319</v>
      </c>
      <c r="D996" s="2">
        <v>0.9</v>
      </c>
      <c r="E996">
        <v>766598</v>
      </c>
      <c r="F996">
        <v>0</v>
      </c>
      <c r="I996" t="s">
        <v>1008</v>
      </c>
      <c r="J996" t="s">
        <v>1303</v>
      </c>
      <c r="X996" s="32" t="s">
        <v>1008</v>
      </c>
      <c r="Y996" s="32" t="s">
        <v>1289</v>
      </c>
      <c r="AA996" s="33" t="s">
        <v>1008</v>
      </c>
      <c r="AB996" s="33" t="s">
        <v>1289</v>
      </c>
      <c r="AC996" s="33" t="s">
        <v>1289</v>
      </c>
      <c r="AD996" s="33" t="s">
        <v>1289</v>
      </c>
    </row>
    <row r="997" spans="1:30" x14ac:dyDescent="0.3">
      <c r="A997" t="s">
        <v>1009</v>
      </c>
      <c r="B997">
        <v>236143.76</v>
      </c>
      <c r="C997">
        <v>640920</v>
      </c>
      <c r="D997" s="2">
        <v>0.37</v>
      </c>
      <c r="E997">
        <v>772797</v>
      </c>
      <c r="F997">
        <v>772797</v>
      </c>
      <c r="I997" t="s">
        <v>1009</v>
      </c>
      <c r="J997" t="s">
        <v>1288</v>
      </c>
      <c r="X997" s="32" t="s">
        <v>1009</v>
      </c>
      <c r="Y997" s="32" t="s">
        <v>1289</v>
      </c>
      <c r="AA997" s="33" t="s">
        <v>1009</v>
      </c>
      <c r="AB997" s="33" t="s">
        <v>1289</v>
      </c>
      <c r="AC997" s="33" t="s">
        <v>1289</v>
      </c>
      <c r="AD997" s="33" t="s">
        <v>1289</v>
      </c>
    </row>
    <row r="998" spans="1:30" x14ac:dyDescent="0.3">
      <c r="A998" t="s">
        <v>1010</v>
      </c>
      <c r="B998">
        <v>222013</v>
      </c>
      <c r="C998">
        <v>242196</v>
      </c>
      <c r="D998" s="2">
        <v>0.92</v>
      </c>
      <c r="E998">
        <v>492130</v>
      </c>
      <c r="F998">
        <v>0</v>
      </c>
      <c r="I998" t="s">
        <v>1010</v>
      </c>
      <c r="J998" t="s">
        <v>1288</v>
      </c>
      <c r="X998" s="32" t="s">
        <v>1010</v>
      </c>
      <c r="Y998" s="32" t="s">
        <v>1289</v>
      </c>
      <c r="AA998" s="33" t="s">
        <v>1010</v>
      </c>
      <c r="AB998" s="33" t="s">
        <v>1289</v>
      </c>
      <c r="AC998" s="33" t="s">
        <v>1289</v>
      </c>
      <c r="AD998" s="33" t="s">
        <v>1289</v>
      </c>
    </row>
    <row r="999" spans="1:30" x14ac:dyDescent="0.3">
      <c r="A999" t="s">
        <v>1011</v>
      </c>
      <c r="B999">
        <v>324838.90999999997</v>
      </c>
      <c r="C999">
        <v>477162</v>
      </c>
      <c r="D999" s="2">
        <v>0.68</v>
      </c>
      <c r="E999">
        <v>663386</v>
      </c>
      <c r="F999">
        <v>0</v>
      </c>
      <c r="I999" t="s">
        <v>1011</v>
      </c>
      <c r="J999" t="s">
        <v>1288</v>
      </c>
      <c r="X999" s="32" t="s">
        <v>1011</v>
      </c>
      <c r="Y999" s="32" t="s">
        <v>1289</v>
      </c>
      <c r="AA999" s="33" t="s">
        <v>1011</v>
      </c>
      <c r="AB999" s="33" t="s">
        <v>1289</v>
      </c>
      <c r="AC999" s="33" t="s">
        <v>1289</v>
      </c>
      <c r="AD999" s="33" t="s">
        <v>1289</v>
      </c>
    </row>
    <row r="1000" spans="1:30" x14ac:dyDescent="0.3">
      <c r="A1000" t="s">
        <v>1012</v>
      </c>
      <c r="B1000">
        <v>127169</v>
      </c>
      <c r="C1000">
        <v>208190</v>
      </c>
      <c r="D1000" s="2">
        <v>0.61</v>
      </c>
      <c r="E1000">
        <v>577208</v>
      </c>
      <c r="F1000">
        <v>577208</v>
      </c>
      <c r="I1000" t="s">
        <v>1012</v>
      </c>
      <c r="J1000" t="s">
        <v>1303</v>
      </c>
      <c r="X1000" s="32" t="s">
        <v>1012</v>
      </c>
      <c r="Y1000" s="32" t="s">
        <v>1289</v>
      </c>
      <c r="AA1000" s="33" t="s">
        <v>1012</v>
      </c>
      <c r="AB1000" s="33" t="s">
        <v>1289</v>
      </c>
      <c r="AC1000" s="33" t="s">
        <v>1289</v>
      </c>
      <c r="AD1000" s="33" t="s">
        <v>1289</v>
      </c>
    </row>
    <row r="1001" spans="1:30" x14ac:dyDescent="0.3">
      <c r="A1001" t="s">
        <v>1013</v>
      </c>
      <c r="B1001">
        <v>518652</v>
      </c>
      <c r="C1001">
        <v>547466</v>
      </c>
      <c r="D1001" s="2">
        <v>0.95</v>
      </c>
      <c r="E1001">
        <v>726398</v>
      </c>
      <c r="F1001">
        <v>0</v>
      </c>
      <c r="I1001" t="s">
        <v>1013</v>
      </c>
      <c r="J1001" t="s">
        <v>1303</v>
      </c>
      <c r="X1001" s="32" t="s">
        <v>1013</v>
      </c>
      <c r="Y1001" s="32" t="s">
        <v>1289</v>
      </c>
      <c r="AA1001" s="33" t="s">
        <v>1013</v>
      </c>
      <c r="AB1001" s="33" t="s">
        <v>1289</v>
      </c>
      <c r="AC1001" s="33" t="s">
        <v>1289</v>
      </c>
      <c r="AD1001" s="33" t="s">
        <v>1289</v>
      </c>
    </row>
    <row r="1002" spans="1:30" x14ac:dyDescent="0.3">
      <c r="A1002" t="s">
        <v>1014</v>
      </c>
      <c r="B1002">
        <v>433839</v>
      </c>
      <c r="C1002">
        <v>433839</v>
      </c>
      <c r="D1002" s="2">
        <v>1</v>
      </c>
      <c r="E1002">
        <v>527121</v>
      </c>
      <c r="F1002">
        <v>0</v>
      </c>
      <c r="I1002" t="s">
        <v>1014</v>
      </c>
      <c r="J1002" t="s">
        <v>1288</v>
      </c>
      <c r="X1002" s="32" t="s">
        <v>1014</v>
      </c>
      <c r="Y1002" s="32" t="s">
        <v>1289</v>
      </c>
      <c r="AA1002" s="33" t="s">
        <v>1014</v>
      </c>
      <c r="AB1002" s="33" t="s">
        <v>1289</v>
      </c>
      <c r="AC1002" s="33" t="s">
        <v>1289</v>
      </c>
      <c r="AD1002" s="33" t="s">
        <v>1289</v>
      </c>
    </row>
    <row r="1003" spans="1:30" x14ac:dyDescent="0.3">
      <c r="A1003" t="s">
        <v>1015</v>
      </c>
      <c r="B1003">
        <v>287719.06</v>
      </c>
      <c r="C1003">
        <v>337040</v>
      </c>
      <c r="D1003" s="2">
        <v>0.85</v>
      </c>
      <c r="E1003">
        <v>456579</v>
      </c>
      <c r="F1003">
        <v>0</v>
      </c>
      <c r="I1003" t="s">
        <v>1015</v>
      </c>
      <c r="J1003" t="s">
        <v>1288</v>
      </c>
      <c r="X1003" s="32" t="s">
        <v>1015</v>
      </c>
      <c r="Y1003" s="32" t="s">
        <v>1289</v>
      </c>
      <c r="AA1003" s="33" t="s">
        <v>1015</v>
      </c>
      <c r="AB1003" s="33" t="s">
        <v>1289</v>
      </c>
      <c r="AC1003" s="33" t="s">
        <v>1289</v>
      </c>
      <c r="AD1003" s="33" t="s">
        <v>1289</v>
      </c>
    </row>
    <row r="1004" spans="1:30" x14ac:dyDescent="0.3">
      <c r="A1004" t="s">
        <v>1016</v>
      </c>
      <c r="B1004">
        <v>403351</v>
      </c>
      <c r="C1004">
        <v>424580</v>
      </c>
      <c r="D1004" s="2">
        <v>0.95</v>
      </c>
      <c r="E1004">
        <v>560797</v>
      </c>
      <c r="F1004">
        <v>0</v>
      </c>
      <c r="I1004" t="s">
        <v>1016</v>
      </c>
      <c r="J1004" t="s">
        <v>1288</v>
      </c>
      <c r="X1004" s="32" t="s">
        <v>1016</v>
      </c>
      <c r="Y1004" s="32" t="s">
        <v>1289</v>
      </c>
      <c r="AA1004" s="33" t="s">
        <v>1016</v>
      </c>
      <c r="AB1004" s="33" t="s">
        <v>1289</v>
      </c>
      <c r="AC1004" s="33" t="s">
        <v>1289</v>
      </c>
      <c r="AD1004" s="33" t="s">
        <v>1289</v>
      </c>
    </row>
    <row r="1005" spans="1:30" x14ac:dyDescent="0.3">
      <c r="A1005" t="s">
        <v>1017</v>
      </c>
      <c r="B1005">
        <v>245958</v>
      </c>
      <c r="C1005">
        <v>270358</v>
      </c>
      <c r="D1005" s="2">
        <v>0.91</v>
      </c>
      <c r="E1005">
        <v>609540</v>
      </c>
      <c r="F1005">
        <v>0</v>
      </c>
      <c r="I1005" t="s">
        <v>1017</v>
      </c>
      <c r="J1005" t="s">
        <v>1288</v>
      </c>
      <c r="X1005" s="32" t="s">
        <v>1017</v>
      </c>
      <c r="Y1005" s="32" t="s">
        <v>1289</v>
      </c>
      <c r="AA1005" s="33" t="s">
        <v>1017</v>
      </c>
      <c r="AB1005" s="33" t="s">
        <v>1289</v>
      </c>
      <c r="AC1005" s="33" t="s">
        <v>1289</v>
      </c>
      <c r="AD1005" s="33" t="s">
        <v>1289</v>
      </c>
    </row>
    <row r="1006" spans="1:30" x14ac:dyDescent="0.3">
      <c r="A1006" t="s">
        <v>1018</v>
      </c>
      <c r="B1006">
        <v>566263.31999999995</v>
      </c>
      <c r="C1006">
        <v>589722</v>
      </c>
      <c r="D1006" s="2">
        <v>0.96</v>
      </c>
      <c r="E1006">
        <v>791284</v>
      </c>
      <c r="F1006">
        <v>0</v>
      </c>
      <c r="I1006" t="s">
        <v>1018</v>
      </c>
      <c r="J1006" t="s">
        <v>1288</v>
      </c>
      <c r="X1006" s="32" t="s">
        <v>1018</v>
      </c>
      <c r="Y1006" s="32" t="s">
        <v>1289</v>
      </c>
      <c r="AA1006" s="33" t="s">
        <v>1018</v>
      </c>
      <c r="AB1006" s="33" t="s">
        <v>1289</v>
      </c>
      <c r="AC1006" s="33" t="s">
        <v>1289</v>
      </c>
      <c r="AD1006" s="33" t="s">
        <v>1289</v>
      </c>
    </row>
    <row r="1007" spans="1:30" x14ac:dyDescent="0.3">
      <c r="A1007" t="s">
        <v>1019</v>
      </c>
      <c r="B1007">
        <v>394641</v>
      </c>
      <c r="C1007">
        <v>624116</v>
      </c>
      <c r="D1007" s="2">
        <v>0.63</v>
      </c>
      <c r="E1007">
        <v>1016539</v>
      </c>
      <c r="F1007">
        <v>1016539</v>
      </c>
      <c r="I1007" t="s">
        <v>1019</v>
      </c>
      <c r="J1007" t="s">
        <v>1288</v>
      </c>
      <c r="X1007" s="32" t="s">
        <v>1019</v>
      </c>
      <c r="Y1007" s="32" t="s">
        <v>1289</v>
      </c>
      <c r="AA1007" s="33" t="s">
        <v>1019</v>
      </c>
      <c r="AB1007" s="33" t="s">
        <v>1289</v>
      </c>
      <c r="AC1007" s="33" t="s">
        <v>1289</v>
      </c>
      <c r="AD1007" s="33" t="s">
        <v>1289</v>
      </c>
    </row>
    <row r="1008" spans="1:30" x14ac:dyDescent="0.3">
      <c r="A1008" t="s">
        <v>1020</v>
      </c>
      <c r="B1008">
        <v>268860</v>
      </c>
      <c r="C1008">
        <v>268860</v>
      </c>
      <c r="D1008" s="2">
        <v>1</v>
      </c>
      <c r="E1008">
        <v>257116</v>
      </c>
      <c r="F1008">
        <v>0</v>
      </c>
      <c r="I1008" t="s">
        <v>1020</v>
      </c>
      <c r="J1008" t="s">
        <v>1288</v>
      </c>
      <c r="X1008" s="32" t="s">
        <v>1020</v>
      </c>
      <c r="Y1008" s="32" t="s">
        <v>1289</v>
      </c>
      <c r="AA1008" s="33" t="s">
        <v>1020</v>
      </c>
      <c r="AB1008" s="33" t="s">
        <v>1289</v>
      </c>
      <c r="AC1008" s="33" t="s">
        <v>1289</v>
      </c>
      <c r="AD1008" s="33" t="s">
        <v>1289</v>
      </c>
    </row>
    <row r="1009" spans="1:30" x14ac:dyDescent="0.3">
      <c r="A1009" t="s">
        <v>1021</v>
      </c>
      <c r="B1009">
        <v>627487.47</v>
      </c>
      <c r="C1009">
        <v>680253</v>
      </c>
      <c r="D1009" s="2">
        <v>0.92</v>
      </c>
      <c r="E1009">
        <v>922547</v>
      </c>
      <c r="F1009">
        <v>0</v>
      </c>
      <c r="I1009" t="s">
        <v>1021</v>
      </c>
      <c r="J1009" t="s">
        <v>1303</v>
      </c>
      <c r="X1009" s="32" t="s">
        <v>1021</v>
      </c>
      <c r="Y1009" s="32" t="s">
        <v>1289</v>
      </c>
      <c r="AA1009" s="33" t="s">
        <v>1021</v>
      </c>
      <c r="AB1009" s="33" t="s">
        <v>1289</v>
      </c>
      <c r="AC1009" s="33" t="s">
        <v>1289</v>
      </c>
      <c r="AD1009" s="33" t="s">
        <v>1289</v>
      </c>
    </row>
    <row r="1010" spans="1:30" x14ac:dyDescent="0.3">
      <c r="A1010" t="s">
        <v>1022</v>
      </c>
      <c r="B1010">
        <v>220768</v>
      </c>
      <c r="C1010">
        <v>343816</v>
      </c>
      <c r="D1010" s="2">
        <v>0.64</v>
      </c>
      <c r="E1010">
        <v>946159</v>
      </c>
      <c r="F1010">
        <v>946159</v>
      </c>
      <c r="I1010" t="s">
        <v>1022</v>
      </c>
      <c r="J1010" t="s">
        <v>1304</v>
      </c>
      <c r="X1010" s="32" t="s">
        <v>1022</v>
      </c>
      <c r="Y1010" s="32" t="s">
        <v>1289</v>
      </c>
      <c r="AA1010" s="33" t="s">
        <v>1022</v>
      </c>
      <c r="AB1010" s="33" t="s">
        <v>1289</v>
      </c>
      <c r="AC1010" s="33" t="s">
        <v>1289</v>
      </c>
      <c r="AD1010" s="33" t="s">
        <v>1289</v>
      </c>
    </row>
    <row r="1011" spans="1:30" x14ac:dyDescent="0.3">
      <c r="A1011" t="s">
        <v>1023</v>
      </c>
      <c r="B1011">
        <v>224950</v>
      </c>
      <c r="C1011">
        <v>273075</v>
      </c>
      <c r="D1011" s="2">
        <v>0.82</v>
      </c>
      <c r="E1011">
        <v>583188</v>
      </c>
      <c r="F1011">
        <v>0</v>
      </c>
      <c r="I1011" t="s">
        <v>1023</v>
      </c>
      <c r="J1011" t="s">
        <v>1288</v>
      </c>
      <c r="X1011" s="32" t="s">
        <v>1023</v>
      </c>
      <c r="Y1011" s="32" t="s">
        <v>1289</v>
      </c>
      <c r="AA1011" s="33" t="s">
        <v>1023</v>
      </c>
      <c r="AB1011" s="33" t="s">
        <v>1289</v>
      </c>
      <c r="AC1011" s="33" t="s">
        <v>1289</v>
      </c>
      <c r="AD1011" s="33" t="s">
        <v>1289</v>
      </c>
    </row>
    <row r="1012" spans="1:30" x14ac:dyDescent="0.3">
      <c r="A1012" t="s">
        <v>1024</v>
      </c>
      <c r="B1012">
        <v>349315</v>
      </c>
      <c r="C1012">
        <v>391041</v>
      </c>
      <c r="D1012" s="2">
        <v>0.89</v>
      </c>
      <c r="E1012">
        <v>409007</v>
      </c>
      <c r="F1012">
        <v>0</v>
      </c>
      <c r="I1012" t="s">
        <v>1024</v>
      </c>
      <c r="J1012" t="s">
        <v>1288</v>
      </c>
      <c r="X1012" s="32" t="s">
        <v>1024</v>
      </c>
      <c r="Y1012" s="32" t="s">
        <v>1289</v>
      </c>
      <c r="AA1012" s="33" t="s">
        <v>1024</v>
      </c>
      <c r="AB1012" s="33" t="s">
        <v>1289</v>
      </c>
      <c r="AC1012" s="33" t="s">
        <v>1289</v>
      </c>
      <c r="AD1012" s="33" t="s">
        <v>1289</v>
      </c>
    </row>
    <row r="1013" spans="1:30" x14ac:dyDescent="0.3">
      <c r="A1013" t="s">
        <v>1025</v>
      </c>
      <c r="B1013">
        <v>406160</v>
      </c>
      <c r="C1013">
        <v>406160</v>
      </c>
      <c r="D1013" s="2">
        <v>1</v>
      </c>
      <c r="E1013">
        <v>479676</v>
      </c>
      <c r="F1013">
        <v>0</v>
      </c>
      <c r="I1013" t="s">
        <v>1025</v>
      </c>
      <c r="J1013" t="s">
        <v>1288</v>
      </c>
      <c r="X1013" s="32" t="s">
        <v>1025</v>
      </c>
      <c r="Y1013" s="32" t="s">
        <v>1289</v>
      </c>
      <c r="AA1013" s="33" t="s">
        <v>1025</v>
      </c>
      <c r="AB1013" s="33" t="s">
        <v>1289</v>
      </c>
      <c r="AC1013" s="33" t="s">
        <v>1289</v>
      </c>
      <c r="AD1013" s="33" t="s">
        <v>1289</v>
      </c>
    </row>
    <row r="1014" spans="1:30" x14ac:dyDescent="0.3">
      <c r="A1014" t="s">
        <v>1026</v>
      </c>
      <c r="B1014">
        <v>422851.48</v>
      </c>
      <c r="C1014">
        <v>525559</v>
      </c>
      <c r="D1014" s="2">
        <v>0.8</v>
      </c>
      <c r="E1014">
        <v>751948</v>
      </c>
      <c r="F1014">
        <v>751948</v>
      </c>
      <c r="I1014" t="s">
        <v>1026</v>
      </c>
      <c r="J1014" t="s">
        <v>1288</v>
      </c>
      <c r="X1014" s="32" t="s">
        <v>1026</v>
      </c>
      <c r="Y1014" s="32" t="s">
        <v>1289</v>
      </c>
      <c r="AA1014" s="33" t="s">
        <v>1026</v>
      </c>
      <c r="AB1014" s="33" t="s">
        <v>1289</v>
      </c>
      <c r="AC1014" s="33" t="s">
        <v>1289</v>
      </c>
      <c r="AD1014" s="33" t="s">
        <v>1289</v>
      </c>
    </row>
    <row r="1015" spans="1:30" x14ac:dyDescent="0.3">
      <c r="A1015" t="s">
        <v>1027</v>
      </c>
      <c r="B1015">
        <v>408412</v>
      </c>
      <c r="C1015">
        <v>460971</v>
      </c>
      <c r="D1015" s="2">
        <v>0.89</v>
      </c>
      <c r="E1015">
        <v>496450</v>
      </c>
      <c r="F1015">
        <v>0</v>
      </c>
      <c r="I1015" t="s">
        <v>1027</v>
      </c>
      <c r="J1015" t="s">
        <v>1289</v>
      </c>
      <c r="X1015" s="32" t="s">
        <v>1027</v>
      </c>
      <c r="Y1015" s="32" t="s">
        <v>1289</v>
      </c>
      <c r="AA1015" s="33" t="s">
        <v>1027</v>
      </c>
      <c r="AB1015" s="33" t="s">
        <v>1289</v>
      </c>
      <c r="AC1015" s="33" t="s">
        <v>1289</v>
      </c>
      <c r="AD1015" s="33" t="s">
        <v>1289</v>
      </c>
    </row>
    <row r="1016" spans="1:30" x14ac:dyDescent="0.3">
      <c r="A1016" t="s">
        <v>1028</v>
      </c>
      <c r="B1016">
        <v>165992.88</v>
      </c>
      <c r="C1016">
        <v>181742</v>
      </c>
      <c r="D1016" s="2">
        <v>0.91</v>
      </c>
      <c r="E1016">
        <v>417075</v>
      </c>
      <c r="F1016">
        <v>0</v>
      </c>
      <c r="I1016" t="s">
        <v>1028</v>
      </c>
      <c r="J1016" t="s">
        <v>1303</v>
      </c>
      <c r="X1016" s="32" t="s">
        <v>1028</v>
      </c>
      <c r="Y1016" s="32" t="s">
        <v>1289</v>
      </c>
      <c r="AA1016" s="33" t="s">
        <v>1028</v>
      </c>
      <c r="AB1016" s="33" t="s">
        <v>1289</v>
      </c>
      <c r="AC1016" s="33" t="s">
        <v>1289</v>
      </c>
      <c r="AD1016" s="33" t="s">
        <v>1289</v>
      </c>
    </row>
    <row r="1017" spans="1:30" x14ac:dyDescent="0.3">
      <c r="A1017" t="s">
        <v>1029</v>
      </c>
      <c r="B1017">
        <v>119633</v>
      </c>
      <c r="C1017">
        <v>235596</v>
      </c>
      <c r="D1017" s="2">
        <v>0.51</v>
      </c>
      <c r="E1017">
        <v>384311</v>
      </c>
      <c r="F1017">
        <v>384311</v>
      </c>
      <c r="I1017" t="s">
        <v>1029</v>
      </c>
      <c r="J1017" t="s">
        <v>1303</v>
      </c>
      <c r="X1017" s="32" t="s">
        <v>1029</v>
      </c>
      <c r="Y1017" s="32" t="s">
        <v>1289</v>
      </c>
      <c r="AA1017" s="33" t="s">
        <v>1029</v>
      </c>
      <c r="AB1017" s="33" t="s">
        <v>1289</v>
      </c>
      <c r="AC1017" s="33" t="s">
        <v>1289</v>
      </c>
      <c r="AD1017" s="33" t="s">
        <v>1289</v>
      </c>
    </row>
    <row r="1018" spans="1:30" x14ac:dyDescent="0.3">
      <c r="A1018" t="s">
        <v>1030</v>
      </c>
      <c r="B1018">
        <v>198827</v>
      </c>
      <c r="C1018">
        <v>243312</v>
      </c>
      <c r="D1018" s="2">
        <v>0.82</v>
      </c>
      <c r="E1018">
        <v>451058</v>
      </c>
      <c r="F1018">
        <v>0</v>
      </c>
      <c r="I1018" t="s">
        <v>1030</v>
      </c>
      <c r="J1018" t="s">
        <v>1288</v>
      </c>
      <c r="X1018" s="32" t="s">
        <v>1030</v>
      </c>
      <c r="Y1018" s="32" t="s">
        <v>1289</v>
      </c>
      <c r="AA1018" s="33" t="s">
        <v>1030</v>
      </c>
      <c r="AB1018" s="33" t="s">
        <v>1289</v>
      </c>
      <c r="AC1018" s="33" t="s">
        <v>1289</v>
      </c>
      <c r="AD1018" s="33" t="s">
        <v>1289</v>
      </c>
    </row>
    <row r="1019" spans="1:30" x14ac:dyDescent="0.3">
      <c r="A1019" t="s">
        <v>1031</v>
      </c>
      <c r="B1019">
        <v>120702</v>
      </c>
      <c r="C1019">
        <v>203630</v>
      </c>
      <c r="D1019" s="2">
        <v>0.59</v>
      </c>
      <c r="E1019">
        <v>526887</v>
      </c>
      <c r="F1019">
        <v>526887</v>
      </c>
      <c r="I1019" t="s">
        <v>1031</v>
      </c>
      <c r="J1019" t="s">
        <v>1303</v>
      </c>
      <c r="X1019" s="32" t="s">
        <v>1031</v>
      </c>
      <c r="Y1019" s="32" t="s">
        <v>1289</v>
      </c>
      <c r="AA1019" s="33" t="s">
        <v>1031</v>
      </c>
      <c r="AB1019" s="33" t="s">
        <v>1289</v>
      </c>
      <c r="AC1019" s="33" t="s">
        <v>1289</v>
      </c>
      <c r="AD1019" s="33" t="s">
        <v>1289</v>
      </c>
    </row>
    <row r="1020" spans="1:30" x14ac:dyDescent="0.3">
      <c r="A1020" t="s">
        <v>1032</v>
      </c>
      <c r="B1020">
        <v>146330</v>
      </c>
      <c r="C1020">
        <v>178794</v>
      </c>
      <c r="D1020" s="2">
        <v>0.82</v>
      </c>
      <c r="E1020">
        <v>359693</v>
      </c>
      <c r="F1020">
        <v>0</v>
      </c>
      <c r="I1020" t="s">
        <v>1032</v>
      </c>
      <c r="J1020" t="s">
        <v>1288</v>
      </c>
      <c r="X1020" s="32" t="s">
        <v>1032</v>
      </c>
      <c r="Y1020" s="32" t="s">
        <v>1289</v>
      </c>
      <c r="AA1020" s="33" t="s">
        <v>1032</v>
      </c>
      <c r="AB1020" s="33" t="s">
        <v>1289</v>
      </c>
      <c r="AC1020" s="33" t="s">
        <v>1289</v>
      </c>
      <c r="AD1020" s="33" t="s">
        <v>1289</v>
      </c>
    </row>
    <row r="1021" spans="1:30" x14ac:dyDescent="0.3">
      <c r="A1021" t="s">
        <v>1033</v>
      </c>
      <c r="B1021">
        <v>48783</v>
      </c>
      <c r="C1021">
        <v>178849</v>
      </c>
      <c r="D1021" s="2">
        <v>0.27</v>
      </c>
      <c r="E1021">
        <v>0</v>
      </c>
      <c r="F1021">
        <v>0</v>
      </c>
      <c r="I1021" t="s">
        <v>1033</v>
      </c>
      <c r="J1021" t="s">
        <v>1303</v>
      </c>
      <c r="X1021" s="32" t="s">
        <v>1033</v>
      </c>
      <c r="Y1021" s="32" t="s">
        <v>1289</v>
      </c>
      <c r="AA1021" s="33" t="s">
        <v>1033</v>
      </c>
      <c r="AB1021" s="33" t="s">
        <v>1289</v>
      </c>
      <c r="AC1021" s="33" t="s">
        <v>1289</v>
      </c>
      <c r="AD1021" s="33" t="s">
        <v>1289</v>
      </c>
    </row>
    <row r="1022" spans="1:30" x14ac:dyDescent="0.3">
      <c r="A1022" t="s">
        <v>1034</v>
      </c>
      <c r="B1022">
        <v>75360</v>
      </c>
      <c r="C1022">
        <v>430920</v>
      </c>
      <c r="D1022" s="2">
        <v>0.17</v>
      </c>
      <c r="E1022">
        <v>0</v>
      </c>
      <c r="F1022">
        <v>0</v>
      </c>
      <c r="I1022" t="s">
        <v>1034</v>
      </c>
      <c r="J1022" t="s">
        <v>1288</v>
      </c>
      <c r="X1022" s="32" t="s">
        <v>1034</v>
      </c>
      <c r="Y1022" s="32" t="s">
        <v>1289</v>
      </c>
      <c r="AA1022" s="33" t="s">
        <v>1034</v>
      </c>
      <c r="AB1022" s="33" t="s">
        <v>1289</v>
      </c>
      <c r="AC1022" s="33" t="s">
        <v>1289</v>
      </c>
      <c r="AD1022" s="33" t="s">
        <v>1289</v>
      </c>
    </row>
    <row r="1023" spans="1:30" x14ac:dyDescent="0.3">
      <c r="A1023" t="s">
        <v>1035</v>
      </c>
      <c r="B1023">
        <v>180900</v>
      </c>
      <c r="C1023">
        <v>180900</v>
      </c>
      <c r="D1023" s="2">
        <v>1</v>
      </c>
      <c r="E1023">
        <v>390551</v>
      </c>
      <c r="F1023">
        <v>0</v>
      </c>
      <c r="I1023" t="s">
        <v>1035</v>
      </c>
      <c r="J1023" t="s">
        <v>1303</v>
      </c>
      <c r="X1023" s="32" t="s">
        <v>1035</v>
      </c>
      <c r="Y1023" s="32" t="s">
        <v>1289</v>
      </c>
      <c r="AA1023" s="33" t="s">
        <v>1035</v>
      </c>
      <c r="AB1023" s="33" t="s">
        <v>1289</v>
      </c>
      <c r="AC1023" s="33" t="s">
        <v>1289</v>
      </c>
      <c r="AD1023" s="33" t="s">
        <v>1289</v>
      </c>
    </row>
    <row r="1024" spans="1:30" x14ac:dyDescent="0.3">
      <c r="A1024" t="s">
        <v>1036</v>
      </c>
      <c r="B1024">
        <v>220240</v>
      </c>
      <c r="C1024">
        <v>237360</v>
      </c>
      <c r="D1024" s="2">
        <v>0.93</v>
      </c>
      <c r="E1024">
        <v>498916</v>
      </c>
      <c r="F1024">
        <v>0</v>
      </c>
      <c r="I1024" t="s">
        <v>1036</v>
      </c>
      <c r="J1024" t="s">
        <v>1304</v>
      </c>
      <c r="X1024" s="32" t="s">
        <v>1036</v>
      </c>
      <c r="Y1024" s="32" t="s">
        <v>1289</v>
      </c>
      <c r="AA1024" s="33" t="s">
        <v>1036</v>
      </c>
      <c r="AB1024" s="33" t="s">
        <v>1289</v>
      </c>
      <c r="AC1024" s="33" t="s">
        <v>1289</v>
      </c>
      <c r="AD1024" s="33" t="s">
        <v>1289</v>
      </c>
    </row>
    <row r="1025" spans="1:30" x14ac:dyDescent="0.3">
      <c r="A1025" t="s">
        <v>1037</v>
      </c>
      <c r="B1025">
        <v>158493</v>
      </c>
      <c r="C1025">
        <v>184217</v>
      </c>
      <c r="D1025" s="2">
        <v>0.86</v>
      </c>
      <c r="E1025">
        <v>438337</v>
      </c>
      <c r="F1025">
        <v>0</v>
      </c>
      <c r="I1025" t="s">
        <v>1037</v>
      </c>
      <c r="J1025" t="s">
        <v>1288</v>
      </c>
      <c r="X1025" s="32" t="s">
        <v>1037</v>
      </c>
      <c r="Y1025" s="32" t="s">
        <v>1289</v>
      </c>
      <c r="AA1025" s="33" t="s">
        <v>1037</v>
      </c>
      <c r="AB1025" s="33" t="s">
        <v>1289</v>
      </c>
      <c r="AC1025" s="33" t="s">
        <v>1289</v>
      </c>
      <c r="AD1025" s="33" t="s">
        <v>1289</v>
      </c>
    </row>
    <row r="1026" spans="1:30" x14ac:dyDescent="0.3">
      <c r="A1026" t="s">
        <v>1038</v>
      </c>
      <c r="B1026">
        <v>93321.76</v>
      </c>
      <c r="C1026">
        <v>202741</v>
      </c>
      <c r="D1026" s="2">
        <v>0.46</v>
      </c>
      <c r="E1026">
        <v>540885</v>
      </c>
      <c r="F1026">
        <v>540885</v>
      </c>
      <c r="I1026" t="s">
        <v>1038</v>
      </c>
      <c r="J1026" t="s">
        <v>1288</v>
      </c>
      <c r="X1026" s="32" t="s">
        <v>1038</v>
      </c>
      <c r="Y1026" s="32" t="s">
        <v>1289</v>
      </c>
      <c r="AA1026" s="33" t="s">
        <v>1038</v>
      </c>
      <c r="AB1026" s="33" t="s">
        <v>1289</v>
      </c>
      <c r="AC1026" s="33" t="s">
        <v>1289</v>
      </c>
      <c r="AD1026" s="33" t="s">
        <v>1289</v>
      </c>
    </row>
    <row r="1027" spans="1:30" x14ac:dyDescent="0.3">
      <c r="A1027" t="s">
        <v>1039</v>
      </c>
      <c r="B1027">
        <v>550188</v>
      </c>
      <c r="C1027">
        <v>550188</v>
      </c>
      <c r="D1027" s="2">
        <v>1</v>
      </c>
      <c r="E1027">
        <v>869617</v>
      </c>
      <c r="F1027">
        <v>0</v>
      </c>
      <c r="I1027" t="s">
        <v>1039</v>
      </c>
      <c r="J1027" t="s">
        <v>1304</v>
      </c>
      <c r="X1027" s="32" t="s">
        <v>1039</v>
      </c>
      <c r="Y1027" s="32" t="s">
        <v>1289</v>
      </c>
      <c r="AA1027" s="33" t="s">
        <v>1039</v>
      </c>
      <c r="AB1027" s="33" t="s">
        <v>1289</v>
      </c>
      <c r="AC1027" s="33" t="s">
        <v>1289</v>
      </c>
      <c r="AD1027" s="33" t="s">
        <v>1289</v>
      </c>
    </row>
    <row r="1028" spans="1:30" x14ac:dyDescent="0.3">
      <c r="A1028" t="s">
        <v>1040</v>
      </c>
      <c r="B1028">
        <v>109807.79</v>
      </c>
      <c r="C1028">
        <v>577101</v>
      </c>
      <c r="D1028" s="2">
        <v>0.19</v>
      </c>
      <c r="E1028">
        <v>0</v>
      </c>
      <c r="F1028">
        <v>0</v>
      </c>
      <c r="I1028" t="s">
        <v>1040</v>
      </c>
      <c r="J1028" t="s">
        <v>1303</v>
      </c>
      <c r="X1028" s="32" t="s">
        <v>1040</v>
      </c>
      <c r="Y1028" s="32" t="s">
        <v>1289</v>
      </c>
      <c r="AA1028" s="33" t="s">
        <v>1040</v>
      </c>
      <c r="AB1028" s="33" t="s">
        <v>1289</v>
      </c>
      <c r="AC1028" s="33" t="s">
        <v>1289</v>
      </c>
      <c r="AD1028" s="33" t="s">
        <v>1289</v>
      </c>
    </row>
    <row r="1029" spans="1:30" x14ac:dyDescent="0.3">
      <c r="A1029" t="s">
        <v>1041</v>
      </c>
      <c r="B1029">
        <v>431900</v>
      </c>
      <c r="C1029">
        <v>431900</v>
      </c>
      <c r="D1029" s="2">
        <v>1</v>
      </c>
      <c r="E1029">
        <v>575090</v>
      </c>
      <c r="F1029">
        <v>0</v>
      </c>
      <c r="I1029" t="s">
        <v>1041</v>
      </c>
      <c r="J1029" t="s">
        <v>1288</v>
      </c>
      <c r="X1029" s="32" t="s">
        <v>1041</v>
      </c>
      <c r="Y1029" s="32" t="s">
        <v>1289</v>
      </c>
      <c r="AA1029" s="33" t="s">
        <v>1041</v>
      </c>
      <c r="AB1029" s="33" t="s">
        <v>1289</v>
      </c>
      <c r="AC1029" s="33" t="s">
        <v>1289</v>
      </c>
      <c r="AD1029" s="33" t="s">
        <v>1289</v>
      </c>
    </row>
    <row r="1030" spans="1:30" x14ac:dyDescent="0.3">
      <c r="A1030" t="s">
        <v>1042</v>
      </c>
      <c r="B1030">
        <v>454064</v>
      </c>
      <c r="C1030">
        <v>567580</v>
      </c>
      <c r="D1030" s="2">
        <v>0.8</v>
      </c>
      <c r="E1030">
        <v>761041</v>
      </c>
      <c r="F1030">
        <v>761041</v>
      </c>
      <c r="I1030" t="s">
        <v>1042</v>
      </c>
      <c r="J1030" t="s">
        <v>1303</v>
      </c>
      <c r="X1030" s="32" t="s">
        <v>1042</v>
      </c>
      <c r="Y1030" s="32" t="s">
        <v>1289</v>
      </c>
      <c r="AA1030" s="33" t="s">
        <v>1042</v>
      </c>
      <c r="AB1030" s="33" t="s">
        <v>1289</v>
      </c>
      <c r="AC1030" s="33" t="s">
        <v>1289</v>
      </c>
      <c r="AD1030" s="33" t="s">
        <v>1289</v>
      </c>
    </row>
    <row r="1031" spans="1:30" x14ac:dyDescent="0.3">
      <c r="A1031" t="s">
        <v>1043</v>
      </c>
      <c r="B1031">
        <v>175873</v>
      </c>
      <c r="C1031">
        <v>273251</v>
      </c>
      <c r="D1031" s="2">
        <v>0.64</v>
      </c>
      <c r="E1031">
        <v>698640</v>
      </c>
      <c r="F1031">
        <v>698640</v>
      </c>
      <c r="I1031" t="s">
        <v>1043</v>
      </c>
      <c r="J1031" t="s">
        <v>1288</v>
      </c>
      <c r="X1031" s="32" t="s">
        <v>1043</v>
      </c>
      <c r="Y1031" s="32" t="s">
        <v>1289</v>
      </c>
      <c r="AA1031" s="33" t="s">
        <v>1043</v>
      </c>
      <c r="AB1031" s="33" t="s">
        <v>1289</v>
      </c>
      <c r="AC1031" s="33" t="s">
        <v>1289</v>
      </c>
      <c r="AD1031" s="33" t="s">
        <v>1289</v>
      </c>
    </row>
    <row r="1032" spans="1:30" x14ac:dyDescent="0.3">
      <c r="A1032" t="s">
        <v>1044</v>
      </c>
      <c r="B1032">
        <v>275235</v>
      </c>
      <c r="C1032">
        <v>292482</v>
      </c>
      <c r="D1032" s="2">
        <v>0.94</v>
      </c>
      <c r="E1032">
        <v>406797</v>
      </c>
      <c r="F1032">
        <v>0</v>
      </c>
      <c r="I1032" t="s">
        <v>1044</v>
      </c>
      <c r="J1032" t="s">
        <v>1288</v>
      </c>
      <c r="X1032" s="32" t="s">
        <v>1044</v>
      </c>
      <c r="Y1032" s="32" t="s">
        <v>1289</v>
      </c>
      <c r="AA1032" s="33" t="s">
        <v>1044</v>
      </c>
      <c r="AB1032" s="33" t="s">
        <v>1289</v>
      </c>
      <c r="AC1032" s="33" t="s">
        <v>1289</v>
      </c>
      <c r="AD1032" s="33" t="s">
        <v>1289</v>
      </c>
    </row>
    <row r="1033" spans="1:30" x14ac:dyDescent="0.3">
      <c r="A1033" t="s">
        <v>1045</v>
      </c>
      <c r="B1033">
        <v>447987.85</v>
      </c>
      <c r="C1033">
        <v>482173</v>
      </c>
      <c r="D1033" s="2">
        <v>0.93</v>
      </c>
      <c r="E1033">
        <v>712687</v>
      </c>
      <c r="F1033">
        <v>0</v>
      </c>
      <c r="I1033" t="s">
        <v>1045</v>
      </c>
      <c r="J1033" t="s">
        <v>1303</v>
      </c>
      <c r="X1033" s="32" t="s">
        <v>1045</v>
      </c>
      <c r="Y1033" s="32" t="s">
        <v>1289</v>
      </c>
      <c r="AA1033" s="33" t="s">
        <v>1045</v>
      </c>
      <c r="AB1033" s="33" t="s">
        <v>1289</v>
      </c>
      <c r="AC1033" s="33" t="s">
        <v>1289</v>
      </c>
      <c r="AD1033" s="33" t="s">
        <v>1289</v>
      </c>
    </row>
    <row r="1034" spans="1:30" x14ac:dyDescent="0.3">
      <c r="A1034" t="s">
        <v>1046</v>
      </c>
      <c r="B1034">
        <v>201347.94</v>
      </c>
      <c r="C1034">
        <v>660820</v>
      </c>
      <c r="D1034" s="2">
        <v>0.3</v>
      </c>
      <c r="E1034">
        <v>0</v>
      </c>
      <c r="F1034">
        <v>0</v>
      </c>
      <c r="I1034" t="s">
        <v>1046</v>
      </c>
      <c r="J1034" t="s">
        <v>1288</v>
      </c>
      <c r="X1034" s="32" t="s">
        <v>1046</v>
      </c>
      <c r="Y1034" s="32" t="s">
        <v>1289</v>
      </c>
      <c r="AA1034" s="33" t="s">
        <v>1046</v>
      </c>
      <c r="AB1034" s="33" t="s">
        <v>1289</v>
      </c>
      <c r="AC1034" s="33" t="s">
        <v>1289</v>
      </c>
      <c r="AD1034" s="33" t="s">
        <v>1289</v>
      </c>
    </row>
    <row r="1035" spans="1:30" x14ac:dyDescent="0.3">
      <c r="A1035" t="s">
        <v>1047</v>
      </c>
      <c r="B1035">
        <v>132869</v>
      </c>
      <c r="C1035">
        <v>477380</v>
      </c>
      <c r="D1035" s="2">
        <v>0.28000000000000003</v>
      </c>
      <c r="E1035">
        <v>0</v>
      </c>
      <c r="F1035">
        <v>0</v>
      </c>
      <c r="I1035" t="s">
        <v>1047</v>
      </c>
      <c r="J1035" t="s">
        <v>1288</v>
      </c>
      <c r="X1035" s="32" t="s">
        <v>1047</v>
      </c>
      <c r="Y1035" s="32" t="s">
        <v>1289</v>
      </c>
      <c r="AA1035" s="33" t="s">
        <v>1047</v>
      </c>
      <c r="AB1035" s="33" t="s">
        <v>1289</v>
      </c>
      <c r="AC1035" s="33" t="s">
        <v>1289</v>
      </c>
      <c r="AD1035" s="33" t="s">
        <v>1289</v>
      </c>
    </row>
    <row r="1036" spans="1:30" x14ac:dyDescent="0.3">
      <c r="A1036" t="s">
        <v>1048</v>
      </c>
      <c r="B1036">
        <v>39226</v>
      </c>
      <c r="C1036">
        <v>353034</v>
      </c>
      <c r="D1036" s="2">
        <v>0.11</v>
      </c>
      <c r="E1036">
        <v>0</v>
      </c>
      <c r="F1036">
        <v>0</v>
      </c>
      <c r="I1036" t="s">
        <v>1048</v>
      </c>
      <c r="J1036" t="s">
        <v>1288</v>
      </c>
      <c r="X1036" s="32" t="s">
        <v>1048</v>
      </c>
      <c r="Y1036" s="32" t="s">
        <v>1289</v>
      </c>
      <c r="AA1036" s="33" t="s">
        <v>1048</v>
      </c>
      <c r="AB1036" s="33" t="s">
        <v>1289</v>
      </c>
      <c r="AC1036" s="33" t="s">
        <v>1289</v>
      </c>
      <c r="AD1036" s="33" t="s">
        <v>1289</v>
      </c>
    </row>
    <row r="1037" spans="1:30" x14ac:dyDescent="0.3">
      <c r="A1037" t="s">
        <v>1049</v>
      </c>
      <c r="B1037">
        <v>19400</v>
      </c>
      <c r="C1037">
        <v>194000</v>
      </c>
      <c r="D1037" s="2">
        <v>0.1</v>
      </c>
      <c r="E1037">
        <v>0</v>
      </c>
      <c r="F1037">
        <v>0</v>
      </c>
      <c r="I1037" t="s">
        <v>1049</v>
      </c>
      <c r="J1037" t="s">
        <v>1303</v>
      </c>
      <c r="X1037" s="32" t="s">
        <v>1049</v>
      </c>
      <c r="Y1037" s="32" t="s">
        <v>1289</v>
      </c>
      <c r="AA1037" s="33" t="s">
        <v>1049</v>
      </c>
      <c r="AB1037" s="33" t="s">
        <v>1289</v>
      </c>
      <c r="AC1037" s="33" t="s">
        <v>1289</v>
      </c>
      <c r="AD1037" s="33" t="s">
        <v>1289</v>
      </c>
    </row>
    <row r="1038" spans="1:30" x14ac:dyDescent="0.3">
      <c r="A1038" t="s">
        <v>1050</v>
      </c>
      <c r="B1038">
        <v>99214.89</v>
      </c>
      <c r="C1038">
        <v>467457</v>
      </c>
      <c r="D1038" s="2">
        <v>0.21</v>
      </c>
      <c r="E1038">
        <v>0</v>
      </c>
      <c r="F1038">
        <v>0</v>
      </c>
      <c r="I1038" t="s">
        <v>1050</v>
      </c>
      <c r="J1038" t="s">
        <v>1288</v>
      </c>
      <c r="X1038" s="32" t="s">
        <v>1050</v>
      </c>
      <c r="Y1038" s="32" t="s">
        <v>1289</v>
      </c>
      <c r="AA1038" s="33" t="s">
        <v>1050</v>
      </c>
      <c r="AB1038" s="33" t="s">
        <v>1289</v>
      </c>
      <c r="AC1038" s="33" t="s">
        <v>1289</v>
      </c>
      <c r="AD1038" s="33" t="s">
        <v>1289</v>
      </c>
    </row>
    <row r="1039" spans="1:30" x14ac:dyDescent="0.3">
      <c r="A1039" t="s">
        <v>1051</v>
      </c>
      <c r="B1039">
        <v>71701</v>
      </c>
      <c r="C1039">
        <v>301262</v>
      </c>
      <c r="D1039" s="2">
        <v>0.24</v>
      </c>
      <c r="E1039">
        <v>0</v>
      </c>
      <c r="F1039">
        <v>0</v>
      </c>
      <c r="I1039" t="s">
        <v>1051</v>
      </c>
      <c r="J1039" t="s">
        <v>1303</v>
      </c>
      <c r="X1039" s="32" t="s">
        <v>1051</v>
      </c>
      <c r="Y1039" s="32" t="s">
        <v>1289</v>
      </c>
      <c r="AA1039" s="33" t="s">
        <v>1051</v>
      </c>
      <c r="AB1039" s="33" t="s">
        <v>1289</v>
      </c>
      <c r="AC1039" s="33" t="s">
        <v>1289</v>
      </c>
      <c r="AD1039" s="33" t="s">
        <v>1289</v>
      </c>
    </row>
    <row r="1040" spans="1:30" x14ac:dyDescent="0.3">
      <c r="A1040" t="s">
        <v>1052</v>
      </c>
      <c r="B1040">
        <v>89564</v>
      </c>
      <c r="C1040">
        <v>506294</v>
      </c>
      <c r="D1040" s="2">
        <v>0.18</v>
      </c>
      <c r="E1040">
        <v>884180</v>
      </c>
      <c r="F1040">
        <v>884180</v>
      </c>
      <c r="I1040" t="s">
        <v>1052</v>
      </c>
      <c r="J1040" t="s">
        <v>1305</v>
      </c>
      <c r="X1040" s="32" t="s">
        <v>1052</v>
      </c>
      <c r="Y1040" s="32" t="s">
        <v>1289</v>
      </c>
      <c r="AA1040" s="33" t="s">
        <v>1052</v>
      </c>
      <c r="AB1040" s="33" t="s">
        <v>1289</v>
      </c>
      <c r="AC1040" s="33" t="s">
        <v>1289</v>
      </c>
      <c r="AD1040" s="33" t="s">
        <v>1289</v>
      </c>
    </row>
    <row r="1041" spans="1:30" x14ac:dyDescent="0.3">
      <c r="A1041" t="s">
        <v>1053</v>
      </c>
      <c r="B1041">
        <v>560080</v>
      </c>
      <c r="C1041">
        <v>587600</v>
      </c>
      <c r="D1041" s="2">
        <v>0.95</v>
      </c>
      <c r="E1041">
        <v>642490</v>
      </c>
      <c r="F1041">
        <v>0</v>
      </c>
      <c r="I1041" t="s">
        <v>1053</v>
      </c>
      <c r="J1041" t="s">
        <v>1288</v>
      </c>
      <c r="X1041" s="32" t="s">
        <v>1053</v>
      </c>
      <c r="Y1041" s="32" t="s">
        <v>1289</v>
      </c>
      <c r="AA1041" s="33" t="s">
        <v>1053</v>
      </c>
      <c r="AB1041" s="33" t="s">
        <v>1289</v>
      </c>
      <c r="AC1041" s="33" t="s">
        <v>1289</v>
      </c>
      <c r="AD1041" s="33" t="s">
        <v>1289</v>
      </c>
    </row>
    <row r="1042" spans="1:30" x14ac:dyDescent="0.3">
      <c r="A1042" t="s">
        <v>1054</v>
      </c>
      <c r="B1042">
        <v>206189</v>
      </c>
      <c r="C1042">
        <v>283470</v>
      </c>
      <c r="D1042" s="2">
        <v>0.73</v>
      </c>
      <c r="E1042">
        <v>669415</v>
      </c>
      <c r="F1042">
        <v>0</v>
      </c>
      <c r="I1042" t="s">
        <v>1054</v>
      </c>
      <c r="J1042" t="s">
        <v>1303</v>
      </c>
      <c r="X1042" s="32" t="s">
        <v>1054</v>
      </c>
      <c r="Y1042" s="32" t="s">
        <v>1289</v>
      </c>
      <c r="AA1042" s="33" t="s">
        <v>1054</v>
      </c>
      <c r="AB1042" s="33" t="s">
        <v>1289</v>
      </c>
      <c r="AC1042" s="33" t="s">
        <v>1289</v>
      </c>
      <c r="AD1042" s="33" t="s">
        <v>1289</v>
      </c>
    </row>
    <row r="1043" spans="1:30" x14ac:dyDescent="0.3">
      <c r="A1043" t="s">
        <v>1055</v>
      </c>
      <c r="B1043">
        <v>457344</v>
      </c>
      <c r="C1043">
        <v>483721</v>
      </c>
      <c r="D1043" s="2">
        <v>0.95</v>
      </c>
      <c r="E1043">
        <v>381824</v>
      </c>
      <c r="F1043">
        <v>0</v>
      </c>
      <c r="I1043" t="s">
        <v>1055</v>
      </c>
      <c r="J1043" t="s">
        <v>1288</v>
      </c>
      <c r="X1043" s="32" t="s">
        <v>1055</v>
      </c>
      <c r="Y1043" s="32" t="s">
        <v>1289</v>
      </c>
      <c r="AA1043" s="33" t="s">
        <v>1055</v>
      </c>
      <c r="AB1043" s="33" t="s">
        <v>1289</v>
      </c>
      <c r="AC1043" s="33" t="s">
        <v>1289</v>
      </c>
      <c r="AD1043" s="33" t="s">
        <v>1289</v>
      </c>
    </row>
    <row r="1044" spans="1:30" x14ac:dyDescent="0.3">
      <c r="A1044" t="s">
        <v>1056</v>
      </c>
      <c r="B1044">
        <v>376330.42</v>
      </c>
      <c r="C1044">
        <v>507129</v>
      </c>
      <c r="D1044" s="2">
        <v>0.74</v>
      </c>
      <c r="E1044">
        <v>648300</v>
      </c>
      <c r="F1044">
        <v>648300</v>
      </c>
      <c r="I1044" t="s">
        <v>1056</v>
      </c>
      <c r="J1044" t="s">
        <v>1288</v>
      </c>
      <c r="X1044" s="32" t="s">
        <v>1056</v>
      </c>
      <c r="Y1044" s="32" t="s">
        <v>1289</v>
      </c>
      <c r="AA1044" s="33" t="s">
        <v>1056</v>
      </c>
      <c r="AB1044" s="33" t="s">
        <v>1289</v>
      </c>
      <c r="AC1044" s="33" t="s">
        <v>1289</v>
      </c>
      <c r="AD1044" s="33" t="s">
        <v>1289</v>
      </c>
    </row>
    <row r="1045" spans="1:30" x14ac:dyDescent="0.3">
      <c r="A1045" t="s">
        <v>1057</v>
      </c>
      <c r="B1045">
        <v>384804</v>
      </c>
      <c r="C1045">
        <v>384804</v>
      </c>
      <c r="D1045" s="2">
        <v>1</v>
      </c>
      <c r="E1045">
        <v>459071</v>
      </c>
      <c r="F1045">
        <v>0</v>
      </c>
      <c r="I1045" t="s">
        <v>1057</v>
      </c>
      <c r="J1045" t="s">
        <v>1305</v>
      </c>
      <c r="X1045" s="32" t="s">
        <v>1057</v>
      </c>
      <c r="Y1045" s="32" t="s">
        <v>1289</v>
      </c>
      <c r="AA1045" s="33" t="s">
        <v>1057</v>
      </c>
      <c r="AB1045" s="33" t="s">
        <v>1289</v>
      </c>
      <c r="AC1045" s="33" t="s">
        <v>1289</v>
      </c>
      <c r="AD1045" s="33" t="s">
        <v>1289</v>
      </c>
    </row>
    <row r="1046" spans="1:30" x14ac:dyDescent="0.3">
      <c r="A1046" t="s">
        <v>1058</v>
      </c>
      <c r="B1046">
        <v>473980</v>
      </c>
      <c r="C1046">
        <v>497679</v>
      </c>
      <c r="D1046" s="2">
        <v>0.95</v>
      </c>
      <c r="E1046">
        <v>527458</v>
      </c>
      <c r="F1046">
        <v>0</v>
      </c>
      <c r="I1046" t="s">
        <v>1058</v>
      </c>
      <c r="J1046" t="s">
        <v>1303</v>
      </c>
      <c r="X1046" s="32" t="s">
        <v>1058</v>
      </c>
      <c r="Y1046" s="32" t="s">
        <v>1289</v>
      </c>
      <c r="AA1046" s="33" t="s">
        <v>1058</v>
      </c>
      <c r="AB1046" s="33" t="s">
        <v>1289</v>
      </c>
      <c r="AC1046" s="33" t="s">
        <v>1289</v>
      </c>
      <c r="AD1046" s="33" t="s">
        <v>1289</v>
      </c>
    </row>
    <row r="1047" spans="1:30" x14ac:dyDescent="0.3">
      <c r="A1047" t="s">
        <v>1059</v>
      </c>
      <c r="B1047">
        <v>209711</v>
      </c>
      <c r="C1047">
        <v>257280</v>
      </c>
      <c r="D1047" s="2">
        <v>0.82</v>
      </c>
      <c r="E1047">
        <v>423216</v>
      </c>
      <c r="F1047">
        <v>0</v>
      </c>
      <c r="I1047" t="s">
        <v>1059</v>
      </c>
      <c r="J1047" t="s">
        <v>1304</v>
      </c>
      <c r="X1047" s="32" t="s">
        <v>1059</v>
      </c>
      <c r="Y1047" s="32" t="s">
        <v>1289</v>
      </c>
      <c r="AA1047" s="33" t="s">
        <v>1059</v>
      </c>
      <c r="AB1047" s="33" t="s">
        <v>1289</v>
      </c>
      <c r="AC1047" s="33" t="s">
        <v>1289</v>
      </c>
      <c r="AD1047" s="33" t="s">
        <v>1289</v>
      </c>
    </row>
    <row r="1048" spans="1:30" x14ac:dyDescent="0.3">
      <c r="A1048" t="s">
        <v>1060</v>
      </c>
      <c r="B1048">
        <v>225273</v>
      </c>
      <c r="C1048">
        <v>325296</v>
      </c>
      <c r="D1048" s="2">
        <v>0.69</v>
      </c>
      <c r="E1048">
        <v>752104</v>
      </c>
      <c r="F1048">
        <v>752104</v>
      </c>
      <c r="I1048" t="s">
        <v>1060</v>
      </c>
      <c r="J1048" t="s">
        <v>1303</v>
      </c>
      <c r="X1048" s="32" t="s">
        <v>1060</v>
      </c>
      <c r="Y1048" s="32" t="s">
        <v>1289</v>
      </c>
      <c r="AA1048" s="33" t="s">
        <v>1060</v>
      </c>
      <c r="AB1048" s="33" t="s">
        <v>1289</v>
      </c>
      <c r="AC1048" s="33" t="s">
        <v>1289</v>
      </c>
      <c r="AD1048" s="33" t="s">
        <v>1289</v>
      </c>
    </row>
    <row r="1049" spans="1:30" x14ac:dyDescent="0.3">
      <c r="A1049" t="s">
        <v>1061</v>
      </c>
      <c r="B1049">
        <v>413686</v>
      </c>
      <c r="C1049">
        <v>442029</v>
      </c>
      <c r="D1049" s="2">
        <v>0.94</v>
      </c>
      <c r="E1049">
        <v>533006</v>
      </c>
      <c r="F1049">
        <v>0</v>
      </c>
      <c r="I1049" t="s">
        <v>1061</v>
      </c>
      <c r="J1049" t="s">
        <v>1305</v>
      </c>
      <c r="X1049" s="32" t="s">
        <v>1061</v>
      </c>
      <c r="Y1049" s="32" t="s">
        <v>1289</v>
      </c>
      <c r="AA1049" s="33" t="s">
        <v>1061</v>
      </c>
      <c r="AB1049" s="33" t="s">
        <v>1289</v>
      </c>
      <c r="AC1049" s="33" t="s">
        <v>1289</v>
      </c>
      <c r="AD1049" s="33" t="s">
        <v>1289</v>
      </c>
    </row>
    <row r="1050" spans="1:30" x14ac:dyDescent="0.3">
      <c r="A1050" t="s">
        <v>1062</v>
      </c>
      <c r="B1050">
        <v>370728</v>
      </c>
      <c r="C1050">
        <v>399435</v>
      </c>
      <c r="D1050" s="2">
        <v>0.93</v>
      </c>
      <c r="E1050">
        <v>468102</v>
      </c>
      <c r="F1050">
        <v>0</v>
      </c>
      <c r="I1050" t="s">
        <v>1062</v>
      </c>
      <c r="J1050" t="s">
        <v>1304</v>
      </c>
      <c r="X1050" s="32" t="s">
        <v>1062</v>
      </c>
      <c r="Y1050" s="32" t="s">
        <v>1289</v>
      </c>
      <c r="AA1050" s="33" t="s">
        <v>1062</v>
      </c>
      <c r="AB1050" s="33" t="s">
        <v>1289</v>
      </c>
      <c r="AC1050" s="33" t="s">
        <v>1289</v>
      </c>
      <c r="AD1050" s="33" t="s">
        <v>1289</v>
      </c>
    </row>
    <row r="1051" spans="1:30" x14ac:dyDescent="0.3">
      <c r="A1051" t="s">
        <v>1063</v>
      </c>
      <c r="B1051">
        <v>105992</v>
      </c>
      <c r="C1051">
        <v>212352</v>
      </c>
      <c r="D1051" s="2">
        <v>0.5</v>
      </c>
      <c r="E1051">
        <v>542962</v>
      </c>
      <c r="F1051">
        <v>542962</v>
      </c>
      <c r="I1051" t="s">
        <v>1063</v>
      </c>
      <c r="J1051" t="s">
        <v>1303</v>
      </c>
      <c r="X1051" s="32" t="s">
        <v>1063</v>
      </c>
      <c r="Y1051" s="32" t="s">
        <v>1289</v>
      </c>
      <c r="AA1051" s="33" t="s">
        <v>1063</v>
      </c>
      <c r="AB1051" s="33" t="s">
        <v>1289</v>
      </c>
      <c r="AC1051" s="33" t="s">
        <v>1289</v>
      </c>
      <c r="AD1051" s="33" t="s">
        <v>1289</v>
      </c>
    </row>
    <row r="1052" spans="1:30" x14ac:dyDescent="0.3">
      <c r="A1052" t="s">
        <v>1064</v>
      </c>
      <c r="B1052">
        <v>81608</v>
      </c>
      <c r="C1052">
        <v>237952</v>
      </c>
      <c r="D1052" s="2">
        <v>0.34</v>
      </c>
      <c r="E1052">
        <v>470041</v>
      </c>
      <c r="F1052">
        <v>0</v>
      </c>
      <c r="I1052" t="s">
        <v>1064</v>
      </c>
      <c r="J1052" t="s">
        <v>1303</v>
      </c>
      <c r="X1052" s="32" t="s">
        <v>1064</v>
      </c>
      <c r="Y1052" s="32" t="s">
        <v>1289</v>
      </c>
      <c r="AA1052" s="33" t="s">
        <v>1064</v>
      </c>
      <c r="AB1052" s="33" t="s">
        <v>1289</v>
      </c>
      <c r="AC1052" s="33" t="s">
        <v>1289</v>
      </c>
      <c r="AD1052" s="33" t="s">
        <v>1289</v>
      </c>
    </row>
    <row r="1053" spans="1:30" x14ac:dyDescent="0.3">
      <c r="A1053" t="s">
        <v>1065</v>
      </c>
      <c r="B1053">
        <v>264652.65999999997</v>
      </c>
      <c r="C1053">
        <v>265837</v>
      </c>
      <c r="D1053" s="2">
        <v>1</v>
      </c>
      <c r="E1053">
        <v>518574</v>
      </c>
      <c r="F1053">
        <v>0</v>
      </c>
      <c r="I1053" t="s">
        <v>1065</v>
      </c>
      <c r="J1053" t="s">
        <v>1305</v>
      </c>
      <c r="X1053" s="32" t="s">
        <v>1065</v>
      </c>
      <c r="Y1053" s="32" t="s">
        <v>1289</v>
      </c>
      <c r="AA1053" s="33" t="s">
        <v>1065</v>
      </c>
      <c r="AB1053" s="33" t="s">
        <v>1289</v>
      </c>
      <c r="AC1053" s="33" t="s">
        <v>1289</v>
      </c>
      <c r="AD1053" s="33" t="s">
        <v>1289</v>
      </c>
    </row>
    <row r="1054" spans="1:30" x14ac:dyDescent="0.3">
      <c r="A1054" t="s">
        <v>1066</v>
      </c>
      <c r="B1054">
        <v>571805</v>
      </c>
      <c r="C1054">
        <v>571805</v>
      </c>
      <c r="D1054" s="2">
        <v>1</v>
      </c>
      <c r="E1054">
        <v>599177</v>
      </c>
      <c r="F1054">
        <v>0</v>
      </c>
      <c r="I1054" t="s">
        <v>1066</v>
      </c>
      <c r="J1054" t="s">
        <v>1288</v>
      </c>
      <c r="X1054" s="32" t="s">
        <v>1066</v>
      </c>
      <c r="Y1054" s="32" t="s">
        <v>1289</v>
      </c>
      <c r="AA1054" s="33" t="s">
        <v>1066</v>
      </c>
      <c r="AB1054" s="33" t="s">
        <v>1289</v>
      </c>
      <c r="AC1054" s="33" t="s">
        <v>1289</v>
      </c>
      <c r="AD1054" s="33" t="s">
        <v>1289</v>
      </c>
    </row>
    <row r="1055" spans="1:30" x14ac:dyDescent="0.3">
      <c r="A1055" t="s">
        <v>1067</v>
      </c>
      <c r="B1055">
        <v>547656</v>
      </c>
      <c r="C1055">
        <v>547656</v>
      </c>
      <c r="D1055" s="2">
        <v>1</v>
      </c>
      <c r="E1055">
        <v>689163</v>
      </c>
      <c r="F1055">
        <v>0</v>
      </c>
      <c r="I1055" t="s">
        <v>1067</v>
      </c>
      <c r="J1055" t="s">
        <v>1288</v>
      </c>
      <c r="X1055" s="32" t="s">
        <v>1067</v>
      </c>
      <c r="Y1055" s="32" t="s">
        <v>1289</v>
      </c>
      <c r="AA1055" s="33" t="s">
        <v>1067</v>
      </c>
      <c r="AB1055" s="33" t="s">
        <v>1289</v>
      </c>
      <c r="AC1055" s="33" t="s">
        <v>1289</v>
      </c>
      <c r="AD1055" s="33" t="s">
        <v>1289</v>
      </c>
    </row>
    <row r="1056" spans="1:30" x14ac:dyDescent="0.3">
      <c r="A1056" t="s">
        <v>1068</v>
      </c>
      <c r="B1056">
        <v>184774.56</v>
      </c>
      <c r="C1056">
        <v>668978</v>
      </c>
      <c r="D1056" s="2">
        <v>0.28000000000000003</v>
      </c>
      <c r="E1056">
        <v>0</v>
      </c>
      <c r="F1056">
        <v>0</v>
      </c>
      <c r="I1056" t="s">
        <v>1068</v>
      </c>
      <c r="J1056" t="s">
        <v>1288</v>
      </c>
      <c r="X1056" s="32" t="s">
        <v>1068</v>
      </c>
      <c r="Y1056" s="32" t="s">
        <v>1289</v>
      </c>
      <c r="AA1056" s="33" t="s">
        <v>1068</v>
      </c>
      <c r="AB1056" s="33" t="s">
        <v>1289</v>
      </c>
      <c r="AC1056" s="33" t="s">
        <v>1289</v>
      </c>
      <c r="AD1056" s="33" t="s">
        <v>1289</v>
      </c>
    </row>
    <row r="1057" spans="1:30" x14ac:dyDescent="0.3">
      <c r="A1057" t="s">
        <v>1069</v>
      </c>
      <c r="B1057">
        <v>59881</v>
      </c>
      <c r="C1057">
        <v>226215</v>
      </c>
      <c r="D1057" s="2">
        <v>0.26</v>
      </c>
      <c r="E1057">
        <v>0</v>
      </c>
      <c r="F1057">
        <v>0</v>
      </c>
      <c r="I1057" t="s">
        <v>1069</v>
      </c>
      <c r="J1057" t="s">
        <v>1304</v>
      </c>
      <c r="X1057" s="32" t="s">
        <v>1069</v>
      </c>
      <c r="Y1057" s="32" t="s">
        <v>1289</v>
      </c>
      <c r="AA1057" s="33" t="s">
        <v>1069</v>
      </c>
      <c r="AB1057" s="33" t="s">
        <v>1289</v>
      </c>
      <c r="AC1057" s="33" t="s">
        <v>1289</v>
      </c>
      <c r="AD1057" s="33" t="s">
        <v>1289</v>
      </c>
    </row>
    <row r="1058" spans="1:30" x14ac:dyDescent="0.3">
      <c r="A1058" t="s">
        <v>1070</v>
      </c>
      <c r="B1058">
        <v>44437</v>
      </c>
      <c r="C1058">
        <v>588740</v>
      </c>
      <c r="D1058" s="2">
        <v>0.08</v>
      </c>
      <c r="E1058">
        <v>0</v>
      </c>
      <c r="F1058">
        <v>0</v>
      </c>
      <c r="I1058" t="s">
        <v>1070</v>
      </c>
      <c r="J1058" t="s">
        <v>1288</v>
      </c>
      <c r="X1058" s="32" t="s">
        <v>1070</v>
      </c>
      <c r="Y1058" s="32" t="s">
        <v>1289</v>
      </c>
      <c r="AA1058" s="33" t="s">
        <v>1070</v>
      </c>
      <c r="AB1058" s="33" t="s">
        <v>1289</v>
      </c>
      <c r="AC1058" s="33" t="s">
        <v>1289</v>
      </c>
      <c r="AD1058" s="33" t="s">
        <v>1289</v>
      </c>
    </row>
    <row r="1059" spans="1:30" x14ac:dyDescent="0.3">
      <c r="A1059" t="s">
        <v>1071</v>
      </c>
      <c r="B1059">
        <v>254406</v>
      </c>
      <c r="C1059">
        <v>418639</v>
      </c>
      <c r="D1059" s="2">
        <v>0.61</v>
      </c>
      <c r="E1059">
        <v>691184</v>
      </c>
      <c r="F1059">
        <v>691184</v>
      </c>
      <c r="I1059" t="s">
        <v>1071</v>
      </c>
      <c r="J1059" t="s">
        <v>1304</v>
      </c>
      <c r="X1059" s="32" t="s">
        <v>1071</v>
      </c>
      <c r="Y1059" s="32" t="s">
        <v>1289</v>
      </c>
      <c r="AA1059" s="33" t="s">
        <v>1071</v>
      </c>
      <c r="AB1059" s="33" t="s">
        <v>1289</v>
      </c>
      <c r="AC1059" s="33" t="s">
        <v>1289</v>
      </c>
      <c r="AD1059" s="33" t="s">
        <v>1289</v>
      </c>
    </row>
    <row r="1060" spans="1:30" x14ac:dyDescent="0.3">
      <c r="A1060" t="s">
        <v>1072</v>
      </c>
      <c r="B1060">
        <v>101531</v>
      </c>
      <c r="C1060">
        <v>217434</v>
      </c>
      <c r="D1060" s="2">
        <v>0.47</v>
      </c>
      <c r="E1060">
        <v>415447</v>
      </c>
      <c r="F1060">
        <v>415447</v>
      </c>
      <c r="I1060" t="s">
        <v>1072</v>
      </c>
      <c r="J1060" t="s">
        <v>1303</v>
      </c>
      <c r="X1060" s="32" t="s">
        <v>1072</v>
      </c>
      <c r="Y1060" s="32" t="s">
        <v>1289</v>
      </c>
      <c r="AA1060" s="33" t="s">
        <v>1072</v>
      </c>
      <c r="AB1060" s="33" t="s">
        <v>1289</v>
      </c>
      <c r="AC1060" s="33" t="s">
        <v>1289</v>
      </c>
      <c r="AD1060" s="33" t="s">
        <v>1289</v>
      </c>
    </row>
    <row r="1061" spans="1:30" x14ac:dyDescent="0.3">
      <c r="A1061" t="s">
        <v>1073</v>
      </c>
      <c r="B1061">
        <v>595350</v>
      </c>
      <c r="C1061">
        <v>595350</v>
      </c>
      <c r="D1061" s="2">
        <v>1</v>
      </c>
      <c r="E1061">
        <v>947751</v>
      </c>
      <c r="F1061">
        <v>0</v>
      </c>
      <c r="I1061" t="s">
        <v>1073</v>
      </c>
      <c r="J1061" t="s">
        <v>1303</v>
      </c>
      <c r="X1061" s="32" t="s">
        <v>1073</v>
      </c>
      <c r="Y1061" s="32" t="s">
        <v>1289</v>
      </c>
      <c r="AA1061" s="33" t="s">
        <v>1073</v>
      </c>
      <c r="AB1061" s="33" t="s">
        <v>1289</v>
      </c>
      <c r="AC1061" s="33" t="s">
        <v>1289</v>
      </c>
      <c r="AD1061" s="33" t="s">
        <v>1289</v>
      </c>
    </row>
    <row r="1062" spans="1:30" x14ac:dyDescent="0.3">
      <c r="A1062" t="s">
        <v>1074</v>
      </c>
      <c r="B1062">
        <v>189271.67999999999</v>
      </c>
      <c r="C1062">
        <v>492219</v>
      </c>
      <c r="D1062" s="2">
        <v>0.38</v>
      </c>
      <c r="E1062">
        <v>0</v>
      </c>
      <c r="F1062">
        <v>0</v>
      </c>
      <c r="I1062" t="s">
        <v>1074</v>
      </c>
      <c r="J1062" t="s">
        <v>1288</v>
      </c>
      <c r="X1062" s="32" t="s">
        <v>1074</v>
      </c>
      <c r="Y1062" s="32" t="s">
        <v>1289</v>
      </c>
      <c r="AA1062" s="33" t="s">
        <v>1074</v>
      </c>
      <c r="AB1062" s="33" t="s">
        <v>1289</v>
      </c>
      <c r="AC1062" s="33" t="s">
        <v>1289</v>
      </c>
      <c r="AD1062" s="33" t="s">
        <v>1289</v>
      </c>
    </row>
    <row r="1063" spans="1:30" x14ac:dyDescent="0.3">
      <c r="A1063" t="s">
        <v>1075</v>
      </c>
      <c r="B1063">
        <v>56071</v>
      </c>
      <c r="C1063">
        <v>532399</v>
      </c>
      <c r="D1063" s="2">
        <v>0.11</v>
      </c>
      <c r="E1063">
        <v>0</v>
      </c>
      <c r="F1063">
        <v>0</v>
      </c>
      <c r="I1063" t="s">
        <v>1075</v>
      </c>
      <c r="J1063" t="s">
        <v>1288</v>
      </c>
      <c r="X1063" s="32" t="s">
        <v>1075</v>
      </c>
      <c r="Y1063" s="32" t="s">
        <v>1289</v>
      </c>
      <c r="AA1063" s="33" t="s">
        <v>1075</v>
      </c>
      <c r="AB1063" s="33" t="s">
        <v>1289</v>
      </c>
      <c r="AC1063" s="33" t="s">
        <v>1289</v>
      </c>
      <c r="AD1063" s="33" t="s">
        <v>1289</v>
      </c>
    </row>
    <row r="1064" spans="1:30" x14ac:dyDescent="0.3">
      <c r="A1064" t="s">
        <v>1076</v>
      </c>
      <c r="B1064">
        <v>179551</v>
      </c>
      <c r="C1064">
        <v>225511</v>
      </c>
      <c r="D1064" s="2">
        <v>0.8</v>
      </c>
      <c r="E1064">
        <v>419761</v>
      </c>
      <c r="F1064">
        <v>0</v>
      </c>
      <c r="I1064" t="s">
        <v>1076</v>
      </c>
      <c r="J1064" t="s">
        <v>1288</v>
      </c>
      <c r="X1064" s="32" t="s">
        <v>1076</v>
      </c>
      <c r="Y1064" s="32" t="s">
        <v>1289</v>
      </c>
      <c r="AA1064" s="33" t="s">
        <v>1076</v>
      </c>
      <c r="AB1064" s="33" t="s">
        <v>1289</v>
      </c>
      <c r="AC1064" s="33" t="s">
        <v>1289</v>
      </c>
      <c r="AD1064" s="33" t="s">
        <v>1289</v>
      </c>
    </row>
    <row r="1065" spans="1:30" x14ac:dyDescent="0.3">
      <c r="A1065" t="s">
        <v>1077</v>
      </c>
      <c r="B1065">
        <v>59916</v>
      </c>
      <c r="C1065">
        <v>219076</v>
      </c>
      <c r="D1065" s="2">
        <v>0.27</v>
      </c>
      <c r="E1065">
        <v>473103</v>
      </c>
      <c r="F1065">
        <v>473103</v>
      </c>
      <c r="I1065" t="s">
        <v>1077</v>
      </c>
      <c r="J1065" t="s">
        <v>1288</v>
      </c>
      <c r="X1065" s="32" t="s">
        <v>1077</v>
      </c>
      <c r="Y1065" s="32" t="s">
        <v>1289</v>
      </c>
      <c r="AA1065" s="33" t="s">
        <v>1077</v>
      </c>
      <c r="AB1065" s="33" t="s">
        <v>1289</v>
      </c>
      <c r="AC1065" s="33" t="s">
        <v>1289</v>
      </c>
      <c r="AD1065" s="33" t="s">
        <v>1289</v>
      </c>
    </row>
    <row r="1066" spans="1:30" x14ac:dyDescent="0.3">
      <c r="A1066" t="s">
        <v>1078</v>
      </c>
      <c r="B1066">
        <v>356349</v>
      </c>
      <c r="C1066">
        <v>435939</v>
      </c>
      <c r="D1066" s="2">
        <v>0.82</v>
      </c>
      <c r="E1066">
        <v>491618</v>
      </c>
      <c r="F1066">
        <v>491618</v>
      </c>
      <c r="I1066" t="s">
        <v>1078</v>
      </c>
      <c r="J1066" t="s">
        <v>1305</v>
      </c>
      <c r="X1066" s="32" t="s">
        <v>1078</v>
      </c>
      <c r="Y1066" s="32" t="s">
        <v>1289</v>
      </c>
      <c r="AA1066" s="33" t="s">
        <v>1078</v>
      </c>
      <c r="AB1066" s="33" t="s">
        <v>1289</v>
      </c>
      <c r="AC1066" s="33" t="s">
        <v>1289</v>
      </c>
      <c r="AD1066" s="33" t="s">
        <v>1289</v>
      </c>
    </row>
    <row r="1067" spans="1:30" x14ac:dyDescent="0.3">
      <c r="A1067" t="s">
        <v>1079</v>
      </c>
      <c r="B1067">
        <v>23278.55</v>
      </c>
      <c r="C1067">
        <v>278796</v>
      </c>
      <c r="D1067" s="2">
        <v>0.08</v>
      </c>
      <c r="E1067">
        <v>0</v>
      </c>
      <c r="F1067">
        <v>0</v>
      </c>
      <c r="I1067" t="s">
        <v>1079</v>
      </c>
      <c r="J1067" t="s">
        <v>1304</v>
      </c>
      <c r="X1067" s="32" t="s">
        <v>1079</v>
      </c>
      <c r="Y1067" s="32" t="s">
        <v>1289</v>
      </c>
      <c r="AA1067" s="33" t="s">
        <v>1079</v>
      </c>
      <c r="AB1067" s="33" t="s">
        <v>1289</v>
      </c>
      <c r="AC1067" s="33" t="s">
        <v>1289</v>
      </c>
      <c r="AD1067" s="33" t="s">
        <v>1289</v>
      </c>
    </row>
    <row r="1068" spans="1:30" x14ac:dyDescent="0.3">
      <c r="A1068" t="s">
        <v>1080</v>
      </c>
      <c r="B1068">
        <v>507796</v>
      </c>
      <c r="C1068">
        <v>601768</v>
      </c>
      <c r="D1068" s="2">
        <v>0.84</v>
      </c>
      <c r="E1068">
        <v>882394</v>
      </c>
      <c r="F1068">
        <v>0</v>
      </c>
      <c r="I1068" t="s">
        <v>1080</v>
      </c>
      <c r="J1068" t="s">
        <v>1303</v>
      </c>
      <c r="X1068" s="32" t="s">
        <v>1080</v>
      </c>
      <c r="Y1068" s="32" t="s">
        <v>1289</v>
      </c>
      <c r="AA1068" s="33" t="s">
        <v>1080</v>
      </c>
      <c r="AB1068" s="33" t="s">
        <v>1289</v>
      </c>
      <c r="AC1068" s="33" t="s">
        <v>1289</v>
      </c>
      <c r="AD1068" s="33" t="s">
        <v>1289</v>
      </c>
    </row>
    <row r="1069" spans="1:30" x14ac:dyDescent="0.3">
      <c r="A1069" t="s">
        <v>1081</v>
      </c>
      <c r="B1069">
        <v>244585</v>
      </c>
      <c r="C1069">
        <v>244585</v>
      </c>
      <c r="D1069" s="2">
        <v>1</v>
      </c>
      <c r="E1069">
        <v>558789</v>
      </c>
      <c r="F1069">
        <v>0</v>
      </c>
      <c r="I1069" t="s">
        <v>1081</v>
      </c>
      <c r="J1069" t="s">
        <v>1288</v>
      </c>
      <c r="X1069" s="32" t="s">
        <v>1081</v>
      </c>
      <c r="Y1069" s="32" t="s">
        <v>1289</v>
      </c>
      <c r="AA1069" s="33" t="s">
        <v>1081</v>
      </c>
      <c r="AB1069" s="33" t="s">
        <v>1289</v>
      </c>
      <c r="AC1069" s="33" t="s">
        <v>1289</v>
      </c>
      <c r="AD1069" s="33" t="s">
        <v>1289</v>
      </c>
    </row>
    <row r="1070" spans="1:30" x14ac:dyDescent="0.3">
      <c r="A1070" t="s">
        <v>1082</v>
      </c>
      <c r="B1070">
        <v>414568.34</v>
      </c>
      <c r="C1070">
        <v>433694</v>
      </c>
      <c r="D1070" s="2">
        <v>0.96</v>
      </c>
      <c r="E1070">
        <v>586745</v>
      </c>
      <c r="F1070">
        <v>0</v>
      </c>
      <c r="I1070" t="s">
        <v>1082</v>
      </c>
      <c r="J1070" t="s">
        <v>1288</v>
      </c>
      <c r="X1070" s="32" t="s">
        <v>1082</v>
      </c>
      <c r="Y1070" s="32" t="s">
        <v>1289</v>
      </c>
      <c r="AA1070" s="33" t="s">
        <v>1082</v>
      </c>
      <c r="AB1070" s="33" t="s">
        <v>1289</v>
      </c>
      <c r="AC1070" s="33" t="s">
        <v>1289</v>
      </c>
      <c r="AD1070" s="33" t="s">
        <v>1289</v>
      </c>
    </row>
    <row r="1071" spans="1:30" x14ac:dyDescent="0.3">
      <c r="A1071" t="s">
        <v>1083</v>
      </c>
      <c r="B1071">
        <v>218724</v>
      </c>
      <c r="C1071">
        <v>298260</v>
      </c>
      <c r="D1071" s="2">
        <v>0.73</v>
      </c>
      <c r="E1071">
        <v>489599</v>
      </c>
      <c r="F1071">
        <v>489599</v>
      </c>
      <c r="I1071" t="s">
        <v>1083</v>
      </c>
      <c r="J1071" t="s">
        <v>1305</v>
      </c>
      <c r="X1071" s="32" t="s">
        <v>1083</v>
      </c>
      <c r="Y1071" s="32" t="s">
        <v>1289</v>
      </c>
      <c r="AA1071" s="33" t="s">
        <v>1083</v>
      </c>
      <c r="AB1071" s="33" t="s">
        <v>1289</v>
      </c>
      <c r="AC1071" s="33" t="s">
        <v>1289</v>
      </c>
      <c r="AD1071" s="33" t="s">
        <v>1289</v>
      </c>
    </row>
    <row r="1072" spans="1:30" x14ac:dyDescent="0.3">
      <c r="A1072" t="s">
        <v>1084</v>
      </c>
      <c r="B1072">
        <v>421744</v>
      </c>
      <c r="C1072">
        <v>648740</v>
      </c>
      <c r="D1072" s="2">
        <v>0.65</v>
      </c>
      <c r="E1072">
        <v>989343</v>
      </c>
      <c r="F1072">
        <v>989343</v>
      </c>
      <c r="I1072" t="s">
        <v>1084</v>
      </c>
      <c r="J1072" t="s">
        <v>1288</v>
      </c>
      <c r="X1072" s="32" t="s">
        <v>1084</v>
      </c>
      <c r="Y1072" s="32" t="s">
        <v>1289</v>
      </c>
      <c r="AA1072" s="33" t="s">
        <v>1084</v>
      </c>
      <c r="AB1072" s="33" t="s">
        <v>1289</v>
      </c>
      <c r="AC1072" s="33" t="s">
        <v>1289</v>
      </c>
      <c r="AD1072" s="33" t="s">
        <v>1289</v>
      </c>
    </row>
    <row r="1073" spans="1:30" x14ac:dyDescent="0.3">
      <c r="A1073" t="s">
        <v>1085</v>
      </c>
      <c r="B1073">
        <v>658200</v>
      </c>
      <c r="C1073">
        <v>658200</v>
      </c>
      <c r="D1073" s="2">
        <v>1</v>
      </c>
      <c r="E1073">
        <v>798596</v>
      </c>
      <c r="F1073">
        <v>0</v>
      </c>
      <c r="I1073" t="s">
        <v>1085</v>
      </c>
      <c r="J1073" t="s">
        <v>1288</v>
      </c>
      <c r="X1073" s="32" t="s">
        <v>1085</v>
      </c>
      <c r="Y1073" s="32" t="s">
        <v>1289</v>
      </c>
      <c r="AA1073" s="33" t="s">
        <v>1085</v>
      </c>
      <c r="AB1073" s="33" t="s">
        <v>1289</v>
      </c>
      <c r="AC1073" s="33" t="s">
        <v>1289</v>
      </c>
      <c r="AD1073" s="33" t="s">
        <v>1289</v>
      </c>
    </row>
    <row r="1074" spans="1:30" x14ac:dyDescent="0.3">
      <c r="A1074" t="s">
        <v>1086</v>
      </c>
      <c r="B1074">
        <v>469526.5</v>
      </c>
      <c r="C1074">
        <v>472891</v>
      </c>
      <c r="D1074" s="2">
        <v>0.99</v>
      </c>
      <c r="E1074">
        <v>353735</v>
      </c>
      <c r="F1074">
        <v>0</v>
      </c>
      <c r="I1074" t="s">
        <v>1086</v>
      </c>
      <c r="J1074" t="s">
        <v>1303</v>
      </c>
      <c r="X1074" s="32" t="s">
        <v>1086</v>
      </c>
      <c r="Y1074" s="32" t="s">
        <v>1289</v>
      </c>
      <c r="AA1074" s="33" t="s">
        <v>1086</v>
      </c>
      <c r="AB1074" s="33" t="s">
        <v>1289</v>
      </c>
      <c r="AC1074" s="33" t="s">
        <v>1289</v>
      </c>
      <c r="AD1074" s="33" t="s">
        <v>1289</v>
      </c>
    </row>
    <row r="1075" spans="1:30" x14ac:dyDescent="0.3">
      <c r="A1075" t="s">
        <v>1087</v>
      </c>
      <c r="B1075">
        <v>166310</v>
      </c>
      <c r="C1075">
        <v>526200</v>
      </c>
      <c r="D1075" s="2">
        <v>0.32</v>
      </c>
      <c r="E1075">
        <v>745333</v>
      </c>
      <c r="F1075">
        <v>745333</v>
      </c>
      <c r="I1075" t="s">
        <v>1087</v>
      </c>
      <c r="J1075" t="s">
        <v>1305</v>
      </c>
      <c r="X1075" s="32" t="s">
        <v>1087</v>
      </c>
      <c r="Y1075" s="32" t="s">
        <v>1289</v>
      </c>
      <c r="AA1075" s="33" t="s">
        <v>1087</v>
      </c>
      <c r="AB1075" s="33" t="s">
        <v>1289</v>
      </c>
      <c r="AC1075" s="33" t="s">
        <v>1289</v>
      </c>
      <c r="AD1075" s="33" t="s">
        <v>1289</v>
      </c>
    </row>
    <row r="1076" spans="1:30" x14ac:dyDescent="0.3">
      <c r="A1076" t="s">
        <v>1088</v>
      </c>
      <c r="B1076">
        <v>186712</v>
      </c>
      <c r="C1076">
        <v>595476</v>
      </c>
      <c r="D1076" s="2">
        <v>0.31</v>
      </c>
      <c r="E1076">
        <v>0</v>
      </c>
      <c r="F1076">
        <v>0</v>
      </c>
      <c r="I1076" t="s">
        <v>1088</v>
      </c>
      <c r="J1076" t="s">
        <v>1289</v>
      </c>
      <c r="X1076" s="32" t="s">
        <v>1088</v>
      </c>
      <c r="Y1076" s="32" t="s">
        <v>1289</v>
      </c>
      <c r="AA1076" s="33" t="s">
        <v>1088</v>
      </c>
      <c r="AB1076" s="33" t="s">
        <v>1289</v>
      </c>
      <c r="AC1076" s="33" t="s">
        <v>1289</v>
      </c>
      <c r="AD1076" s="33" t="s">
        <v>1289</v>
      </c>
    </row>
    <row r="1077" spans="1:30" x14ac:dyDescent="0.3">
      <c r="A1077" t="s">
        <v>1089</v>
      </c>
      <c r="B1077">
        <v>59742.22</v>
      </c>
      <c r="C1077">
        <v>377454</v>
      </c>
      <c r="D1077" s="2">
        <v>0.16</v>
      </c>
      <c r="E1077">
        <v>0</v>
      </c>
      <c r="F1077">
        <v>0</v>
      </c>
      <c r="I1077" t="s">
        <v>1089</v>
      </c>
      <c r="J1077" t="s">
        <v>1305</v>
      </c>
      <c r="X1077" s="32" t="s">
        <v>1089</v>
      </c>
      <c r="Y1077" s="32" t="s">
        <v>1289</v>
      </c>
      <c r="AA1077" s="33" t="s">
        <v>1089</v>
      </c>
      <c r="AB1077" s="33" t="s">
        <v>1289</v>
      </c>
      <c r="AC1077" s="33" t="s">
        <v>1289</v>
      </c>
      <c r="AD1077" s="33" t="s">
        <v>1289</v>
      </c>
    </row>
    <row r="1078" spans="1:30" x14ac:dyDescent="0.3">
      <c r="A1078" t="s">
        <v>1090</v>
      </c>
      <c r="B1078">
        <v>206580</v>
      </c>
      <c r="C1078">
        <v>485600</v>
      </c>
      <c r="D1078" s="2">
        <v>0.43</v>
      </c>
      <c r="E1078">
        <v>0</v>
      </c>
      <c r="F1078">
        <v>0</v>
      </c>
      <c r="I1078" t="s">
        <v>1090</v>
      </c>
      <c r="J1078" t="s">
        <v>1288</v>
      </c>
      <c r="X1078" s="32" t="s">
        <v>1090</v>
      </c>
      <c r="Y1078" s="32" t="s">
        <v>1289</v>
      </c>
      <c r="AA1078" s="33" t="s">
        <v>1090</v>
      </c>
      <c r="AB1078" s="33" t="s">
        <v>1289</v>
      </c>
      <c r="AC1078" s="33" t="s">
        <v>1289</v>
      </c>
      <c r="AD1078" s="33" t="s">
        <v>1289</v>
      </c>
    </row>
    <row r="1079" spans="1:30" x14ac:dyDescent="0.3">
      <c r="A1079" t="s">
        <v>1091</v>
      </c>
      <c r="B1079">
        <v>320860.99</v>
      </c>
      <c r="C1079">
        <v>326240</v>
      </c>
      <c r="D1079" s="2">
        <v>0.98</v>
      </c>
      <c r="E1079">
        <v>158826</v>
      </c>
      <c r="F1079">
        <v>0</v>
      </c>
      <c r="I1079" t="s">
        <v>1091</v>
      </c>
      <c r="J1079" t="s">
        <v>1303</v>
      </c>
      <c r="X1079" s="32" t="s">
        <v>1091</v>
      </c>
      <c r="Y1079" s="32" t="s">
        <v>1289</v>
      </c>
      <c r="AA1079" s="33" t="s">
        <v>1091</v>
      </c>
      <c r="AB1079" s="33" t="s">
        <v>1289</v>
      </c>
      <c r="AC1079" s="33" t="s">
        <v>1289</v>
      </c>
      <c r="AD1079" s="33" t="s">
        <v>1289</v>
      </c>
    </row>
    <row r="1080" spans="1:30" x14ac:dyDescent="0.3">
      <c r="A1080" t="s">
        <v>1092</v>
      </c>
      <c r="B1080">
        <v>268349</v>
      </c>
      <c r="C1080">
        <v>293588</v>
      </c>
      <c r="D1080" s="2">
        <v>0.91</v>
      </c>
      <c r="E1080">
        <v>350839</v>
      </c>
      <c r="F1080">
        <v>0</v>
      </c>
      <c r="I1080" t="s">
        <v>1092</v>
      </c>
      <c r="J1080" t="s">
        <v>1303</v>
      </c>
      <c r="X1080" s="32" t="s">
        <v>1092</v>
      </c>
      <c r="Y1080" s="32" t="s">
        <v>1289</v>
      </c>
      <c r="AA1080" s="33" t="s">
        <v>1092</v>
      </c>
      <c r="AB1080" s="33" t="s">
        <v>1289</v>
      </c>
      <c r="AC1080" s="33" t="s">
        <v>1289</v>
      </c>
      <c r="AD1080" s="33" t="s">
        <v>1289</v>
      </c>
    </row>
    <row r="1081" spans="1:30" x14ac:dyDescent="0.3">
      <c r="A1081" t="s">
        <v>1093</v>
      </c>
      <c r="B1081">
        <v>138094</v>
      </c>
      <c r="C1081">
        <v>551893</v>
      </c>
      <c r="D1081" s="2">
        <v>0.25</v>
      </c>
      <c r="E1081">
        <v>0</v>
      </c>
      <c r="F1081">
        <v>0</v>
      </c>
      <c r="I1081" t="s">
        <v>1093</v>
      </c>
      <c r="J1081" t="s">
        <v>1303</v>
      </c>
      <c r="X1081" s="32" t="s">
        <v>1093</v>
      </c>
      <c r="Y1081" s="32" t="s">
        <v>1289</v>
      </c>
      <c r="AA1081" s="33" t="s">
        <v>1093</v>
      </c>
      <c r="AB1081" s="33" t="s">
        <v>1289</v>
      </c>
      <c r="AC1081" s="33" t="s">
        <v>1289</v>
      </c>
      <c r="AD1081" s="33" t="s">
        <v>1289</v>
      </c>
    </row>
    <row r="1082" spans="1:30" x14ac:dyDescent="0.3">
      <c r="A1082" t="s">
        <v>1094</v>
      </c>
      <c r="B1082">
        <v>194612</v>
      </c>
      <c r="C1082">
        <v>194612</v>
      </c>
      <c r="D1082" s="2">
        <v>1</v>
      </c>
      <c r="E1082">
        <v>431515</v>
      </c>
      <c r="F1082">
        <v>0</v>
      </c>
      <c r="I1082" t="s">
        <v>1094</v>
      </c>
      <c r="J1082" t="s">
        <v>1304</v>
      </c>
      <c r="X1082" s="32" t="s">
        <v>1094</v>
      </c>
      <c r="Y1082" s="32" t="s">
        <v>1289</v>
      </c>
      <c r="AA1082" s="33" t="s">
        <v>1094</v>
      </c>
      <c r="AB1082" s="33" t="s">
        <v>1289</v>
      </c>
      <c r="AC1082" s="33" t="s">
        <v>1289</v>
      </c>
      <c r="AD1082" s="33" t="s">
        <v>1289</v>
      </c>
    </row>
    <row r="1083" spans="1:30" x14ac:dyDescent="0.3">
      <c r="A1083" t="s">
        <v>1095</v>
      </c>
      <c r="B1083">
        <v>230673.39</v>
      </c>
      <c r="C1083">
        <v>378400</v>
      </c>
      <c r="D1083" s="2">
        <v>0.61</v>
      </c>
      <c r="E1083">
        <v>496715</v>
      </c>
      <c r="F1083">
        <v>496715</v>
      </c>
      <c r="I1083" t="s">
        <v>1095</v>
      </c>
      <c r="J1083" t="s">
        <v>1303</v>
      </c>
      <c r="X1083" s="32" t="s">
        <v>1095</v>
      </c>
      <c r="Y1083" s="32" t="s">
        <v>1289</v>
      </c>
      <c r="AA1083" s="33" t="s">
        <v>1095</v>
      </c>
      <c r="AB1083" s="33" t="s">
        <v>1289</v>
      </c>
      <c r="AC1083" s="33" t="s">
        <v>1289</v>
      </c>
      <c r="AD1083" s="33" t="s">
        <v>1289</v>
      </c>
    </row>
    <row r="1084" spans="1:30" x14ac:dyDescent="0.3">
      <c r="A1084" t="s">
        <v>1096</v>
      </c>
      <c r="B1084">
        <v>153993</v>
      </c>
      <c r="C1084">
        <v>307888</v>
      </c>
      <c r="D1084" s="2">
        <v>0.5</v>
      </c>
      <c r="E1084">
        <v>504972</v>
      </c>
      <c r="F1084">
        <v>504972</v>
      </c>
      <c r="I1084" t="s">
        <v>1096</v>
      </c>
      <c r="J1084" t="s">
        <v>1303</v>
      </c>
      <c r="X1084" s="32" t="s">
        <v>1096</v>
      </c>
      <c r="Y1084" s="32" t="s">
        <v>1289</v>
      </c>
      <c r="AA1084" s="33" t="s">
        <v>1096</v>
      </c>
      <c r="AB1084" s="33" t="s">
        <v>1289</v>
      </c>
      <c r="AC1084" s="33" t="s">
        <v>1289</v>
      </c>
      <c r="AD1084" s="33" t="s">
        <v>1289</v>
      </c>
    </row>
    <row r="1085" spans="1:30" x14ac:dyDescent="0.3">
      <c r="A1085" t="s">
        <v>1097</v>
      </c>
      <c r="B1085">
        <v>155200</v>
      </c>
      <c r="C1085">
        <v>155200</v>
      </c>
      <c r="D1085" s="2">
        <v>1</v>
      </c>
      <c r="E1085">
        <v>344872</v>
      </c>
      <c r="F1085">
        <v>0</v>
      </c>
      <c r="I1085" t="s">
        <v>1097</v>
      </c>
      <c r="J1085" t="s">
        <v>1303</v>
      </c>
      <c r="X1085" s="32" t="s">
        <v>1097</v>
      </c>
      <c r="Y1085" s="32" t="s">
        <v>1289</v>
      </c>
      <c r="AA1085" s="33" t="s">
        <v>1097</v>
      </c>
      <c r="AB1085" s="33" t="s">
        <v>1289</v>
      </c>
      <c r="AC1085" s="33" t="s">
        <v>1289</v>
      </c>
      <c r="AD1085" s="33" t="s">
        <v>1289</v>
      </c>
    </row>
    <row r="1086" spans="1:30" x14ac:dyDescent="0.3">
      <c r="A1086" t="s">
        <v>1098</v>
      </c>
      <c r="B1086">
        <v>424992.64</v>
      </c>
      <c r="C1086">
        <v>477072</v>
      </c>
      <c r="D1086" s="2">
        <v>0.89</v>
      </c>
      <c r="E1086">
        <v>780514</v>
      </c>
      <c r="F1086">
        <v>0</v>
      </c>
      <c r="I1086" t="s">
        <v>1098</v>
      </c>
      <c r="J1086" t="s">
        <v>1288</v>
      </c>
      <c r="X1086" s="32" t="s">
        <v>1098</v>
      </c>
      <c r="Y1086" s="32" t="s">
        <v>1289</v>
      </c>
      <c r="AA1086" s="33" t="s">
        <v>1098</v>
      </c>
      <c r="AB1086" s="33" t="s">
        <v>1289</v>
      </c>
      <c r="AC1086" s="33" t="s">
        <v>1289</v>
      </c>
      <c r="AD1086" s="33" t="s">
        <v>1289</v>
      </c>
    </row>
    <row r="1087" spans="1:30" x14ac:dyDescent="0.3">
      <c r="A1087" t="s">
        <v>1099</v>
      </c>
      <c r="B1087">
        <v>273660.05</v>
      </c>
      <c r="C1087">
        <v>380703</v>
      </c>
      <c r="D1087" s="2">
        <v>0.72</v>
      </c>
      <c r="E1087">
        <v>0</v>
      </c>
      <c r="F1087">
        <v>0</v>
      </c>
      <c r="I1087" t="s">
        <v>1099</v>
      </c>
      <c r="J1087" t="s">
        <v>1288</v>
      </c>
      <c r="X1087" s="32" t="s">
        <v>1099</v>
      </c>
      <c r="Y1087" s="32" t="s">
        <v>1289</v>
      </c>
      <c r="AA1087" s="33" t="s">
        <v>1099</v>
      </c>
      <c r="AB1087" s="33" t="s">
        <v>1289</v>
      </c>
      <c r="AC1087" s="33" t="s">
        <v>1289</v>
      </c>
      <c r="AD1087" s="33" t="s">
        <v>1289</v>
      </c>
    </row>
    <row r="1088" spans="1:30" x14ac:dyDescent="0.3">
      <c r="A1088" t="s">
        <v>1100</v>
      </c>
      <c r="B1088">
        <v>163392</v>
      </c>
      <c r="C1088">
        <v>410352</v>
      </c>
      <c r="D1088" s="2">
        <v>0.4</v>
      </c>
      <c r="E1088">
        <v>707464</v>
      </c>
      <c r="F1088">
        <v>707464</v>
      </c>
      <c r="I1088" t="s">
        <v>1100</v>
      </c>
      <c r="J1088" t="s">
        <v>1304</v>
      </c>
      <c r="X1088" s="32" t="s">
        <v>1100</v>
      </c>
      <c r="Y1088" s="32" t="s">
        <v>1289</v>
      </c>
      <c r="AA1088" s="33" t="s">
        <v>1100</v>
      </c>
      <c r="AB1088" s="33" t="s">
        <v>1289</v>
      </c>
      <c r="AC1088" s="33" t="s">
        <v>1289</v>
      </c>
      <c r="AD1088" s="33" t="s">
        <v>1289</v>
      </c>
    </row>
    <row r="1089" spans="1:30" x14ac:dyDescent="0.3">
      <c r="A1089" t="s">
        <v>1101</v>
      </c>
      <c r="B1089">
        <v>312018</v>
      </c>
      <c r="C1089">
        <v>334305</v>
      </c>
      <c r="D1089" s="2">
        <v>0.93</v>
      </c>
      <c r="E1089">
        <v>367746</v>
      </c>
      <c r="F1089">
        <v>0</v>
      </c>
      <c r="I1089" t="s">
        <v>1101</v>
      </c>
      <c r="J1089" t="s">
        <v>1303</v>
      </c>
      <c r="X1089" s="32" t="s">
        <v>1101</v>
      </c>
      <c r="Y1089" s="32" t="s">
        <v>1289</v>
      </c>
      <c r="AA1089" s="33" t="s">
        <v>1101</v>
      </c>
      <c r="AB1089" s="33" t="s">
        <v>1289</v>
      </c>
      <c r="AC1089" s="33" t="s">
        <v>1289</v>
      </c>
      <c r="AD1089" s="33" t="s">
        <v>1289</v>
      </c>
    </row>
    <row r="1090" spans="1:30" x14ac:dyDescent="0.3">
      <c r="A1090" t="s">
        <v>1102</v>
      </c>
      <c r="B1090">
        <v>199034</v>
      </c>
      <c r="C1090">
        <v>199034</v>
      </c>
      <c r="D1090" s="2">
        <v>1</v>
      </c>
      <c r="E1090">
        <v>448768</v>
      </c>
      <c r="F1090">
        <v>0</v>
      </c>
      <c r="I1090" t="s">
        <v>1102</v>
      </c>
      <c r="J1090" t="s">
        <v>1288</v>
      </c>
      <c r="X1090" s="32" t="s">
        <v>1102</v>
      </c>
      <c r="Y1090" s="32" t="s">
        <v>1289</v>
      </c>
      <c r="AA1090" s="33" t="s">
        <v>1102</v>
      </c>
      <c r="AB1090" s="33" t="s">
        <v>1289</v>
      </c>
      <c r="AC1090" s="33" t="s">
        <v>1289</v>
      </c>
      <c r="AD1090" s="33" t="s">
        <v>1289</v>
      </c>
    </row>
    <row r="1091" spans="1:30" x14ac:dyDescent="0.3">
      <c r="A1091" t="s">
        <v>1103</v>
      </c>
      <c r="B1091">
        <v>345185</v>
      </c>
      <c r="C1091">
        <v>377205</v>
      </c>
      <c r="D1091" s="2">
        <v>0.92</v>
      </c>
      <c r="E1091">
        <v>534978</v>
      </c>
      <c r="F1091">
        <v>0</v>
      </c>
      <c r="I1091" t="s">
        <v>1103</v>
      </c>
      <c r="J1091" t="s">
        <v>1303</v>
      </c>
      <c r="X1091" s="32" t="s">
        <v>1103</v>
      </c>
      <c r="Y1091" s="32" t="s">
        <v>1289</v>
      </c>
      <c r="AA1091" s="33" t="s">
        <v>1103</v>
      </c>
      <c r="AB1091" s="33" t="s">
        <v>1289</v>
      </c>
      <c r="AC1091" s="33" t="s">
        <v>1289</v>
      </c>
      <c r="AD1091" s="33" t="s">
        <v>1289</v>
      </c>
    </row>
    <row r="1092" spans="1:30" x14ac:dyDescent="0.3">
      <c r="A1092" t="s">
        <v>1104</v>
      </c>
      <c r="B1092">
        <v>442600</v>
      </c>
      <c r="C1092">
        <v>442600</v>
      </c>
      <c r="D1092" s="2">
        <v>1</v>
      </c>
      <c r="E1092">
        <v>436312</v>
      </c>
      <c r="F1092">
        <v>0</v>
      </c>
      <c r="I1092" t="s">
        <v>1104</v>
      </c>
      <c r="J1092" t="s">
        <v>1288</v>
      </c>
      <c r="X1092" s="32" t="s">
        <v>1104</v>
      </c>
      <c r="Y1092" s="32" t="s">
        <v>1289</v>
      </c>
      <c r="AA1092" s="33" t="s">
        <v>1104</v>
      </c>
      <c r="AB1092" s="33" t="s">
        <v>1289</v>
      </c>
      <c r="AC1092" s="33" t="s">
        <v>1289</v>
      </c>
      <c r="AD1092" s="33" t="s">
        <v>1289</v>
      </c>
    </row>
    <row r="1093" spans="1:30" x14ac:dyDescent="0.3">
      <c r="A1093" t="s">
        <v>1105</v>
      </c>
      <c r="B1093">
        <v>272754</v>
      </c>
      <c r="C1093">
        <v>343954</v>
      </c>
      <c r="D1093" s="2">
        <v>0.79</v>
      </c>
      <c r="E1093">
        <v>772808</v>
      </c>
      <c r="F1093">
        <v>0</v>
      </c>
      <c r="I1093" t="s">
        <v>1105</v>
      </c>
      <c r="J1093" t="s">
        <v>1304</v>
      </c>
      <c r="X1093" s="32" t="s">
        <v>1105</v>
      </c>
      <c r="Y1093" s="32" t="s">
        <v>1289</v>
      </c>
      <c r="AA1093" s="33" t="s">
        <v>1105</v>
      </c>
      <c r="AB1093" s="33" t="s">
        <v>1289</v>
      </c>
      <c r="AC1093" s="33" t="s">
        <v>1289</v>
      </c>
      <c r="AD1093" s="33" t="s">
        <v>1289</v>
      </c>
    </row>
    <row r="1094" spans="1:30" x14ac:dyDescent="0.3">
      <c r="A1094" t="s">
        <v>1106</v>
      </c>
      <c r="B1094">
        <v>124746</v>
      </c>
      <c r="C1094">
        <v>197460</v>
      </c>
      <c r="D1094" s="2">
        <v>0.63</v>
      </c>
      <c r="E1094">
        <v>590710</v>
      </c>
      <c r="F1094">
        <v>590710</v>
      </c>
      <c r="I1094" t="s">
        <v>1106</v>
      </c>
      <c r="J1094" t="s">
        <v>1288</v>
      </c>
      <c r="X1094" s="32" t="s">
        <v>1106</v>
      </c>
      <c r="Y1094" s="32" t="s">
        <v>1289</v>
      </c>
      <c r="AA1094" s="33" t="s">
        <v>1106</v>
      </c>
      <c r="AB1094" s="33" t="s">
        <v>1289</v>
      </c>
      <c r="AC1094" s="33" t="s">
        <v>1289</v>
      </c>
      <c r="AD1094" s="33" t="s">
        <v>1289</v>
      </c>
    </row>
    <row r="1095" spans="1:30" x14ac:dyDescent="0.3">
      <c r="A1095" t="s">
        <v>1107</v>
      </c>
      <c r="B1095">
        <v>381875</v>
      </c>
      <c r="C1095">
        <v>447900</v>
      </c>
      <c r="D1095" s="2">
        <v>0.85</v>
      </c>
      <c r="E1095">
        <v>587298</v>
      </c>
      <c r="F1095">
        <v>0</v>
      </c>
      <c r="I1095" t="s">
        <v>1107</v>
      </c>
      <c r="J1095" t="s">
        <v>1288</v>
      </c>
      <c r="X1095" s="32" t="s">
        <v>1107</v>
      </c>
      <c r="Y1095" s="32" t="s">
        <v>1289</v>
      </c>
      <c r="AA1095" s="33" t="s">
        <v>1107</v>
      </c>
      <c r="AB1095" s="33" t="s">
        <v>1289</v>
      </c>
      <c r="AC1095" s="33" t="s">
        <v>1289</v>
      </c>
      <c r="AD1095" s="33" t="s">
        <v>1289</v>
      </c>
    </row>
    <row r="1096" spans="1:30" x14ac:dyDescent="0.3">
      <c r="A1096" t="s">
        <v>1108</v>
      </c>
      <c r="B1096">
        <v>410592</v>
      </c>
      <c r="C1096">
        <v>410592</v>
      </c>
      <c r="D1096" s="2">
        <v>1</v>
      </c>
      <c r="E1096">
        <v>378659</v>
      </c>
      <c r="F1096">
        <v>0</v>
      </c>
      <c r="I1096" t="s">
        <v>1108</v>
      </c>
      <c r="J1096" t="s">
        <v>1288</v>
      </c>
      <c r="X1096" s="32" t="s">
        <v>1108</v>
      </c>
      <c r="Y1096" s="32" t="s">
        <v>1289</v>
      </c>
      <c r="AA1096" s="33" t="s">
        <v>1108</v>
      </c>
      <c r="AB1096" s="33" t="s">
        <v>1289</v>
      </c>
      <c r="AC1096" s="33" t="s">
        <v>1289</v>
      </c>
      <c r="AD1096" s="33" t="s">
        <v>1289</v>
      </c>
    </row>
    <row r="1097" spans="1:30" x14ac:dyDescent="0.3">
      <c r="A1097" t="s">
        <v>1109</v>
      </c>
      <c r="B1097">
        <v>547371</v>
      </c>
      <c r="C1097">
        <v>547371</v>
      </c>
      <c r="D1097" s="2">
        <v>1</v>
      </c>
      <c r="E1097">
        <v>580154</v>
      </c>
      <c r="F1097">
        <v>0</v>
      </c>
      <c r="I1097" t="s">
        <v>1109</v>
      </c>
      <c r="J1097" t="s">
        <v>1305</v>
      </c>
      <c r="X1097" s="32" t="s">
        <v>1109</v>
      </c>
      <c r="Y1097" s="32" t="s">
        <v>1289</v>
      </c>
      <c r="AA1097" s="33" t="s">
        <v>1109</v>
      </c>
      <c r="AB1097" s="33" t="s">
        <v>1289</v>
      </c>
      <c r="AC1097" s="33" t="s">
        <v>1289</v>
      </c>
      <c r="AD1097" s="33" t="s">
        <v>1289</v>
      </c>
    </row>
    <row r="1098" spans="1:30" x14ac:dyDescent="0.3">
      <c r="A1098" t="s">
        <v>1110</v>
      </c>
      <c r="B1098">
        <v>28939</v>
      </c>
      <c r="C1098">
        <v>549841</v>
      </c>
      <c r="D1098" s="2">
        <v>0.05</v>
      </c>
      <c r="E1098">
        <v>0</v>
      </c>
      <c r="F1098">
        <v>0</v>
      </c>
      <c r="I1098" t="s">
        <v>1110</v>
      </c>
      <c r="J1098" t="s">
        <v>1288</v>
      </c>
      <c r="X1098" s="32" t="s">
        <v>1110</v>
      </c>
      <c r="Y1098" s="32" t="s">
        <v>1289</v>
      </c>
      <c r="AA1098" s="33" t="s">
        <v>1110</v>
      </c>
      <c r="AB1098" s="33" t="s">
        <v>1289</v>
      </c>
      <c r="AC1098" s="33" t="s">
        <v>1289</v>
      </c>
      <c r="AD1098" s="33" t="s">
        <v>1289</v>
      </c>
    </row>
    <row r="1099" spans="1:30" x14ac:dyDescent="0.3">
      <c r="A1099" t="s">
        <v>1111</v>
      </c>
      <c r="B1099">
        <v>458050.89</v>
      </c>
      <c r="C1099">
        <v>483740</v>
      </c>
      <c r="D1099" s="2">
        <v>0.95</v>
      </c>
      <c r="E1099">
        <v>497769</v>
      </c>
      <c r="F1099">
        <v>0</v>
      </c>
      <c r="I1099" t="s">
        <v>1111</v>
      </c>
      <c r="J1099" t="s">
        <v>1288</v>
      </c>
      <c r="X1099" s="32" t="s">
        <v>1111</v>
      </c>
      <c r="Y1099" s="32" t="s">
        <v>1289</v>
      </c>
      <c r="AA1099" s="33" t="s">
        <v>1111</v>
      </c>
      <c r="AB1099" s="33" t="s">
        <v>1289</v>
      </c>
      <c r="AC1099" s="33" t="s">
        <v>1289</v>
      </c>
      <c r="AD1099" s="33" t="s">
        <v>1289</v>
      </c>
    </row>
    <row r="1100" spans="1:30" x14ac:dyDescent="0.3">
      <c r="A1100" t="s">
        <v>1112</v>
      </c>
      <c r="B1100">
        <v>106455.69</v>
      </c>
      <c r="C1100">
        <v>425180</v>
      </c>
      <c r="D1100" s="2">
        <v>0.25</v>
      </c>
      <c r="E1100">
        <v>539741</v>
      </c>
      <c r="F1100">
        <v>539741</v>
      </c>
      <c r="I1100" t="s">
        <v>1112</v>
      </c>
      <c r="J1100" t="s">
        <v>1288</v>
      </c>
      <c r="X1100" s="32" t="s">
        <v>1112</v>
      </c>
      <c r="Y1100" s="32" t="s">
        <v>1289</v>
      </c>
      <c r="AA1100" s="33" t="s">
        <v>1112</v>
      </c>
      <c r="AB1100" s="33" t="s">
        <v>1289</v>
      </c>
      <c r="AC1100" s="33" t="s">
        <v>1289</v>
      </c>
      <c r="AD1100" s="33" t="s">
        <v>1289</v>
      </c>
    </row>
    <row r="1101" spans="1:30" x14ac:dyDescent="0.3">
      <c r="A1101" t="s">
        <v>1113</v>
      </c>
      <c r="B1101">
        <v>395446.46</v>
      </c>
      <c r="C1101">
        <v>416081</v>
      </c>
      <c r="D1101" s="2">
        <v>0.95</v>
      </c>
      <c r="E1101">
        <v>532405</v>
      </c>
      <c r="F1101">
        <v>0</v>
      </c>
      <c r="I1101" t="s">
        <v>1113</v>
      </c>
      <c r="J1101" t="s">
        <v>1288</v>
      </c>
      <c r="X1101" s="32" t="s">
        <v>1113</v>
      </c>
      <c r="Y1101" s="32" t="s">
        <v>1289</v>
      </c>
      <c r="AA1101" s="33" t="s">
        <v>1113</v>
      </c>
      <c r="AB1101" s="33" t="s">
        <v>1289</v>
      </c>
      <c r="AC1101" s="33" t="s">
        <v>1289</v>
      </c>
      <c r="AD1101" s="33" t="s">
        <v>1289</v>
      </c>
    </row>
    <row r="1102" spans="1:30" x14ac:dyDescent="0.3">
      <c r="A1102" t="s">
        <v>1114</v>
      </c>
      <c r="B1102">
        <v>462550.25</v>
      </c>
      <c r="C1102">
        <v>469182</v>
      </c>
      <c r="D1102" s="2">
        <v>0.99</v>
      </c>
      <c r="E1102">
        <v>617068</v>
      </c>
      <c r="F1102">
        <v>0</v>
      </c>
      <c r="I1102" t="s">
        <v>1114</v>
      </c>
      <c r="J1102" t="s">
        <v>1305</v>
      </c>
      <c r="X1102" s="32" t="s">
        <v>1114</v>
      </c>
      <c r="Y1102" s="32" t="s">
        <v>1289</v>
      </c>
      <c r="AA1102" s="33" t="s">
        <v>1114</v>
      </c>
      <c r="AB1102" s="33" t="s">
        <v>1289</v>
      </c>
      <c r="AC1102" s="33" t="s">
        <v>1289</v>
      </c>
      <c r="AD1102" s="33" t="s">
        <v>1289</v>
      </c>
    </row>
    <row r="1103" spans="1:30" x14ac:dyDescent="0.3">
      <c r="A1103" t="s">
        <v>1115</v>
      </c>
      <c r="B1103">
        <v>156998</v>
      </c>
      <c r="C1103">
        <v>398972</v>
      </c>
      <c r="D1103" s="2">
        <v>0.39</v>
      </c>
      <c r="E1103">
        <v>0</v>
      </c>
      <c r="F1103">
        <v>0</v>
      </c>
      <c r="I1103" t="s">
        <v>1115</v>
      </c>
      <c r="J1103" t="s">
        <v>1304</v>
      </c>
      <c r="X1103" s="32" t="s">
        <v>1115</v>
      </c>
      <c r="Y1103" s="32" t="s">
        <v>1289</v>
      </c>
      <c r="AA1103" s="33" t="s">
        <v>1115</v>
      </c>
      <c r="AB1103" s="33" t="s">
        <v>1289</v>
      </c>
      <c r="AC1103" s="33" t="s">
        <v>1289</v>
      </c>
      <c r="AD1103" s="33" t="s">
        <v>1289</v>
      </c>
    </row>
    <row r="1104" spans="1:30" x14ac:dyDescent="0.3">
      <c r="A1104" t="s">
        <v>1116</v>
      </c>
      <c r="B1104">
        <v>250541.75</v>
      </c>
      <c r="C1104">
        <v>593880</v>
      </c>
      <c r="D1104" s="2">
        <v>0.42</v>
      </c>
      <c r="E1104">
        <v>953546</v>
      </c>
      <c r="F1104">
        <v>953546</v>
      </c>
      <c r="I1104" t="s">
        <v>1116</v>
      </c>
      <c r="J1104" t="s">
        <v>1303</v>
      </c>
      <c r="X1104" s="32" t="s">
        <v>1116</v>
      </c>
      <c r="Y1104" s="32" t="s">
        <v>1289</v>
      </c>
      <c r="AA1104" s="33" t="s">
        <v>1116</v>
      </c>
      <c r="AB1104" s="33" t="s">
        <v>1289</v>
      </c>
      <c r="AC1104" s="33" t="s">
        <v>1289</v>
      </c>
      <c r="AD1104" s="33" t="s">
        <v>1289</v>
      </c>
    </row>
    <row r="1105" spans="1:30" x14ac:dyDescent="0.3">
      <c r="A1105" t="s">
        <v>1117</v>
      </c>
      <c r="B1105">
        <v>181232</v>
      </c>
      <c r="C1105">
        <v>226540</v>
      </c>
      <c r="D1105" s="2">
        <v>0.8</v>
      </c>
      <c r="E1105">
        <v>587462</v>
      </c>
      <c r="F1105">
        <v>0</v>
      </c>
      <c r="I1105" t="s">
        <v>1117</v>
      </c>
      <c r="J1105" t="s">
        <v>1303</v>
      </c>
      <c r="X1105" s="32" t="s">
        <v>1117</v>
      </c>
      <c r="Y1105" s="32" t="s">
        <v>1289</v>
      </c>
      <c r="AA1105" s="33" t="s">
        <v>1117</v>
      </c>
      <c r="AB1105" s="33" t="s">
        <v>1289</v>
      </c>
      <c r="AC1105" s="33" t="s">
        <v>1289</v>
      </c>
      <c r="AD1105" s="33" t="s">
        <v>1289</v>
      </c>
    </row>
    <row r="1106" spans="1:30" x14ac:dyDescent="0.3">
      <c r="A1106" t="s">
        <v>1118</v>
      </c>
      <c r="B1106">
        <v>258314</v>
      </c>
      <c r="C1106">
        <v>287448</v>
      </c>
      <c r="D1106" s="2">
        <v>0.9</v>
      </c>
      <c r="E1106">
        <v>620160</v>
      </c>
      <c r="F1106">
        <v>0</v>
      </c>
      <c r="I1106" t="s">
        <v>1118</v>
      </c>
      <c r="J1106" t="s">
        <v>1288</v>
      </c>
      <c r="X1106" s="32" t="s">
        <v>1118</v>
      </c>
      <c r="Y1106" s="32" t="s">
        <v>1289</v>
      </c>
      <c r="AA1106" s="33" t="s">
        <v>1118</v>
      </c>
      <c r="AB1106" s="33" t="s">
        <v>1289</v>
      </c>
      <c r="AC1106" s="33" t="s">
        <v>1289</v>
      </c>
      <c r="AD1106" s="33" t="s">
        <v>1289</v>
      </c>
    </row>
    <row r="1107" spans="1:30" x14ac:dyDescent="0.3">
      <c r="A1107" t="s">
        <v>1119</v>
      </c>
      <c r="B1107">
        <v>388843</v>
      </c>
      <c r="C1107">
        <v>388843</v>
      </c>
      <c r="D1107" s="2">
        <v>1</v>
      </c>
      <c r="E1107">
        <v>679468</v>
      </c>
      <c r="F1107">
        <v>0</v>
      </c>
      <c r="I1107" t="s">
        <v>1119</v>
      </c>
      <c r="J1107" t="s">
        <v>1304</v>
      </c>
      <c r="X1107" s="32" t="s">
        <v>1119</v>
      </c>
      <c r="Y1107" s="32" t="s">
        <v>1289</v>
      </c>
      <c r="AA1107" s="33" t="s">
        <v>1119</v>
      </c>
      <c r="AB1107" s="33" t="s">
        <v>1289</v>
      </c>
      <c r="AC1107" s="33" t="s">
        <v>1289</v>
      </c>
      <c r="AD1107" s="33" t="s">
        <v>1289</v>
      </c>
    </row>
    <row r="1108" spans="1:30" x14ac:dyDescent="0.3">
      <c r="A1108" t="s">
        <v>1120</v>
      </c>
      <c r="B1108">
        <v>405561.01</v>
      </c>
      <c r="C1108">
        <v>429200</v>
      </c>
      <c r="D1108" s="2">
        <v>0.94</v>
      </c>
      <c r="E1108">
        <v>698808</v>
      </c>
      <c r="F1108">
        <v>0</v>
      </c>
      <c r="I1108" t="s">
        <v>1120</v>
      </c>
      <c r="J1108" t="s">
        <v>1304</v>
      </c>
      <c r="X1108" s="32" t="s">
        <v>1120</v>
      </c>
      <c r="Y1108" s="32" t="s">
        <v>1289</v>
      </c>
      <c r="AA1108" s="33" t="s">
        <v>1120</v>
      </c>
      <c r="AB1108" s="33" t="s">
        <v>1289</v>
      </c>
      <c r="AC1108" s="33" t="s">
        <v>1289</v>
      </c>
      <c r="AD1108" s="33" t="s">
        <v>1289</v>
      </c>
    </row>
    <row r="1109" spans="1:30" x14ac:dyDescent="0.3">
      <c r="A1109" t="s">
        <v>1121</v>
      </c>
      <c r="B1109">
        <v>1501</v>
      </c>
      <c r="C1109">
        <v>359205</v>
      </c>
      <c r="D1109" s="2">
        <v>0</v>
      </c>
      <c r="E1109">
        <v>0</v>
      </c>
      <c r="F1109">
        <v>0</v>
      </c>
      <c r="I1109" t="s">
        <v>1121</v>
      </c>
      <c r="J1109" t="s">
        <v>1303</v>
      </c>
      <c r="X1109" s="32" t="s">
        <v>1121</v>
      </c>
      <c r="Y1109" s="32" t="s">
        <v>1289</v>
      </c>
      <c r="AA1109" s="33" t="s">
        <v>1121</v>
      </c>
      <c r="AB1109" s="33" t="s">
        <v>1289</v>
      </c>
      <c r="AC1109" s="33" t="s">
        <v>1289</v>
      </c>
      <c r="AD1109" s="33" t="s">
        <v>1289</v>
      </c>
    </row>
    <row r="1110" spans="1:30" x14ac:dyDescent="0.3">
      <c r="A1110" t="s">
        <v>1122</v>
      </c>
      <c r="B1110">
        <v>405320</v>
      </c>
      <c r="C1110">
        <v>454005</v>
      </c>
      <c r="D1110" s="2">
        <v>0.89</v>
      </c>
      <c r="E1110">
        <v>621755</v>
      </c>
      <c r="F1110">
        <v>0</v>
      </c>
      <c r="I1110" t="s">
        <v>1122</v>
      </c>
      <c r="J1110" t="s">
        <v>1305</v>
      </c>
      <c r="X1110" s="32" t="s">
        <v>1122</v>
      </c>
      <c r="Y1110" s="32" t="s">
        <v>1289</v>
      </c>
      <c r="AA1110" s="33" t="s">
        <v>1122</v>
      </c>
      <c r="AB1110" s="33" t="s">
        <v>1289</v>
      </c>
      <c r="AC1110" s="33" t="s">
        <v>1289</v>
      </c>
      <c r="AD1110" s="33" t="s">
        <v>1289</v>
      </c>
    </row>
    <row r="1111" spans="1:30" x14ac:dyDescent="0.3">
      <c r="A1111" t="s">
        <v>1123</v>
      </c>
      <c r="B1111">
        <v>383801</v>
      </c>
      <c r="C1111">
        <v>383241</v>
      </c>
      <c r="D1111" s="2">
        <v>1</v>
      </c>
      <c r="E1111">
        <v>679732</v>
      </c>
      <c r="F1111">
        <v>0</v>
      </c>
      <c r="I1111" t="s">
        <v>1123</v>
      </c>
      <c r="J1111" t="s">
        <v>1303</v>
      </c>
      <c r="X1111" s="32" t="s">
        <v>1123</v>
      </c>
      <c r="Y1111" s="32" t="s">
        <v>1289</v>
      </c>
      <c r="AA1111" s="33" t="s">
        <v>1123</v>
      </c>
      <c r="AB1111" s="33" t="s">
        <v>1289</v>
      </c>
      <c r="AC1111" s="33" t="s">
        <v>1289</v>
      </c>
      <c r="AD1111" s="33" t="s">
        <v>1289</v>
      </c>
    </row>
    <row r="1112" spans="1:30" x14ac:dyDescent="0.3">
      <c r="A1112" t="s">
        <v>1124</v>
      </c>
      <c r="B1112">
        <v>24591</v>
      </c>
      <c r="C1112">
        <v>295092</v>
      </c>
      <c r="D1112" s="2">
        <v>0.08</v>
      </c>
      <c r="E1112">
        <v>0</v>
      </c>
      <c r="F1112">
        <v>0</v>
      </c>
      <c r="I1112" t="s">
        <v>1124</v>
      </c>
      <c r="J1112" t="s">
        <v>1303</v>
      </c>
      <c r="X1112" s="32" t="s">
        <v>1124</v>
      </c>
      <c r="Y1112" s="32" t="s">
        <v>1289</v>
      </c>
      <c r="AA1112" s="33" t="s">
        <v>1124</v>
      </c>
      <c r="AB1112" s="33" t="s">
        <v>1289</v>
      </c>
      <c r="AC1112" s="33" t="s">
        <v>1289</v>
      </c>
      <c r="AD1112" s="33" t="s">
        <v>1289</v>
      </c>
    </row>
    <row r="1113" spans="1:30" x14ac:dyDescent="0.3">
      <c r="A1113" t="s">
        <v>1125</v>
      </c>
      <c r="B1113">
        <v>321347</v>
      </c>
      <c r="C1113">
        <v>354315</v>
      </c>
      <c r="D1113" s="2">
        <v>0.91</v>
      </c>
      <c r="E1113">
        <v>624653</v>
      </c>
      <c r="F1113">
        <v>0</v>
      </c>
      <c r="I1113" t="s">
        <v>1125</v>
      </c>
      <c r="J1113" t="s">
        <v>1304</v>
      </c>
      <c r="X1113" s="32" t="s">
        <v>1125</v>
      </c>
      <c r="Y1113" s="32" t="s">
        <v>1289</v>
      </c>
      <c r="AA1113" s="33" t="s">
        <v>1125</v>
      </c>
      <c r="AB1113" s="33" t="s">
        <v>1289</v>
      </c>
      <c r="AC1113" s="33" t="s">
        <v>1289</v>
      </c>
      <c r="AD1113" s="33" t="s">
        <v>1289</v>
      </c>
    </row>
    <row r="1114" spans="1:30" x14ac:dyDescent="0.3">
      <c r="A1114" t="s">
        <v>1126</v>
      </c>
      <c r="B1114">
        <v>189508</v>
      </c>
      <c r="C1114">
        <v>189508</v>
      </c>
      <c r="D1114" s="2">
        <v>1</v>
      </c>
      <c r="E1114">
        <v>371282</v>
      </c>
      <c r="F1114">
        <v>0</v>
      </c>
      <c r="I1114" t="s">
        <v>1126</v>
      </c>
      <c r="J1114" t="s">
        <v>1288</v>
      </c>
      <c r="X1114" s="32" t="s">
        <v>1126</v>
      </c>
      <c r="Y1114" s="32" t="s">
        <v>1289</v>
      </c>
      <c r="AA1114" s="33" t="s">
        <v>1126</v>
      </c>
      <c r="AB1114" s="33" t="s">
        <v>1289</v>
      </c>
      <c r="AC1114" s="33" t="s">
        <v>1289</v>
      </c>
      <c r="AD1114" s="33" t="s">
        <v>1289</v>
      </c>
    </row>
    <row r="1115" spans="1:30" x14ac:dyDescent="0.3">
      <c r="A1115" t="s">
        <v>1127</v>
      </c>
      <c r="B1115">
        <v>23113</v>
      </c>
      <c r="C1115">
        <v>416034</v>
      </c>
      <c r="D1115" s="2">
        <v>0.06</v>
      </c>
      <c r="E1115">
        <v>0</v>
      </c>
      <c r="F1115">
        <v>0</v>
      </c>
      <c r="I1115" t="s">
        <v>1127</v>
      </c>
      <c r="J1115" t="s">
        <v>1303</v>
      </c>
      <c r="X1115" s="32" t="s">
        <v>1127</v>
      </c>
      <c r="Y1115" s="32" t="s">
        <v>1289</v>
      </c>
      <c r="AA1115" s="33" t="s">
        <v>1127</v>
      </c>
      <c r="AB1115" s="33" t="s">
        <v>1289</v>
      </c>
      <c r="AC1115" s="33" t="s">
        <v>1289</v>
      </c>
      <c r="AD1115" s="33" t="s">
        <v>1289</v>
      </c>
    </row>
    <row r="1116" spans="1:30" x14ac:dyDescent="0.3">
      <c r="A1116" t="s">
        <v>1128</v>
      </c>
      <c r="B1116">
        <v>265622.39</v>
      </c>
      <c r="C1116">
        <v>368312</v>
      </c>
      <c r="D1116" s="2">
        <v>0.72</v>
      </c>
      <c r="E1116">
        <v>789145</v>
      </c>
      <c r="F1116">
        <v>789145</v>
      </c>
      <c r="I1116" t="s">
        <v>1128</v>
      </c>
      <c r="J1116" t="s">
        <v>1304</v>
      </c>
      <c r="X1116" s="32" t="s">
        <v>1128</v>
      </c>
      <c r="Y1116" s="32" t="s">
        <v>1289</v>
      </c>
      <c r="AA1116" s="33" t="s">
        <v>1128</v>
      </c>
      <c r="AB1116" s="33" t="s">
        <v>1289</v>
      </c>
      <c r="AC1116" s="33" t="s">
        <v>1289</v>
      </c>
      <c r="AD1116" s="33" t="s">
        <v>1289</v>
      </c>
    </row>
    <row r="1117" spans="1:30" x14ac:dyDescent="0.3">
      <c r="A1117" t="s">
        <v>1129</v>
      </c>
      <c r="B1117">
        <v>297399.59000000003</v>
      </c>
      <c r="C1117">
        <v>376299</v>
      </c>
      <c r="D1117" s="2">
        <v>0.79</v>
      </c>
      <c r="E1117">
        <v>431922</v>
      </c>
      <c r="F1117">
        <v>431922</v>
      </c>
      <c r="I1117" t="s">
        <v>1129</v>
      </c>
      <c r="J1117" t="s">
        <v>1288</v>
      </c>
      <c r="X1117" s="32" t="s">
        <v>1129</v>
      </c>
      <c r="Y1117" s="32" t="s">
        <v>1289</v>
      </c>
      <c r="AA1117" s="33" t="s">
        <v>1129</v>
      </c>
      <c r="AB1117" s="33" t="s">
        <v>1289</v>
      </c>
      <c r="AC1117" s="33" t="s">
        <v>1289</v>
      </c>
      <c r="AD1117" s="33" t="s">
        <v>1289</v>
      </c>
    </row>
    <row r="1118" spans="1:30" x14ac:dyDescent="0.3">
      <c r="A1118" t="s">
        <v>1130</v>
      </c>
      <c r="B1118">
        <v>132184</v>
      </c>
      <c r="C1118">
        <v>171195</v>
      </c>
      <c r="D1118" s="2">
        <v>0.77</v>
      </c>
      <c r="E1118">
        <v>208266</v>
      </c>
      <c r="F1118">
        <v>208266</v>
      </c>
      <c r="I1118" t="s">
        <v>1130</v>
      </c>
      <c r="J1118" t="s">
        <v>1303</v>
      </c>
      <c r="X1118" s="32" t="s">
        <v>1130</v>
      </c>
      <c r="Y1118" s="32" t="s">
        <v>1289</v>
      </c>
      <c r="AA1118" s="33" t="s">
        <v>1130</v>
      </c>
      <c r="AB1118" s="33" t="s">
        <v>1289</v>
      </c>
      <c r="AC1118" s="33" t="s">
        <v>1289</v>
      </c>
      <c r="AD1118" s="33" t="s">
        <v>1289</v>
      </c>
    </row>
    <row r="1119" spans="1:30" x14ac:dyDescent="0.3">
      <c r="A1119" t="s">
        <v>1131</v>
      </c>
      <c r="B1119">
        <v>336000</v>
      </c>
      <c r="C1119">
        <v>418530</v>
      </c>
      <c r="D1119" s="2">
        <v>0.8</v>
      </c>
      <c r="E1119">
        <v>750212</v>
      </c>
      <c r="F1119">
        <v>0</v>
      </c>
      <c r="I1119" t="s">
        <v>1131</v>
      </c>
      <c r="J1119" t="s">
        <v>1303</v>
      </c>
      <c r="X1119" s="32" t="s">
        <v>1131</v>
      </c>
      <c r="Y1119" s="32" t="s">
        <v>1289</v>
      </c>
      <c r="AA1119" s="33" t="s">
        <v>1131</v>
      </c>
      <c r="AB1119" s="33" t="s">
        <v>1289</v>
      </c>
      <c r="AC1119" s="33" t="s">
        <v>1289</v>
      </c>
      <c r="AD1119" s="33" t="s">
        <v>1289</v>
      </c>
    </row>
    <row r="1120" spans="1:30" x14ac:dyDescent="0.3">
      <c r="A1120" t="s">
        <v>1132</v>
      </c>
      <c r="B1120">
        <v>49754</v>
      </c>
      <c r="C1120">
        <v>348278</v>
      </c>
      <c r="D1120" s="2">
        <v>0.14000000000000001</v>
      </c>
      <c r="E1120">
        <v>666161</v>
      </c>
      <c r="F1120">
        <v>666161</v>
      </c>
      <c r="I1120" t="s">
        <v>1132</v>
      </c>
      <c r="J1120" t="s">
        <v>1303</v>
      </c>
      <c r="X1120" s="32" t="s">
        <v>1132</v>
      </c>
      <c r="Y1120" s="32" t="s">
        <v>1289</v>
      </c>
      <c r="AA1120" s="33" t="s">
        <v>1132</v>
      </c>
      <c r="AB1120" s="33" t="s">
        <v>1289</v>
      </c>
      <c r="AC1120" s="33" t="s">
        <v>1289</v>
      </c>
      <c r="AD1120" s="33" t="s">
        <v>1289</v>
      </c>
    </row>
    <row r="1121" spans="1:30" x14ac:dyDescent="0.3">
      <c r="A1121" t="s">
        <v>1133</v>
      </c>
      <c r="B1121">
        <v>357648</v>
      </c>
      <c r="C1121">
        <v>359560</v>
      </c>
      <c r="D1121" s="2">
        <v>0.99</v>
      </c>
      <c r="E1121">
        <v>485884</v>
      </c>
      <c r="F1121">
        <v>0</v>
      </c>
      <c r="I1121" t="s">
        <v>1133</v>
      </c>
      <c r="J1121" t="s">
        <v>1288</v>
      </c>
      <c r="X1121" s="32" t="s">
        <v>1133</v>
      </c>
      <c r="Y1121" s="32" t="s">
        <v>1289</v>
      </c>
      <c r="AA1121" s="33" t="s">
        <v>1133</v>
      </c>
      <c r="AB1121" s="33" t="s">
        <v>1289</v>
      </c>
      <c r="AC1121" s="33" t="s">
        <v>1289</v>
      </c>
      <c r="AD1121" s="33" t="s">
        <v>1289</v>
      </c>
    </row>
    <row r="1122" spans="1:30" x14ac:dyDescent="0.3">
      <c r="A1122" t="s">
        <v>1134</v>
      </c>
      <c r="B1122">
        <v>163343</v>
      </c>
      <c r="C1122">
        <v>168195</v>
      </c>
      <c r="D1122" s="2">
        <v>0.97</v>
      </c>
      <c r="E1122">
        <v>194332</v>
      </c>
      <c r="F1122">
        <v>0</v>
      </c>
      <c r="I1122" t="s">
        <v>1134</v>
      </c>
      <c r="J1122" t="s">
        <v>1303</v>
      </c>
      <c r="X1122" s="32" t="s">
        <v>1134</v>
      </c>
      <c r="Y1122" s="32" t="s">
        <v>1289</v>
      </c>
      <c r="AA1122" s="33" t="s">
        <v>1134</v>
      </c>
      <c r="AB1122" s="33" t="s">
        <v>1289</v>
      </c>
      <c r="AC1122" s="33" t="s">
        <v>1289</v>
      </c>
      <c r="AD1122" s="33" t="s">
        <v>1289</v>
      </c>
    </row>
    <row r="1123" spans="1:30" x14ac:dyDescent="0.3">
      <c r="A1123" t="s">
        <v>1135</v>
      </c>
      <c r="B1123">
        <v>25601</v>
      </c>
      <c r="C1123">
        <v>460818</v>
      </c>
      <c r="D1123" s="2">
        <v>0.06</v>
      </c>
      <c r="E1123">
        <v>793229</v>
      </c>
      <c r="F1123">
        <v>793229</v>
      </c>
      <c r="I1123" t="s">
        <v>1135</v>
      </c>
      <c r="J1123" t="s">
        <v>1303</v>
      </c>
      <c r="X1123" s="32" t="s">
        <v>1135</v>
      </c>
      <c r="Y1123" s="32" t="s">
        <v>1289</v>
      </c>
      <c r="AA1123" s="33" t="s">
        <v>1135</v>
      </c>
      <c r="AB1123" s="33" t="s">
        <v>1289</v>
      </c>
      <c r="AC1123" s="33" t="s">
        <v>1289</v>
      </c>
      <c r="AD1123" s="33" t="s">
        <v>1289</v>
      </c>
    </row>
    <row r="1124" spans="1:30" x14ac:dyDescent="0.3">
      <c r="A1124" t="s">
        <v>1136</v>
      </c>
      <c r="B1124">
        <v>420704.57</v>
      </c>
      <c r="C1124">
        <v>508573</v>
      </c>
      <c r="D1124" s="2">
        <v>0.83</v>
      </c>
      <c r="E1124">
        <v>743022</v>
      </c>
      <c r="F1124">
        <v>743022</v>
      </c>
      <c r="I1124" t="s">
        <v>1136</v>
      </c>
      <c r="J1124" t="s">
        <v>1304</v>
      </c>
      <c r="X1124" s="32" t="s">
        <v>1136</v>
      </c>
      <c r="Y1124" s="32" t="s">
        <v>1289</v>
      </c>
      <c r="AA1124" s="33" t="s">
        <v>1136</v>
      </c>
      <c r="AB1124" s="33" t="s">
        <v>1289</v>
      </c>
      <c r="AC1124" s="33" t="s">
        <v>1289</v>
      </c>
      <c r="AD1124" s="33" t="s">
        <v>1289</v>
      </c>
    </row>
    <row r="1125" spans="1:30" x14ac:dyDescent="0.3">
      <c r="A1125" t="s">
        <v>1137</v>
      </c>
      <c r="B1125">
        <v>177624</v>
      </c>
      <c r="C1125">
        <v>332956</v>
      </c>
      <c r="D1125" s="2">
        <v>0.53</v>
      </c>
      <c r="E1125">
        <v>509884</v>
      </c>
      <c r="F1125">
        <v>509884</v>
      </c>
      <c r="I1125" t="s">
        <v>1137</v>
      </c>
      <c r="J1125" t="s">
        <v>1303</v>
      </c>
      <c r="X1125" s="32" t="s">
        <v>1137</v>
      </c>
      <c r="Y1125" s="32" t="s">
        <v>1289</v>
      </c>
      <c r="AA1125" s="33" t="s">
        <v>1137</v>
      </c>
      <c r="AB1125" s="33" t="s">
        <v>1289</v>
      </c>
      <c r="AC1125" s="33" t="s">
        <v>1289</v>
      </c>
      <c r="AD1125" s="33" t="s">
        <v>1289</v>
      </c>
    </row>
    <row r="1126" spans="1:30" x14ac:dyDescent="0.3">
      <c r="A1126" t="s">
        <v>1138</v>
      </c>
      <c r="B1126">
        <v>21355</v>
      </c>
      <c r="C1126">
        <v>234905</v>
      </c>
      <c r="D1126" s="2">
        <v>0.09</v>
      </c>
      <c r="E1126">
        <v>0</v>
      </c>
      <c r="F1126">
        <v>0</v>
      </c>
      <c r="I1126" t="s">
        <v>1138</v>
      </c>
      <c r="J1126" t="s">
        <v>1288</v>
      </c>
      <c r="X1126" s="32" t="s">
        <v>1138</v>
      </c>
      <c r="Y1126" s="32" t="s">
        <v>1289</v>
      </c>
      <c r="AA1126" s="33" t="s">
        <v>1138</v>
      </c>
      <c r="AB1126" s="33" t="s">
        <v>1289</v>
      </c>
      <c r="AC1126" s="33" t="s">
        <v>1289</v>
      </c>
      <c r="AD1126" s="33" t="s">
        <v>1289</v>
      </c>
    </row>
    <row r="1127" spans="1:30" x14ac:dyDescent="0.3">
      <c r="A1127" t="s">
        <v>1139</v>
      </c>
      <c r="B1127">
        <v>213523</v>
      </c>
      <c r="C1127">
        <v>290149</v>
      </c>
      <c r="D1127" s="2">
        <v>0.74</v>
      </c>
      <c r="E1127">
        <v>435920</v>
      </c>
      <c r="F1127">
        <v>435920</v>
      </c>
      <c r="I1127" t="s">
        <v>1139</v>
      </c>
      <c r="J1127" t="s">
        <v>1304</v>
      </c>
      <c r="X1127" s="32" t="s">
        <v>1139</v>
      </c>
      <c r="Y1127" s="32" t="s">
        <v>1289</v>
      </c>
      <c r="AA1127" s="33" t="s">
        <v>1139</v>
      </c>
      <c r="AB1127" s="33" t="s">
        <v>1289</v>
      </c>
      <c r="AC1127" s="33" t="s">
        <v>1289</v>
      </c>
      <c r="AD1127" s="33" t="s">
        <v>1289</v>
      </c>
    </row>
    <row r="1128" spans="1:30" x14ac:dyDescent="0.3">
      <c r="A1128" t="s">
        <v>1140</v>
      </c>
      <c r="B1128">
        <v>21991</v>
      </c>
      <c r="C1128">
        <v>395838</v>
      </c>
      <c r="D1128" s="2">
        <v>0.06</v>
      </c>
      <c r="E1128">
        <v>0</v>
      </c>
      <c r="F1128">
        <v>0</v>
      </c>
      <c r="I1128" t="s">
        <v>1140</v>
      </c>
      <c r="J1128" t="s">
        <v>1303</v>
      </c>
      <c r="X1128" s="32" t="s">
        <v>1140</v>
      </c>
      <c r="Y1128" s="32" t="s">
        <v>1289</v>
      </c>
      <c r="AA1128" s="33" t="s">
        <v>1140</v>
      </c>
      <c r="AB1128" s="33" t="s">
        <v>1289</v>
      </c>
      <c r="AC1128" s="33" t="s">
        <v>1289</v>
      </c>
      <c r="AD1128" s="33" t="s">
        <v>1289</v>
      </c>
    </row>
    <row r="1129" spans="1:30" x14ac:dyDescent="0.3">
      <c r="A1129" t="s">
        <v>1141</v>
      </c>
      <c r="B1129">
        <v>587201</v>
      </c>
      <c r="C1129">
        <v>632529</v>
      </c>
      <c r="D1129" s="2">
        <v>0.93</v>
      </c>
      <c r="E1129">
        <v>888390</v>
      </c>
      <c r="F1129">
        <v>0</v>
      </c>
      <c r="I1129" t="s">
        <v>1141</v>
      </c>
      <c r="J1129" t="s">
        <v>1288</v>
      </c>
      <c r="X1129" s="32" t="s">
        <v>1141</v>
      </c>
      <c r="Y1129" s="32" t="s">
        <v>1289</v>
      </c>
      <c r="AA1129" s="33" t="s">
        <v>1141</v>
      </c>
      <c r="AB1129" s="33" t="s">
        <v>1289</v>
      </c>
      <c r="AC1129" s="33" t="s">
        <v>1289</v>
      </c>
      <c r="AD1129" s="33" t="s">
        <v>1289</v>
      </c>
    </row>
    <row r="1130" spans="1:30" x14ac:dyDescent="0.3">
      <c r="A1130" t="s">
        <v>1142</v>
      </c>
      <c r="B1130">
        <v>396100</v>
      </c>
      <c r="C1130">
        <v>454800</v>
      </c>
      <c r="D1130" s="2">
        <v>0.87</v>
      </c>
      <c r="E1130">
        <v>662436</v>
      </c>
      <c r="F1130">
        <v>0</v>
      </c>
      <c r="I1130" t="s">
        <v>1142</v>
      </c>
      <c r="J1130" t="s">
        <v>1288</v>
      </c>
      <c r="X1130" s="32" t="s">
        <v>1142</v>
      </c>
      <c r="Y1130" s="32" t="s">
        <v>1289</v>
      </c>
      <c r="AA1130" s="33" t="s">
        <v>1142</v>
      </c>
      <c r="AB1130" s="33" t="s">
        <v>1289</v>
      </c>
      <c r="AC1130" s="33" t="s">
        <v>1289</v>
      </c>
      <c r="AD1130" s="33" t="s">
        <v>1289</v>
      </c>
    </row>
    <row r="1131" spans="1:30" x14ac:dyDescent="0.3">
      <c r="A1131" t="s">
        <v>1143</v>
      </c>
      <c r="B1131">
        <v>272732</v>
      </c>
      <c r="C1131">
        <v>371196</v>
      </c>
      <c r="D1131" s="2">
        <v>0.73</v>
      </c>
      <c r="E1131">
        <v>517164</v>
      </c>
      <c r="F1131">
        <v>517164</v>
      </c>
      <c r="I1131" t="s">
        <v>1143</v>
      </c>
      <c r="J1131" t="s">
        <v>1288</v>
      </c>
      <c r="X1131" s="32" t="s">
        <v>1143</v>
      </c>
      <c r="Y1131" s="32" t="s">
        <v>1289</v>
      </c>
      <c r="AA1131" s="33" t="s">
        <v>1143</v>
      </c>
      <c r="AB1131" s="33" t="s">
        <v>1289</v>
      </c>
      <c r="AC1131" s="33" t="s">
        <v>1289</v>
      </c>
      <c r="AD1131" s="33" t="s">
        <v>1289</v>
      </c>
    </row>
    <row r="1132" spans="1:30" x14ac:dyDescent="0.3">
      <c r="A1132" t="s">
        <v>1144</v>
      </c>
      <c r="B1132">
        <v>159780</v>
      </c>
      <c r="C1132">
        <v>520380</v>
      </c>
      <c r="D1132" s="2">
        <v>0.31</v>
      </c>
      <c r="E1132">
        <v>741764</v>
      </c>
      <c r="F1132">
        <v>741764</v>
      </c>
      <c r="I1132" t="s">
        <v>1144</v>
      </c>
      <c r="J1132" t="s">
        <v>1288</v>
      </c>
      <c r="X1132" s="32" t="s">
        <v>1144</v>
      </c>
      <c r="Y1132" s="32" t="s">
        <v>1289</v>
      </c>
      <c r="AA1132" s="33" t="s">
        <v>1144</v>
      </c>
      <c r="AB1132" s="33" t="s">
        <v>1289</v>
      </c>
      <c r="AC1132" s="33" t="s">
        <v>1289</v>
      </c>
      <c r="AD1132" s="33" t="s">
        <v>1289</v>
      </c>
    </row>
    <row r="1133" spans="1:30" x14ac:dyDescent="0.3">
      <c r="A1133" t="s">
        <v>1145</v>
      </c>
      <c r="B1133">
        <v>283890</v>
      </c>
      <c r="C1133">
        <v>334446</v>
      </c>
      <c r="D1133" s="2">
        <v>0.85</v>
      </c>
      <c r="E1133">
        <v>343482</v>
      </c>
      <c r="F1133">
        <v>0</v>
      </c>
      <c r="I1133" t="s">
        <v>1145</v>
      </c>
      <c r="J1133" t="s">
        <v>1303</v>
      </c>
      <c r="X1133" s="32" t="s">
        <v>1145</v>
      </c>
      <c r="Y1133" s="32" t="s">
        <v>1289</v>
      </c>
      <c r="AA1133" s="33" t="s">
        <v>1145</v>
      </c>
      <c r="AB1133" s="33" t="s">
        <v>1289</v>
      </c>
      <c r="AC1133" s="33" t="s">
        <v>1289</v>
      </c>
      <c r="AD1133" s="33" t="s">
        <v>1289</v>
      </c>
    </row>
    <row r="1134" spans="1:30" x14ac:dyDescent="0.3">
      <c r="A1134" t="s">
        <v>1146</v>
      </c>
      <c r="B1134">
        <v>499529</v>
      </c>
      <c r="C1134">
        <v>499529</v>
      </c>
      <c r="D1134" s="2">
        <v>1</v>
      </c>
      <c r="E1134">
        <v>641733</v>
      </c>
      <c r="F1134">
        <v>0</v>
      </c>
      <c r="I1134" t="s">
        <v>1146</v>
      </c>
      <c r="J1134" t="s">
        <v>1288</v>
      </c>
      <c r="X1134" s="32" t="s">
        <v>1146</v>
      </c>
      <c r="Y1134" s="32" t="s">
        <v>1289</v>
      </c>
      <c r="AA1134" s="33" t="s">
        <v>1146</v>
      </c>
      <c r="AB1134" s="33" t="s">
        <v>1289</v>
      </c>
      <c r="AC1134" s="33" t="s">
        <v>1289</v>
      </c>
      <c r="AD1134" s="33" t="s">
        <v>1289</v>
      </c>
    </row>
    <row r="1135" spans="1:30" x14ac:dyDescent="0.3">
      <c r="A1135" t="s">
        <v>1147</v>
      </c>
      <c r="B1135">
        <v>85335</v>
      </c>
      <c r="C1135">
        <v>386365</v>
      </c>
      <c r="D1135" s="2">
        <v>0.22</v>
      </c>
      <c r="E1135">
        <v>0</v>
      </c>
      <c r="F1135">
        <v>0</v>
      </c>
      <c r="I1135" t="s">
        <v>1147</v>
      </c>
      <c r="J1135" t="s">
        <v>1288</v>
      </c>
      <c r="X1135" s="32" t="s">
        <v>1147</v>
      </c>
      <c r="Y1135" s="32" t="s">
        <v>1289</v>
      </c>
      <c r="AA1135" s="33" t="s">
        <v>1147</v>
      </c>
      <c r="AB1135" s="33" t="s">
        <v>1289</v>
      </c>
      <c r="AC1135" s="33" t="s">
        <v>1289</v>
      </c>
      <c r="AD1135" s="33" t="s">
        <v>1289</v>
      </c>
    </row>
    <row r="1136" spans="1:30" x14ac:dyDescent="0.3">
      <c r="A1136" t="s">
        <v>1148</v>
      </c>
      <c r="B1136">
        <v>152568</v>
      </c>
      <c r="C1136">
        <v>441978</v>
      </c>
      <c r="D1136" s="2">
        <v>0.35</v>
      </c>
      <c r="E1136">
        <v>0</v>
      </c>
      <c r="F1136">
        <v>0</v>
      </c>
      <c r="I1136" t="s">
        <v>1148</v>
      </c>
      <c r="J1136" t="s">
        <v>1288</v>
      </c>
      <c r="X1136" s="32" t="s">
        <v>1148</v>
      </c>
      <c r="Y1136" s="32" t="s">
        <v>1289</v>
      </c>
      <c r="AA1136" s="33" t="s">
        <v>1148</v>
      </c>
      <c r="AB1136" s="33" t="s">
        <v>1289</v>
      </c>
      <c r="AC1136" s="33" t="s">
        <v>1289</v>
      </c>
      <c r="AD1136" s="33" t="s">
        <v>1289</v>
      </c>
    </row>
    <row r="1137" spans="1:30" x14ac:dyDescent="0.3">
      <c r="A1137" t="s">
        <v>1149</v>
      </c>
      <c r="B1137">
        <v>206418</v>
      </c>
      <c r="C1137">
        <v>286656</v>
      </c>
      <c r="D1137" s="2">
        <v>0.72</v>
      </c>
      <c r="E1137">
        <v>564450</v>
      </c>
      <c r="F1137">
        <v>564450</v>
      </c>
      <c r="I1137" t="s">
        <v>1149</v>
      </c>
      <c r="J1137" t="s">
        <v>1303</v>
      </c>
      <c r="X1137" s="32" t="s">
        <v>1149</v>
      </c>
      <c r="Y1137" s="32" t="s">
        <v>1289</v>
      </c>
      <c r="AA1137" s="33" t="s">
        <v>1149</v>
      </c>
      <c r="AB1137" s="33" t="s">
        <v>1289</v>
      </c>
      <c r="AC1137" s="33" t="s">
        <v>1289</v>
      </c>
      <c r="AD1137" s="33" t="s">
        <v>1289</v>
      </c>
    </row>
    <row r="1138" spans="1:30" x14ac:dyDescent="0.3">
      <c r="A1138" t="s">
        <v>1150</v>
      </c>
      <c r="B1138">
        <v>529660</v>
      </c>
      <c r="C1138">
        <v>529660</v>
      </c>
      <c r="D1138" s="2">
        <v>1</v>
      </c>
      <c r="E1138">
        <v>647924</v>
      </c>
      <c r="F1138">
        <v>0</v>
      </c>
      <c r="I1138" t="s">
        <v>1150</v>
      </c>
      <c r="J1138" t="s">
        <v>1288</v>
      </c>
      <c r="X1138" s="32" t="s">
        <v>1150</v>
      </c>
      <c r="Y1138" s="32" t="s">
        <v>1289</v>
      </c>
      <c r="AA1138" s="33" t="s">
        <v>1150</v>
      </c>
      <c r="AB1138" s="33" t="s">
        <v>1289</v>
      </c>
      <c r="AC1138" s="33" t="s">
        <v>1289</v>
      </c>
      <c r="AD1138" s="33" t="s">
        <v>1289</v>
      </c>
    </row>
    <row r="1139" spans="1:30" x14ac:dyDescent="0.3">
      <c r="A1139" t="s">
        <v>1151</v>
      </c>
      <c r="B1139">
        <v>175768</v>
      </c>
      <c r="C1139">
        <v>303121</v>
      </c>
      <c r="D1139" s="2">
        <v>0.57999999999999996</v>
      </c>
      <c r="E1139">
        <v>485850</v>
      </c>
      <c r="F1139">
        <v>485850</v>
      </c>
      <c r="I1139" t="s">
        <v>1151</v>
      </c>
      <c r="J1139" t="s">
        <v>1304</v>
      </c>
      <c r="X1139" s="32" t="s">
        <v>1151</v>
      </c>
      <c r="Y1139" s="32" t="s">
        <v>1289</v>
      </c>
      <c r="AA1139" s="33" t="s">
        <v>1151</v>
      </c>
      <c r="AB1139" s="33" t="s">
        <v>1289</v>
      </c>
      <c r="AC1139" s="33" t="s">
        <v>1289</v>
      </c>
      <c r="AD1139" s="33" t="s">
        <v>1289</v>
      </c>
    </row>
    <row r="1140" spans="1:30" x14ac:dyDescent="0.3">
      <c r="A1140" t="s">
        <v>1152</v>
      </c>
      <c r="B1140">
        <v>303792.33</v>
      </c>
      <c r="C1140">
        <v>444560.5</v>
      </c>
      <c r="D1140" s="2">
        <v>0.68</v>
      </c>
      <c r="E1140">
        <v>608449</v>
      </c>
      <c r="F1140">
        <v>0</v>
      </c>
      <c r="I1140" t="s">
        <v>1152</v>
      </c>
      <c r="J1140" t="s">
        <v>1303</v>
      </c>
      <c r="X1140" s="32" t="s">
        <v>1152</v>
      </c>
      <c r="Y1140" s="32" t="s">
        <v>1289</v>
      </c>
      <c r="AA1140" s="33" t="s">
        <v>1152</v>
      </c>
      <c r="AB1140" s="33" t="s">
        <v>1289</v>
      </c>
      <c r="AC1140" s="33" t="s">
        <v>1289</v>
      </c>
      <c r="AD1140" s="33" t="s">
        <v>1289</v>
      </c>
    </row>
    <row r="1141" spans="1:30" x14ac:dyDescent="0.3">
      <c r="A1141" t="s">
        <v>1153</v>
      </c>
      <c r="B1141">
        <v>360921.95</v>
      </c>
      <c r="C1141">
        <v>569631</v>
      </c>
      <c r="D1141" s="2">
        <v>0.63</v>
      </c>
      <c r="E1141">
        <v>0</v>
      </c>
      <c r="F1141">
        <v>0</v>
      </c>
      <c r="I1141" t="s">
        <v>1153</v>
      </c>
      <c r="J1141" t="s">
        <v>1288</v>
      </c>
      <c r="X1141" s="32" t="s">
        <v>1153</v>
      </c>
      <c r="Y1141" s="32" t="s">
        <v>1289</v>
      </c>
      <c r="AA1141" s="33" t="s">
        <v>1153</v>
      </c>
      <c r="AB1141" s="33" t="s">
        <v>1289</v>
      </c>
      <c r="AC1141" s="33" t="s">
        <v>1289</v>
      </c>
      <c r="AD1141" s="33" t="s">
        <v>1289</v>
      </c>
    </row>
    <row r="1142" spans="1:30" x14ac:dyDescent="0.3">
      <c r="A1142" t="s">
        <v>1154</v>
      </c>
      <c r="B1142">
        <v>337760</v>
      </c>
      <c r="C1142">
        <v>580298</v>
      </c>
      <c r="D1142" s="2">
        <v>0.57999999999999996</v>
      </c>
      <c r="E1142">
        <v>704307</v>
      </c>
      <c r="F1142">
        <v>704307</v>
      </c>
      <c r="I1142" t="s">
        <v>1154</v>
      </c>
      <c r="J1142" t="s">
        <v>1288</v>
      </c>
      <c r="X1142" s="32" t="s">
        <v>1154</v>
      </c>
      <c r="Y1142" s="32" t="s">
        <v>1289</v>
      </c>
      <c r="AA1142" s="33" t="s">
        <v>1154</v>
      </c>
      <c r="AB1142" s="33" t="s">
        <v>1289</v>
      </c>
      <c r="AC1142" s="33" t="s">
        <v>1289</v>
      </c>
      <c r="AD1142" s="33" t="s">
        <v>1289</v>
      </c>
    </row>
    <row r="1143" spans="1:30" x14ac:dyDescent="0.3">
      <c r="A1143" t="s">
        <v>1155</v>
      </c>
      <c r="B1143">
        <v>293864</v>
      </c>
      <c r="C1143">
        <v>511280</v>
      </c>
      <c r="D1143" s="2">
        <v>0.56999999999999995</v>
      </c>
      <c r="E1143">
        <v>590360</v>
      </c>
      <c r="F1143">
        <v>590360</v>
      </c>
      <c r="I1143" t="s">
        <v>1155</v>
      </c>
      <c r="J1143" t="s">
        <v>1288</v>
      </c>
      <c r="X1143" s="32" t="s">
        <v>1155</v>
      </c>
      <c r="Y1143" s="32" t="s">
        <v>1289</v>
      </c>
      <c r="AA1143" s="33" t="s">
        <v>1155</v>
      </c>
      <c r="AB1143" s="33" t="s">
        <v>1289</v>
      </c>
      <c r="AC1143" s="33" t="s">
        <v>1289</v>
      </c>
      <c r="AD1143" s="33" t="s">
        <v>1289</v>
      </c>
    </row>
    <row r="1144" spans="1:30" x14ac:dyDescent="0.3">
      <c r="A1144" t="s">
        <v>1156</v>
      </c>
      <c r="B1144">
        <v>453930</v>
      </c>
      <c r="C1144">
        <v>508904</v>
      </c>
      <c r="D1144" s="2">
        <v>0.89</v>
      </c>
      <c r="E1144">
        <v>755421</v>
      </c>
      <c r="F1144">
        <v>0</v>
      </c>
      <c r="I1144" t="s">
        <v>1156</v>
      </c>
      <c r="J1144" t="s">
        <v>1288</v>
      </c>
      <c r="X1144" s="32" t="s">
        <v>1156</v>
      </c>
      <c r="Y1144" s="32" t="s">
        <v>1289</v>
      </c>
      <c r="AA1144" s="33" t="s">
        <v>1156</v>
      </c>
      <c r="AB1144" s="33" t="s">
        <v>1289</v>
      </c>
      <c r="AC1144" s="33" t="s">
        <v>1289</v>
      </c>
      <c r="AD1144" s="33" t="s">
        <v>1289</v>
      </c>
    </row>
    <row r="1145" spans="1:30" x14ac:dyDescent="0.3">
      <c r="A1145" t="s">
        <v>1157</v>
      </c>
      <c r="B1145">
        <v>382313</v>
      </c>
      <c r="C1145">
        <v>452219</v>
      </c>
      <c r="D1145" s="2">
        <v>0.85</v>
      </c>
      <c r="E1145">
        <v>657425</v>
      </c>
      <c r="F1145">
        <v>0</v>
      </c>
      <c r="I1145" t="s">
        <v>1157</v>
      </c>
      <c r="J1145" t="s">
        <v>1288</v>
      </c>
      <c r="X1145" s="32" t="s">
        <v>1157</v>
      </c>
      <c r="Y1145" s="32" t="s">
        <v>1289</v>
      </c>
      <c r="AA1145" s="33" t="s">
        <v>1157</v>
      </c>
      <c r="AB1145" s="33" t="s">
        <v>1289</v>
      </c>
      <c r="AC1145" s="33" t="s">
        <v>1289</v>
      </c>
      <c r="AD1145" s="33" t="s">
        <v>1289</v>
      </c>
    </row>
    <row r="1146" spans="1:30" x14ac:dyDescent="0.3">
      <c r="A1146" t="s">
        <v>1158</v>
      </c>
      <c r="B1146">
        <v>383558.40000000002</v>
      </c>
      <c r="C1146">
        <v>422982</v>
      </c>
      <c r="D1146" s="2">
        <v>0.91</v>
      </c>
      <c r="E1146">
        <v>587948</v>
      </c>
      <c r="F1146">
        <v>0</v>
      </c>
      <c r="I1146" t="s">
        <v>1158</v>
      </c>
      <c r="J1146" t="s">
        <v>1288</v>
      </c>
      <c r="X1146" s="32" t="s">
        <v>1158</v>
      </c>
      <c r="Y1146" s="32" t="s">
        <v>1289</v>
      </c>
      <c r="AA1146" s="33" t="s">
        <v>1158</v>
      </c>
      <c r="AB1146" s="33" t="s">
        <v>1289</v>
      </c>
      <c r="AC1146" s="33" t="s">
        <v>1289</v>
      </c>
      <c r="AD1146" s="33" t="s">
        <v>1289</v>
      </c>
    </row>
    <row r="1147" spans="1:30" x14ac:dyDescent="0.3">
      <c r="A1147" t="s">
        <v>1159</v>
      </c>
      <c r="B1147">
        <v>419535.85</v>
      </c>
      <c r="C1147">
        <v>431116</v>
      </c>
      <c r="D1147" s="2">
        <v>0.97</v>
      </c>
      <c r="E1147">
        <v>507792</v>
      </c>
      <c r="F1147">
        <v>0</v>
      </c>
      <c r="I1147" t="s">
        <v>1159</v>
      </c>
      <c r="J1147" t="s">
        <v>1303</v>
      </c>
      <c r="X1147" s="32" t="s">
        <v>1159</v>
      </c>
      <c r="Y1147" s="32" t="s">
        <v>1289</v>
      </c>
      <c r="AA1147" s="33" t="s">
        <v>1159</v>
      </c>
      <c r="AB1147" s="33" t="s">
        <v>1289</v>
      </c>
      <c r="AC1147" s="33" t="s">
        <v>1289</v>
      </c>
      <c r="AD1147" s="33" t="s">
        <v>1289</v>
      </c>
    </row>
    <row r="1148" spans="1:30" x14ac:dyDescent="0.3">
      <c r="A1148" t="s">
        <v>1160</v>
      </c>
      <c r="B1148">
        <v>474831</v>
      </c>
      <c r="C1148">
        <v>474831</v>
      </c>
      <c r="D1148" s="2">
        <v>1</v>
      </c>
      <c r="E1148">
        <v>487169</v>
      </c>
      <c r="F1148">
        <v>0</v>
      </c>
      <c r="I1148" t="s">
        <v>1160</v>
      </c>
      <c r="J1148" t="s">
        <v>1303</v>
      </c>
      <c r="X1148" s="32" t="s">
        <v>1160</v>
      </c>
      <c r="Y1148" s="32" t="s">
        <v>1289</v>
      </c>
      <c r="AA1148" s="33" t="s">
        <v>1160</v>
      </c>
      <c r="AB1148" s="33" t="s">
        <v>1289</v>
      </c>
      <c r="AC1148" s="33" t="s">
        <v>1289</v>
      </c>
      <c r="AD1148" s="33" t="s">
        <v>1289</v>
      </c>
    </row>
    <row r="1149" spans="1:30" x14ac:dyDescent="0.3">
      <c r="A1149" t="s">
        <v>1161</v>
      </c>
      <c r="B1149">
        <v>262765</v>
      </c>
      <c r="C1149">
        <v>477300</v>
      </c>
      <c r="D1149" s="2">
        <v>0.55000000000000004</v>
      </c>
      <c r="E1149">
        <v>624707</v>
      </c>
      <c r="F1149">
        <v>624707</v>
      </c>
      <c r="I1149" t="s">
        <v>1161</v>
      </c>
      <c r="J1149" t="s">
        <v>1288</v>
      </c>
      <c r="X1149" s="32" t="s">
        <v>1161</v>
      </c>
      <c r="Y1149" s="32" t="s">
        <v>1289</v>
      </c>
      <c r="AA1149" s="33" t="s">
        <v>1161</v>
      </c>
      <c r="AB1149" s="33" t="s">
        <v>1289</v>
      </c>
      <c r="AC1149" s="33" t="s">
        <v>1289</v>
      </c>
      <c r="AD1149" s="33" t="s">
        <v>1289</v>
      </c>
    </row>
    <row r="1150" spans="1:30" x14ac:dyDescent="0.3">
      <c r="A1150" t="s">
        <v>1162</v>
      </c>
      <c r="B1150">
        <v>430229.47</v>
      </c>
      <c r="C1150">
        <v>489991</v>
      </c>
      <c r="D1150" s="2">
        <v>0.88</v>
      </c>
      <c r="E1150">
        <v>401440</v>
      </c>
      <c r="F1150">
        <v>0</v>
      </c>
      <c r="I1150" t="s">
        <v>1162</v>
      </c>
      <c r="J1150" t="s">
        <v>1288</v>
      </c>
      <c r="X1150" s="32" t="s">
        <v>1162</v>
      </c>
      <c r="Y1150" s="32" t="s">
        <v>1289</v>
      </c>
      <c r="AA1150" s="33" t="s">
        <v>1162</v>
      </c>
      <c r="AB1150" s="33" t="s">
        <v>1289</v>
      </c>
      <c r="AC1150" s="33" t="s">
        <v>1289</v>
      </c>
      <c r="AD1150" s="33" t="s">
        <v>1289</v>
      </c>
    </row>
    <row r="1151" spans="1:30" x14ac:dyDescent="0.3">
      <c r="A1151" t="s">
        <v>1163</v>
      </c>
      <c r="B1151">
        <v>229418</v>
      </c>
      <c r="C1151">
        <v>273933</v>
      </c>
      <c r="D1151" s="2">
        <v>0.84</v>
      </c>
      <c r="E1151">
        <v>584500</v>
      </c>
      <c r="F1151">
        <v>0</v>
      </c>
      <c r="I1151" t="s">
        <v>1163</v>
      </c>
      <c r="J1151" t="s">
        <v>1304</v>
      </c>
      <c r="X1151" s="32" t="s">
        <v>1163</v>
      </c>
      <c r="Y1151" s="32" t="s">
        <v>1289</v>
      </c>
      <c r="AA1151" s="33" t="s">
        <v>1163</v>
      </c>
      <c r="AB1151" s="33" t="s">
        <v>1289</v>
      </c>
      <c r="AC1151" s="33" t="s">
        <v>1289</v>
      </c>
      <c r="AD1151" s="33" t="s">
        <v>1289</v>
      </c>
    </row>
    <row r="1152" spans="1:30" x14ac:dyDescent="0.3">
      <c r="A1152" t="s">
        <v>1164</v>
      </c>
      <c r="B1152">
        <v>313199.89</v>
      </c>
      <c r="C1152">
        <v>322770</v>
      </c>
      <c r="D1152" s="2">
        <v>0.97</v>
      </c>
      <c r="E1152">
        <v>411563</v>
      </c>
      <c r="F1152">
        <v>0</v>
      </c>
      <c r="I1152" t="s">
        <v>1164</v>
      </c>
      <c r="J1152" t="s">
        <v>1305</v>
      </c>
      <c r="X1152" s="32" t="s">
        <v>1164</v>
      </c>
      <c r="Y1152" s="32" t="s">
        <v>1289</v>
      </c>
      <c r="AA1152" s="33" t="s">
        <v>1164</v>
      </c>
      <c r="AB1152" s="33" t="s">
        <v>1289</v>
      </c>
      <c r="AC1152" s="33" t="s">
        <v>1289</v>
      </c>
      <c r="AD1152" s="33" t="s">
        <v>1289</v>
      </c>
    </row>
    <row r="1153" spans="1:30" x14ac:dyDescent="0.3">
      <c r="A1153" t="s">
        <v>1165</v>
      </c>
      <c r="B1153">
        <v>477900</v>
      </c>
      <c r="C1153">
        <v>477900</v>
      </c>
      <c r="D1153" s="2">
        <v>1</v>
      </c>
      <c r="E1153">
        <v>578810</v>
      </c>
      <c r="F1153">
        <v>0</v>
      </c>
      <c r="I1153" t="s">
        <v>1165</v>
      </c>
      <c r="J1153" t="s">
        <v>1303</v>
      </c>
      <c r="X1153" s="32" t="s">
        <v>1165</v>
      </c>
      <c r="Y1153" s="32" t="s">
        <v>1289</v>
      </c>
      <c r="AA1153" s="33" t="s">
        <v>1165</v>
      </c>
      <c r="AB1153" s="33" t="s">
        <v>1289</v>
      </c>
      <c r="AC1153" s="33" t="s">
        <v>1289</v>
      </c>
      <c r="AD1153" s="33" t="s">
        <v>1289</v>
      </c>
    </row>
    <row r="1154" spans="1:30" x14ac:dyDescent="0.3">
      <c r="A1154" t="s">
        <v>1166</v>
      </c>
      <c r="B1154">
        <v>493316</v>
      </c>
      <c r="C1154">
        <v>545244</v>
      </c>
      <c r="D1154" s="2">
        <v>0.9</v>
      </c>
      <c r="E1154">
        <v>676331</v>
      </c>
      <c r="F1154">
        <v>0</v>
      </c>
      <c r="I1154" t="s">
        <v>1166</v>
      </c>
      <c r="J1154" t="s">
        <v>1288</v>
      </c>
      <c r="X1154" s="32" t="s">
        <v>1166</v>
      </c>
      <c r="Y1154" s="32" t="s">
        <v>1289</v>
      </c>
      <c r="AA1154" s="33" t="s">
        <v>1166</v>
      </c>
      <c r="AB1154" s="33" t="s">
        <v>1289</v>
      </c>
      <c r="AC1154" s="33" t="s">
        <v>1289</v>
      </c>
      <c r="AD1154" s="33" t="s">
        <v>1289</v>
      </c>
    </row>
    <row r="1155" spans="1:30" x14ac:dyDescent="0.3">
      <c r="A1155" t="s">
        <v>1167</v>
      </c>
      <c r="B1155">
        <v>272331</v>
      </c>
      <c r="C1155">
        <v>391980</v>
      </c>
      <c r="D1155" s="2">
        <v>0.69</v>
      </c>
      <c r="E1155">
        <v>801735</v>
      </c>
      <c r="F1155">
        <v>801735</v>
      </c>
      <c r="I1155" t="s">
        <v>1167</v>
      </c>
      <c r="J1155" t="s">
        <v>1303</v>
      </c>
      <c r="X1155" s="32" t="s">
        <v>1167</v>
      </c>
      <c r="Y1155" s="32" t="s">
        <v>1289</v>
      </c>
      <c r="AA1155" s="33" t="s">
        <v>1167</v>
      </c>
      <c r="AB1155" s="33" t="s">
        <v>1289</v>
      </c>
      <c r="AC1155" s="33" t="s">
        <v>1289</v>
      </c>
      <c r="AD1155" s="33" t="s">
        <v>1289</v>
      </c>
    </row>
    <row r="1156" spans="1:30" x14ac:dyDescent="0.3">
      <c r="A1156" t="s">
        <v>1168</v>
      </c>
      <c r="B1156">
        <v>190000</v>
      </c>
      <c r="C1156">
        <v>252630</v>
      </c>
      <c r="D1156" s="2">
        <v>0.75</v>
      </c>
      <c r="E1156">
        <v>414456</v>
      </c>
      <c r="F1156">
        <v>414456</v>
      </c>
      <c r="I1156" t="s">
        <v>1168</v>
      </c>
      <c r="J1156" t="s">
        <v>1303</v>
      </c>
      <c r="X1156" s="32" t="s">
        <v>1168</v>
      </c>
      <c r="Y1156" s="32" t="s">
        <v>1289</v>
      </c>
      <c r="AA1156" s="33" t="s">
        <v>1168</v>
      </c>
      <c r="AB1156" s="33" t="s">
        <v>1289</v>
      </c>
      <c r="AC1156" s="33" t="s">
        <v>1289</v>
      </c>
      <c r="AD1156" s="33" t="s">
        <v>1289</v>
      </c>
    </row>
    <row r="1157" spans="1:30" x14ac:dyDescent="0.3">
      <c r="A1157" t="s">
        <v>1169</v>
      </c>
      <c r="B1157">
        <v>274398</v>
      </c>
      <c r="C1157">
        <v>274398</v>
      </c>
      <c r="D1157" s="2">
        <v>1</v>
      </c>
      <c r="E1157">
        <v>344376</v>
      </c>
      <c r="F1157">
        <v>0</v>
      </c>
      <c r="I1157" t="s">
        <v>1169</v>
      </c>
      <c r="J1157" t="s">
        <v>1288</v>
      </c>
      <c r="X1157" s="32" t="s">
        <v>1169</v>
      </c>
      <c r="Y1157" s="32" t="s">
        <v>1289</v>
      </c>
      <c r="AA1157" s="33" t="s">
        <v>1169</v>
      </c>
      <c r="AB1157" s="33" t="s">
        <v>1289</v>
      </c>
      <c r="AC1157" s="33" t="s">
        <v>1289</v>
      </c>
      <c r="AD1157" s="33" t="s">
        <v>1289</v>
      </c>
    </row>
    <row r="1158" spans="1:30" x14ac:dyDescent="0.3">
      <c r="A1158" t="s">
        <v>1170</v>
      </c>
      <c r="B1158">
        <v>389085</v>
      </c>
      <c r="C1158">
        <v>389085</v>
      </c>
      <c r="D1158" s="2">
        <v>1</v>
      </c>
      <c r="E1158">
        <v>423480</v>
      </c>
      <c r="F1158">
        <v>0</v>
      </c>
      <c r="I1158" t="s">
        <v>1170</v>
      </c>
      <c r="J1158" t="s">
        <v>1303</v>
      </c>
      <c r="X1158" s="32" t="s">
        <v>1170</v>
      </c>
      <c r="Y1158" s="32" t="s">
        <v>1289</v>
      </c>
      <c r="AA1158" s="33" t="s">
        <v>1170</v>
      </c>
      <c r="AB1158" s="33" t="s">
        <v>1289</v>
      </c>
      <c r="AC1158" s="33" t="s">
        <v>1289</v>
      </c>
      <c r="AD1158" s="33" t="s">
        <v>1289</v>
      </c>
    </row>
    <row r="1159" spans="1:30" x14ac:dyDescent="0.3">
      <c r="A1159" t="s">
        <v>1171</v>
      </c>
      <c r="B1159">
        <v>57416</v>
      </c>
      <c r="C1159">
        <v>403488</v>
      </c>
      <c r="D1159" s="2">
        <v>0.14000000000000001</v>
      </c>
      <c r="E1159">
        <v>0</v>
      </c>
      <c r="F1159">
        <v>0</v>
      </c>
      <c r="I1159" t="s">
        <v>1171</v>
      </c>
      <c r="J1159" t="s">
        <v>1288</v>
      </c>
      <c r="X1159" s="32" t="s">
        <v>1171</v>
      </c>
      <c r="Y1159" s="32" t="s">
        <v>1289</v>
      </c>
      <c r="AA1159" s="33" t="s">
        <v>1171</v>
      </c>
      <c r="AB1159" s="33" t="s">
        <v>1289</v>
      </c>
      <c r="AC1159" s="33" t="s">
        <v>1289</v>
      </c>
      <c r="AD1159" s="33" t="s">
        <v>1289</v>
      </c>
    </row>
    <row r="1160" spans="1:30" x14ac:dyDescent="0.3">
      <c r="A1160" t="s">
        <v>1172</v>
      </c>
      <c r="B1160">
        <v>320887</v>
      </c>
      <c r="C1160">
        <v>393740</v>
      </c>
      <c r="D1160" s="2">
        <v>0.81</v>
      </c>
      <c r="E1160">
        <v>546811</v>
      </c>
      <c r="F1160">
        <v>546811</v>
      </c>
      <c r="I1160" t="s">
        <v>1172</v>
      </c>
      <c r="J1160" t="s">
        <v>1288</v>
      </c>
      <c r="X1160" s="32" t="s">
        <v>1172</v>
      </c>
      <c r="Y1160" s="32" t="s">
        <v>1289</v>
      </c>
      <c r="AA1160" s="33" t="s">
        <v>1172</v>
      </c>
      <c r="AB1160" s="33" t="s">
        <v>1289</v>
      </c>
      <c r="AC1160" s="33" t="s">
        <v>1289</v>
      </c>
      <c r="AD1160" s="33" t="s">
        <v>1289</v>
      </c>
    </row>
    <row r="1161" spans="1:30" x14ac:dyDescent="0.3">
      <c r="A1161" t="s">
        <v>1173</v>
      </c>
      <c r="B1161">
        <v>342421</v>
      </c>
      <c r="C1161">
        <v>381255</v>
      </c>
      <c r="D1161" s="2">
        <v>0.9</v>
      </c>
      <c r="E1161">
        <v>508425</v>
      </c>
      <c r="F1161">
        <v>0</v>
      </c>
      <c r="I1161" t="s">
        <v>1173</v>
      </c>
      <c r="J1161" t="s">
        <v>1303</v>
      </c>
      <c r="X1161" s="32" t="s">
        <v>1173</v>
      </c>
      <c r="Y1161" s="32" t="s">
        <v>1289</v>
      </c>
      <c r="AA1161" s="33" t="s">
        <v>1173</v>
      </c>
      <c r="AB1161" s="33" t="s">
        <v>1289</v>
      </c>
      <c r="AC1161" s="33" t="s">
        <v>1289</v>
      </c>
      <c r="AD1161" s="33" t="s">
        <v>1289</v>
      </c>
    </row>
    <row r="1162" spans="1:30" x14ac:dyDescent="0.3">
      <c r="A1162" t="s">
        <v>1174</v>
      </c>
      <c r="B1162">
        <v>180934.18</v>
      </c>
      <c r="C1162">
        <v>457560</v>
      </c>
      <c r="D1162" s="2">
        <v>0.4</v>
      </c>
      <c r="E1162">
        <v>0</v>
      </c>
      <c r="F1162">
        <v>0</v>
      </c>
      <c r="I1162" t="s">
        <v>1174</v>
      </c>
      <c r="J1162" t="s">
        <v>1305</v>
      </c>
      <c r="X1162" s="32" t="s">
        <v>1174</v>
      </c>
      <c r="Y1162" s="32" t="s">
        <v>1289</v>
      </c>
      <c r="AA1162" s="33" t="s">
        <v>1174</v>
      </c>
      <c r="AB1162" s="33" t="s">
        <v>1289</v>
      </c>
      <c r="AC1162" s="33" t="s">
        <v>1289</v>
      </c>
      <c r="AD1162" s="33" t="s">
        <v>1289</v>
      </c>
    </row>
    <row r="1163" spans="1:30" x14ac:dyDescent="0.3">
      <c r="A1163" t="s">
        <v>1175</v>
      </c>
      <c r="B1163">
        <v>253916</v>
      </c>
      <c r="C1163">
        <v>445392</v>
      </c>
      <c r="D1163" s="2">
        <v>0.56999999999999995</v>
      </c>
      <c r="E1163">
        <v>828208</v>
      </c>
      <c r="F1163">
        <v>828208</v>
      </c>
      <c r="I1163" t="s">
        <v>1175</v>
      </c>
      <c r="J1163" t="s">
        <v>1303</v>
      </c>
      <c r="X1163" s="32" t="s">
        <v>1175</v>
      </c>
      <c r="Y1163" s="32" t="s">
        <v>1289</v>
      </c>
      <c r="AA1163" s="33" t="s">
        <v>1175</v>
      </c>
      <c r="AB1163" s="33" t="s">
        <v>1289</v>
      </c>
      <c r="AC1163" s="33" t="s">
        <v>1289</v>
      </c>
      <c r="AD1163" s="33" t="s">
        <v>1289</v>
      </c>
    </row>
    <row r="1164" spans="1:30" x14ac:dyDescent="0.3">
      <c r="A1164" t="s">
        <v>1176</v>
      </c>
      <c r="B1164">
        <v>13534.9</v>
      </c>
      <c r="C1164">
        <v>344019</v>
      </c>
      <c r="D1164" s="2">
        <v>0.04</v>
      </c>
      <c r="E1164">
        <v>0</v>
      </c>
      <c r="F1164">
        <v>0</v>
      </c>
      <c r="I1164" t="s">
        <v>1176</v>
      </c>
      <c r="J1164" t="s">
        <v>1303</v>
      </c>
      <c r="X1164" s="32" t="s">
        <v>1176</v>
      </c>
      <c r="Y1164" s="32" t="s">
        <v>1289</v>
      </c>
      <c r="AA1164" s="33" t="s">
        <v>1176</v>
      </c>
      <c r="AB1164" s="33" t="s">
        <v>1289</v>
      </c>
      <c r="AC1164" s="33" t="s">
        <v>1289</v>
      </c>
      <c r="AD1164" s="33" t="s">
        <v>1289</v>
      </c>
    </row>
    <row r="1165" spans="1:30" x14ac:dyDescent="0.3">
      <c r="A1165" t="s">
        <v>1177</v>
      </c>
      <c r="B1165">
        <v>237163.06</v>
      </c>
      <c r="C1165">
        <v>350189</v>
      </c>
      <c r="D1165" s="2">
        <v>0.68</v>
      </c>
      <c r="E1165">
        <v>536104</v>
      </c>
      <c r="F1165">
        <v>536104</v>
      </c>
      <c r="I1165" t="s">
        <v>1177</v>
      </c>
      <c r="J1165" t="s">
        <v>1288</v>
      </c>
      <c r="X1165" s="32" t="s">
        <v>1177</v>
      </c>
      <c r="Y1165" s="32" t="s">
        <v>1289</v>
      </c>
      <c r="AA1165" s="33" t="s">
        <v>1177</v>
      </c>
      <c r="AB1165" s="33" t="s">
        <v>1289</v>
      </c>
      <c r="AC1165" s="33" t="s">
        <v>1289</v>
      </c>
      <c r="AD1165" s="33" t="s">
        <v>1289</v>
      </c>
    </row>
    <row r="1166" spans="1:30" x14ac:dyDescent="0.3">
      <c r="A1166" t="s">
        <v>1178</v>
      </c>
      <c r="B1166">
        <v>460365</v>
      </c>
      <c r="C1166">
        <v>507129</v>
      </c>
      <c r="D1166" s="2">
        <v>0.91</v>
      </c>
      <c r="E1166">
        <v>674993</v>
      </c>
      <c r="F1166">
        <v>0</v>
      </c>
      <c r="I1166" t="s">
        <v>1178</v>
      </c>
      <c r="J1166" t="s">
        <v>1288</v>
      </c>
      <c r="X1166" s="32" t="s">
        <v>1178</v>
      </c>
      <c r="Y1166" s="32" t="s">
        <v>1289</v>
      </c>
      <c r="AA1166" s="33" t="s">
        <v>1178</v>
      </c>
      <c r="AB1166" s="33" t="s">
        <v>1289</v>
      </c>
      <c r="AC1166" s="33" t="s">
        <v>1289</v>
      </c>
      <c r="AD1166" s="33" t="s">
        <v>1289</v>
      </c>
    </row>
    <row r="1167" spans="1:30" x14ac:dyDescent="0.3">
      <c r="A1167" t="s">
        <v>1179</v>
      </c>
      <c r="B1167">
        <v>648420</v>
      </c>
      <c r="C1167">
        <v>648420</v>
      </c>
      <c r="D1167" s="2">
        <v>1</v>
      </c>
      <c r="E1167">
        <v>642346</v>
      </c>
      <c r="F1167">
        <v>0</v>
      </c>
      <c r="I1167" t="s">
        <v>1179</v>
      </c>
      <c r="J1167" t="s">
        <v>1305</v>
      </c>
      <c r="X1167" s="32" t="s">
        <v>1179</v>
      </c>
      <c r="Y1167" s="32" t="s">
        <v>1289</v>
      </c>
      <c r="AA1167" s="33" t="s">
        <v>1179</v>
      </c>
      <c r="AB1167" s="33" t="s">
        <v>1289</v>
      </c>
      <c r="AC1167" s="33" t="s">
        <v>1289</v>
      </c>
      <c r="AD1167" s="33" t="s">
        <v>1289</v>
      </c>
    </row>
    <row r="1168" spans="1:30" x14ac:dyDescent="0.3">
      <c r="A1168" t="s">
        <v>1180</v>
      </c>
      <c r="B1168">
        <v>222907</v>
      </c>
      <c r="C1168">
        <v>286155</v>
      </c>
      <c r="D1168" s="2">
        <v>0.78</v>
      </c>
      <c r="E1168">
        <v>762762</v>
      </c>
      <c r="F1168">
        <v>0</v>
      </c>
      <c r="I1168" t="s">
        <v>1180</v>
      </c>
      <c r="J1168" t="s">
        <v>1303</v>
      </c>
      <c r="X1168" s="32" t="s">
        <v>1180</v>
      </c>
      <c r="Y1168" s="32" t="s">
        <v>1289</v>
      </c>
      <c r="AA1168" s="33" t="s">
        <v>1180</v>
      </c>
      <c r="AB1168" s="33" t="s">
        <v>1289</v>
      </c>
      <c r="AC1168" s="33" t="s">
        <v>1289</v>
      </c>
      <c r="AD1168" s="33" t="s">
        <v>1289</v>
      </c>
    </row>
    <row r="1169" spans="1:30" x14ac:dyDescent="0.3">
      <c r="A1169" t="s">
        <v>1181</v>
      </c>
      <c r="B1169">
        <v>403039.00099999999</v>
      </c>
      <c r="C1169">
        <v>485614</v>
      </c>
      <c r="D1169" s="2">
        <v>0.83</v>
      </c>
      <c r="E1169">
        <v>711023</v>
      </c>
      <c r="F1169">
        <v>0</v>
      </c>
      <c r="I1169" t="s">
        <v>1181</v>
      </c>
      <c r="J1169" t="s">
        <v>1304</v>
      </c>
      <c r="X1169" s="32" t="s">
        <v>1181</v>
      </c>
      <c r="Y1169" s="32" t="s">
        <v>1289</v>
      </c>
      <c r="AA1169" s="33" t="s">
        <v>1181</v>
      </c>
      <c r="AB1169" s="33" t="s">
        <v>1289</v>
      </c>
      <c r="AC1169" s="33" t="s">
        <v>1289</v>
      </c>
      <c r="AD1169" s="33" t="s">
        <v>1289</v>
      </c>
    </row>
    <row r="1170" spans="1:30" x14ac:dyDescent="0.3">
      <c r="A1170" t="s">
        <v>1182</v>
      </c>
      <c r="B1170">
        <v>91918</v>
      </c>
      <c r="C1170">
        <v>356896</v>
      </c>
      <c r="D1170" s="2">
        <v>0.26</v>
      </c>
      <c r="E1170">
        <v>0</v>
      </c>
      <c r="F1170">
        <v>0</v>
      </c>
      <c r="I1170" t="s">
        <v>1182</v>
      </c>
      <c r="J1170" t="s">
        <v>1304</v>
      </c>
      <c r="X1170" s="32" t="s">
        <v>1182</v>
      </c>
      <c r="Y1170" s="32" t="s">
        <v>1289</v>
      </c>
      <c r="AA1170" s="33" t="s">
        <v>1182</v>
      </c>
      <c r="AB1170" s="33" t="s">
        <v>1289</v>
      </c>
      <c r="AC1170" s="33" t="s">
        <v>1289</v>
      </c>
      <c r="AD1170" s="33" t="s">
        <v>1289</v>
      </c>
    </row>
    <row r="1171" spans="1:30" x14ac:dyDescent="0.3">
      <c r="A1171" t="s">
        <v>1183</v>
      </c>
      <c r="B1171">
        <v>190635.55</v>
      </c>
      <c r="C1171">
        <v>373200</v>
      </c>
      <c r="D1171" s="2">
        <v>0.51</v>
      </c>
      <c r="E1171">
        <v>567103</v>
      </c>
      <c r="F1171">
        <v>567103</v>
      </c>
      <c r="I1171" t="s">
        <v>1183</v>
      </c>
      <c r="J1171" t="s">
        <v>1288</v>
      </c>
      <c r="X1171" s="32" t="s">
        <v>1183</v>
      </c>
      <c r="Y1171" s="32" t="s">
        <v>1289</v>
      </c>
      <c r="AA1171" s="33" t="s">
        <v>1183</v>
      </c>
      <c r="AB1171" s="33" t="s">
        <v>1289</v>
      </c>
      <c r="AC1171" s="33" t="s">
        <v>1289</v>
      </c>
      <c r="AD1171" s="33" t="s">
        <v>1289</v>
      </c>
    </row>
    <row r="1172" spans="1:30" x14ac:dyDescent="0.3">
      <c r="A1172" t="s">
        <v>1184</v>
      </c>
      <c r="B1172">
        <v>76285</v>
      </c>
      <c r="C1172">
        <v>439565</v>
      </c>
      <c r="D1172" s="2">
        <v>0.17</v>
      </c>
      <c r="E1172">
        <v>0</v>
      </c>
      <c r="F1172">
        <v>0</v>
      </c>
      <c r="I1172" t="s">
        <v>1184</v>
      </c>
      <c r="J1172" t="s">
        <v>1305</v>
      </c>
      <c r="X1172" s="32" t="s">
        <v>1184</v>
      </c>
      <c r="Y1172" s="32" t="s">
        <v>1289</v>
      </c>
      <c r="AA1172" s="33" t="s">
        <v>1184</v>
      </c>
      <c r="AB1172" s="33" t="s">
        <v>1289</v>
      </c>
      <c r="AC1172" s="33" t="s">
        <v>1289</v>
      </c>
      <c r="AD1172" s="33" t="s">
        <v>1289</v>
      </c>
    </row>
    <row r="1173" spans="1:30" x14ac:dyDescent="0.3">
      <c r="A1173" t="s">
        <v>1185</v>
      </c>
      <c r="B1173">
        <v>303736</v>
      </c>
      <c r="C1173">
        <v>372652</v>
      </c>
      <c r="D1173" s="2">
        <v>0.82</v>
      </c>
      <c r="E1173">
        <v>720067</v>
      </c>
      <c r="F1173">
        <v>0</v>
      </c>
      <c r="I1173" t="s">
        <v>1185</v>
      </c>
      <c r="J1173" t="s">
        <v>1304</v>
      </c>
      <c r="X1173" s="32" t="s">
        <v>1185</v>
      </c>
      <c r="Y1173" s="32" t="s">
        <v>1289</v>
      </c>
      <c r="AA1173" s="33" t="s">
        <v>1185</v>
      </c>
      <c r="AB1173" s="33" t="s">
        <v>1289</v>
      </c>
      <c r="AC1173" s="33" t="s">
        <v>1289</v>
      </c>
      <c r="AD1173" s="33" t="s">
        <v>1289</v>
      </c>
    </row>
    <row r="1174" spans="1:30" x14ac:dyDescent="0.3">
      <c r="A1174" t="s">
        <v>1186</v>
      </c>
      <c r="B1174">
        <v>411755.82</v>
      </c>
      <c r="C1174">
        <v>570402</v>
      </c>
      <c r="D1174" s="2">
        <v>0.72</v>
      </c>
      <c r="E1174">
        <v>647614</v>
      </c>
      <c r="F1174">
        <v>647614</v>
      </c>
      <c r="I1174" t="s">
        <v>1186</v>
      </c>
      <c r="J1174" t="s">
        <v>1288</v>
      </c>
      <c r="X1174" s="32" t="s">
        <v>1186</v>
      </c>
      <c r="Y1174" s="32" t="s">
        <v>1289</v>
      </c>
      <c r="AA1174" s="33" t="s">
        <v>1186</v>
      </c>
      <c r="AB1174" s="33" t="s">
        <v>1289</v>
      </c>
      <c r="AC1174" s="33" t="s">
        <v>1289</v>
      </c>
      <c r="AD1174" s="33" t="s">
        <v>1289</v>
      </c>
    </row>
    <row r="1175" spans="1:30" x14ac:dyDescent="0.3">
      <c r="A1175" t="s">
        <v>1187</v>
      </c>
      <c r="B1175">
        <v>150800</v>
      </c>
      <c r="C1175">
        <v>396432</v>
      </c>
      <c r="D1175" s="2">
        <v>0.38</v>
      </c>
      <c r="E1175">
        <v>0</v>
      </c>
      <c r="F1175">
        <v>0</v>
      </c>
      <c r="I1175" t="s">
        <v>1187</v>
      </c>
      <c r="J1175" t="s">
        <v>1303</v>
      </c>
      <c r="X1175" s="32" t="s">
        <v>1187</v>
      </c>
      <c r="Y1175" s="32" t="s">
        <v>1289</v>
      </c>
      <c r="AA1175" s="33" t="s">
        <v>1187</v>
      </c>
      <c r="AB1175" s="33" t="s">
        <v>1289</v>
      </c>
      <c r="AC1175" s="33" t="s">
        <v>1289</v>
      </c>
      <c r="AD1175" s="33" t="s">
        <v>1289</v>
      </c>
    </row>
    <row r="1176" spans="1:30" x14ac:dyDescent="0.3">
      <c r="A1176" t="s">
        <v>1188</v>
      </c>
      <c r="B1176">
        <v>172259</v>
      </c>
      <c r="C1176">
        <v>322439</v>
      </c>
      <c r="D1176" s="2">
        <v>0.53</v>
      </c>
      <c r="E1176">
        <v>758416</v>
      </c>
      <c r="F1176">
        <v>758416</v>
      </c>
      <c r="I1176" t="s">
        <v>1188</v>
      </c>
      <c r="J1176" t="s">
        <v>1304</v>
      </c>
      <c r="X1176" s="32" t="s">
        <v>1188</v>
      </c>
      <c r="Y1176" s="32" t="s">
        <v>1289</v>
      </c>
      <c r="AA1176" s="33" t="s">
        <v>1188</v>
      </c>
      <c r="AB1176" s="33" t="s">
        <v>1289</v>
      </c>
      <c r="AC1176" s="33" t="s">
        <v>1289</v>
      </c>
      <c r="AD1176" s="33" t="s">
        <v>1289</v>
      </c>
    </row>
    <row r="1177" spans="1:30" x14ac:dyDescent="0.3">
      <c r="A1177" t="s">
        <v>1189</v>
      </c>
      <c r="B1177">
        <v>151419</v>
      </c>
      <c r="C1177">
        <v>290323</v>
      </c>
      <c r="D1177" s="2">
        <v>0.52</v>
      </c>
      <c r="E1177">
        <v>586263</v>
      </c>
      <c r="F1177">
        <v>586263</v>
      </c>
      <c r="I1177" t="s">
        <v>1189</v>
      </c>
      <c r="J1177" t="s">
        <v>1303</v>
      </c>
      <c r="X1177" s="32" t="s">
        <v>1189</v>
      </c>
      <c r="Y1177" s="32" t="s">
        <v>1289</v>
      </c>
      <c r="AA1177" s="33" t="s">
        <v>1189</v>
      </c>
      <c r="AB1177" s="33" t="s">
        <v>1289</v>
      </c>
      <c r="AC1177" s="33" t="s">
        <v>1289</v>
      </c>
      <c r="AD1177" s="33" t="s">
        <v>1289</v>
      </c>
    </row>
    <row r="1178" spans="1:30" x14ac:dyDescent="0.3">
      <c r="A1178" t="s">
        <v>1190</v>
      </c>
      <c r="B1178">
        <v>506341.53</v>
      </c>
      <c r="C1178">
        <v>511560</v>
      </c>
      <c r="D1178" s="2">
        <v>0.99</v>
      </c>
      <c r="E1178">
        <v>616133</v>
      </c>
      <c r="F1178">
        <v>0</v>
      </c>
      <c r="I1178" t="s">
        <v>1190</v>
      </c>
      <c r="J1178" t="s">
        <v>1288</v>
      </c>
      <c r="X1178" s="32" t="s">
        <v>1190</v>
      </c>
      <c r="Y1178" s="32" t="s">
        <v>1289</v>
      </c>
      <c r="AA1178" s="33" t="s">
        <v>1190</v>
      </c>
      <c r="AB1178" s="33" t="s">
        <v>1289</v>
      </c>
      <c r="AC1178" s="33" t="s">
        <v>1289</v>
      </c>
      <c r="AD1178" s="33" t="s">
        <v>1289</v>
      </c>
    </row>
    <row r="1179" spans="1:30" x14ac:dyDescent="0.3">
      <c r="A1179" t="s">
        <v>1191</v>
      </c>
      <c r="B1179">
        <v>578520</v>
      </c>
      <c r="C1179">
        <v>607446</v>
      </c>
      <c r="D1179" s="2">
        <v>0.95</v>
      </c>
      <c r="E1179">
        <v>425388</v>
      </c>
      <c r="F1179">
        <v>0</v>
      </c>
      <c r="I1179" t="s">
        <v>1191</v>
      </c>
      <c r="J1179" t="s">
        <v>1288</v>
      </c>
      <c r="X1179" s="32" t="s">
        <v>1191</v>
      </c>
      <c r="Y1179" s="32" t="s">
        <v>1289</v>
      </c>
      <c r="AA1179" s="33" t="s">
        <v>1191</v>
      </c>
      <c r="AB1179" s="33" t="s">
        <v>1289</v>
      </c>
      <c r="AC1179" s="33" t="s">
        <v>1289</v>
      </c>
      <c r="AD1179" s="33" t="s">
        <v>1289</v>
      </c>
    </row>
    <row r="1180" spans="1:30" x14ac:dyDescent="0.3">
      <c r="A1180" t="s">
        <v>1192</v>
      </c>
      <c r="B1180">
        <v>158150.6</v>
      </c>
      <c r="C1180">
        <v>547740</v>
      </c>
      <c r="D1180" s="2">
        <v>0.28999999999999998</v>
      </c>
      <c r="E1180">
        <v>0</v>
      </c>
      <c r="F1180">
        <v>0</v>
      </c>
      <c r="I1180" t="s">
        <v>1192</v>
      </c>
      <c r="J1180" t="s">
        <v>1288</v>
      </c>
      <c r="X1180" s="32" t="s">
        <v>1192</v>
      </c>
      <c r="Y1180" s="32" t="s">
        <v>1289</v>
      </c>
      <c r="AA1180" s="33" t="s">
        <v>1192</v>
      </c>
      <c r="AB1180" s="33" t="s">
        <v>1289</v>
      </c>
      <c r="AC1180" s="33" t="s">
        <v>1289</v>
      </c>
      <c r="AD1180" s="33" t="s">
        <v>1289</v>
      </c>
    </row>
    <row r="1181" spans="1:30" x14ac:dyDescent="0.3">
      <c r="A1181" t="s">
        <v>1193</v>
      </c>
      <c r="B1181">
        <v>217010.89</v>
      </c>
      <c r="C1181">
        <v>236484</v>
      </c>
      <c r="D1181" s="2">
        <v>0.92</v>
      </c>
      <c r="E1181">
        <v>479657</v>
      </c>
      <c r="F1181">
        <v>0</v>
      </c>
      <c r="I1181" t="s">
        <v>1193</v>
      </c>
      <c r="J1181" t="s">
        <v>1288</v>
      </c>
      <c r="X1181" s="32" t="s">
        <v>1193</v>
      </c>
      <c r="Y1181" s="32" t="s">
        <v>1289</v>
      </c>
      <c r="AA1181" s="33" t="s">
        <v>1193</v>
      </c>
      <c r="AB1181" s="33" t="s">
        <v>1289</v>
      </c>
      <c r="AC1181" s="33" t="s">
        <v>1289</v>
      </c>
      <c r="AD1181" s="33" t="s">
        <v>1289</v>
      </c>
    </row>
    <row r="1182" spans="1:30" x14ac:dyDescent="0.3">
      <c r="A1182" t="s">
        <v>1194</v>
      </c>
      <c r="B1182">
        <v>539187.36</v>
      </c>
      <c r="C1182">
        <v>579640</v>
      </c>
      <c r="D1182" s="2">
        <v>0.93</v>
      </c>
      <c r="E1182">
        <v>796185</v>
      </c>
      <c r="F1182">
        <v>0</v>
      </c>
      <c r="I1182" t="s">
        <v>1194</v>
      </c>
      <c r="J1182" t="s">
        <v>1288</v>
      </c>
      <c r="X1182" s="32" t="s">
        <v>1194</v>
      </c>
      <c r="Y1182" s="32" t="s">
        <v>1289</v>
      </c>
      <c r="AA1182" s="33" t="s">
        <v>1194</v>
      </c>
      <c r="AB1182" s="33" t="s">
        <v>1289</v>
      </c>
      <c r="AC1182" s="33" t="s">
        <v>1289</v>
      </c>
      <c r="AD1182" s="33" t="s">
        <v>1289</v>
      </c>
    </row>
    <row r="1183" spans="1:30" x14ac:dyDescent="0.3">
      <c r="A1183" t="s">
        <v>1195</v>
      </c>
      <c r="B1183">
        <v>256784</v>
      </c>
      <c r="C1183">
        <v>303568</v>
      </c>
      <c r="D1183" s="2">
        <v>0.85</v>
      </c>
      <c r="E1183">
        <v>345251</v>
      </c>
      <c r="F1183">
        <v>0</v>
      </c>
      <c r="I1183" t="s">
        <v>1195</v>
      </c>
      <c r="J1183" t="s">
        <v>1303</v>
      </c>
      <c r="X1183" s="32" t="s">
        <v>1195</v>
      </c>
      <c r="Y1183" s="32" t="s">
        <v>1289</v>
      </c>
      <c r="AA1183" s="33" t="s">
        <v>1195</v>
      </c>
      <c r="AB1183" s="33" t="s">
        <v>1289</v>
      </c>
      <c r="AC1183" s="33" t="s">
        <v>1289</v>
      </c>
      <c r="AD1183" s="33" t="s">
        <v>1289</v>
      </c>
    </row>
    <row r="1184" spans="1:30" x14ac:dyDescent="0.3">
      <c r="A1184" t="s">
        <v>1196</v>
      </c>
      <c r="B1184">
        <v>27500</v>
      </c>
      <c r="C1184">
        <v>415440</v>
      </c>
      <c r="D1184" s="2">
        <v>7.0000000000000007E-2</v>
      </c>
      <c r="E1184">
        <v>0</v>
      </c>
      <c r="F1184">
        <v>0</v>
      </c>
      <c r="I1184" t="s">
        <v>1196</v>
      </c>
      <c r="J1184" t="s">
        <v>1303</v>
      </c>
      <c r="X1184" s="32" t="s">
        <v>1196</v>
      </c>
      <c r="Y1184" s="32" t="s">
        <v>1289</v>
      </c>
      <c r="AA1184" s="33" t="s">
        <v>1196</v>
      </c>
      <c r="AB1184" s="33" t="s">
        <v>1289</v>
      </c>
      <c r="AC1184" s="33" t="s">
        <v>1289</v>
      </c>
      <c r="AD1184" s="33" t="s">
        <v>1289</v>
      </c>
    </row>
    <row r="1185" spans="1:30" x14ac:dyDescent="0.3">
      <c r="A1185" t="s">
        <v>1197</v>
      </c>
      <c r="B1185">
        <v>437603.64</v>
      </c>
      <c r="C1185">
        <v>518254</v>
      </c>
      <c r="D1185" s="2">
        <v>0.84</v>
      </c>
      <c r="E1185">
        <v>856732</v>
      </c>
      <c r="F1185">
        <v>0</v>
      </c>
      <c r="I1185" t="s">
        <v>1197</v>
      </c>
      <c r="J1185" t="s">
        <v>1288</v>
      </c>
      <c r="X1185" s="32" t="s">
        <v>1197</v>
      </c>
      <c r="Y1185" s="32" t="s">
        <v>1289</v>
      </c>
      <c r="AA1185" s="33" t="s">
        <v>1197</v>
      </c>
      <c r="AB1185" s="33" t="s">
        <v>1289</v>
      </c>
      <c r="AC1185" s="33" t="s">
        <v>1289</v>
      </c>
      <c r="AD1185" s="33" t="s">
        <v>1289</v>
      </c>
    </row>
    <row r="1186" spans="1:30" x14ac:dyDescent="0.3">
      <c r="A1186" t="s">
        <v>1198</v>
      </c>
      <c r="B1186">
        <v>43222</v>
      </c>
      <c r="C1186">
        <v>410609</v>
      </c>
      <c r="D1186" s="2">
        <v>0.11</v>
      </c>
      <c r="E1186">
        <v>0</v>
      </c>
      <c r="F1186">
        <v>0</v>
      </c>
      <c r="I1186" t="s">
        <v>1198</v>
      </c>
      <c r="J1186" t="s">
        <v>1288</v>
      </c>
      <c r="X1186" s="32" t="s">
        <v>1198</v>
      </c>
      <c r="Y1186" s="32" t="s">
        <v>1289</v>
      </c>
      <c r="AA1186" s="33" t="s">
        <v>1198</v>
      </c>
      <c r="AB1186" s="33" t="s">
        <v>1289</v>
      </c>
      <c r="AC1186" s="33" t="s">
        <v>1289</v>
      </c>
      <c r="AD1186" s="33" t="s">
        <v>1289</v>
      </c>
    </row>
    <row r="1187" spans="1:30" x14ac:dyDescent="0.3">
      <c r="A1187" t="s">
        <v>1199</v>
      </c>
      <c r="B1187">
        <v>41197.519999999997</v>
      </c>
      <c r="C1187">
        <v>347962.5</v>
      </c>
      <c r="D1187" s="2">
        <v>0.12</v>
      </c>
      <c r="E1187">
        <v>828971</v>
      </c>
      <c r="F1187">
        <v>828971</v>
      </c>
      <c r="I1187" t="s">
        <v>1199</v>
      </c>
      <c r="J1187" t="s">
        <v>1303</v>
      </c>
      <c r="X1187" s="32" t="s">
        <v>1199</v>
      </c>
      <c r="Y1187" s="32" t="s">
        <v>1289</v>
      </c>
      <c r="AA1187" s="33" t="s">
        <v>1199</v>
      </c>
      <c r="AB1187" s="33" t="s">
        <v>1289</v>
      </c>
      <c r="AC1187" s="33" t="s">
        <v>1289</v>
      </c>
      <c r="AD1187" s="33" t="s">
        <v>1289</v>
      </c>
    </row>
    <row r="1188" spans="1:30" x14ac:dyDescent="0.3">
      <c r="A1188" t="s">
        <v>1200</v>
      </c>
      <c r="B1188">
        <v>302870.42</v>
      </c>
      <c r="C1188">
        <v>377280</v>
      </c>
      <c r="D1188" s="2">
        <v>0.8</v>
      </c>
      <c r="E1188">
        <v>707631</v>
      </c>
      <c r="F1188">
        <v>0</v>
      </c>
      <c r="I1188" t="s">
        <v>1200</v>
      </c>
      <c r="J1188" t="s">
        <v>1303</v>
      </c>
      <c r="X1188" s="32" t="s">
        <v>1200</v>
      </c>
      <c r="Y1188" s="32" t="s">
        <v>1289</v>
      </c>
      <c r="AA1188" s="33" t="s">
        <v>1200</v>
      </c>
      <c r="AB1188" s="33" t="s">
        <v>1289</v>
      </c>
      <c r="AC1188" s="33" t="s">
        <v>1289</v>
      </c>
      <c r="AD1188" s="33" t="s">
        <v>1289</v>
      </c>
    </row>
    <row r="1189" spans="1:30" x14ac:dyDescent="0.3">
      <c r="A1189" t="s">
        <v>1201</v>
      </c>
      <c r="B1189">
        <v>294330</v>
      </c>
      <c r="C1189">
        <v>352440</v>
      </c>
      <c r="D1189" s="2">
        <v>0.84</v>
      </c>
      <c r="E1189">
        <v>788862</v>
      </c>
      <c r="F1189">
        <v>0</v>
      </c>
      <c r="I1189" t="s">
        <v>1201</v>
      </c>
      <c r="J1189" t="s">
        <v>1303</v>
      </c>
      <c r="X1189" s="32" t="s">
        <v>1201</v>
      </c>
      <c r="Y1189" s="32" t="s">
        <v>1289</v>
      </c>
      <c r="AA1189" s="33" t="s">
        <v>1201</v>
      </c>
      <c r="AB1189" s="33" t="s">
        <v>1289</v>
      </c>
      <c r="AC1189" s="33" t="s">
        <v>1289</v>
      </c>
      <c r="AD1189" s="33" t="s">
        <v>1289</v>
      </c>
    </row>
    <row r="1190" spans="1:30" x14ac:dyDescent="0.3">
      <c r="A1190" t="s">
        <v>1202</v>
      </c>
      <c r="B1190">
        <v>362916.12</v>
      </c>
      <c r="C1190">
        <v>388830</v>
      </c>
      <c r="D1190" s="2">
        <v>0.93</v>
      </c>
      <c r="E1190">
        <v>666433</v>
      </c>
      <c r="F1190">
        <v>0</v>
      </c>
      <c r="I1190" t="s">
        <v>1202</v>
      </c>
      <c r="J1190" t="s">
        <v>1303</v>
      </c>
      <c r="X1190" s="32" t="s">
        <v>1202</v>
      </c>
      <c r="Y1190" s="32" t="s">
        <v>1289</v>
      </c>
      <c r="AA1190" s="33" t="s">
        <v>1202</v>
      </c>
      <c r="AB1190" s="33" t="s">
        <v>1289</v>
      </c>
      <c r="AC1190" s="33" t="s">
        <v>1289</v>
      </c>
      <c r="AD1190" s="33" t="s">
        <v>1289</v>
      </c>
    </row>
    <row r="1191" spans="1:30" x14ac:dyDescent="0.3">
      <c r="A1191" t="s">
        <v>1203</v>
      </c>
      <c r="B1191">
        <v>121220</v>
      </c>
      <c r="C1191">
        <v>295545</v>
      </c>
      <c r="D1191" s="2">
        <v>0.41</v>
      </c>
      <c r="E1191">
        <v>524915</v>
      </c>
      <c r="F1191">
        <v>524915</v>
      </c>
      <c r="I1191" t="s">
        <v>1203</v>
      </c>
      <c r="J1191" t="s">
        <v>1303</v>
      </c>
      <c r="X1191" s="32" t="s">
        <v>1203</v>
      </c>
      <c r="Y1191" s="32" t="s">
        <v>1289</v>
      </c>
      <c r="AA1191" s="33" t="s">
        <v>1203</v>
      </c>
      <c r="AB1191" s="33" t="s">
        <v>1289</v>
      </c>
      <c r="AC1191" s="33" t="s">
        <v>1289</v>
      </c>
      <c r="AD1191" s="33" t="s">
        <v>1289</v>
      </c>
    </row>
    <row r="1192" spans="1:30" x14ac:dyDescent="0.3">
      <c r="A1192" t="s">
        <v>1204</v>
      </c>
      <c r="B1192">
        <v>529641</v>
      </c>
      <c r="C1192">
        <v>529641</v>
      </c>
      <c r="D1192" s="2">
        <v>1</v>
      </c>
      <c r="E1192">
        <v>614834</v>
      </c>
      <c r="F1192">
        <v>0</v>
      </c>
      <c r="I1192" t="s">
        <v>1204</v>
      </c>
      <c r="J1192" t="s">
        <v>1288</v>
      </c>
      <c r="X1192" s="32" t="s">
        <v>1204</v>
      </c>
      <c r="Y1192" s="32" t="s">
        <v>1289</v>
      </c>
      <c r="AA1192" s="33" t="s">
        <v>1204</v>
      </c>
      <c r="AB1192" s="33" t="s">
        <v>1289</v>
      </c>
      <c r="AC1192" s="33" t="s">
        <v>1289</v>
      </c>
      <c r="AD1192" s="33" t="s">
        <v>1289</v>
      </c>
    </row>
    <row r="1193" spans="1:30" x14ac:dyDescent="0.3">
      <c r="A1193" t="s">
        <v>1205</v>
      </c>
      <c r="B1193">
        <v>150000</v>
      </c>
      <c r="C1193">
        <v>546180</v>
      </c>
      <c r="D1193" s="2">
        <v>0.27</v>
      </c>
      <c r="E1193">
        <v>0</v>
      </c>
      <c r="F1193">
        <v>0</v>
      </c>
      <c r="I1193" t="s">
        <v>1205</v>
      </c>
      <c r="J1193" t="s">
        <v>1303</v>
      </c>
      <c r="X1193" s="32" t="s">
        <v>1205</v>
      </c>
      <c r="Y1193" s="32" t="s">
        <v>1289</v>
      </c>
      <c r="AA1193" s="33" t="s">
        <v>1205</v>
      </c>
      <c r="AB1193" s="33" t="s">
        <v>1289</v>
      </c>
      <c r="AC1193" s="33" t="s">
        <v>1289</v>
      </c>
      <c r="AD1193" s="33" t="s">
        <v>1289</v>
      </c>
    </row>
    <row r="1194" spans="1:30" x14ac:dyDescent="0.3">
      <c r="A1194" t="s">
        <v>1206</v>
      </c>
      <c r="B1194">
        <v>312138</v>
      </c>
      <c r="C1194">
        <v>377070</v>
      </c>
      <c r="D1194" s="2">
        <v>0.83</v>
      </c>
      <c r="E1194">
        <v>592419</v>
      </c>
      <c r="F1194">
        <v>0</v>
      </c>
      <c r="I1194" t="s">
        <v>1206</v>
      </c>
      <c r="J1194" t="s">
        <v>1303</v>
      </c>
      <c r="X1194" s="32" t="s">
        <v>1206</v>
      </c>
      <c r="Y1194" s="32" t="s">
        <v>1289</v>
      </c>
      <c r="AA1194" s="33" t="s">
        <v>1206</v>
      </c>
      <c r="AB1194" s="33" t="s">
        <v>1289</v>
      </c>
      <c r="AC1194" s="33" t="s">
        <v>1289</v>
      </c>
      <c r="AD1194" s="33" t="s">
        <v>1289</v>
      </c>
    </row>
    <row r="1195" spans="1:30" x14ac:dyDescent="0.3">
      <c r="A1195" t="s">
        <v>1207</v>
      </c>
      <c r="B1195">
        <v>179223</v>
      </c>
      <c r="C1195">
        <v>311122</v>
      </c>
      <c r="D1195" s="2">
        <v>0.57999999999999996</v>
      </c>
      <c r="E1195">
        <v>590584</v>
      </c>
      <c r="F1195">
        <v>590584</v>
      </c>
      <c r="I1195" t="s">
        <v>1207</v>
      </c>
      <c r="J1195" t="s">
        <v>1304</v>
      </c>
      <c r="X1195" s="32" t="s">
        <v>1207</v>
      </c>
      <c r="Y1195" s="32" t="s">
        <v>1289</v>
      </c>
      <c r="AA1195" s="33" t="s">
        <v>1207</v>
      </c>
      <c r="AB1195" s="33" t="s">
        <v>1289</v>
      </c>
      <c r="AC1195" s="33" t="s">
        <v>1289</v>
      </c>
      <c r="AD1195" s="33" t="s">
        <v>1289</v>
      </c>
    </row>
    <row r="1196" spans="1:30" x14ac:dyDescent="0.3">
      <c r="A1196" t="s">
        <v>1208</v>
      </c>
      <c r="B1196">
        <v>391163.54</v>
      </c>
      <c r="C1196">
        <v>400626</v>
      </c>
      <c r="D1196" s="2">
        <v>0.98</v>
      </c>
      <c r="E1196">
        <v>596072</v>
      </c>
      <c r="F1196">
        <v>0</v>
      </c>
      <c r="I1196" t="s">
        <v>1208</v>
      </c>
      <c r="J1196" t="s">
        <v>1288</v>
      </c>
      <c r="X1196" s="32" t="s">
        <v>1208</v>
      </c>
      <c r="Y1196" s="32" t="s">
        <v>1289</v>
      </c>
      <c r="AA1196" s="33" t="s">
        <v>1208</v>
      </c>
      <c r="AB1196" s="33" t="s">
        <v>1289</v>
      </c>
      <c r="AC1196" s="33" t="s">
        <v>1289</v>
      </c>
      <c r="AD1196" s="33" t="s">
        <v>1289</v>
      </c>
    </row>
    <row r="1197" spans="1:30" x14ac:dyDescent="0.3">
      <c r="A1197" t="s">
        <v>1209</v>
      </c>
      <c r="B1197">
        <v>328396.67</v>
      </c>
      <c r="C1197">
        <v>410760</v>
      </c>
      <c r="D1197" s="2">
        <v>0.8</v>
      </c>
      <c r="E1197">
        <v>503482</v>
      </c>
      <c r="F1197">
        <v>503482</v>
      </c>
      <c r="I1197" t="s">
        <v>1209</v>
      </c>
      <c r="J1197" t="s">
        <v>1288</v>
      </c>
      <c r="X1197" s="32" t="s">
        <v>1209</v>
      </c>
      <c r="Y1197" s="32" t="s">
        <v>1289</v>
      </c>
      <c r="AA1197" s="33" t="s">
        <v>1209</v>
      </c>
      <c r="AB1197" s="33" t="s">
        <v>1289</v>
      </c>
      <c r="AC1197" s="33" t="s">
        <v>1289</v>
      </c>
      <c r="AD1197" s="33" t="s">
        <v>1289</v>
      </c>
    </row>
    <row r="1198" spans="1:30" x14ac:dyDescent="0.3">
      <c r="A1198" t="s">
        <v>1210</v>
      </c>
      <c r="B1198">
        <v>377348</v>
      </c>
      <c r="C1198">
        <v>561602</v>
      </c>
      <c r="D1198" s="2">
        <v>0.67</v>
      </c>
      <c r="E1198">
        <v>891465</v>
      </c>
      <c r="F1198">
        <v>891465</v>
      </c>
      <c r="I1198" t="s">
        <v>1210</v>
      </c>
      <c r="J1198" t="s">
        <v>1288</v>
      </c>
      <c r="X1198" s="32" t="s">
        <v>1210</v>
      </c>
      <c r="Y1198" s="32" t="s">
        <v>1289</v>
      </c>
      <c r="AA1198" s="33" t="s">
        <v>1210</v>
      </c>
      <c r="AB1198" s="33" t="s">
        <v>1289</v>
      </c>
      <c r="AC1198" s="33" t="s">
        <v>1289</v>
      </c>
      <c r="AD1198" s="33" t="s">
        <v>1289</v>
      </c>
    </row>
    <row r="1199" spans="1:30" x14ac:dyDescent="0.3">
      <c r="A1199" t="s">
        <v>1211</v>
      </c>
      <c r="B1199">
        <v>322136</v>
      </c>
      <c r="C1199">
        <v>438336</v>
      </c>
      <c r="D1199" s="2">
        <v>0.73</v>
      </c>
      <c r="E1199">
        <v>622228</v>
      </c>
      <c r="F1199">
        <v>622228</v>
      </c>
      <c r="I1199" t="s">
        <v>1211</v>
      </c>
      <c r="J1199" t="s">
        <v>1304</v>
      </c>
      <c r="X1199" s="32" t="s">
        <v>1211</v>
      </c>
      <c r="Y1199" s="32" t="s">
        <v>1289</v>
      </c>
      <c r="AA1199" s="33" t="s">
        <v>1211</v>
      </c>
      <c r="AB1199" s="33" t="s">
        <v>1289</v>
      </c>
      <c r="AC1199" s="33" t="s">
        <v>1289</v>
      </c>
      <c r="AD1199" s="33" t="s">
        <v>1289</v>
      </c>
    </row>
    <row r="1200" spans="1:30" x14ac:dyDescent="0.3">
      <c r="A1200" t="s">
        <v>1212</v>
      </c>
      <c r="B1200">
        <v>334875</v>
      </c>
      <c r="C1200">
        <v>357200</v>
      </c>
      <c r="D1200" s="2">
        <v>0.94</v>
      </c>
      <c r="E1200">
        <v>596935</v>
      </c>
      <c r="F1200">
        <v>0</v>
      </c>
      <c r="I1200" t="s">
        <v>1212</v>
      </c>
      <c r="J1200" t="s">
        <v>1304</v>
      </c>
      <c r="X1200" s="32" t="s">
        <v>1212</v>
      </c>
      <c r="Y1200" s="32" t="s">
        <v>1289</v>
      </c>
      <c r="AA1200" s="33" t="s">
        <v>1212</v>
      </c>
      <c r="AB1200" s="33" t="s">
        <v>1289</v>
      </c>
      <c r="AC1200" s="33" t="s">
        <v>1289</v>
      </c>
      <c r="AD1200" s="33" t="s">
        <v>1289</v>
      </c>
    </row>
    <row r="1201" spans="1:30" x14ac:dyDescent="0.3">
      <c r="A1201" t="s">
        <v>1213</v>
      </c>
      <c r="B1201">
        <v>247953</v>
      </c>
      <c r="C1201">
        <v>289185</v>
      </c>
      <c r="D1201" s="2">
        <v>0.86</v>
      </c>
      <c r="E1201">
        <v>524237</v>
      </c>
      <c r="F1201">
        <v>0</v>
      </c>
      <c r="I1201" t="s">
        <v>1213</v>
      </c>
      <c r="J1201" t="s">
        <v>1303</v>
      </c>
      <c r="X1201" s="32" t="s">
        <v>1213</v>
      </c>
      <c r="Y1201" s="32" t="s">
        <v>1289</v>
      </c>
      <c r="AA1201" s="33" t="s">
        <v>1213</v>
      </c>
      <c r="AB1201" s="33" t="s">
        <v>1289</v>
      </c>
      <c r="AC1201" s="33" t="s">
        <v>1289</v>
      </c>
      <c r="AD1201" s="33" t="s">
        <v>1289</v>
      </c>
    </row>
    <row r="1202" spans="1:30" x14ac:dyDescent="0.3">
      <c r="A1202" t="s">
        <v>1214</v>
      </c>
      <c r="B1202">
        <v>35225.08</v>
      </c>
      <c r="C1202">
        <v>300305</v>
      </c>
      <c r="D1202" s="2">
        <v>0.12</v>
      </c>
      <c r="E1202">
        <v>0</v>
      </c>
      <c r="F1202">
        <v>0</v>
      </c>
      <c r="I1202" t="s">
        <v>1214</v>
      </c>
      <c r="J1202" t="s">
        <v>1303</v>
      </c>
      <c r="X1202" s="32" t="s">
        <v>1214</v>
      </c>
      <c r="Y1202" s="32" t="s">
        <v>1289</v>
      </c>
      <c r="AA1202" s="33" t="s">
        <v>1214</v>
      </c>
      <c r="AB1202" s="33" t="s">
        <v>1289</v>
      </c>
      <c r="AC1202" s="33" t="s">
        <v>1289</v>
      </c>
      <c r="AD1202" s="33" t="s">
        <v>1289</v>
      </c>
    </row>
    <row r="1203" spans="1:30" x14ac:dyDescent="0.3">
      <c r="A1203" t="s">
        <v>1215</v>
      </c>
      <c r="B1203">
        <v>152234.04</v>
      </c>
      <c r="C1203">
        <v>478640</v>
      </c>
      <c r="D1203" s="2">
        <v>0.32</v>
      </c>
      <c r="E1203">
        <v>0</v>
      </c>
      <c r="F1203">
        <v>0</v>
      </c>
      <c r="I1203" t="s">
        <v>1215</v>
      </c>
      <c r="J1203" t="s">
        <v>1288</v>
      </c>
      <c r="X1203" s="32" t="s">
        <v>1215</v>
      </c>
      <c r="Y1203" s="32" t="s">
        <v>1289</v>
      </c>
      <c r="AA1203" s="33" t="s">
        <v>1215</v>
      </c>
      <c r="AB1203" s="33" t="s">
        <v>1289</v>
      </c>
      <c r="AC1203" s="33" t="s">
        <v>1289</v>
      </c>
      <c r="AD1203" s="33" t="s">
        <v>1289</v>
      </c>
    </row>
    <row r="1204" spans="1:30" x14ac:dyDescent="0.3">
      <c r="A1204" t="s">
        <v>1216</v>
      </c>
      <c r="B1204">
        <v>260452.16</v>
      </c>
      <c r="C1204">
        <v>469455</v>
      </c>
      <c r="D1204" s="2">
        <v>0.55000000000000004</v>
      </c>
      <c r="E1204">
        <v>687314</v>
      </c>
      <c r="F1204">
        <v>687314</v>
      </c>
      <c r="I1204" t="s">
        <v>1216</v>
      </c>
      <c r="J1204" t="s">
        <v>1303</v>
      </c>
      <c r="X1204" s="32" t="s">
        <v>1216</v>
      </c>
      <c r="Y1204" s="32" t="s">
        <v>1289</v>
      </c>
      <c r="AA1204" s="33" t="s">
        <v>1216</v>
      </c>
      <c r="AB1204" s="33" t="s">
        <v>1289</v>
      </c>
      <c r="AC1204" s="33" t="s">
        <v>1289</v>
      </c>
      <c r="AD1204" s="33" t="s">
        <v>1289</v>
      </c>
    </row>
    <row r="1205" spans="1:30" x14ac:dyDescent="0.3">
      <c r="A1205" t="s">
        <v>1217</v>
      </c>
      <c r="B1205">
        <v>334236.88</v>
      </c>
      <c r="C1205">
        <v>487641</v>
      </c>
      <c r="D1205" s="2">
        <v>0.69</v>
      </c>
      <c r="E1205">
        <v>758988</v>
      </c>
      <c r="F1205">
        <v>758988</v>
      </c>
      <c r="I1205" t="s">
        <v>1217</v>
      </c>
      <c r="J1205" t="s">
        <v>1288</v>
      </c>
      <c r="X1205" s="32" t="s">
        <v>1217</v>
      </c>
      <c r="Y1205" s="32" t="s">
        <v>1289</v>
      </c>
      <c r="AA1205" s="33" t="s">
        <v>1217</v>
      </c>
      <c r="AB1205" s="33" t="s">
        <v>1289</v>
      </c>
      <c r="AC1205" s="33" t="s">
        <v>1289</v>
      </c>
      <c r="AD1205" s="33" t="s">
        <v>1289</v>
      </c>
    </row>
    <row r="1206" spans="1:30" x14ac:dyDescent="0.3">
      <c r="A1206" t="s">
        <v>1218</v>
      </c>
      <c r="B1206">
        <v>157353.51999999999</v>
      </c>
      <c r="C1206">
        <v>303825</v>
      </c>
      <c r="D1206" s="2">
        <v>0.52</v>
      </c>
      <c r="E1206">
        <v>491789</v>
      </c>
      <c r="F1206">
        <v>491789</v>
      </c>
      <c r="I1206" t="s">
        <v>1218</v>
      </c>
      <c r="J1206" t="s">
        <v>1303</v>
      </c>
      <c r="X1206" s="32" t="s">
        <v>1218</v>
      </c>
      <c r="Y1206" s="32" t="s">
        <v>1289</v>
      </c>
      <c r="AA1206" s="33" t="s">
        <v>1218</v>
      </c>
      <c r="AB1206" s="33" t="s">
        <v>1289</v>
      </c>
      <c r="AC1206" s="33" t="s">
        <v>1289</v>
      </c>
      <c r="AD1206" s="33" t="s">
        <v>1289</v>
      </c>
    </row>
    <row r="1207" spans="1:30" x14ac:dyDescent="0.3">
      <c r="A1207" t="s">
        <v>1219</v>
      </c>
      <c r="B1207">
        <v>273600</v>
      </c>
      <c r="C1207">
        <v>345758</v>
      </c>
      <c r="D1207" s="2">
        <v>0.79</v>
      </c>
      <c r="E1207">
        <v>753234</v>
      </c>
      <c r="F1207">
        <v>0</v>
      </c>
      <c r="I1207" t="s">
        <v>1219</v>
      </c>
      <c r="J1207" t="s">
        <v>1303</v>
      </c>
      <c r="X1207" s="32" t="s">
        <v>1219</v>
      </c>
      <c r="Y1207" s="32" t="s">
        <v>1289</v>
      </c>
      <c r="AA1207" s="33" t="s">
        <v>1219</v>
      </c>
      <c r="AB1207" s="33" t="s">
        <v>1289</v>
      </c>
      <c r="AC1207" s="33" t="s">
        <v>1289</v>
      </c>
      <c r="AD1207" s="33" t="s">
        <v>1289</v>
      </c>
    </row>
    <row r="1208" spans="1:30" x14ac:dyDescent="0.3">
      <c r="A1208" t="s">
        <v>1220</v>
      </c>
      <c r="B1208">
        <v>102798</v>
      </c>
      <c r="C1208">
        <v>339724</v>
      </c>
      <c r="D1208" s="2">
        <v>0.3</v>
      </c>
      <c r="E1208">
        <v>0</v>
      </c>
      <c r="F1208">
        <v>0</v>
      </c>
      <c r="I1208" t="s">
        <v>1220</v>
      </c>
      <c r="J1208" t="s">
        <v>1303</v>
      </c>
      <c r="X1208" s="32" t="s">
        <v>1220</v>
      </c>
      <c r="Y1208" s="32" t="s">
        <v>1289</v>
      </c>
      <c r="AA1208" s="33" t="s">
        <v>1220</v>
      </c>
      <c r="AB1208" s="33" t="s">
        <v>1289</v>
      </c>
      <c r="AC1208" s="33" t="s">
        <v>1289</v>
      </c>
      <c r="AD1208" s="33" t="s">
        <v>1289</v>
      </c>
    </row>
    <row r="1209" spans="1:30" x14ac:dyDescent="0.3">
      <c r="A1209" t="s">
        <v>1221</v>
      </c>
      <c r="B1209">
        <v>470385</v>
      </c>
      <c r="C1209">
        <v>517545</v>
      </c>
      <c r="D1209" s="2">
        <v>0.91</v>
      </c>
      <c r="E1209">
        <v>624350</v>
      </c>
      <c r="F1209">
        <v>0</v>
      </c>
      <c r="I1209" t="s">
        <v>1221</v>
      </c>
      <c r="J1209" t="s">
        <v>1288</v>
      </c>
      <c r="X1209" s="32" t="s">
        <v>1221</v>
      </c>
      <c r="Y1209" s="32" t="s">
        <v>1289</v>
      </c>
      <c r="AA1209" s="33" t="s">
        <v>1221</v>
      </c>
      <c r="AB1209" s="33" t="s">
        <v>1289</v>
      </c>
      <c r="AC1209" s="33" t="s">
        <v>1289</v>
      </c>
      <c r="AD1209" s="33" t="s">
        <v>1289</v>
      </c>
    </row>
    <row r="1210" spans="1:30" x14ac:dyDescent="0.3">
      <c r="A1210" t="s">
        <v>1222</v>
      </c>
      <c r="B1210">
        <v>471270.86</v>
      </c>
      <c r="C1210">
        <v>583262</v>
      </c>
      <c r="D1210" s="2">
        <v>0.81</v>
      </c>
      <c r="E1210">
        <v>823031</v>
      </c>
      <c r="F1210">
        <v>823031</v>
      </c>
      <c r="I1210" t="s">
        <v>1222</v>
      </c>
      <c r="J1210" t="s">
        <v>1288</v>
      </c>
      <c r="X1210" s="32" t="s">
        <v>1222</v>
      </c>
      <c r="Y1210" s="32" t="s">
        <v>1289</v>
      </c>
      <c r="AA1210" s="33" t="s">
        <v>1222</v>
      </c>
      <c r="AB1210" s="33" t="s">
        <v>1289</v>
      </c>
      <c r="AC1210" s="33" t="s">
        <v>1289</v>
      </c>
      <c r="AD1210" s="33" t="s">
        <v>1289</v>
      </c>
    </row>
    <row r="1211" spans="1:30" x14ac:dyDescent="0.3">
      <c r="A1211" t="s">
        <v>1223</v>
      </c>
      <c r="B1211">
        <v>363116.32</v>
      </c>
      <c r="C1211">
        <v>447602</v>
      </c>
      <c r="D1211" s="2">
        <v>0.81</v>
      </c>
      <c r="E1211">
        <v>537054</v>
      </c>
      <c r="F1211">
        <v>537054</v>
      </c>
      <c r="I1211" t="s">
        <v>1223</v>
      </c>
      <c r="J1211" t="s">
        <v>1288</v>
      </c>
      <c r="X1211" s="32" t="s">
        <v>1223</v>
      </c>
      <c r="Y1211" s="32" t="s">
        <v>1289</v>
      </c>
      <c r="AA1211" s="33" t="s">
        <v>1223</v>
      </c>
      <c r="AB1211" s="33" t="s">
        <v>1289</v>
      </c>
      <c r="AC1211" s="33" t="s">
        <v>1289</v>
      </c>
      <c r="AD1211" s="33" t="s">
        <v>1289</v>
      </c>
    </row>
    <row r="1212" spans="1:30" x14ac:dyDescent="0.3">
      <c r="A1212" t="s">
        <v>1224</v>
      </c>
      <c r="B1212">
        <v>370176</v>
      </c>
      <c r="C1212">
        <v>423360</v>
      </c>
      <c r="D1212" s="2">
        <v>0.87</v>
      </c>
      <c r="E1212">
        <v>546037</v>
      </c>
      <c r="F1212">
        <v>0</v>
      </c>
      <c r="I1212" t="s">
        <v>1224</v>
      </c>
      <c r="J1212" t="s">
        <v>1305</v>
      </c>
      <c r="X1212" s="32" t="s">
        <v>1224</v>
      </c>
      <c r="Y1212" s="32" t="s">
        <v>1289</v>
      </c>
      <c r="AA1212" s="33" t="s">
        <v>1224</v>
      </c>
      <c r="AB1212" s="33" t="s">
        <v>1289</v>
      </c>
      <c r="AC1212" s="33" t="s">
        <v>1289</v>
      </c>
      <c r="AD1212" s="33" t="s">
        <v>1289</v>
      </c>
    </row>
    <row r="1213" spans="1:30" x14ac:dyDescent="0.3">
      <c r="A1213" t="s">
        <v>1225</v>
      </c>
      <c r="B1213">
        <v>30000</v>
      </c>
      <c r="C1213">
        <v>220968</v>
      </c>
      <c r="D1213" s="2">
        <v>0.14000000000000001</v>
      </c>
      <c r="E1213">
        <v>0</v>
      </c>
      <c r="F1213">
        <v>0</v>
      </c>
      <c r="I1213" t="s">
        <v>1225</v>
      </c>
      <c r="J1213" t="s">
        <v>1303</v>
      </c>
      <c r="X1213" s="32" t="s">
        <v>1225</v>
      </c>
      <c r="Y1213" s="32" t="s">
        <v>1289</v>
      </c>
      <c r="AA1213" s="33" t="s">
        <v>1225</v>
      </c>
      <c r="AB1213" s="33" t="s">
        <v>1289</v>
      </c>
      <c r="AC1213" s="33" t="s">
        <v>1289</v>
      </c>
      <c r="AD1213" s="33" t="s">
        <v>1289</v>
      </c>
    </row>
    <row r="1214" spans="1:30" x14ac:dyDescent="0.3">
      <c r="A1214" t="s">
        <v>1226</v>
      </c>
      <c r="B1214">
        <v>112464</v>
      </c>
      <c r="C1214">
        <v>212565</v>
      </c>
      <c r="D1214" s="2">
        <v>0.53</v>
      </c>
      <c r="E1214">
        <v>342293</v>
      </c>
      <c r="F1214">
        <v>342293</v>
      </c>
      <c r="I1214" t="s">
        <v>1226</v>
      </c>
      <c r="J1214" t="s">
        <v>1303</v>
      </c>
      <c r="X1214" s="32" t="s">
        <v>1226</v>
      </c>
      <c r="Y1214" s="32" t="s">
        <v>1289</v>
      </c>
      <c r="AA1214" s="33" t="s">
        <v>1226</v>
      </c>
      <c r="AB1214" s="33" t="s">
        <v>1289</v>
      </c>
      <c r="AC1214" s="33" t="s">
        <v>1289</v>
      </c>
      <c r="AD1214" s="33" t="s">
        <v>1289</v>
      </c>
    </row>
    <row r="1215" spans="1:30" x14ac:dyDescent="0.3">
      <c r="A1215" t="s">
        <v>1227</v>
      </c>
      <c r="B1215">
        <v>237503.88</v>
      </c>
      <c r="C1215">
        <v>542493</v>
      </c>
      <c r="D1215" s="2">
        <v>0.44</v>
      </c>
      <c r="E1215">
        <v>723732</v>
      </c>
      <c r="F1215">
        <v>723732</v>
      </c>
      <c r="I1215" t="s">
        <v>1227</v>
      </c>
      <c r="J1215" t="s">
        <v>1303</v>
      </c>
      <c r="X1215" s="32" t="s">
        <v>1227</v>
      </c>
      <c r="Y1215" s="32" t="s">
        <v>1289</v>
      </c>
      <c r="AA1215" s="33" t="s">
        <v>1227</v>
      </c>
      <c r="AB1215" s="33" t="s">
        <v>1289</v>
      </c>
      <c r="AC1215" s="33" t="s">
        <v>1289</v>
      </c>
      <c r="AD1215" s="33" t="s">
        <v>1289</v>
      </c>
    </row>
    <row r="1216" spans="1:30" x14ac:dyDescent="0.3">
      <c r="A1216" t="s">
        <v>1228</v>
      </c>
      <c r="B1216">
        <v>454208</v>
      </c>
      <c r="C1216">
        <v>548680</v>
      </c>
      <c r="D1216" s="2">
        <v>0.83</v>
      </c>
      <c r="E1216">
        <v>721140</v>
      </c>
      <c r="F1216">
        <v>721140</v>
      </c>
      <c r="I1216" t="s">
        <v>1228</v>
      </c>
      <c r="J1216" t="s">
        <v>1288</v>
      </c>
      <c r="X1216" s="32" t="s">
        <v>1228</v>
      </c>
      <c r="Y1216" s="32" t="s">
        <v>1289</v>
      </c>
      <c r="AA1216" s="33" t="s">
        <v>1228</v>
      </c>
      <c r="AB1216" s="33" t="s">
        <v>1289</v>
      </c>
      <c r="AC1216" s="33" t="s">
        <v>1289</v>
      </c>
      <c r="AD1216" s="33" t="s">
        <v>1289</v>
      </c>
    </row>
    <row r="1217" spans="1:30" x14ac:dyDescent="0.3">
      <c r="A1217" t="s">
        <v>1229</v>
      </c>
      <c r="B1217">
        <v>219086</v>
      </c>
      <c r="C1217">
        <v>290220</v>
      </c>
      <c r="D1217" s="2">
        <v>0.75</v>
      </c>
      <c r="E1217">
        <v>553714</v>
      </c>
      <c r="F1217">
        <v>553714</v>
      </c>
      <c r="I1217" t="s">
        <v>1229</v>
      </c>
      <c r="J1217" t="s">
        <v>1303</v>
      </c>
      <c r="X1217" s="32" t="s">
        <v>1229</v>
      </c>
      <c r="Y1217" s="32" t="s">
        <v>1289</v>
      </c>
      <c r="AA1217" s="33" t="s">
        <v>1229</v>
      </c>
      <c r="AB1217" s="33" t="s">
        <v>1289</v>
      </c>
      <c r="AC1217" s="33" t="s">
        <v>1289</v>
      </c>
      <c r="AD1217" s="33" t="s">
        <v>1289</v>
      </c>
    </row>
    <row r="1218" spans="1:30" x14ac:dyDescent="0.3">
      <c r="A1218" t="s">
        <v>1230</v>
      </c>
      <c r="B1218">
        <v>0</v>
      </c>
      <c r="C1218">
        <v>344806</v>
      </c>
      <c r="D1218" s="2">
        <v>0</v>
      </c>
      <c r="E1218">
        <v>0</v>
      </c>
      <c r="F1218">
        <v>0</v>
      </c>
      <c r="I1218" t="s">
        <v>1230</v>
      </c>
      <c r="J1218" t="s">
        <v>1303</v>
      </c>
      <c r="X1218" s="32" t="s">
        <v>1230</v>
      </c>
      <c r="Y1218" s="32" t="s">
        <v>1289</v>
      </c>
      <c r="AA1218" s="33" t="s">
        <v>1230</v>
      </c>
      <c r="AB1218" s="33" t="s">
        <v>1289</v>
      </c>
      <c r="AC1218" s="33" t="s">
        <v>1289</v>
      </c>
      <c r="AD1218" s="33" t="s">
        <v>1289</v>
      </c>
    </row>
    <row r="1219" spans="1:30" x14ac:dyDescent="0.3">
      <c r="A1219" t="s">
        <v>1231</v>
      </c>
      <c r="B1219">
        <v>0</v>
      </c>
      <c r="C1219">
        <v>371205</v>
      </c>
      <c r="D1219" s="2">
        <v>0</v>
      </c>
      <c r="E1219">
        <v>0</v>
      </c>
      <c r="F1219">
        <v>0</v>
      </c>
      <c r="I1219" t="s">
        <v>1231</v>
      </c>
      <c r="J1219" t="s">
        <v>1303</v>
      </c>
      <c r="X1219" s="32" t="s">
        <v>1231</v>
      </c>
      <c r="Y1219" s="32" t="s">
        <v>1289</v>
      </c>
      <c r="AA1219" s="33" t="s">
        <v>1231</v>
      </c>
      <c r="AB1219" s="33" t="s">
        <v>1289</v>
      </c>
      <c r="AC1219" s="33" t="s">
        <v>1289</v>
      </c>
      <c r="AD1219" s="33" t="s">
        <v>1289</v>
      </c>
    </row>
    <row r="1220" spans="1:30" x14ac:dyDescent="0.3">
      <c r="A1220" t="s">
        <v>1232</v>
      </c>
      <c r="B1220">
        <v>353920</v>
      </c>
      <c r="C1220">
        <v>438560</v>
      </c>
      <c r="D1220" s="2">
        <v>0.81</v>
      </c>
      <c r="E1220">
        <v>581633</v>
      </c>
      <c r="F1220">
        <v>581633</v>
      </c>
      <c r="I1220" t="s">
        <v>1232</v>
      </c>
      <c r="J1220" t="s">
        <v>1288</v>
      </c>
      <c r="X1220" s="32" t="s">
        <v>1232</v>
      </c>
      <c r="Y1220" s="32" t="s">
        <v>1289</v>
      </c>
      <c r="AA1220" s="33" t="s">
        <v>1232</v>
      </c>
      <c r="AB1220" s="33" t="s">
        <v>1289</v>
      </c>
      <c r="AC1220" s="33" t="s">
        <v>1289</v>
      </c>
      <c r="AD1220" s="33" t="s">
        <v>1289</v>
      </c>
    </row>
    <row r="1221" spans="1:30" x14ac:dyDescent="0.3">
      <c r="A1221" t="s">
        <v>1233</v>
      </c>
      <c r="B1221">
        <v>54396</v>
      </c>
      <c r="C1221">
        <v>326376</v>
      </c>
      <c r="D1221" s="2">
        <v>0.17</v>
      </c>
      <c r="E1221">
        <v>440724</v>
      </c>
      <c r="F1221">
        <v>440724</v>
      </c>
      <c r="I1221" t="s">
        <v>1233</v>
      </c>
      <c r="J1221" t="s">
        <v>1303</v>
      </c>
      <c r="X1221" s="32" t="s">
        <v>1233</v>
      </c>
      <c r="Y1221" s="32" t="s">
        <v>1289</v>
      </c>
      <c r="AA1221" s="33" t="s">
        <v>1233</v>
      </c>
      <c r="AB1221" s="33" t="s">
        <v>1289</v>
      </c>
      <c r="AC1221" s="33" t="s">
        <v>1289</v>
      </c>
      <c r="AD1221" s="33" t="s">
        <v>1289</v>
      </c>
    </row>
    <row r="1222" spans="1:30" x14ac:dyDescent="0.3">
      <c r="A1222" t="s">
        <v>1234</v>
      </c>
      <c r="B1222">
        <v>209001</v>
      </c>
      <c r="C1222">
        <v>209001</v>
      </c>
      <c r="D1222" s="2">
        <v>1</v>
      </c>
      <c r="E1222">
        <v>428132</v>
      </c>
      <c r="F1222">
        <v>0</v>
      </c>
      <c r="I1222" t="s">
        <v>1234</v>
      </c>
      <c r="J1222" t="s">
        <v>1304</v>
      </c>
      <c r="X1222" s="32" t="s">
        <v>1234</v>
      </c>
      <c r="Y1222" s="32" t="s">
        <v>1289</v>
      </c>
      <c r="AA1222" s="33" t="s">
        <v>1234</v>
      </c>
      <c r="AB1222" s="33" t="s">
        <v>1289</v>
      </c>
      <c r="AC1222" s="33" t="s">
        <v>1289</v>
      </c>
      <c r="AD1222" s="33" t="s">
        <v>1289</v>
      </c>
    </row>
    <row r="1223" spans="1:30" x14ac:dyDescent="0.3">
      <c r="A1223" t="s">
        <v>1235</v>
      </c>
      <c r="B1223">
        <v>444655</v>
      </c>
      <c r="C1223">
        <v>561686</v>
      </c>
      <c r="D1223" s="2">
        <v>0.79</v>
      </c>
      <c r="E1223">
        <v>817912</v>
      </c>
      <c r="F1223">
        <v>817912</v>
      </c>
      <c r="I1223" t="s">
        <v>1235</v>
      </c>
      <c r="J1223" t="s">
        <v>1288</v>
      </c>
      <c r="X1223" s="32" t="s">
        <v>1235</v>
      </c>
      <c r="Y1223" s="32" t="s">
        <v>1289</v>
      </c>
      <c r="AA1223" s="33" t="s">
        <v>1235</v>
      </c>
      <c r="AB1223" s="33" t="s">
        <v>1289</v>
      </c>
      <c r="AC1223" s="33" t="s">
        <v>1289</v>
      </c>
      <c r="AD1223" s="33" t="s">
        <v>1289</v>
      </c>
    </row>
    <row r="1224" spans="1:30" x14ac:dyDescent="0.3">
      <c r="A1224" t="s">
        <v>1236</v>
      </c>
      <c r="B1224">
        <v>215286</v>
      </c>
      <c r="C1224">
        <v>342262</v>
      </c>
      <c r="D1224" s="2">
        <v>0.63</v>
      </c>
      <c r="E1224">
        <v>842801</v>
      </c>
      <c r="F1224">
        <v>842801</v>
      </c>
      <c r="I1224" t="s">
        <v>1236</v>
      </c>
      <c r="J1224" t="s">
        <v>1303</v>
      </c>
      <c r="X1224" s="32" t="s">
        <v>1236</v>
      </c>
      <c r="Y1224" s="32" t="s">
        <v>1289</v>
      </c>
      <c r="AA1224" s="33" t="s">
        <v>1236</v>
      </c>
      <c r="AB1224" s="33" t="s">
        <v>1289</v>
      </c>
      <c r="AC1224" s="33" t="s">
        <v>1289</v>
      </c>
      <c r="AD1224" s="33" t="s">
        <v>1289</v>
      </c>
    </row>
    <row r="1225" spans="1:30" x14ac:dyDescent="0.3">
      <c r="A1225" t="s">
        <v>1237</v>
      </c>
      <c r="B1225">
        <v>70000</v>
      </c>
      <c r="C1225">
        <v>286992</v>
      </c>
      <c r="D1225" s="2">
        <v>0.24</v>
      </c>
      <c r="E1225">
        <v>0</v>
      </c>
      <c r="F1225">
        <v>0</v>
      </c>
      <c r="I1225" t="s">
        <v>1237</v>
      </c>
      <c r="J1225" t="s">
        <v>1303</v>
      </c>
      <c r="X1225" s="32" t="s">
        <v>1237</v>
      </c>
      <c r="Y1225" s="32" t="s">
        <v>1289</v>
      </c>
      <c r="AA1225" s="33" t="s">
        <v>1237</v>
      </c>
      <c r="AB1225" s="33" t="s">
        <v>1289</v>
      </c>
      <c r="AC1225" s="33" t="s">
        <v>1289</v>
      </c>
      <c r="AD1225" s="33" t="s">
        <v>1289</v>
      </c>
    </row>
    <row r="1226" spans="1:30" x14ac:dyDescent="0.3">
      <c r="A1226" t="s">
        <v>1238</v>
      </c>
      <c r="B1226">
        <v>151119.04000000001</v>
      </c>
      <c r="C1226">
        <v>183722</v>
      </c>
      <c r="D1226" s="2">
        <v>0.82</v>
      </c>
      <c r="E1226">
        <v>422261</v>
      </c>
      <c r="F1226">
        <v>0</v>
      </c>
      <c r="I1226" t="s">
        <v>1238</v>
      </c>
      <c r="J1226" t="s">
        <v>1304</v>
      </c>
      <c r="X1226" s="32" t="s">
        <v>1238</v>
      </c>
      <c r="Y1226" s="32" t="s">
        <v>1289</v>
      </c>
      <c r="AA1226" s="33" t="s">
        <v>1238</v>
      </c>
      <c r="AB1226" s="33" t="s">
        <v>1289</v>
      </c>
      <c r="AC1226" s="33" t="s">
        <v>1289</v>
      </c>
      <c r="AD1226" s="33" t="s">
        <v>1289</v>
      </c>
    </row>
    <row r="1227" spans="1:30" x14ac:dyDescent="0.3">
      <c r="A1227" t="s">
        <v>1239</v>
      </c>
      <c r="B1227">
        <v>54000</v>
      </c>
      <c r="C1227">
        <v>261911</v>
      </c>
      <c r="D1227" s="2">
        <v>0.21</v>
      </c>
      <c r="E1227">
        <v>0</v>
      </c>
      <c r="F1227">
        <v>0</v>
      </c>
      <c r="I1227" t="s">
        <v>1239</v>
      </c>
      <c r="J1227" t="s">
        <v>1303</v>
      </c>
      <c r="X1227" s="32" t="s">
        <v>1239</v>
      </c>
      <c r="Y1227" s="32" t="s">
        <v>1289</v>
      </c>
      <c r="AA1227" s="33" t="s">
        <v>1239</v>
      </c>
      <c r="AB1227" s="33" t="s">
        <v>1289</v>
      </c>
      <c r="AC1227" s="33" t="s">
        <v>1289</v>
      </c>
      <c r="AD1227" s="33" t="s">
        <v>1289</v>
      </c>
    </row>
    <row r="1228" spans="1:30" x14ac:dyDescent="0.3">
      <c r="A1228" t="s">
        <v>1240</v>
      </c>
      <c r="B1228">
        <v>51593</v>
      </c>
      <c r="C1228">
        <v>235088</v>
      </c>
      <c r="D1228" s="2">
        <v>0.22</v>
      </c>
      <c r="E1228">
        <v>0</v>
      </c>
      <c r="F1228">
        <v>0</v>
      </c>
      <c r="I1228" t="s">
        <v>1240</v>
      </c>
      <c r="J1228" t="s">
        <v>1303</v>
      </c>
      <c r="X1228" s="32" t="s">
        <v>1240</v>
      </c>
      <c r="Y1228" s="32" t="s">
        <v>1289</v>
      </c>
      <c r="AA1228" s="33" t="s">
        <v>1240</v>
      </c>
      <c r="AB1228" s="33" t="s">
        <v>1289</v>
      </c>
      <c r="AC1228" s="33" t="s">
        <v>1289</v>
      </c>
      <c r="AD1228" s="33" t="s">
        <v>1289</v>
      </c>
    </row>
    <row r="1229" spans="1:30" x14ac:dyDescent="0.3">
      <c r="A1229" t="s">
        <v>1241</v>
      </c>
      <c r="B1229">
        <v>12818</v>
      </c>
      <c r="C1229">
        <v>230724</v>
      </c>
      <c r="D1229" s="2">
        <v>0.06</v>
      </c>
      <c r="E1229">
        <v>0</v>
      </c>
      <c r="F1229">
        <v>0</v>
      </c>
      <c r="I1229" t="s">
        <v>1241</v>
      </c>
      <c r="J1229" t="s">
        <v>1303</v>
      </c>
      <c r="X1229" s="32" t="s">
        <v>1241</v>
      </c>
      <c r="Y1229" s="32" t="s">
        <v>1289</v>
      </c>
      <c r="AA1229" s="33" t="s">
        <v>1241</v>
      </c>
      <c r="AB1229" s="33" t="s">
        <v>1289</v>
      </c>
      <c r="AC1229" s="33" t="s">
        <v>1289</v>
      </c>
      <c r="AD1229" s="33" t="s">
        <v>1289</v>
      </c>
    </row>
    <row r="1230" spans="1:30" x14ac:dyDescent="0.3">
      <c r="A1230" t="s">
        <v>1242</v>
      </c>
      <c r="B1230">
        <v>50058</v>
      </c>
      <c r="C1230">
        <v>380551</v>
      </c>
      <c r="D1230" s="2">
        <v>0.13</v>
      </c>
      <c r="E1230">
        <v>0</v>
      </c>
      <c r="F1230">
        <v>0</v>
      </c>
      <c r="I1230" t="s">
        <v>1242</v>
      </c>
      <c r="J1230" t="s">
        <v>1288</v>
      </c>
      <c r="X1230" s="32" t="s">
        <v>1242</v>
      </c>
      <c r="Y1230" s="32" t="s">
        <v>1289</v>
      </c>
      <c r="AA1230" s="33" t="s">
        <v>1242</v>
      </c>
      <c r="AB1230" s="33" t="s">
        <v>1289</v>
      </c>
      <c r="AC1230" s="33" t="s">
        <v>1289</v>
      </c>
      <c r="AD1230" s="33" t="s">
        <v>1289</v>
      </c>
    </row>
    <row r="1231" spans="1:30" x14ac:dyDescent="0.3">
      <c r="A1231" t="s">
        <v>1243</v>
      </c>
      <c r="B1231">
        <v>584811</v>
      </c>
      <c r="C1231">
        <v>651595</v>
      </c>
      <c r="D1231" s="2">
        <v>0.9</v>
      </c>
      <c r="E1231">
        <v>1056714</v>
      </c>
      <c r="F1231">
        <v>0</v>
      </c>
      <c r="I1231" t="s">
        <v>1243</v>
      </c>
      <c r="J1231" t="s">
        <v>1303</v>
      </c>
      <c r="X1231" s="32" t="s">
        <v>1243</v>
      </c>
      <c r="Y1231" s="32" t="s">
        <v>1289</v>
      </c>
      <c r="AA1231" s="33" t="s">
        <v>1243</v>
      </c>
      <c r="AB1231" s="33" t="s">
        <v>1289</v>
      </c>
      <c r="AC1231" s="33" t="s">
        <v>1289</v>
      </c>
      <c r="AD1231" s="33" t="s">
        <v>1289</v>
      </c>
    </row>
    <row r="1232" spans="1:30" x14ac:dyDescent="0.3">
      <c r="A1232" t="s">
        <v>1244</v>
      </c>
      <c r="B1232">
        <v>137315.4</v>
      </c>
      <c r="C1232">
        <v>457560</v>
      </c>
      <c r="D1232" s="2">
        <v>0.3</v>
      </c>
      <c r="E1232">
        <v>0</v>
      </c>
      <c r="F1232">
        <v>0</v>
      </c>
      <c r="I1232" t="s">
        <v>1244</v>
      </c>
      <c r="J1232" t="s">
        <v>1305</v>
      </c>
      <c r="X1232" s="32" t="s">
        <v>1244</v>
      </c>
      <c r="Y1232" s="32" t="s">
        <v>1289</v>
      </c>
      <c r="AA1232" s="33" t="s">
        <v>1244</v>
      </c>
      <c r="AB1232" s="33" t="s">
        <v>1289</v>
      </c>
      <c r="AC1232" s="33" t="s">
        <v>1289</v>
      </c>
      <c r="AD1232" s="33" t="s">
        <v>1289</v>
      </c>
    </row>
    <row r="1233" spans="1:30" x14ac:dyDescent="0.3">
      <c r="A1233" t="s">
        <v>1245</v>
      </c>
      <c r="B1233">
        <v>155090</v>
      </c>
      <c r="C1233">
        <v>325234</v>
      </c>
      <c r="D1233" s="2">
        <v>0.48</v>
      </c>
      <c r="E1233">
        <v>813262</v>
      </c>
      <c r="F1233">
        <v>813262</v>
      </c>
      <c r="I1233" t="s">
        <v>1245</v>
      </c>
      <c r="J1233" t="s">
        <v>1303</v>
      </c>
      <c r="X1233" s="32" t="s">
        <v>1245</v>
      </c>
      <c r="Y1233" s="32" t="s">
        <v>1289</v>
      </c>
      <c r="AA1233" s="33" t="s">
        <v>1245</v>
      </c>
      <c r="AB1233" s="33" t="s">
        <v>1289</v>
      </c>
      <c r="AC1233" s="33" t="s">
        <v>1289</v>
      </c>
      <c r="AD1233" s="33" t="s">
        <v>1289</v>
      </c>
    </row>
    <row r="1234" spans="1:30" x14ac:dyDescent="0.3">
      <c r="A1234" t="s">
        <v>1246</v>
      </c>
      <c r="B1234">
        <v>341028</v>
      </c>
      <c r="C1234">
        <v>369447</v>
      </c>
      <c r="D1234" s="2">
        <v>0.92</v>
      </c>
      <c r="E1234">
        <v>465341</v>
      </c>
      <c r="F1234">
        <v>0</v>
      </c>
      <c r="I1234" t="s">
        <v>1246</v>
      </c>
      <c r="J1234" t="s">
        <v>1303</v>
      </c>
      <c r="X1234" s="32" t="s">
        <v>1246</v>
      </c>
      <c r="Y1234" s="32" t="s">
        <v>1289</v>
      </c>
      <c r="AA1234" s="33" t="s">
        <v>1246</v>
      </c>
      <c r="AB1234" s="33" t="s">
        <v>1289</v>
      </c>
      <c r="AC1234" s="33" t="s">
        <v>1289</v>
      </c>
      <c r="AD1234" s="33" t="s">
        <v>1289</v>
      </c>
    </row>
    <row r="1235" spans="1:30" x14ac:dyDescent="0.3">
      <c r="A1235" t="s">
        <v>1247</v>
      </c>
      <c r="B1235">
        <v>341760</v>
      </c>
      <c r="C1235">
        <v>453300</v>
      </c>
      <c r="D1235" s="2">
        <v>0.75</v>
      </c>
      <c r="E1235">
        <v>871620</v>
      </c>
      <c r="F1235">
        <v>871620</v>
      </c>
      <c r="I1235" t="s">
        <v>1247</v>
      </c>
      <c r="J1235" t="s">
        <v>1303</v>
      </c>
      <c r="X1235" s="32" t="s">
        <v>1247</v>
      </c>
      <c r="Y1235" s="32" t="s">
        <v>1289</v>
      </c>
      <c r="AA1235" s="33" t="s">
        <v>1247</v>
      </c>
      <c r="AB1235" s="33" t="s">
        <v>1289</v>
      </c>
      <c r="AC1235" s="33" t="s">
        <v>1289</v>
      </c>
      <c r="AD1235" s="33" t="s">
        <v>1289</v>
      </c>
    </row>
    <row r="1236" spans="1:30" x14ac:dyDescent="0.3">
      <c r="A1236" t="s">
        <v>1248</v>
      </c>
      <c r="B1236">
        <v>514180</v>
      </c>
      <c r="C1236">
        <v>514180</v>
      </c>
      <c r="D1236" s="2">
        <v>1</v>
      </c>
      <c r="E1236">
        <v>610492</v>
      </c>
      <c r="F1236">
        <v>0</v>
      </c>
      <c r="I1236" t="s">
        <v>1248</v>
      </c>
      <c r="J1236" t="s">
        <v>1288</v>
      </c>
      <c r="X1236" s="32" t="s">
        <v>1248</v>
      </c>
      <c r="Y1236" s="32" t="s">
        <v>1289</v>
      </c>
      <c r="AA1236" s="33" t="s">
        <v>1248</v>
      </c>
      <c r="AB1236" s="33" t="s">
        <v>1289</v>
      </c>
      <c r="AC1236" s="33" t="s">
        <v>1289</v>
      </c>
      <c r="AD1236" s="33" t="s">
        <v>1289</v>
      </c>
    </row>
    <row r="1237" spans="1:30" x14ac:dyDescent="0.3">
      <c r="A1237" t="s">
        <v>1249</v>
      </c>
      <c r="B1237">
        <v>0</v>
      </c>
      <c r="C1237">
        <v>441675</v>
      </c>
      <c r="D1237" s="2">
        <v>0</v>
      </c>
      <c r="E1237">
        <v>0</v>
      </c>
      <c r="F1237">
        <v>0</v>
      </c>
      <c r="I1237" t="s">
        <v>1249</v>
      </c>
      <c r="J1237" t="s">
        <v>1303</v>
      </c>
      <c r="X1237" s="32" t="s">
        <v>1249</v>
      </c>
      <c r="Y1237" s="32" t="s">
        <v>1289</v>
      </c>
      <c r="AA1237" s="33" t="s">
        <v>1249</v>
      </c>
      <c r="AB1237" s="33" t="s">
        <v>1289</v>
      </c>
      <c r="AC1237" s="33" t="s">
        <v>1289</v>
      </c>
      <c r="AD1237" s="33" t="s">
        <v>1289</v>
      </c>
    </row>
    <row r="1238" spans="1:30" x14ac:dyDescent="0.3">
      <c r="A1238" t="s">
        <v>1250</v>
      </c>
      <c r="B1238">
        <v>26000</v>
      </c>
      <c r="C1238">
        <v>363986</v>
      </c>
      <c r="D1238" s="2">
        <v>7.0000000000000007E-2</v>
      </c>
      <c r="E1238">
        <v>582788</v>
      </c>
      <c r="F1238">
        <v>582788</v>
      </c>
      <c r="I1238" t="s">
        <v>1250</v>
      </c>
      <c r="J1238" t="s">
        <v>1303</v>
      </c>
      <c r="X1238" s="32" t="s">
        <v>1250</v>
      </c>
      <c r="Y1238" s="32" t="s">
        <v>1289</v>
      </c>
      <c r="AA1238" s="33" t="s">
        <v>1250</v>
      </c>
      <c r="AB1238" s="33" t="s">
        <v>1289</v>
      </c>
      <c r="AC1238" s="33" t="s">
        <v>1289</v>
      </c>
      <c r="AD1238" s="33" t="s">
        <v>1289</v>
      </c>
    </row>
    <row r="1239" spans="1:30" x14ac:dyDescent="0.3">
      <c r="A1239" t="s">
        <v>1251</v>
      </c>
      <c r="B1239">
        <v>329666</v>
      </c>
      <c r="C1239">
        <v>394384</v>
      </c>
      <c r="D1239" s="2">
        <v>0.84</v>
      </c>
      <c r="E1239">
        <v>505502</v>
      </c>
      <c r="F1239">
        <v>0</v>
      </c>
      <c r="I1239" t="s">
        <v>1251</v>
      </c>
      <c r="J1239" t="s">
        <v>1303</v>
      </c>
      <c r="X1239" s="32" t="s">
        <v>1251</v>
      </c>
      <c r="Y1239" s="32" t="s">
        <v>1289</v>
      </c>
      <c r="AA1239" s="33" t="s">
        <v>1251</v>
      </c>
      <c r="AB1239" s="33" t="s">
        <v>1289</v>
      </c>
      <c r="AC1239" s="33" t="s">
        <v>1289</v>
      </c>
      <c r="AD1239" s="33" t="s">
        <v>1289</v>
      </c>
    </row>
    <row r="1240" spans="1:30" x14ac:dyDescent="0.3">
      <c r="A1240" t="s">
        <v>1252</v>
      </c>
      <c r="B1240">
        <v>70610</v>
      </c>
      <c r="C1240">
        <v>319930</v>
      </c>
      <c r="D1240" s="2">
        <v>0.22</v>
      </c>
      <c r="E1240">
        <v>0</v>
      </c>
      <c r="F1240">
        <v>0</v>
      </c>
      <c r="I1240" t="s">
        <v>1252</v>
      </c>
      <c r="J1240" t="s">
        <v>1303</v>
      </c>
      <c r="X1240" s="32" t="s">
        <v>1252</v>
      </c>
      <c r="Y1240" s="32" t="s">
        <v>1289</v>
      </c>
      <c r="AA1240" s="33" t="s">
        <v>1252</v>
      </c>
      <c r="AB1240" s="33" t="s">
        <v>1289</v>
      </c>
      <c r="AC1240" s="33" t="s">
        <v>1289</v>
      </c>
      <c r="AD1240" s="33" t="s">
        <v>1289</v>
      </c>
    </row>
    <row r="1241" spans="1:30" x14ac:dyDescent="0.3">
      <c r="A1241" t="s">
        <v>1253</v>
      </c>
      <c r="B1241">
        <v>459692</v>
      </c>
      <c r="C1241">
        <v>541476</v>
      </c>
      <c r="D1241" s="2">
        <v>0.85</v>
      </c>
      <c r="E1241">
        <v>966548</v>
      </c>
      <c r="F1241">
        <v>0</v>
      </c>
      <c r="I1241" t="s">
        <v>1253</v>
      </c>
      <c r="J1241" t="s">
        <v>1289</v>
      </c>
      <c r="X1241" s="32" t="s">
        <v>1253</v>
      </c>
      <c r="Y1241" s="32" t="s">
        <v>1289</v>
      </c>
      <c r="AA1241" s="33" t="s">
        <v>1253</v>
      </c>
      <c r="AB1241" s="33" t="s">
        <v>1289</v>
      </c>
      <c r="AC1241" s="33" t="s">
        <v>1289</v>
      </c>
      <c r="AD1241" s="33" t="s">
        <v>1289</v>
      </c>
    </row>
    <row r="1242" spans="1:30" x14ac:dyDescent="0.3">
      <c r="A1242" t="s">
        <v>1254</v>
      </c>
      <c r="B1242">
        <v>221760</v>
      </c>
      <c r="C1242">
        <v>319813</v>
      </c>
      <c r="D1242" s="2">
        <v>0.69</v>
      </c>
      <c r="E1242">
        <v>717326</v>
      </c>
      <c r="F1242">
        <v>717326</v>
      </c>
      <c r="I1242" t="s">
        <v>1254</v>
      </c>
      <c r="J1242" t="s">
        <v>1303</v>
      </c>
      <c r="X1242" s="32" t="s">
        <v>1254</v>
      </c>
      <c r="Y1242" s="32" t="s">
        <v>1289</v>
      </c>
      <c r="AA1242" s="33" t="s">
        <v>1254</v>
      </c>
      <c r="AB1242" s="33" t="s">
        <v>1289</v>
      </c>
      <c r="AC1242" s="33" t="s">
        <v>1289</v>
      </c>
      <c r="AD1242" s="33" t="s">
        <v>1289</v>
      </c>
    </row>
    <row r="1243" spans="1:30" x14ac:dyDescent="0.3">
      <c r="A1243" t="s">
        <v>1255</v>
      </c>
      <c r="B1243">
        <v>217722.52</v>
      </c>
      <c r="C1243">
        <v>382004</v>
      </c>
      <c r="D1243" s="2">
        <v>0.56999999999999995</v>
      </c>
      <c r="E1243">
        <v>611188</v>
      </c>
      <c r="F1243">
        <v>611188</v>
      </c>
      <c r="I1243" t="s">
        <v>1255</v>
      </c>
      <c r="J1243" t="s">
        <v>1288</v>
      </c>
      <c r="X1243" s="32" t="s">
        <v>1255</v>
      </c>
      <c r="Y1243" s="32" t="s">
        <v>1289</v>
      </c>
      <c r="AA1243" s="33" t="s">
        <v>1255</v>
      </c>
      <c r="AB1243" s="33" t="s">
        <v>1289</v>
      </c>
      <c r="AC1243" s="33" t="s">
        <v>1289</v>
      </c>
      <c r="AD1243" s="33" t="s">
        <v>1289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Existing_vs_Ai</vt:lpstr>
      <vt:lpstr>SCRD15_vs_Ai</vt:lpstr>
      <vt:lpstr>15%NPL</vt:lpstr>
      <vt:lpstr>12%NPL</vt:lpstr>
      <vt:lpstr>10%NPL</vt:lpstr>
      <vt:lpstr>DATA</vt:lpstr>
      <vt:lpstr>Data_pamith15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sachintha Fernando</cp:lastModifiedBy>
  <dcterms:created xsi:type="dcterms:W3CDTF">2024-08-30T05:20:06Z</dcterms:created>
  <dcterms:modified xsi:type="dcterms:W3CDTF">2024-08-30T11:47:57Z</dcterms:modified>
</cp:coreProperties>
</file>