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fileSharing readOnlyRecommended="1"/>
  <workbookPr defaultThemeVersion="202300"/>
  <mc:AlternateContent xmlns:mc="http://schemas.openxmlformats.org/markup-compatibility/2006">
    <mc:Choice Requires="x15">
      <x15ac:absPath xmlns:x15ac="http://schemas.microsoft.com/office/spreadsheetml/2010/11/ac" url="C:\Users\Sachit\Downloads\"/>
    </mc:Choice>
  </mc:AlternateContent>
  <xr:revisionPtr revIDLastSave="0" documentId="13_ncr:1_{CDF1752E-33B3-474E-9662-9B631B0DDD9E}" xr6:coauthVersionLast="47" xr6:coauthVersionMax="47" xr10:uidLastSave="{00000000-0000-0000-0000-000000000000}"/>
  <workbookProtection workbookAlgorithmName="SHA-512" workbookHashValue="asmz1fLuG8aq6McxpIBeiUOfS3jbZYV90bLWh+0lLfzAJUoO0wFI0z3xsadYI4EknHnoQqe8lHvR0PbiwTd/Ng==" workbookSaltValue="mhwdX1bw4Jbm0oCFmJ9MZg==" workbookSpinCount="100000" lockStructure="1"/>
  <bookViews>
    <workbookView xWindow="-103" yWindow="-103" windowWidth="22149" windowHeight="11829" xr2:uid="{F03B2F69-9258-4E45-9437-598E858BB663}"/>
  </bookViews>
  <sheets>
    <sheet name="Calculator" sheetId="3" r:id="rId1"/>
    <sheet name="ElectroBoots" sheetId="1" r:id="rId2"/>
    <sheet name="Tests" sheetId="2" state="hidden"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3" l="1"/>
  <c r="H19" i="3"/>
  <c r="M15" i="3"/>
  <c r="J15" i="3"/>
  <c r="M13" i="3"/>
  <c r="J13" i="3"/>
  <c r="M11" i="3"/>
  <c r="J11" i="3"/>
  <c r="H15" i="3"/>
  <c r="H13" i="3"/>
  <c r="H11" i="3"/>
  <c r="F11" i="2"/>
  <c r="L4" i="1"/>
  <c r="L5" i="1" s="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J3" i="1"/>
  <c r="J4" i="1" s="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M12" i="3" l="1"/>
  <c r="M14" i="3"/>
  <c r="M16" i="3"/>
  <c r="N15" i="3"/>
  <c r="N16" i="3" s="1"/>
  <c r="F9" i="2"/>
  <c r="F7" i="2"/>
  <c r="G7" i="2" s="1"/>
  <c r="J16" i="2" s="1"/>
  <c r="K16" i="2" s="1"/>
  <c r="N13" i="3" l="1"/>
  <c r="N14" i="3" s="1"/>
  <c r="N11" i="3"/>
  <c r="N12" i="3" s="1"/>
  <c r="J12" i="2"/>
  <c r="K12" i="2" s="1"/>
  <c r="J14" i="2"/>
  <c r="K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tc={2B82BE1B-38D7-4021-B58C-51287B6D127E}</author>
    <author>tc={01061F21-225A-4A8A-BBB9-8A35FA452720}</author>
    <author>tc={3DE574C0-1A09-432B-982A-36F53F5C79C9}</author>
  </authors>
  <commentList>
    <comment ref="J7" authorId="0" shapeId="0" xr:uid="{2B82BE1B-38D7-4021-B58C-51287B6D127E}">
      <text>
        <t>[Threaded comment]
Your version of Excel allows you to read this threaded comment; however, any edits to it will get removed if the file is opened in a newer version of Excel. Learn more: https://go.microsoft.com/fwlink/?linkid=870924
Comment:
    If the target level is LOWER than the current level, you will see the amount of ore SPENT within that level range.</t>
      </text>
    </comment>
    <comment ref="M10" authorId="1" shapeId="0" xr:uid="{01061F21-225A-4A8A-BBB9-8A35FA452720}">
      <text>
        <t>[Threaded comment]
Your version of Excel allows you to read this threaded comment; however, any edits to it will get removed if the file is opened in a newer version of Excel. Learn more: https://go.microsoft.com/fwlink/?linkid=870924
Comment:
    The Max Level is Level 27. % is shown for cost relative to total cost of achieving Max Level.</t>
      </text>
    </comment>
    <comment ref="N10" authorId="2" shapeId="0" xr:uid="{3DE574C0-1A09-432B-982A-36F53F5C79C9}">
      <text>
        <t>[Threaded comment]
Your version of Excel allows you to read this threaded comment; however, any edits to it will get removed if the file is opened in a newer version of Excel. Learn more: https://go.microsoft.com/fwlink/?linkid=870924
Comment:
    Difference between the Ore Cost and To Max values. This is also displayed in a % value.</t>
      </text>
    </comment>
  </commentList>
</comments>
</file>

<file path=xl/sharedStrings.xml><?xml version="1.0" encoding="utf-8"?>
<sst xmlns="http://schemas.openxmlformats.org/spreadsheetml/2006/main" count="27" uniqueCount="25">
  <si>
    <t>Level</t>
  </si>
  <si>
    <t>AuraDPS</t>
  </si>
  <si>
    <t>AuraDPHit</t>
  </si>
  <si>
    <t>ShinyOre</t>
  </si>
  <si>
    <t>GlowyOre</t>
  </si>
  <si>
    <t>StarryOre</t>
  </si>
  <si>
    <t>TotalShinyOre</t>
  </si>
  <si>
    <t>TotalGlowyOre</t>
  </si>
  <si>
    <t>TotalStarryOre</t>
  </si>
  <si>
    <t>Enter Electro Boots Level Here:</t>
  </si>
  <si>
    <t>Shiny Ore Costs Remaining</t>
  </si>
  <si>
    <t>Glowy Ore Costs Remaining</t>
  </si>
  <si>
    <t>Starry Ore Costs Remaining</t>
  </si>
  <si>
    <t>Electro Boots Cost Calculator</t>
  </si>
  <si>
    <t>(…or any other Epic Equipment instead)</t>
  </si>
  <si>
    <t>Enter Current Level:</t>
  </si>
  <si>
    <t>To Max:</t>
  </si>
  <si>
    <t>Ore Cost:</t>
  </si>
  <si>
    <t>Ore Type:</t>
  </si>
  <si>
    <t>Enter Target Level:</t>
  </si>
  <si>
    <t>Disparity:</t>
  </si>
  <si>
    <t>Hello! Enter the current level and target level of your equipment above. Statistics will automatically tabulate. Set the target level lower than the current level to see how much ore was already spent.</t>
  </si>
  <si>
    <t>Made by Sachit Patel</t>
  </si>
  <si>
    <t>HPGain</t>
  </si>
  <si>
    <t>Heal/sec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</si>
</sst>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b/>
      <sz val="20"/>
      <color theme="8" tint="-0.499984740745262"/>
      <name val="Amasis MT Pro Black"/>
      <family val="1"/>
    </font>
    <font>
      <b/>
      <sz val="11"/>
      <color theme="1"/>
      <name val="Aptos Display"/>
      <family val="2"/>
      <scheme val="major"/>
    </font>
    <font>
      <b/>
      <sz val="11"/>
      <color theme="1"/>
      <name val="Amasis MT Pro"/>
      <family val="1"/>
    </font>
    <font>
      <b/>
      <sz val="11"/>
      <color theme="5" tint="0.39997558519241921"/>
      <name val="Aptos Narrow"/>
      <family val="2"/>
      <scheme val="minor"/>
    </font>
    <font>
      <sz val="12"/>
      <color theme="1"/>
      <name val="Aptos Narrow"/>
      <family val="2"/>
      <scheme val="minor"/>
    </font>
    <font>
      <sz val="11"/>
      <color rgb="FFFF0000"/>
      <name val="Aptos Narrow"/>
      <family val="2"/>
      <scheme val="minor"/>
    </font>
    <font>
      <b/>
      <sz val="11"/>
      <name val="Aptos Narrow"/>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2" borderId="0" xfId="0" applyFill="1"/>
    <xf numFmtId="0" fontId="0" fillId="3" borderId="0" xfId="0" applyFill="1" applyAlignment="1">
      <alignment horizontal="centerContinuous"/>
    </xf>
    <xf numFmtId="0" fontId="0" fillId="3" borderId="0" xfId="0" applyFill="1"/>
    <xf numFmtId="0" fontId="0" fillId="4" borderId="0" xfId="0" applyFill="1" applyAlignment="1">
      <alignment horizontal="centerContinuous"/>
    </xf>
    <xf numFmtId="0" fontId="0" fillId="4" borderId="0" xfId="0" applyFill="1"/>
    <xf numFmtId="0" fontId="0" fillId="0" borderId="0" xfId="0" applyAlignment="1">
      <alignment horizontal="centerContinuous"/>
    </xf>
    <xf numFmtId="0" fontId="0" fillId="6" borderId="0" xfId="0" applyFill="1"/>
    <xf numFmtId="0" fontId="1" fillId="7" borderId="0" xfId="0" applyFont="1" applyFill="1" applyAlignment="1">
      <alignment horizontal="centerContinuous" vertical="center"/>
    </xf>
    <xf numFmtId="0" fontId="4" fillId="7" borderId="0" xfId="0" applyFont="1" applyFill="1" applyAlignment="1">
      <alignment horizontal="centerContinuous" vertical="center"/>
    </xf>
    <xf numFmtId="0" fontId="2" fillId="8" borderId="0" xfId="0" applyFont="1" applyFill="1" applyAlignment="1">
      <alignment horizontal="centerContinuous" vertical="justify"/>
    </xf>
    <xf numFmtId="0" fontId="3" fillId="8" borderId="0" xfId="0" applyFont="1" applyFill="1" applyAlignment="1">
      <alignment horizontal="centerContinuous" vertical="justify"/>
    </xf>
    <xf numFmtId="0" fontId="1" fillId="8" borderId="0" xfId="0" applyFont="1" applyFill="1" applyAlignment="1">
      <alignment horizontal="centerContinuous" vertical="justify"/>
    </xf>
    <xf numFmtId="0" fontId="1" fillId="2" borderId="0" xfId="0" applyFont="1" applyFill="1"/>
    <xf numFmtId="0" fontId="0" fillId="9" borderId="0" xfId="0" applyFill="1"/>
    <xf numFmtId="0" fontId="1" fillId="7" borderId="0" xfId="0" applyFont="1" applyFill="1"/>
    <xf numFmtId="0" fontId="0" fillId="6" borderId="0" xfId="0" applyFill="1" applyAlignment="1">
      <alignment horizontal="centerContinuous"/>
    </xf>
    <xf numFmtId="0" fontId="0" fillId="0" borderId="2" xfId="0" applyBorder="1" applyAlignment="1">
      <alignment vertical="center" wrapText="1"/>
    </xf>
    <xf numFmtId="0" fontId="0" fillId="0" borderId="3" xfId="0" applyBorder="1" applyAlignment="1">
      <alignment vertical="center" wrapText="1"/>
    </xf>
    <xf numFmtId="0" fontId="5" fillId="7" borderId="0" xfId="0" applyFont="1" applyFill="1" applyAlignment="1">
      <alignment horizontal="centerContinuous" vertical="center"/>
    </xf>
    <xf numFmtId="10" fontId="0" fillId="9" borderId="0" xfId="0" applyNumberFormat="1" applyFill="1"/>
    <xf numFmtId="10" fontId="0" fillId="6" borderId="0" xfId="0" applyNumberFormat="1" applyFill="1"/>
    <xf numFmtId="10" fontId="0" fillId="3" borderId="0" xfId="0" applyNumberFormat="1" applyFill="1"/>
    <xf numFmtId="10" fontId="0" fillId="4" borderId="0" xfId="0" applyNumberFormat="1" applyFill="1"/>
    <xf numFmtId="0" fontId="0" fillId="7" borderId="0" xfId="0" applyFill="1"/>
    <xf numFmtId="0" fontId="0" fillId="6" borderId="1" xfId="0" applyFill="1" applyBorder="1"/>
    <xf numFmtId="0" fontId="0" fillId="6" borderId="0" xfId="0" applyFill="1" applyAlignment="1">
      <alignment vertical="center" wrapText="1"/>
    </xf>
    <xf numFmtId="3" fontId="0" fillId="6" borderId="0" xfId="0" applyNumberFormat="1" applyFill="1" applyAlignment="1">
      <alignment vertical="center" wrapText="1"/>
    </xf>
    <xf numFmtId="0" fontId="0" fillId="3" borderId="1" xfId="0" applyFill="1" applyBorder="1"/>
    <xf numFmtId="0" fontId="0" fillId="3" borderId="0" xfId="0" applyFill="1" applyAlignment="1">
      <alignment vertical="center" wrapText="1"/>
    </xf>
    <xf numFmtId="0" fontId="0" fillId="4" borderId="1" xfId="0" applyFill="1" applyBorder="1"/>
    <xf numFmtId="0" fontId="0" fillId="4" borderId="0" xfId="0" applyFill="1" applyAlignment="1">
      <alignment vertical="center" wrapText="1"/>
    </xf>
    <xf numFmtId="0" fontId="0" fillId="5" borderId="1" xfId="0" applyFill="1" applyBorder="1"/>
    <xf numFmtId="0" fontId="1" fillId="11" borderId="1" xfId="0" applyFont="1" applyFill="1" applyBorder="1"/>
    <xf numFmtId="0" fontId="0" fillId="12" borderId="1" xfId="0" applyFill="1" applyBorder="1"/>
    <xf numFmtId="0" fontId="0" fillId="5" borderId="5" xfId="0" applyFill="1"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1" fillId="6" borderId="1" xfId="0" applyFont="1" applyFill="1" applyBorder="1" applyAlignment="1">
      <alignment horizontal="centerContinuous"/>
    </xf>
    <xf numFmtId="0" fontId="0" fillId="6" borderId="1" xfId="0" applyFill="1" applyBorder="1" applyAlignment="1">
      <alignment horizontal="centerContinuous"/>
    </xf>
    <xf numFmtId="0" fontId="1" fillId="3" borderId="1" xfId="0" applyFont="1" applyFill="1" applyBorder="1" applyAlignment="1">
      <alignment horizontal="centerContinuous"/>
    </xf>
    <xf numFmtId="0" fontId="0" fillId="3" borderId="1" xfId="0" applyFill="1" applyBorder="1" applyAlignment="1">
      <alignment horizontal="centerContinuous"/>
    </xf>
    <xf numFmtId="0" fontId="1" fillId="4" borderId="1" xfId="0" applyFont="1" applyFill="1" applyBorder="1" applyAlignment="1">
      <alignment horizontal="centerContinuous"/>
    </xf>
    <xf numFmtId="0" fontId="0" fillId="4" borderId="1" xfId="0" applyFill="1" applyBorder="1" applyAlignment="1">
      <alignment horizontal="centerContinuous"/>
    </xf>
    <xf numFmtId="0" fontId="6" fillId="10" borderId="0" xfId="0" applyFont="1" applyFill="1" applyAlignment="1">
      <alignment horizontal="center" wrapText="1"/>
    </xf>
    <xf numFmtId="0" fontId="7" fillId="9" borderId="0" xfId="0" applyFont="1" applyFill="1"/>
    <xf numFmtId="0" fontId="8" fillId="9" borderId="0" xfId="0" applyFont="1" applyFill="1"/>
    <xf numFmtId="0" fontId="0" fillId="0" borderId="0" xfId="0" applyProtection="1">
      <protection locked="0"/>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192238</xdr:colOff>
      <xdr:row>20</xdr:row>
      <xdr:rowOff>21771</xdr:rowOff>
    </xdr:to>
    <xdr:pic>
      <xdr:nvPicPr>
        <xdr:cNvPr id="9" name="Picture 8">
          <a:extLst>
            <a:ext uri="{FF2B5EF4-FFF2-40B4-BE49-F238E27FC236}">
              <a16:creationId xmlns:a16="http://schemas.microsoft.com/office/drawing/2014/main" id="{F0B60F51-D301-4479-803A-6325FA117F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1095" cy="3864428"/>
        </a:xfrm>
        <a:prstGeom prst="rect">
          <a:avLst/>
        </a:prstGeom>
      </xdr:spPr>
    </xdr:pic>
    <xdr:clientData/>
  </xdr:twoCellAnchor>
  <xdr:twoCellAnchor editAs="oneCell">
    <xdr:from>
      <xdr:col>14</xdr:col>
      <xdr:colOff>0</xdr:colOff>
      <xdr:row>0</xdr:row>
      <xdr:rowOff>5443</xdr:rowOff>
    </xdr:from>
    <xdr:to>
      <xdr:col>20</xdr:col>
      <xdr:colOff>0</xdr:colOff>
      <xdr:row>22</xdr:row>
      <xdr:rowOff>10033</xdr:rowOff>
    </xdr:to>
    <xdr:pic>
      <xdr:nvPicPr>
        <xdr:cNvPr id="13" name="Picture 12">
          <a:extLst>
            <a:ext uri="{FF2B5EF4-FFF2-40B4-BE49-F238E27FC236}">
              <a16:creationId xmlns:a16="http://schemas.microsoft.com/office/drawing/2014/main" id="{8F351A4D-08C8-86F9-BA44-3454DC564E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0" y="5443"/>
          <a:ext cx="3918857" cy="421736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el, Sachit" id="{630BDB86-8CF4-419B-A00A-4D2850A47973}" userId="S::SPATE354@depaul.edu::059d3ba4-3ef0-4888-a03a-75c12b0f62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7" dT="2025-07-27T05:10:53.12" personId="{630BDB86-8CF4-419B-A00A-4D2850A47973}" id="{2B82BE1B-38D7-4021-B58C-51287B6D127E}">
    <text>If the target level is LOWER than the current level, you will see the amount of ore SPENT within that level range.</text>
  </threadedComment>
  <threadedComment ref="M10" dT="2025-07-27T05:09:46.44" personId="{630BDB86-8CF4-419B-A00A-4D2850A47973}" id="{01061F21-225A-4A8A-BBB9-8A35FA452720}">
    <text>The Max Level is Level 27. % is shown for cost relative to total cost of achieving Max Level.</text>
  </threadedComment>
  <threadedComment ref="N10" dT="2025-07-27T05:08:59.11" personId="{630BDB86-8CF4-419B-A00A-4D2850A47973}" id="{3DE574C0-1A09-432B-982A-36F53F5C79C9}">
    <text>Difference between the Ore Cost and To Max values. This is also displayed in a % value.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14E25-FCE5-491C-A8CB-49CB499AA735}">
  <sheetPr>
    <tabColor theme="8" tint="0.39997558519241921"/>
  </sheetPr>
  <dimension ref="A1:U215"/>
  <sheetViews>
    <sheetView tabSelected="1" workbookViewId="0">
      <selection activeCell="J7" sqref="J7"/>
    </sheetView>
  </sheetViews>
  <sheetFormatPr defaultColWidth="0" defaultRowHeight="14.6" zeroHeight="1" x14ac:dyDescent="0.4"/>
  <cols>
    <col min="1" max="20" width="9.23046875" customWidth="1"/>
    <col min="21" max="21" width="9.23046875" hidden="1" customWidth="1"/>
    <col min="22" max="16384" width="9.23046875" hidden="1"/>
  </cols>
  <sheetData>
    <row r="1" spans="1:21" x14ac:dyDescent="0.4">
      <c r="A1" s="1"/>
      <c r="B1" s="1"/>
      <c r="C1" s="1"/>
      <c r="D1" s="1"/>
      <c r="E1" s="1"/>
      <c r="F1" s="1"/>
      <c r="G1" s="1"/>
      <c r="H1" s="8"/>
      <c r="I1" s="8"/>
      <c r="J1" s="8"/>
      <c r="K1" s="8"/>
      <c r="L1" s="8"/>
      <c r="M1" s="8"/>
      <c r="N1" s="8"/>
      <c r="O1" s="1"/>
      <c r="P1" s="1"/>
      <c r="Q1" s="1"/>
      <c r="R1" s="1"/>
      <c r="S1" s="1"/>
      <c r="T1" s="1"/>
      <c r="U1" s="1"/>
    </row>
    <row r="2" spans="1:21" ht="25.75" x14ac:dyDescent="0.4">
      <c r="A2" s="1"/>
      <c r="B2" s="1"/>
      <c r="C2" s="1"/>
      <c r="D2" s="1"/>
      <c r="E2" s="1"/>
      <c r="F2" s="1"/>
      <c r="G2" s="1"/>
      <c r="H2" s="10" t="s">
        <v>13</v>
      </c>
      <c r="I2" s="11"/>
      <c r="J2" s="12"/>
      <c r="K2" s="12"/>
      <c r="L2" s="12"/>
      <c r="M2" s="12"/>
      <c r="N2" s="12"/>
      <c r="O2" s="1"/>
      <c r="P2" s="1"/>
      <c r="Q2" s="1"/>
      <c r="R2" s="1"/>
      <c r="S2" s="1"/>
      <c r="T2" s="1"/>
      <c r="U2" s="1"/>
    </row>
    <row r="3" spans="1:21" x14ac:dyDescent="0.4">
      <c r="A3" s="1"/>
      <c r="B3" s="1"/>
      <c r="C3" s="1"/>
      <c r="D3" s="1"/>
      <c r="E3" s="1"/>
      <c r="F3" s="1"/>
      <c r="G3" s="1"/>
      <c r="H3" s="9" t="s">
        <v>14</v>
      </c>
      <c r="I3" s="8"/>
      <c r="J3" s="8"/>
      <c r="K3" s="8"/>
      <c r="L3" s="8"/>
      <c r="M3" s="8"/>
      <c r="N3" s="8"/>
      <c r="O3" s="1"/>
      <c r="P3" s="1"/>
      <c r="Q3" s="1"/>
      <c r="R3" s="1"/>
      <c r="S3" s="1"/>
      <c r="T3" s="1"/>
      <c r="U3" s="1"/>
    </row>
    <row r="4" spans="1:21" x14ac:dyDescent="0.4">
      <c r="A4" s="1"/>
      <c r="B4" s="1"/>
      <c r="C4" s="1"/>
      <c r="D4" s="1"/>
      <c r="E4" s="1"/>
      <c r="F4" s="1"/>
      <c r="G4" s="1"/>
      <c r="H4" s="14" t="s">
        <v>22</v>
      </c>
      <c r="I4" s="14"/>
      <c r="J4" s="14"/>
      <c r="K4" s="14"/>
      <c r="L4" s="14"/>
      <c r="M4" s="14"/>
      <c r="N4" s="14"/>
      <c r="O4" s="1"/>
      <c r="P4" s="1"/>
      <c r="Q4" s="1"/>
      <c r="R4" s="1"/>
      <c r="S4" s="1"/>
      <c r="T4" s="1"/>
      <c r="U4" s="1"/>
    </row>
    <row r="5" spans="1:21" x14ac:dyDescent="0.4">
      <c r="A5" s="1"/>
      <c r="B5" s="1"/>
      <c r="C5" s="1"/>
      <c r="D5" s="1"/>
      <c r="E5" s="1"/>
      <c r="F5" s="1"/>
      <c r="G5" s="1"/>
      <c r="H5" s="14"/>
      <c r="I5" s="14"/>
      <c r="J5" s="14"/>
      <c r="K5" s="14"/>
      <c r="L5" s="14"/>
      <c r="M5" s="14"/>
      <c r="N5" s="14"/>
      <c r="O5" s="1"/>
      <c r="P5" s="1"/>
      <c r="Q5" s="1"/>
      <c r="R5" s="1"/>
      <c r="S5" s="1"/>
      <c r="T5" s="1"/>
      <c r="U5" s="1"/>
    </row>
    <row r="6" spans="1:21" x14ac:dyDescent="0.4">
      <c r="A6" s="1"/>
      <c r="B6" s="1"/>
      <c r="C6" s="1"/>
      <c r="D6" s="1"/>
      <c r="E6" s="1"/>
      <c r="F6" s="1"/>
      <c r="G6" s="13"/>
      <c r="H6" s="19" t="s">
        <v>15</v>
      </c>
      <c r="I6" s="8"/>
      <c r="J6" s="48">
        <v>1</v>
      </c>
      <c r="K6" s="47"/>
      <c r="L6" s="14"/>
      <c r="M6" s="14"/>
      <c r="N6" s="14"/>
      <c r="O6" s="1"/>
      <c r="P6" s="1"/>
      <c r="Q6" s="1"/>
      <c r="R6" s="1"/>
      <c r="S6" s="1"/>
      <c r="T6" s="1"/>
      <c r="U6" s="1"/>
    </row>
    <row r="7" spans="1:21" x14ac:dyDescent="0.4">
      <c r="A7" s="1"/>
      <c r="B7" s="1"/>
      <c r="C7" s="1"/>
      <c r="D7" s="1"/>
      <c r="E7" s="1"/>
      <c r="F7" s="1"/>
      <c r="G7" s="1"/>
      <c r="H7" s="19" t="s">
        <v>19</v>
      </c>
      <c r="I7" s="8"/>
      <c r="J7" s="48">
        <v>27</v>
      </c>
      <c r="K7" s="47"/>
      <c r="L7" s="14"/>
      <c r="M7" s="14"/>
      <c r="N7" s="14"/>
      <c r="O7" s="1"/>
      <c r="P7" s="1"/>
      <c r="Q7" s="1"/>
      <c r="R7" s="1"/>
      <c r="S7" s="1"/>
      <c r="T7" s="1"/>
      <c r="U7" s="1"/>
    </row>
    <row r="8" spans="1:21" x14ac:dyDescent="0.4">
      <c r="A8" s="1"/>
      <c r="B8" s="1"/>
      <c r="C8" s="1"/>
      <c r="D8" s="1"/>
      <c r="E8" s="1"/>
      <c r="F8" s="1"/>
      <c r="G8" s="1"/>
      <c r="H8" s="14"/>
      <c r="I8" s="14"/>
      <c r="J8" s="14"/>
      <c r="K8" s="14"/>
      <c r="L8" s="14"/>
      <c r="M8" s="14"/>
      <c r="N8" s="14"/>
      <c r="O8" s="1"/>
      <c r="P8" s="1"/>
      <c r="Q8" s="1"/>
      <c r="R8" s="1"/>
      <c r="S8" s="1"/>
      <c r="T8" s="1"/>
      <c r="U8" s="1"/>
    </row>
    <row r="9" spans="1:21" x14ac:dyDescent="0.4">
      <c r="A9" s="1"/>
      <c r="B9" s="1"/>
      <c r="C9" s="1"/>
      <c r="D9" s="1"/>
      <c r="E9" s="1"/>
      <c r="F9" s="1"/>
      <c r="G9" s="1"/>
      <c r="H9" s="14"/>
      <c r="I9" s="14"/>
      <c r="J9" s="14"/>
      <c r="K9" s="14"/>
      <c r="L9" s="14"/>
      <c r="M9" s="14"/>
      <c r="N9" s="14"/>
      <c r="O9" s="1"/>
      <c r="P9" s="1"/>
      <c r="Q9" s="1"/>
      <c r="R9" s="1"/>
      <c r="S9" s="1"/>
      <c r="T9" s="1"/>
      <c r="U9" s="1"/>
    </row>
    <row r="10" spans="1:21" x14ac:dyDescent="0.4">
      <c r="A10" s="1"/>
      <c r="B10" s="1"/>
      <c r="C10" s="1"/>
      <c r="D10" s="1"/>
      <c r="E10" s="1"/>
      <c r="F10" s="1"/>
      <c r="G10" s="1"/>
      <c r="H10" s="15" t="s">
        <v>18</v>
      </c>
      <c r="I10" s="24"/>
      <c r="J10" s="15" t="s">
        <v>17</v>
      </c>
      <c r="K10" s="14"/>
      <c r="L10" s="14"/>
      <c r="M10" s="15" t="s">
        <v>16</v>
      </c>
      <c r="N10" s="15" t="s">
        <v>20</v>
      </c>
      <c r="O10" s="1"/>
      <c r="P10" s="1"/>
      <c r="Q10" s="1"/>
      <c r="R10" s="1"/>
      <c r="S10" s="1"/>
      <c r="T10" s="1"/>
      <c r="U10" s="1"/>
    </row>
    <row r="11" spans="1:21" x14ac:dyDescent="0.4">
      <c r="A11" s="1"/>
      <c r="B11" s="1"/>
      <c r="C11" s="1"/>
      <c r="D11" s="1"/>
      <c r="E11" s="1"/>
      <c r="F11" s="1"/>
      <c r="G11" s="1"/>
      <c r="H11" s="16" t="str">
        <f>IF(J7&gt;J6,"Shiny Ore Required:", "Shiny Ore Spent:")</f>
        <v>Shiny Ore Required:</v>
      </c>
      <c r="I11" s="16"/>
      <c r="J11" s="7">
        <f>ABS(VLOOKUP(J7,ElectroBoots!A:J,10,FALSE)-VLOOKUP(J6,ElectroBoots!A:J,10,FALSE))</f>
        <v>56060</v>
      </c>
      <c r="K11" s="14"/>
      <c r="L11" s="14"/>
      <c r="M11" s="7">
        <f>ElectroBoots!J28-VLOOKUP(J6,ElectroBoots!A:J,10,FALSE)</f>
        <v>56060</v>
      </c>
      <c r="N11" s="7">
        <f>ABS(M11-J11)</f>
        <v>0</v>
      </c>
      <c r="O11" s="1"/>
      <c r="P11" s="1"/>
      <c r="Q11" s="1"/>
      <c r="R11" s="1"/>
      <c r="S11" s="1"/>
      <c r="T11" s="1"/>
      <c r="U11" s="1"/>
    </row>
    <row r="12" spans="1:21" x14ac:dyDescent="0.4">
      <c r="A12" s="1"/>
      <c r="B12" s="1"/>
      <c r="C12" s="1"/>
      <c r="D12" s="1"/>
      <c r="E12" s="1"/>
      <c r="F12" s="1"/>
      <c r="G12" s="1"/>
      <c r="H12" s="7"/>
      <c r="I12" s="7"/>
      <c r="J12" s="7"/>
      <c r="K12" s="14"/>
      <c r="L12" s="14"/>
      <c r="M12" s="21">
        <f>_xlfn.PERCENTOF(J11,M11)</f>
        <v>1</v>
      </c>
      <c r="N12" s="21">
        <f>_xlfn.PERCENTOF(N11,M11)</f>
        <v>0</v>
      </c>
      <c r="O12" s="1"/>
      <c r="P12" s="1"/>
      <c r="Q12" s="1"/>
      <c r="R12" s="1"/>
      <c r="S12" s="1"/>
      <c r="T12" s="1"/>
      <c r="U12" s="1"/>
    </row>
    <row r="13" spans="1:21" x14ac:dyDescent="0.4">
      <c r="A13" s="1"/>
      <c r="B13" s="1"/>
      <c r="C13" s="1"/>
      <c r="D13" s="1"/>
      <c r="E13" s="1"/>
      <c r="F13" s="1"/>
      <c r="G13" s="1"/>
      <c r="H13" s="2" t="str">
        <f>IF(J7&gt;J6,"Glowy Ore Required:", "Glowy Ore Spent:")</f>
        <v>Glowy Ore Required:</v>
      </c>
      <c r="I13" s="2"/>
      <c r="J13" s="3">
        <f>ABS(VLOOKUP(J7,ElectroBoots!A:L,12,FALSE)-VLOOKUP(J6,ElectroBoots!A:L,12,FALSE))</f>
        <v>3720</v>
      </c>
      <c r="K13" s="14"/>
      <c r="L13" s="14"/>
      <c r="M13" s="3">
        <f>ElectroBoots!L28-VLOOKUP(J6,ElectroBoots!A:L,12,FALSE)</f>
        <v>3720</v>
      </c>
      <c r="N13" s="3">
        <f>ABS(M13-J13)</f>
        <v>0</v>
      </c>
      <c r="O13" s="1"/>
      <c r="P13" s="1"/>
      <c r="Q13" s="1"/>
      <c r="R13" s="1"/>
      <c r="S13" s="1"/>
      <c r="T13" s="1"/>
      <c r="U13" s="1"/>
    </row>
    <row r="14" spans="1:21" x14ac:dyDescent="0.4">
      <c r="A14" s="1"/>
      <c r="B14" s="1"/>
      <c r="C14" s="1"/>
      <c r="D14" s="1"/>
      <c r="E14" s="1"/>
      <c r="F14" s="1"/>
      <c r="G14" s="1"/>
      <c r="H14" s="3"/>
      <c r="I14" s="3"/>
      <c r="J14" s="3"/>
      <c r="K14" s="14"/>
      <c r="L14" s="14"/>
      <c r="M14" s="22">
        <f>_xlfn.PERCENTOF(J13,M13)</f>
        <v>1</v>
      </c>
      <c r="N14" s="22">
        <f>_xlfn.PERCENTOF(N13,M13)</f>
        <v>0</v>
      </c>
      <c r="O14" s="1"/>
      <c r="P14" s="1"/>
      <c r="Q14" s="1"/>
      <c r="R14" s="1"/>
      <c r="S14" s="1"/>
      <c r="T14" s="1"/>
      <c r="U14" s="1"/>
    </row>
    <row r="15" spans="1:21" x14ac:dyDescent="0.4">
      <c r="A15" s="1"/>
      <c r="B15" s="1"/>
      <c r="C15" s="1"/>
      <c r="D15" s="1"/>
      <c r="E15" s="1"/>
      <c r="F15" s="1"/>
      <c r="G15" s="1"/>
      <c r="H15" s="4" t="str">
        <f>IF(J7&gt;J6,"Starry Ore Required:", "Starry Ore Spent:")</f>
        <v>Starry Ore Required:</v>
      </c>
      <c r="I15" s="4"/>
      <c r="J15" s="5">
        <f>ABS(VLOOKUP(J7,ElectroBoots!A:N,14,FALSE)-VLOOKUP(J6,ElectroBoots!A:N,14,FALSE))</f>
        <v>480</v>
      </c>
      <c r="K15" s="14"/>
      <c r="L15" s="14"/>
      <c r="M15" s="5">
        <f>ElectroBoots!N28-VLOOKUP(J6,ElectroBoots!A:N,14,FALSE)</f>
        <v>480</v>
      </c>
      <c r="N15" s="5">
        <f>ABS(M15-J15)</f>
        <v>0</v>
      </c>
      <c r="O15" s="1"/>
      <c r="P15" s="1"/>
      <c r="Q15" s="1"/>
      <c r="R15" s="1"/>
      <c r="S15" s="1"/>
      <c r="T15" s="1"/>
      <c r="U15" s="1"/>
    </row>
    <row r="16" spans="1:21" x14ac:dyDescent="0.4">
      <c r="A16" s="1"/>
      <c r="B16" s="1"/>
      <c r="C16" s="1"/>
      <c r="D16" s="1"/>
      <c r="E16" s="1"/>
      <c r="F16" s="1"/>
      <c r="G16" s="1"/>
      <c r="H16" s="5"/>
      <c r="I16" s="5"/>
      <c r="J16" s="5"/>
      <c r="K16" s="14"/>
      <c r="L16" s="14"/>
      <c r="M16" s="23">
        <f>_xlfn.PERCENTOF(J15,M15)</f>
        <v>1</v>
      </c>
      <c r="N16" s="23">
        <f>_xlfn.PERCENTOF(N15,M15)</f>
        <v>0</v>
      </c>
      <c r="O16" s="1"/>
      <c r="P16" s="1"/>
      <c r="Q16" s="1"/>
      <c r="R16" s="1"/>
      <c r="S16" s="1"/>
      <c r="T16" s="1"/>
      <c r="U16" s="1"/>
    </row>
    <row r="17" spans="1:21" x14ac:dyDescent="0.4">
      <c r="A17" s="1"/>
      <c r="B17" s="1"/>
      <c r="C17" s="1"/>
      <c r="D17" s="1"/>
      <c r="E17" s="1"/>
      <c r="F17" s="1"/>
      <c r="G17" s="1"/>
      <c r="H17" s="14"/>
      <c r="I17" s="14"/>
      <c r="J17" s="14"/>
      <c r="K17" s="14"/>
      <c r="L17" s="14"/>
      <c r="M17" s="14"/>
      <c r="N17" s="14"/>
      <c r="O17" s="1"/>
      <c r="P17" s="1"/>
      <c r="Q17" s="1"/>
      <c r="R17" s="1"/>
      <c r="S17" s="1"/>
      <c r="T17" s="1"/>
      <c r="U17" s="1"/>
    </row>
    <row r="18" spans="1:21" x14ac:dyDescent="0.4">
      <c r="A18" s="1"/>
      <c r="B18" s="1"/>
      <c r="C18" s="1"/>
      <c r="D18" s="1"/>
      <c r="E18" s="1"/>
      <c r="F18" s="1"/>
      <c r="G18" s="1"/>
      <c r="H18" s="14"/>
      <c r="I18" s="14"/>
      <c r="J18" s="14"/>
      <c r="K18" s="14"/>
      <c r="L18" s="14"/>
      <c r="M18" s="14"/>
      <c r="N18" s="14"/>
      <c r="O18" s="1"/>
      <c r="P18" s="1"/>
      <c r="Q18" s="1"/>
      <c r="R18" s="1"/>
      <c r="S18" s="1"/>
      <c r="T18" s="1"/>
      <c r="U18" s="1"/>
    </row>
    <row r="19" spans="1:21" x14ac:dyDescent="0.4">
      <c r="A19" s="1"/>
      <c r="B19" s="1"/>
      <c r="C19" s="1"/>
      <c r="D19" s="1"/>
      <c r="E19" s="1"/>
      <c r="F19" s="1"/>
      <c r="G19" s="1"/>
      <c r="H19" s="46" t="str">
        <f>IF(OR(J6&gt;27,J6&lt;1),"Current Level must be a number 1 through 27.","")</f>
        <v/>
      </c>
      <c r="I19" s="14"/>
      <c r="J19" s="14"/>
      <c r="K19" s="20"/>
      <c r="L19" s="14"/>
      <c r="M19" s="14"/>
      <c r="N19" s="14"/>
      <c r="O19" s="1"/>
      <c r="P19" s="1"/>
      <c r="Q19" s="1"/>
      <c r="R19" s="1"/>
      <c r="S19" s="1"/>
      <c r="T19" s="1"/>
      <c r="U19" s="1"/>
    </row>
    <row r="20" spans="1:21" x14ac:dyDescent="0.4">
      <c r="A20" s="1"/>
      <c r="B20" s="1"/>
      <c r="C20" s="1"/>
      <c r="D20" s="1"/>
      <c r="E20" s="1"/>
      <c r="F20" s="1"/>
      <c r="G20" s="1"/>
      <c r="H20" s="46" t="str">
        <f>IF(OR(J7&gt;27,J7&lt;1),"Target Level must be a number 1 through 27.","")</f>
        <v/>
      </c>
      <c r="I20" s="14"/>
      <c r="J20" s="14"/>
      <c r="K20" s="14"/>
      <c r="L20" s="14"/>
      <c r="M20" s="14"/>
      <c r="N20" s="14"/>
      <c r="O20" s="1"/>
      <c r="P20" s="1"/>
      <c r="Q20" s="1"/>
      <c r="R20" s="1"/>
      <c r="S20" s="1"/>
      <c r="T20" s="1"/>
      <c r="U20" s="1"/>
    </row>
    <row r="21" spans="1:21" x14ac:dyDescent="0.4">
      <c r="A21" s="1"/>
      <c r="B21" s="1"/>
      <c r="C21" s="1"/>
      <c r="D21" s="1"/>
      <c r="E21" s="1"/>
      <c r="F21" s="1"/>
      <c r="G21" s="1"/>
      <c r="H21" s="45" t="s">
        <v>21</v>
      </c>
      <c r="I21" s="45"/>
      <c r="J21" s="45"/>
      <c r="K21" s="45"/>
      <c r="L21" s="45"/>
      <c r="M21" s="45"/>
      <c r="N21" s="45"/>
      <c r="O21" s="1"/>
      <c r="P21" s="1"/>
      <c r="Q21" s="1"/>
      <c r="R21" s="1"/>
      <c r="S21" s="1"/>
      <c r="T21" s="1"/>
      <c r="U21" s="1"/>
    </row>
    <row r="22" spans="1:21" x14ac:dyDescent="0.4">
      <c r="A22" s="1"/>
      <c r="B22" s="1"/>
      <c r="C22" s="1"/>
      <c r="D22" s="1"/>
      <c r="E22" s="1"/>
      <c r="F22" s="1"/>
      <c r="G22" s="1"/>
      <c r="H22" s="45"/>
      <c r="I22" s="45"/>
      <c r="J22" s="45"/>
      <c r="K22" s="45"/>
      <c r="L22" s="45"/>
      <c r="M22" s="45"/>
      <c r="N22" s="45"/>
      <c r="O22" s="1"/>
      <c r="P22" s="1"/>
      <c r="Q22" s="1"/>
      <c r="R22" s="1"/>
      <c r="S22" s="1"/>
      <c r="T22" s="1"/>
      <c r="U22" s="1"/>
    </row>
    <row r="23" spans="1:21" x14ac:dyDescent="0.4">
      <c r="A23" s="1"/>
      <c r="B23" s="1"/>
      <c r="C23" s="1"/>
      <c r="D23" s="1"/>
      <c r="E23" s="1"/>
      <c r="F23" s="1"/>
      <c r="G23" s="1"/>
      <c r="H23" s="45"/>
      <c r="I23" s="45"/>
      <c r="J23" s="45"/>
      <c r="K23" s="45"/>
      <c r="L23" s="45"/>
      <c r="M23" s="45"/>
      <c r="N23" s="45"/>
      <c r="O23" s="1"/>
      <c r="P23" s="1"/>
      <c r="Q23" s="1"/>
      <c r="R23" s="1"/>
      <c r="S23" s="1"/>
      <c r="T23" s="1"/>
      <c r="U23" s="1"/>
    </row>
    <row r="33" customFormat="1" hidden="1" x14ac:dyDescent="0.4"/>
    <row r="34" customFormat="1" hidden="1" x14ac:dyDescent="0.4"/>
    <row r="35" customFormat="1" hidden="1" x14ac:dyDescent="0.4"/>
    <row r="36" customFormat="1" hidden="1" x14ac:dyDescent="0.4"/>
    <row r="37" customFormat="1" hidden="1" x14ac:dyDescent="0.4"/>
    <row r="38" customFormat="1" hidden="1" x14ac:dyDescent="0.4"/>
    <row r="39" customFormat="1" hidden="1" x14ac:dyDescent="0.4"/>
    <row r="40" customFormat="1" hidden="1" x14ac:dyDescent="0.4"/>
    <row r="41" customFormat="1" hidden="1" x14ac:dyDescent="0.4"/>
    <row r="42" customFormat="1" hidden="1" x14ac:dyDescent="0.4"/>
    <row r="43" customFormat="1" hidden="1" x14ac:dyDescent="0.4"/>
    <row r="44" customFormat="1" hidden="1" x14ac:dyDescent="0.4"/>
    <row r="45" customFormat="1" hidden="1" x14ac:dyDescent="0.4"/>
    <row r="46" customFormat="1" hidden="1" x14ac:dyDescent="0.4"/>
    <row r="47" customFormat="1" hidden="1" x14ac:dyDescent="0.4"/>
    <row r="48" customFormat="1" hidden="1" x14ac:dyDescent="0.4"/>
    <row r="49" customFormat="1" hidden="1" x14ac:dyDescent="0.4"/>
    <row r="50" customFormat="1" hidden="1" x14ac:dyDescent="0.4"/>
    <row r="51" customFormat="1" hidden="1" x14ac:dyDescent="0.4"/>
    <row r="52" customFormat="1" hidden="1" x14ac:dyDescent="0.4"/>
    <row r="53" customFormat="1" hidden="1" x14ac:dyDescent="0.4"/>
    <row r="54" customFormat="1" hidden="1" x14ac:dyDescent="0.4"/>
    <row r="55" customFormat="1" hidden="1" x14ac:dyDescent="0.4"/>
    <row r="56" customFormat="1" hidden="1" x14ac:dyDescent="0.4"/>
    <row r="57" customFormat="1" hidden="1" x14ac:dyDescent="0.4"/>
    <row r="58" customFormat="1" hidden="1" x14ac:dyDescent="0.4"/>
    <row r="59" customFormat="1" hidden="1" x14ac:dyDescent="0.4"/>
    <row r="60" customFormat="1" hidden="1" x14ac:dyDescent="0.4"/>
    <row r="61" customFormat="1" hidden="1" x14ac:dyDescent="0.4"/>
    <row r="62" customFormat="1" hidden="1" x14ac:dyDescent="0.4"/>
    <row r="63" customFormat="1" hidden="1" x14ac:dyDescent="0.4"/>
    <row r="64" customFormat="1" hidden="1" x14ac:dyDescent="0.4"/>
    <row r="65" customFormat="1" hidden="1" x14ac:dyDescent="0.4"/>
    <row r="66" customFormat="1" hidden="1" x14ac:dyDescent="0.4"/>
    <row r="67" customFormat="1" hidden="1" x14ac:dyDescent="0.4"/>
    <row r="68" customFormat="1" hidden="1" x14ac:dyDescent="0.4"/>
    <row r="69" customFormat="1" hidden="1" x14ac:dyDescent="0.4"/>
    <row r="70" customFormat="1" hidden="1" x14ac:dyDescent="0.4"/>
    <row r="71" customFormat="1" hidden="1" x14ac:dyDescent="0.4"/>
    <row r="72" customFormat="1" hidden="1" x14ac:dyDescent="0.4"/>
    <row r="73" customFormat="1" hidden="1" x14ac:dyDescent="0.4"/>
    <row r="74" customFormat="1" hidden="1" x14ac:dyDescent="0.4"/>
    <row r="75" customFormat="1" hidden="1" x14ac:dyDescent="0.4"/>
    <row r="76" customFormat="1" hidden="1" x14ac:dyDescent="0.4"/>
    <row r="77" customFormat="1" hidden="1" x14ac:dyDescent="0.4"/>
    <row r="78" customFormat="1" hidden="1" x14ac:dyDescent="0.4"/>
    <row r="79" customFormat="1" hidden="1" x14ac:dyDescent="0.4"/>
    <row r="80" customFormat="1" hidden="1" x14ac:dyDescent="0.4"/>
    <row r="81" customFormat="1" hidden="1" x14ac:dyDescent="0.4"/>
    <row r="82" customFormat="1" hidden="1" x14ac:dyDescent="0.4"/>
    <row r="83" customFormat="1" hidden="1" x14ac:dyDescent="0.4"/>
    <row r="84" customFormat="1" hidden="1" x14ac:dyDescent="0.4"/>
    <row r="85" customFormat="1" hidden="1" x14ac:dyDescent="0.4"/>
    <row r="86" customFormat="1" hidden="1" x14ac:dyDescent="0.4"/>
    <row r="87" customFormat="1" hidden="1" x14ac:dyDescent="0.4"/>
    <row r="88" customFormat="1" hidden="1" x14ac:dyDescent="0.4"/>
    <row r="89" customFormat="1" hidden="1" x14ac:dyDescent="0.4"/>
    <row r="90" customFormat="1" hidden="1" x14ac:dyDescent="0.4"/>
    <row r="91" customFormat="1" hidden="1" x14ac:dyDescent="0.4"/>
    <row r="92" customFormat="1" hidden="1" x14ac:dyDescent="0.4"/>
    <row r="93" customFormat="1" hidden="1" x14ac:dyDescent="0.4"/>
    <row r="94" customFormat="1" hidden="1" x14ac:dyDescent="0.4"/>
    <row r="95" customFormat="1" hidden="1" x14ac:dyDescent="0.4"/>
    <row r="96" customFormat="1" hidden="1" x14ac:dyDescent="0.4"/>
    <row r="97" customFormat="1" hidden="1" x14ac:dyDescent="0.4"/>
    <row r="98" customFormat="1" hidden="1" x14ac:dyDescent="0.4"/>
    <row r="99" customFormat="1" hidden="1" x14ac:dyDescent="0.4"/>
    <row r="100" customFormat="1" hidden="1" x14ac:dyDescent="0.4"/>
    <row r="101" customFormat="1" hidden="1" x14ac:dyDescent="0.4"/>
    <row r="102" customFormat="1" hidden="1" x14ac:dyDescent="0.4"/>
    <row r="103" customFormat="1" hidden="1" x14ac:dyDescent="0.4"/>
    <row r="104" customFormat="1" hidden="1" x14ac:dyDescent="0.4"/>
    <row r="105" customFormat="1" hidden="1" x14ac:dyDescent="0.4"/>
    <row r="106" customFormat="1" hidden="1" x14ac:dyDescent="0.4"/>
    <row r="107" customFormat="1" hidden="1" x14ac:dyDescent="0.4"/>
    <row r="108" customFormat="1" hidden="1" x14ac:dyDescent="0.4"/>
    <row r="109" customFormat="1" hidden="1" x14ac:dyDescent="0.4"/>
    <row r="110" customFormat="1" hidden="1" x14ac:dyDescent="0.4"/>
    <row r="111" customFormat="1" hidden="1" x14ac:dyDescent="0.4"/>
    <row r="112" customFormat="1" hidden="1" x14ac:dyDescent="0.4"/>
    <row r="113" customFormat="1" hidden="1" x14ac:dyDescent="0.4"/>
    <row r="114" customFormat="1" hidden="1" x14ac:dyDescent="0.4"/>
    <row r="115" customFormat="1" hidden="1" x14ac:dyDescent="0.4"/>
    <row r="116" customFormat="1" hidden="1" x14ac:dyDescent="0.4"/>
    <row r="117" customFormat="1" hidden="1" x14ac:dyDescent="0.4"/>
    <row r="118" customFormat="1" hidden="1" x14ac:dyDescent="0.4"/>
    <row r="119" customFormat="1" hidden="1" x14ac:dyDescent="0.4"/>
    <row r="120" customFormat="1" hidden="1" x14ac:dyDescent="0.4"/>
    <row r="121" customFormat="1" hidden="1" x14ac:dyDescent="0.4"/>
    <row r="122" customFormat="1" hidden="1" x14ac:dyDescent="0.4"/>
    <row r="123" customFormat="1" hidden="1" x14ac:dyDescent="0.4"/>
    <row r="124" customFormat="1" hidden="1" x14ac:dyDescent="0.4"/>
    <row r="125" customFormat="1" hidden="1" x14ac:dyDescent="0.4"/>
    <row r="126" customFormat="1" hidden="1" x14ac:dyDescent="0.4"/>
    <row r="127" customFormat="1" hidden="1" x14ac:dyDescent="0.4"/>
    <row r="128" customFormat="1" hidden="1" x14ac:dyDescent="0.4"/>
    <row r="129" customFormat="1" hidden="1" x14ac:dyDescent="0.4"/>
    <row r="130" customFormat="1" hidden="1" x14ac:dyDescent="0.4"/>
    <row r="131" customFormat="1" hidden="1" x14ac:dyDescent="0.4"/>
    <row r="132" customFormat="1" hidden="1" x14ac:dyDescent="0.4"/>
    <row r="133" customFormat="1" hidden="1" x14ac:dyDescent="0.4"/>
    <row r="134" customFormat="1" hidden="1" x14ac:dyDescent="0.4"/>
    <row r="135" customFormat="1" hidden="1" x14ac:dyDescent="0.4"/>
    <row r="136" customFormat="1" hidden="1" x14ac:dyDescent="0.4"/>
    <row r="137" customFormat="1" hidden="1" x14ac:dyDescent="0.4"/>
    <row r="138" customFormat="1" hidden="1" x14ac:dyDescent="0.4"/>
    <row r="139" customFormat="1" hidden="1" x14ac:dyDescent="0.4"/>
    <row r="140" customFormat="1" hidden="1" x14ac:dyDescent="0.4"/>
    <row r="141" customFormat="1" hidden="1" x14ac:dyDescent="0.4"/>
    <row r="142" customFormat="1" hidden="1" x14ac:dyDescent="0.4"/>
    <row r="143" customFormat="1" hidden="1" x14ac:dyDescent="0.4"/>
    <row r="144" customFormat="1" hidden="1" x14ac:dyDescent="0.4"/>
    <row r="145" customFormat="1" hidden="1" x14ac:dyDescent="0.4"/>
    <row r="146" customFormat="1" hidden="1" x14ac:dyDescent="0.4"/>
    <row r="147" customFormat="1" hidden="1" x14ac:dyDescent="0.4"/>
    <row r="148" customFormat="1" hidden="1" x14ac:dyDescent="0.4"/>
    <row r="149" customFormat="1" hidden="1" x14ac:dyDescent="0.4"/>
    <row r="150" customFormat="1" hidden="1" x14ac:dyDescent="0.4"/>
    <row r="151" customFormat="1" hidden="1" x14ac:dyDescent="0.4"/>
    <row r="152" customFormat="1" hidden="1" x14ac:dyDescent="0.4"/>
    <row r="153" customFormat="1" hidden="1" x14ac:dyDescent="0.4"/>
    <row r="154" customFormat="1" hidden="1" x14ac:dyDescent="0.4"/>
    <row r="155" customFormat="1" hidden="1" x14ac:dyDescent="0.4"/>
    <row r="156" customFormat="1" hidden="1" x14ac:dyDescent="0.4"/>
    <row r="157" customFormat="1" hidden="1" x14ac:dyDescent="0.4"/>
    <row r="158" customFormat="1" hidden="1" x14ac:dyDescent="0.4"/>
    <row r="159" customFormat="1" hidden="1" x14ac:dyDescent="0.4"/>
    <row r="160" customFormat="1" hidden="1" x14ac:dyDescent="0.4"/>
    <row r="161" customFormat="1" hidden="1" x14ac:dyDescent="0.4"/>
    <row r="162" customFormat="1" hidden="1" x14ac:dyDescent="0.4"/>
    <row r="163" customFormat="1" hidden="1" x14ac:dyDescent="0.4"/>
    <row r="164" customFormat="1" hidden="1" x14ac:dyDescent="0.4"/>
    <row r="165" customFormat="1" hidden="1" x14ac:dyDescent="0.4"/>
    <row r="166" customFormat="1" hidden="1" x14ac:dyDescent="0.4"/>
    <row r="167" customFormat="1" hidden="1" x14ac:dyDescent="0.4"/>
    <row r="168" customFormat="1" hidden="1" x14ac:dyDescent="0.4"/>
    <row r="169" customFormat="1" hidden="1" x14ac:dyDescent="0.4"/>
    <row r="170" customFormat="1" hidden="1" x14ac:dyDescent="0.4"/>
    <row r="171" customFormat="1" hidden="1" x14ac:dyDescent="0.4"/>
    <row r="172" customFormat="1" hidden="1" x14ac:dyDescent="0.4"/>
    <row r="173" customFormat="1" hidden="1" x14ac:dyDescent="0.4"/>
    <row r="174" customFormat="1" hidden="1" x14ac:dyDescent="0.4"/>
    <row r="175" customFormat="1" hidden="1" x14ac:dyDescent="0.4"/>
    <row r="176" customFormat="1" hidden="1" x14ac:dyDescent="0.4"/>
    <row r="177" customFormat="1" hidden="1" x14ac:dyDescent="0.4"/>
    <row r="178" customFormat="1" hidden="1" x14ac:dyDescent="0.4"/>
    <row r="179" customFormat="1" hidden="1" x14ac:dyDescent="0.4"/>
    <row r="180" customFormat="1" hidden="1" x14ac:dyDescent="0.4"/>
    <row r="181" customFormat="1" hidden="1" x14ac:dyDescent="0.4"/>
    <row r="182" customFormat="1" hidden="1" x14ac:dyDescent="0.4"/>
    <row r="183" customFormat="1" hidden="1" x14ac:dyDescent="0.4"/>
    <row r="184" customFormat="1" hidden="1" x14ac:dyDescent="0.4"/>
    <row r="185" customFormat="1" hidden="1" x14ac:dyDescent="0.4"/>
    <row r="186" customFormat="1" hidden="1" x14ac:dyDescent="0.4"/>
    <row r="187" customFormat="1" hidden="1" x14ac:dyDescent="0.4"/>
    <row r="188" customFormat="1" hidden="1" x14ac:dyDescent="0.4"/>
    <row r="189" customFormat="1" hidden="1" x14ac:dyDescent="0.4"/>
    <row r="190" customFormat="1" hidden="1" x14ac:dyDescent="0.4"/>
    <row r="191" customFormat="1" hidden="1" x14ac:dyDescent="0.4"/>
    <row r="192" customFormat="1" hidden="1" x14ac:dyDescent="0.4"/>
    <row r="193" customFormat="1" hidden="1" x14ac:dyDescent="0.4"/>
    <row r="194" customFormat="1" hidden="1" x14ac:dyDescent="0.4"/>
    <row r="195" customFormat="1" hidden="1" x14ac:dyDescent="0.4"/>
    <row r="196" customFormat="1" hidden="1" x14ac:dyDescent="0.4"/>
    <row r="197" customFormat="1" hidden="1" x14ac:dyDescent="0.4"/>
    <row r="198" customFormat="1" hidden="1" x14ac:dyDescent="0.4"/>
    <row r="199" customFormat="1" hidden="1" x14ac:dyDescent="0.4"/>
    <row r="200" customFormat="1" hidden="1" x14ac:dyDescent="0.4"/>
    <row r="201" customFormat="1" hidden="1" x14ac:dyDescent="0.4"/>
    <row r="202" customFormat="1" hidden="1" x14ac:dyDescent="0.4"/>
    <row r="203" customFormat="1" hidden="1" x14ac:dyDescent="0.4"/>
    <row r="204" customFormat="1" hidden="1" x14ac:dyDescent="0.4"/>
    <row r="205" customFormat="1" hidden="1" x14ac:dyDescent="0.4"/>
    <row r="206" customFormat="1" hidden="1" x14ac:dyDescent="0.4"/>
    <row r="207" customFormat="1" hidden="1" x14ac:dyDescent="0.4"/>
    <row r="208" customFormat="1" hidden="1" x14ac:dyDescent="0.4"/>
    <row r="209" customFormat="1" hidden="1" x14ac:dyDescent="0.4"/>
    <row r="210" customFormat="1" hidden="1" x14ac:dyDescent="0.4"/>
    <row r="211" customFormat="1" hidden="1" x14ac:dyDescent="0.4"/>
    <row r="212" customFormat="1" hidden="1" x14ac:dyDescent="0.4"/>
    <row r="213" customFormat="1" hidden="1" x14ac:dyDescent="0.4"/>
    <row r="214" customFormat="1" hidden="1" x14ac:dyDescent="0.4"/>
    <row r="215" customFormat="1" hidden="1" x14ac:dyDescent="0.4"/>
  </sheetData>
  <sheetProtection algorithmName="SHA-512" hashValue="yrfeWjjooOTCC/j2ZHY3vDO70y5abzp6Sg8CX1uLlDNA5GDoWy85gZLxOB9d3dfqdCLWpIU+eCQPvOTkBgDWKw==" saltValue="NOnjHg4qYQnx19rWD5EV6A==" spinCount="100000" sheet="1" objects="1" scenarios="1" selectLockedCells="1"/>
  <mergeCells count="1">
    <mergeCell ref="H21:N23"/>
  </mergeCells>
  <dataValidations count="1">
    <dataValidation type="whole" allowBlank="1" showInputMessage="1" showErrorMessage="1" sqref="J6:J7" xr:uid="{0CE36BD5-73AE-4878-866F-7F98C965D38B}">
      <formula1>1</formula1>
      <formula2>27</formula2>
    </dataValidation>
  </dataValidations>
  <pageMargins left="0.7" right="0.7" top="0.75" bottom="0.75" header="0.3" footer="0.3"/>
  <ignoredErrors>
    <ignoredError sqref="N14:N15 N12:N13" formula="1"/>
  </ignoredErrors>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63607-9A2E-4076-89C7-DCBF98863BEC}">
  <sheetPr>
    <tabColor theme="3" tint="0.499984740745262"/>
  </sheetPr>
  <dimension ref="A1:O28"/>
  <sheetViews>
    <sheetView workbookViewId="0">
      <selection activeCell="C13" sqref="C13"/>
    </sheetView>
  </sheetViews>
  <sheetFormatPr defaultColWidth="0" defaultRowHeight="14.6" zeroHeight="1" x14ac:dyDescent="0.4"/>
  <cols>
    <col min="1" max="5" width="9.23046875" customWidth="1"/>
    <col min="6" max="6" width="9.23046875" style="7" customWidth="1"/>
    <col min="7" max="7" width="9.23046875" style="3" customWidth="1"/>
    <col min="8" max="8" width="9.23046875" style="5" customWidth="1"/>
    <col min="9" max="10" width="9.23046875" style="7" customWidth="1"/>
    <col min="11" max="14" width="9.23046875" customWidth="1"/>
    <col min="15" max="15" width="0" hidden="1" customWidth="1"/>
    <col min="16" max="16384" width="9.23046875" hidden="1"/>
  </cols>
  <sheetData>
    <row r="1" spans="1:14" x14ac:dyDescent="0.4">
      <c r="A1" s="32" t="s">
        <v>0</v>
      </c>
      <c r="B1" s="33" t="s">
        <v>1</v>
      </c>
      <c r="C1" s="33" t="s">
        <v>2</v>
      </c>
      <c r="D1" s="34" t="s">
        <v>24</v>
      </c>
      <c r="E1" s="34" t="s">
        <v>23</v>
      </c>
      <c r="F1" s="25" t="s">
        <v>3</v>
      </c>
      <c r="G1" s="28" t="s">
        <v>4</v>
      </c>
      <c r="H1" s="30" t="s">
        <v>5</v>
      </c>
      <c r="I1" s="39" t="s">
        <v>6</v>
      </c>
      <c r="J1" s="40"/>
      <c r="K1" s="41" t="s">
        <v>7</v>
      </c>
      <c r="L1" s="42"/>
      <c r="M1" s="43" t="s">
        <v>8</v>
      </c>
      <c r="N1" s="44"/>
    </row>
    <row r="2" spans="1:14" x14ac:dyDescent="0.4">
      <c r="A2" s="38">
        <v>1</v>
      </c>
      <c r="B2" s="37">
        <v>132</v>
      </c>
      <c r="C2" s="37">
        <v>52.8</v>
      </c>
      <c r="D2" s="37">
        <v>6</v>
      </c>
      <c r="E2" s="37">
        <v>50</v>
      </c>
      <c r="F2" s="26">
        <v>0</v>
      </c>
      <c r="G2" s="29">
        <v>0</v>
      </c>
      <c r="H2" s="31">
        <v>0</v>
      </c>
      <c r="K2" s="3"/>
      <c r="L2" s="3"/>
      <c r="M2" s="5"/>
      <c r="N2" s="5"/>
    </row>
    <row r="3" spans="1:14" x14ac:dyDescent="0.4">
      <c r="A3" s="38">
        <v>2</v>
      </c>
      <c r="B3" s="36">
        <v>132</v>
      </c>
      <c r="C3" s="36">
        <v>52.8</v>
      </c>
      <c r="D3" s="36">
        <v>8</v>
      </c>
      <c r="E3" s="36">
        <v>75</v>
      </c>
      <c r="F3" s="26">
        <v>120</v>
      </c>
      <c r="G3" s="29">
        <v>0</v>
      </c>
      <c r="H3" s="31">
        <v>0</v>
      </c>
      <c r="J3" s="7">
        <f>F3+F2</f>
        <v>120</v>
      </c>
      <c r="K3" s="3"/>
      <c r="L3" s="3">
        <v>20</v>
      </c>
      <c r="M3" s="5"/>
      <c r="N3" s="5">
        <v>0</v>
      </c>
    </row>
    <row r="4" spans="1:14" x14ac:dyDescent="0.4">
      <c r="A4" s="38">
        <v>3</v>
      </c>
      <c r="B4" s="35">
        <v>140</v>
      </c>
      <c r="C4" s="35">
        <v>56</v>
      </c>
      <c r="D4" s="36">
        <v>10</v>
      </c>
      <c r="E4" s="36">
        <v>100</v>
      </c>
      <c r="F4" s="26">
        <v>240</v>
      </c>
      <c r="G4" s="29">
        <v>20</v>
      </c>
      <c r="H4" s="31">
        <v>0</v>
      </c>
      <c r="J4" s="7">
        <f t="shared" ref="J4:J28" si="0">J3+F4</f>
        <v>360</v>
      </c>
      <c r="K4" s="3"/>
      <c r="L4" s="3">
        <f t="shared" ref="L4:L26" si="1">L3+G5</f>
        <v>20</v>
      </c>
      <c r="M4" s="5"/>
      <c r="N4" s="5">
        <v>0</v>
      </c>
    </row>
    <row r="5" spans="1:14" x14ac:dyDescent="0.4">
      <c r="A5" s="38">
        <v>4</v>
      </c>
      <c r="B5" s="36">
        <v>140</v>
      </c>
      <c r="C5" s="36">
        <v>56</v>
      </c>
      <c r="D5" s="36">
        <v>12</v>
      </c>
      <c r="E5" s="36">
        <v>125</v>
      </c>
      <c r="F5" s="26">
        <v>400</v>
      </c>
      <c r="G5" s="29">
        <v>0</v>
      </c>
      <c r="H5" s="31">
        <v>0</v>
      </c>
      <c r="J5" s="7">
        <f t="shared" si="0"/>
        <v>760</v>
      </c>
      <c r="K5" s="3"/>
      <c r="L5" s="3">
        <f t="shared" si="1"/>
        <v>20</v>
      </c>
      <c r="M5" s="5"/>
      <c r="N5" s="5">
        <v>0</v>
      </c>
    </row>
    <row r="6" spans="1:14" x14ac:dyDescent="0.4">
      <c r="A6" s="38">
        <v>5</v>
      </c>
      <c r="B6" s="36">
        <v>140</v>
      </c>
      <c r="C6" s="36">
        <v>56</v>
      </c>
      <c r="D6" s="36">
        <v>14</v>
      </c>
      <c r="E6" s="36">
        <v>150</v>
      </c>
      <c r="F6" s="26">
        <v>600</v>
      </c>
      <c r="G6" s="29">
        <v>0</v>
      </c>
      <c r="H6" s="31">
        <v>0</v>
      </c>
      <c r="J6" s="7">
        <f t="shared" si="0"/>
        <v>1360</v>
      </c>
      <c r="K6" s="3"/>
      <c r="L6" s="3">
        <f t="shared" si="1"/>
        <v>120</v>
      </c>
      <c r="M6" s="5"/>
      <c r="N6" s="5">
        <v>0</v>
      </c>
    </row>
    <row r="7" spans="1:14" x14ac:dyDescent="0.4">
      <c r="A7" s="17">
        <v>6</v>
      </c>
      <c r="B7" s="35">
        <v>147</v>
      </c>
      <c r="C7" s="35">
        <v>58.8</v>
      </c>
      <c r="D7" s="36">
        <v>16</v>
      </c>
      <c r="E7" s="36">
        <v>175</v>
      </c>
      <c r="F7" s="26">
        <v>840</v>
      </c>
      <c r="G7" s="29">
        <v>100</v>
      </c>
      <c r="H7" s="31">
        <v>0</v>
      </c>
      <c r="J7" s="7">
        <f t="shared" si="0"/>
        <v>2200</v>
      </c>
      <c r="K7" s="3"/>
      <c r="L7" s="3">
        <f t="shared" si="1"/>
        <v>120</v>
      </c>
      <c r="M7" s="5"/>
      <c r="N7" s="5">
        <v>0</v>
      </c>
    </row>
    <row r="8" spans="1:14" x14ac:dyDescent="0.4">
      <c r="A8" s="18">
        <v>7</v>
      </c>
      <c r="B8" s="36">
        <v>147</v>
      </c>
      <c r="C8" s="36">
        <v>58.8</v>
      </c>
      <c r="D8" s="36">
        <v>18</v>
      </c>
      <c r="E8" s="36">
        <v>200</v>
      </c>
      <c r="F8" s="27">
        <v>1120</v>
      </c>
      <c r="G8" s="29">
        <v>0</v>
      </c>
      <c r="H8" s="31">
        <v>0</v>
      </c>
      <c r="J8" s="7">
        <f t="shared" si="0"/>
        <v>3320</v>
      </c>
      <c r="K8" s="3"/>
      <c r="L8" s="3">
        <f t="shared" si="1"/>
        <v>120</v>
      </c>
      <c r="M8" s="5"/>
      <c r="N8" s="5">
        <v>0</v>
      </c>
    </row>
    <row r="9" spans="1:14" x14ac:dyDescent="0.4">
      <c r="A9" s="38">
        <v>8</v>
      </c>
      <c r="B9" s="36">
        <v>147</v>
      </c>
      <c r="C9" s="36">
        <v>58.8</v>
      </c>
      <c r="D9" s="36">
        <v>20</v>
      </c>
      <c r="E9" s="36">
        <v>225</v>
      </c>
      <c r="F9" s="27">
        <v>1440</v>
      </c>
      <c r="G9" s="29">
        <v>0</v>
      </c>
      <c r="H9" s="31">
        <v>0</v>
      </c>
      <c r="J9" s="7">
        <f t="shared" si="0"/>
        <v>4760</v>
      </c>
      <c r="K9" s="3"/>
      <c r="L9" s="3">
        <f t="shared" si="1"/>
        <v>320</v>
      </c>
      <c r="M9" s="5"/>
      <c r="N9" s="5">
        <v>0</v>
      </c>
    </row>
    <row r="10" spans="1:14" x14ac:dyDescent="0.4">
      <c r="A10" s="18">
        <v>9</v>
      </c>
      <c r="B10" s="35">
        <v>155</v>
      </c>
      <c r="C10" s="35">
        <v>62</v>
      </c>
      <c r="D10" s="36">
        <v>22</v>
      </c>
      <c r="E10" s="36">
        <v>250</v>
      </c>
      <c r="F10" s="27">
        <v>1800</v>
      </c>
      <c r="G10" s="29">
        <v>200</v>
      </c>
      <c r="H10" s="31">
        <v>10</v>
      </c>
      <c r="J10" s="7">
        <f t="shared" si="0"/>
        <v>6560</v>
      </c>
      <c r="K10" s="3"/>
      <c r="L10" s="3">
        <f t="shared" si="1"/>
        <v>320</v>
      </c>
      <c r="M10" s="5"/>
      <c r="N10" s="5">
        <v>10</v>
      </c>
    </row>
    <row r="11" spans="1:14" x14ac:dyDescent="0.4">
      <c r="A11" s="38">
        <v>10</v>
      </c>
      <c r="B11" s="36">
        <v>155</v>
      </c>
      <c r="C11" s="36">
        <v>62</v>
      </c>
      <c r="D11" s="36">
        <v>24</v>
      </c>
      <c r="E11" s="36">
        <v>275</v>
      </c>
      <c r="F11" s="27">
        <v>1900</v>
      </c>
      <c r="G11" s="29">
        <v>0</v>
      </c>
      <c r="H11" s="31">
        <v>0</v>
      </c>
      <c r="J11" s="7">
        <f t="shared" si="0"/>
        <v>8460</v>
      </c>
      <c r="K11" s="3"/>
      <c r="L11" s="3">
        <f t="shared" si="1"/>
        <v>320</v>
      </c>
      <c r="M11" s="5"/>
      <c r="N11" s="5">
        <v>10</v>
      </c>
    </row>
    <row r="12" spans="1:14" x14ac:dyDescent="0.4">
      <c r="A12" s="38">
        <v>11</v>
      </c>
      <c r="B12" s="36">
        <v>155</v>
      </c>
      <c r="C12" s="36">
        <v>62</v>
      </c>
      <c r="D12" s="36">
        <v>26</v>
      </c>
      <c r="E12" s="36">
        <v>300</v>
      </c>
      <c r="F12" s="27">
        <v>2000</v>
      </c>
      <c r="G12" s="29">
        <v>0</v>
      </c>
      <c r="H12" s="31">
        <v>0</v>
      </c>
      <c r="J12" s="7">
        <f t="shared" si="0"/>
        <v>10460</v>
      </c>
      <c r="K12" s="3"/>
      <c r="L12" s="3">
        <f t="shared" si="1"/>
        <v>720</v>
      </c>
      <c r="M12" s="5"/>
      <c r="N12" s="5">
        <v>10</v>
      </c>
    </row>
    <row r="13" spans="1:14" x14ac:dyDescent="0.4">
      <c r="A13" s="18">
        <v>12</v>
      </c>
      <c r="B13" s="35">
        <v>162</v>
      </c>
      <c r="C13" s="35">
        <v>64.8</v>
      </c>
      <c r="D13" s="36">
        <v>28</v>
      </c>
      <c r="E13" s="36">
        <v>325</v>
      </c>
      <c r="F13" s="27">
        <v>2100</v>
      </c>
      <c r="G13" s="29">
        <v>400</v>
      </c>
      <c r="H13" s="31">
        <v>20</v>
      </c>
      <c r="J13" s="7">
        <f t="shared" si="0"/>
        <v>12560</v>
      </c>
      <c r="K13" s="3"/>
      <c r="L13" s="3">
        <f t="shared" si="1"/>
        <v>720</v>
      </c>
      <c r="M13" s="5"/>
      <c r="N13" s="5">
        <v>30</v>
      </c>
    </row>
    <row r="14" spans="1:14" x14ac:dyDescent="0.4">
      <c r="A14" s="38">
        <v>13</v>
      </c>
      <c r="B14" s="36">
        <v>162</v>
      </c>
      <c r="C14" s="36">
        <v>64.8</v>
      </c>
      <c r="D14" s="36">
        <v>30</v>
      </c>
      <c r="E14" s="36">
        <v>350</v>
      </c>
      <c r="F14" s="27">
        <v>2200</v>
      </c>
      <c r="G14" s="29">
        <v>0</v>
      </c>
      <c r="H14" s="31">
        <v>0</v>
      </c>
      <c r="J14" s="7">
        <f t="shared" si="0"/>
        <v>14760</v>
      </c>
      <c r="K14" s="3"/>
      <c r="L14" s="3">
        <f t="shared" si="1"/>
        <v>720</v>
      </c>
      <c r="M14" s="5"/>
      <c r="N14" s="5">
        <v>30</v>
      </c>
    </row>
    <row r="15" spans="1:14" x14ac:dyDescent="0.4">
      <c r="A15" s="38">
        <v>14</v>
      </c>
      <c r="B15" s="36">
        <v>162</v>
      </c>
      <c r="C15" s="36">
        <v>64.8</v>
      </c>
      <c r="D15" s="36">
        <v>32</v>
      </c>
      <c r="E15" s="36">
        <v>375</v>
      </c>
      <c r="F15" s="27">
        <v>2300</v>
      </c>
      <c r="G15" s="29">
        <v>0</v>
      </c>
      <c r="H15" s="31">
        <v>0</v>
      </c>
      <c r="J15" s="7">
        <f t="shared" si="0"/>
        <v>17060</v>
      </c>
      <c r="K15" s="3"/>
      <c r="L15" s="3">
        <f t="shared" si="1"/>
        <v>1320</v>
      </c>
      <c r="M15" s="5"/>
      <c r="N15" s="5">
        <v>30</v>
      </c>
    </row>
    <row r="16" spans="1:14" x14ac:dyDescent="0.4">
      <c r="A16" s="38">
        <v>15</v>
      </c>
      <c r="B16" s="35">
        <v>170</v>
      </c>
      <c r="C16" s="35">
        <v>68</v>
      </c>
      <c r="D16" s="36">
        <v>33</v>
      </c>
      <c r="E16" s="36">
        <v>400</v>
      </c>
      <c r="F16" s="27">
        <v>2400</v>
      </c>
      <c r="G16" s="29">
        <v>600</v>
      </c>
      <c r="H16" s="31">
        <v>30</v>
      </c>
      <c r="J16" s="7">
        <f t="shared" si="0"/>
        <v>19460</v>
      </c>
      <c r="K16" s="3"/>
      <c r="L16" s="3">
        <f t="shared" si="1"/>
        <v>1320</v>
      </c>
      <c r="M16" s="5"/>
      <c r="N16" s="5">
        <v>60</v>
      </c>
    </row>
    <row r="17" spans="1:14" x14ac:dyDescent="0.4">
      <c r="A17" s="38">
        <v>16</v>
      </c>
      <c r="B17" s="36">
        <v>170</v>
      </c>
      <c r="C17" s="36">
        <v>68</v>
      </c>
      <c r="D17" s="36">
        <v>34</v>
      </c>
      <c r="E17" s="36">
        <v>425</v>
      </c>
      <c r="F17" s="27">
        <v>2500</v>
      </c>
      <c r="G17" s="29">
        <v>0</v>
      </c>
      <c r="H17" s="31">
        <v>0</v>
      </c>
      <c r="J17" s="7">
        <f t="shared" si="0"/>
        <v>21960</v>
      </c>
      <c r="K17" s="3"/>
      <c r="L17" s="3">
        <f t="shared" si="1"/>
        <v>1320</v>
      </c>
      <c r="M17" s="5"/>
      <c r="N17" s="5">
        <v>60</v>
      </c>
    </row>
    <row r="18" spans="1:14" x14ac:dyDescent="0.4">
      <c r="A18" s="38">
        <v>17</v>
      </c>
      <c r="B18" s="36">
        <v>170</v>
      </c>
      <c r="C18" s="36">
        <v>68</v>
      </c>
      <c r="D18" s="36">
        <v>35</v>
      </c>
      <c r="E18" s="36">
        <v>450</v>
      </c>
      <c r="F18" s="27">
        <v>2600</v>
      </c>
      <c r="G18" s="29">
        <v>0</v>
      </c>
      <c r="H18" s="31">
        <v>0</v>
      </c>
      <c r="J18" s="7">
        <f t="shared" si="0"/>
        <v>24560</v>
      </c>
      <c r="K18" s="3"/>
      <c r="L18" s="3">
        <f t="shared" si="1"/>
        <v>1920</v>
      </c>
      <c r="M18" s="5"/>
      <c r="N18" s="5">
        <v>60</v>
      </c>
    </row>
    <row r="19" spans="1:14" x14ac:dyDescent="0.4">
      <c r="A19" s="38">
        <v>18</v>
      </c>
      <c r="B19" s="35">
        <v>177</v>
      </c>
      <c r="C19" s="35">
        <v>70.8</v>
      </c>
      <c r="D19" s="36">
        <v>36</v>
      </c>
      <c r="E19" s="36">
        <v>475</v>
      </c>
      <c r="F19" s="27">
        <v>2700</v>
      </c>
      <c r="G19" s="29">
        <v>600</v>
      </c>
      <c r="H19" s="31">
        <v>50</v>
      </c>
      <c r="J19" s="7">
        <f t="shared" si="0"/>
        <v>27260</v>
      </c>
      <c r="K19" s="3"/>
      <c r="L19" s="3">
        <f t="shared" si="1"/>
        <v>1920</v>
      </c>
      <c r="M19" s="5"/>
      <c r="N19" s="5">
        <v>110</v>
      </c>
    </row>
    <row r="20" spans="1:14" x14ac:dyDescent="0.4">
      <c r="A20" s="38">
        <v>19</v>
      </c>
      <c r="B20" s="36">
        <v>177</v>
      </c>
      <c r="C20" s="36">
        <v>70.8</v>
      </c>
      <c r="D20" s="36">
        <v>37</v>
      </c>
      <c r="E20" s="36">
        <v>500</v>
      </c>
      <c r="F20" s="27">
        <v>2800</v>
      </c>
      <c r="G20" s="29">
        <v>0</v>
      </c>
      <c r="H20" s="31">
        <v>0</v>
      </c>
      <c r="J20" s="7">
        <f t="shared" si="0"/>
        <v>30060</v>
      </c>
      <c r="K20" s="3"/>
      <c r="L20" s="3">
        <f t="shared" si="1"/>
        <v>1920</v>
      </c>
      <c r="M20" s="5"/>
      <c r="N20" s="5">
        <v>110</v>
      </c>
    </row>
    <row r="21" spans="1:14" x14ac:dyDescent="0.4">
      <c r="A21" s="38">
        <v>20</v>
      </c>
      <c r="B21" s="36">
        <v>177</v>
      </c>
      <c r="C21" s="36">
        <v>70.8</v>
      </c>
      <c r="D21" s="36">
        <v>38</v>
      </c>
      <c r="E21" s="36">
        <v>525</v>
      </c>
      <c r="F21" s="27">
        <v>2900</v>
      </c>
      <c r="G21" s="29">
        <v>0</v>
      </c>
      <c r="H21" s="31">
        <v>0</v>
      </c>
      <c r="J21" s="7">
        <f t="shared" si="0"/>
        <v>32960</v>
      </c>
      <c r="K21" s="3"/>
      <c r="L21" s="3">
        <f t="shared" si="1"/>
        <v>2520</v>
      </c>
      <c r="M21" s="5"/>
      <c r="N21" s="5">
        <v>110</v>
      </c>
    </row>
    <row r="22" spans="1:14" x14ac:dyDescent="0.4">
      <c r="A22" s="38">
        <v>21</v>
      </c>
      <c r="B22" s="35">
        <v>185</v>
      </c>
      <c r="C22" s="35">
        <v>74</v>
      </c>
      <c r="D22" s="36">
        <v>39</v>
      </c>
      <c r="E22" s="36">
        <v>550</v>
      </c>
      <c r="F22" s="27">
        <v>3000</v>
      </c>
      <c r="G22" s="29">
        <v>600</v>
      </c>
      <c r="H22" s="31">
        <v>100</v>
      </c>
      <c r="J22" s="7">
        <f t="shared" si="0"/>
        <v>35960</v>
      </c>
      <c r="K22" s="3"/>
      <c r="L22" s="3">
        <f t="shared" si="1"/>
        <v>2520</v>
      </c>
      <c r="M22" s="5"/>
      <c r="N22" s="5">
        <v>210</v>
      </c>
    </row>
    <row r="23" spans="1:14" x14ac:dyDescent="0.4">
      <c r="A23" s="38">
        <v>22</v>
      </c>
      <c r="B23" s="36">
        <v>185</v>
      </c>
      <c r="C23" s="36">
        <v>74</v>
      </c>
      <c r="D23" s="36">
        <v>40</v>
      </c>
      <c r="E23" s="36">
        <v>575</v>
      </c>
      <c r="F23" s="27">
        <v>3100</v>
      </c>
      <c r="G23" s="29">
        <v>0</v>
      </c>
      <c r="H23" s="31">
        <v>0</v>
      </c>
      <c r="J23" s="7">
        <f t="shared" si="0"/>
        <v>39060</v>
      </c>
      <c r="K23" s="3"/>
      <c r="L23" s="3">
        <f t="shared" si="1"/>
        <v>2520</v>
      </c>
      <c r="M23" s="5"/>
      <c r="N23" s="5">
        <v>210</v>
      </c>
    </row>
    <row r="24" spans="1:14" x14ac:dyDescent="0.4">
      <c r="A24" s="38">
        <v>23</v>
      </c>
      <c r="B24" s="36">
        <v>185</v>
      </c>
      <c r="C24" s="36">
        <v>74</v>
      </c>
      <c r="D24" s="36">
        <v>41</v>
      </c>
      <c r="E24" s="36">
        <v>600</v>
      </c>
      <c r="F24" s="27">
        <v>3200</v>
      </c>
      <c r="G24" s="29">
        <v>0</v>
      </c>
      <c r="H24" s="31">
        <v>0</v>
      </c>
      <c r="J24" s="7">
        <f t="shared" si="0"/>
        <v>42260</v>
      </c>
      <c r="K24" s="3"/>
      <c r="L24" s="3">
        <f t="shared" si="1"/>
        <v>3120</v>
      </c>
      <c r="M24" s="5"/>
      <c r="N24" s="5">
        <v>210</v>
      </c>
    </row>
    <row r="25" spans="1:14" x14ac:dyDescent="0.4">
      <c r="A25" s="38">
        <v>24</v>
      </c>
      <c r="B25" s="35">
        <v>192</v>
      </c>
      <c r="C25" s="35">
        <v>76.8</v>
      </c>
      <c r="D25" s="36">
        <v>42</v>
      </c>
      <c r="E25" s="36">
        <v>625</v>
      </c>
      <c r="F25" s="27">
        <v>3300</v>
      </c>
      <c r="G25" s="29">
        <v>600</v>
      </c>
      <c r="H25" s="31">
        <v>120</v>
      </c>
      <c r="J25" s="7">
        <f t="shared" si="0"/>
        <v>45560</v>
      </c>
      <c r="K25" s="3"/>
      <c r="L25" s="3">
        <f t="shared" si="1"/>
        <v>3120</v>
      </c>
      <c r="M25" s="5"/>
      <c r="N25" s="5">
        <v>330</v>
      </c>
    </row>
    <row r="26" spans="1:14" x14ac:dyDescent="0.4">
      <c r="A26" s="38">
        <v>25</v>
      </c>
      <c r="B26" s="36">
        <v>192</v>
      </c>
      <c r="C26" s="36">
        <v>76.8</v>
      </c>
      <c r="D26" s="36">
        <v>43</v>
      </c>
      <c r="E26" s="36">
        <v>650</v>
      </c>
      <c r="F26" s="27">
        <v>3400</v>
      </c>
      <c r="G26" s="29">
        <v>0</v>
      </c>
      <c r="H26" s="31">
        <v>0</v>
      </c>
      <c r="J26" s="7">
        <f t="shared" si="0"/>
        <v>48960</v>
      </c>
      <c r="K26" s="3"/>
      <c r="L26" s="3">
        <f t="shared" si="1"/>
        <v>3120</v>
      </c>
      <c r="M26" s="5"/>
      <c r="N26" s="5">
        <v>330</v>
      </c>
    </row>
    <row r="27" spans="1:14" x14ac:dyDescent="0.4">
      <c r="A27" s="38">
        <v>26</v>
      </c>
      <c r="B27" s="36">
        <v>192</v>
      </c>
      <c r="C27" s="36">
        <v>76.8</v>
      </c>
      <c r="D27" s="36">
        <v>44</v>
      </c>
      <c r="E27" s="36">
        <v>675</v>
      </c>
      <c r="F27" s="27">
        <v>3500</v>
      </c>
      <c r="G27" s="29">
        <v>0</v>
      </c>
      <c r="H27" s="31">
        <v>0</v>
      </c>
      <c r="J27" s="7">
        <f t="shared" si="0"/>
        <v>52460</v>
      </c>
      <c r="K27" s="3"/>
      <c r="L27" s="3">
        <f>L26+G27</f>
        <v>3120</v>
      </c>
      <c r="M27" s="5"/>
      <c r="N27" s="5">
        <v>330</v>
      </c>
    </row>
    <row r="28" spans="1:14" x14ac:dyDescent="0.4">
      <c r="A28" s="38">
        <v>27</v>
      </c>
      <c r="B28" s="35">
        <v>200</v>
      </c>
      <c r="C28" s="35">
        <v>80</v>
      </c>
      <c r="D28" s="36">
        <v>45</v>
      </c>
      <c r="E28" s="36">
        <v>700</v>
      </c>
      <c r="F28" s="27">
        <v>3600</v>
      </c>
      <c r="G28" s="29">
        <v>600</v>
      </c>
      <c r="H28" s="31">
        <v>150</v>
      </c>
      <c r="J28" s="7">
        <f t="shared" si="0"/>
        <v>56060</v>
      </c>
      <c r="K28" s="3"/>
      <c r="L28" s="3">
        <f>L27+G28</f>
        <v>3720</v>
      </c>
      <c r="M28" s="5"/>
      <c r="N28" s="5">
        <v>480</v>
      </c>
    </row>
  </sheetData>
  <sheetProtection algorithmName="SHA-512" hashValue="DBYayTdbPDY9k0ET19RbKs+eopNd/Va3h7yksngAXdpAyrt+xRUMDNEAJcNABPrluRUyD57k5TMRUN3bdexgVA==" saltValue="pSWdW9KlkPlbpk+rWqW2tA==" spinCount="100000" sheet="1" objects="1" scenarios="1" selectLockedCells="1" selectUnlockedCells="1"/>
  <conditionalFormatting sqref="A1:A28">
    <cfRule type="expression" dxfId="0" priority="3">
      <formula>MOD(A1,3)=0</formula>
    </cfRule>
  </conditionalFormatting>
  <conditionalFormatting sqref="D2:D28">
    <cfRule type="colorScale" priority="1">
      <colorScale>
        <cfvo type="min"/>
        <cfvo type="max"/>
        <color rgb="FFFCFCFF"/>
        <color rgb="FF63BE7B"/>
      </colorScale>
    </cfRule>
  </conditionalFormatting>
  <conditionalFormatting sqref="E2:E28">
    <cfRule type="colorScale" priority="2">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79382-FB83-4A5F-9FDB-54E593A0097C}">
  <dimension ref="A4:K16"/>
  <sheetViews>
    <sheetView workbookViewId="0">
      <selection activeCell="I16" sqref="I16"/>
    </sheetView>
  </sheetViews>
  <sheetFormatPr defaultRowHeight="14.6" x14ac:dyDescent="0.4"/>
  <sheetData>
    <row r="4" spans="1:11" x14ac:dyDescent="0.4">
      <c r="A4" s="6" t="s">
        <v>9</v>
      </c>
      <c r="B4" s="6"/>
      <c r="C4" s="6"/>
      <c r="D4" s="6"/>
      <c r="F4" s="1">
        <v>12</v>
      </c>
    </row>
    <row r="5" spans="1:11" x14ac:dyDescent="0.4">
      <c r="F5">
        <v>18</v>
      </c>
    </row>
    <row r="7" spans="1:11" x14ac:dyDescent="0.4">
      <c r="A7" s="6" t="s">
        <v>10</v>
      </c>
      <c r="B7" s="6"/>
      <c r="C7" s="6"/>
      <c r="D7" s="6"/>
      <c r="F7" s="1" t="e">
        <f>ElectroBoots!J28-VLOOKUP(F4,ElectroBoots!A:J,11,FALSE)</f>
        <v>#REF!</v>
      </c>
      <c r="G7" t="e">
        <f>IF(F7&lt;0,"Desired level should be higher than the starting level",VLOOKUP(F5,ElectroBoots!A:J,11,FALSE)-VLOOKUP(F4,ElectroBoots!A:J,11,FALSE))</f>
        <v>#REF!</v>
      </c>
    </row>
    <row r="9" spans="1:11" x14ac:dyDescent="0.4">
      <c r="A9" s="6" t="s">
        <v>11</v>
      </c>
      <c r="B9" s="6"/>
      <c r="C9" s="6"/>
      <c r="D9" s="6"/>
      <c r="F9" s="3" t="e">
        <f>ElectroBoots!L28-VLOOKUP(F4,ElectroBoots!A:L,13,FALSE)</f>
        <v>#REF!</v>
      </c>
    </row>
    <row r="11" spans="1:11" x14ac:dyDescent="0.4">
      <c r="A11" s="6" t="s">
        <v>12</v>
      </c>
      <c r="B11" s="6"/>
      <c r="C11" s="6"/>
      <c r="D11" s="6"/>
      <c r="F11" s="5" t="e">
        <f>ElectroBoots!N28-VLOOKUP(F4,ElectroBoots!A:N,15,FALSE)</f>
        <v>#REF!</v>
      </c>
      <c r="J11" s="15" t="s">
        <v>16</v>
      </c>
      <c r="K11" s="15" t="s">
        <v>20</v>
      </c>
    </row>
    <row r="12" spans="1:11" x14ac:dyDescent="0.4">
      <c r="J12" s="7" t="e">
        <f>ElectroBoots!#REF!-VLOOKUP(G7,ElectroBoots!#REF!,11,FALSE)</f>
        <v>#REF!</v>
      </c>
      <c r="K12" s="7" t="e">
        <f>J12-G12</f>
        <v>#REF!</v>
      </c>
    </row>
    <row r="13" spans="1:11" x14ac:dyDescent="0.4">
      <c r="J13" s="14"/>
      <c r="K13" s="14"/>
    </row>
    <row r="14" spans="1:11" x14ac:dyDescent="0.4">
      <c r="J14" s="3" t="e">
        <f>ElectroBoots!#REF!-VLOOKUP(G7,ElectroBoots!#REF!,13,FALSE)</f>
        <v>#REF!</v>
      </c>
      <c r="K14" s="3" t="e">
        <f>J14-G14</f>
        <v>#REF!</v>
      </c>
    </row>
    <row r="15" spans="1:11" x14ac:dyDescent="0.4">
      <c r="J15" s="14"/>
      <c r="K15" s="14"/>
    </row>
    <row r="16" spans="1:11" x14ac:dyDescent="0.4">
      <c r="J16" s="5" t="e">
        <f>ElectroBoots!#REF!-VLOOKUP(G7,ElectroBoots!#REF!,15,FALSE)</f>
        <v>#REF!</v>
      </c>
      <c r="K16" s="5" t="e">
        <f>J16-G16</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Calculator</vt:lpstr>
      <vt:lpstr>ElectroBoots</vt:lpstr>
      <vt:lpstr>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Sachit</dc:creator>
  <cp:lastModifiedBy>Patel, Sachit</cp:lastModifiedBy>
  <dcterms:created xsi:type="dcterms:W3CDTF">2025-07-26T20:19:44Z</dcterms:created>
  <dcterms:modified xsi:type="dcterms:W3CDTF">2025-07-27T15:04:20Z</dcterms:modified>
</cp:coreProperties>
</file>