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reeja\Desktop\"/>
    </mc:Choice>
  </mc:AlternateContent>
  <bookViews>
    <workbookView xWindow="0" yWindow="0" windowWidth="20490" windowHeight="7530" tabRatio="902" activeTab="3"/>
  </bookViews>
  <sheets>
    <sheet name="Instructions" sheetId="13" r:id="rId1"/>
    <sheet name="FinancialFunction" sheetId="5" r:id="rId2"/>
    <sheet name="Amortization" sheetId="16" r:id="rId3"/>
    <sheet name="Break-Even Analysis" sheetId="31" r:id="rId4"/>
  </sheets>
  <definedNames>
    <definedName name="Administrative">'Break-Even Analysis'!$C$8</definedName>
    <definedName name="Answers1">#REF!,#REF!,#REF!</definedName>
    <definedName name="Answers2" localSheetId="3">#REF!,#REF!,#REF!</definedName>
    <definedName name="Answers2">#REF!,#REF!,#REF!</definedName>
    <definedName name="Answers3">#REF!,#REF!,#REF!,#REF!,#REF!,#REF!</definedName>
    <definedName name="Answers4">#REF!,#REF!,#REF!,#REF!,#REF!,#REF!</definedName>
    <definedName name="Answers5" localSheetId="3">#REF!,#REF!</definedName>
    <definedName name="Answers5">#REF!,#REF!</definedName>
    <definedName name="Answers6" localSheetId="3">#REF!,#REF!,#REF!</definedName>
    <definedName name="Answers6">#REF!,#REF!,#REF!</definedName>
    <definedName name="Answers7">#REF!,#REF!</definedName>
    <definedName name="Apple" localSheetId="3">#REF!</definedName>
    <definedName name="Apple">#REF!</definedName>
    <definedName name="DateTable" localSheetId="3">#REF!</definedName>
    <definedName name="DateTable">#REF!</definedName>
    <definedName name="Down_Payment">#REF!</definedName>
    <definedName name="DrCrit" localSheetId="3">#REF!</definedName>
    <definedName name="DrCrit">#REF!</definedName>
    <definedName name="DrData">#REF!</definedName>
    <definedName name="EmpTable" localSheetId="3">#REF!</definedName>
    <definedName name="EmpTable">#REF!</definedName>
    <definedName name="GradeTable" localSheetId="3">#REF!</definedName>
    <definedName name="GradeTable">#REF!</definedName>
    <definedName name="Interest_Rate">#REF!</definedName>
    <definedName name="Leasing">'Break-Even Analysis'!$C$9</definedName>
    <definedName name="Loan_Amount">#REF!</definedName>
    <definedName name="Manufacturing_Cost_per_Unit">'Break-Even Analysis'!$C$16</definedName>
    <definedName name="Marketing">'Break-Even Analysis'!$C$10</definedName>
    <definedName name="Material_Cost_per_Unit">'Break-Even Analysis'!$C$14</definedName>
    <definedName name="Monthly_Payment">#REF!</definedName>
    <definedName name="Operating_Income">'Break-Even Analysis'!$C$21</definedName>
    <definedName name="Price">#REF!</definedName>
    <definedName name="Price_per_Unit" localSheetId="3">'Break-Even Analysis'!$C$5</definedName>
    <definedName name="Price_per_Unit">#REF!</definedName>
    <definedName name="PriceTable" localSheetId="3">#REF!</definedName>
    <definedName name="PriceTable">#REF!</definedName>
    <definedName name="Salary_and_Benefits">'Break-Even Analysis'!$C$11</definedName>
    <definedName name="Total_Expenses">'Break-Even Analysis'!$C$20</definedName>
    <definedName name="Total_Fixed_Expenses">'Break-Even Analysis'!$C$12</definedName>
    <definedName name="Total_Manufacturing_Cost">'Break-Even Analysis'!$C$17</definedName>
    <definedName name="Total_Material_Cost">'Break-Even Analysis'!$C$15</definedName>
    <definedName name="Total_Revenue">'Break-Even Analysis'!$C$6</definedName>
    <definedName name="Total_Variable_Expenses">'Break-Even Analysis'!$C$18</definedName>
    <definedName name="Units_Sold" localSheetId="3">'Break-Even Analysis'!$C$4</definedName>
    <definedName name="Units_Sold">#REF!</definedName>
    <definedName name="Years">#REF!</definedName>
  </definedNames>
  <calcPr calcId="171027"/>
</workbook>
</file>

<file path=xl/calcChain.xml><?xml version="1.0" encoding="utf-8"?>
<calcChain xmlns="http://schemas.openxmlformats.org/spreadsheetml/2006/main">
  <c r="F132" i="16" l="1"/>
  <c r="E132" i="16"/>
  <c r="D132" i="16"/>
  <c r="G132" i="16" s="1"/>
  <c r="H132" i="16" s="1"/>
  <c r="F131" i="16"/>
  <c r="E131" i="16"/>
  <c r="F130" i="16"/>
  <c r="E130" i="16"/>
  <c r="D131" i="16" s="1"/>
  <c r="G131" i="16" s="1"/>
  <c r="F129" i="16"/>
  <c r="E129" i="16"/>
  <c r="D130" i="16" s="1"/>
  <c r="G130" i="16" s="1"/>
  <c r="F128" i="16"/>
  <c r="E128" i="16"/>
  <c r="D129" i="16" s="1"/>
  <c r="G129" i="16" s="1"/>
  <c r="F127" i="16"/>
  <c r="E127" i="16"/>
  <c r="D128" i="16" s="1"/>
  <c r="G128" i="16" s="1"/>
  <c r="H128" i="16" s="1"/>
  <c r="F126" i="16"/>
  <c r="E126" i="16"/>
  <c r="D127" i="16" s="1"/>
  <c r="G125" i="16"/>
  <c r="F125" i="16"/>
  <c r="E125" i="16"/>
  <c r="D126" i="16" s="1"/>
  <c r="G126" i="16" s="1"/>
  <c r="F124" i="16"/>
  <c r="E124" i="16"/>
  <c r="D125" i="16" s="1"/>
  <c r="F123" i="16"/>
  <c r="E123" i="16"/>
  <c r="D124" i="16" s="1"/>
  <c r="G124" i="16" s="1"/>
  <c r="H124" i="16" s="1"/>
  <c r="F122" i="16"/>
  <c r="E122" i="16"/>
  <c r="D123" i="16" s="1"/>
  <c r="F121" i="16"/>
  <c r="E121" i="16"/>
  <c r="D122" i="16" s="1"/>
  <c r="G122" i="16" s="1"/>
  <c r="F120" i="16"/>
  <c r="E120" i="16"/>
  <c r="D121" i="16" s="1"/>
  <c r="G121" i="16" s="1"/>
  <c r="D120" i="16"/>
  <c r="G120" i="16" s="1"/>
  <c r="H120" i="16" s="1"/>
  <c r="F119" i="16"/>
  <c r="E119" i="16"/>
  <c r="F118" i="16"/>
  <c r="E118" i="16"/>
  <c r="D119" i="16" s="1"/>
  <c r="G119" i="16" s="1"/>
  <c r="H119" i="16" s="1"/>
  <c r="G117" i="16"/>
  <c r="F117" i="16"/>
  <c r="E117" i="16"/>
  <c r="D118" i="16" s="1"/>
  <c r="G118" i="16" s="1"/>
  <c r="F116" i="16"/>
  <c r="E116" i="16"/>
  <c r="D117" i="16" s="1"/>
  <c r="D116" i="16"/>
  <c r="G116" i="16" s="1"/>
  <c r="H116" i="16" s="1"/>
  <c r="F115" i="16"/>
  <c r="E115" i="16"/>
  <c r="F114" i="16"/>
  <c r="E114" i="16"/>
  <c r="D115" i="16" s="1"/>
  <c r="G115" i="16" s="1"/>
  <c r="H115" i="16" s="1"/>
  <c r="G113" i="16"/>
  <c r="F113" i="16"/>
  <c r="E113" i="16"/>
  <c r="D114" i="16" s="1"/>
  <c r="G114" i="16" s="1"/>
  <c r="F112" i="16"/>
  <c r="E112" i="16"/>
  <c r="D113" i="16" s="1"/>
  <c r="F111" i="16"/>
  <c r="E111" i="16"/>
  <c r="D112" i="16" s="1"/>
  <c r="G112" i="16" s="1"/>
  <c r="H112" i="16" s="1"/>
  <c r="F110" i="16"/>
  <c r="E110" i="16"/>
  <c r="D111" i="16" s="1"/>
  <c r="G109" i="16"/>
  <c r="F109" i="16"/>
  <c r="E109" i="16"/>
  <c r="D110" i="16" s="1"/>
  <c r="G110" i="16" s="1"/>
  <c r="F108" i="16"/>
  <c r="E108" i="16"/>
  <c r="D109" i="16" s="1"/>
  <c r="F107" i="16"/>
  <c r="E107" i="16"/>
  <c r="D108" i="16" s="1"/>
  <c r="G108" i="16" s="1"/>
  <c r="H108" i="16" s="1"/>
  <c r="F106" i="16"/>
  <c r="E106" i="16"/>
  <c r="D107" i="16" s="1"/>
  <c r="F105" i="16"/>
  <c r="E105" i="16"/>
  <c r="D106" i="16" s="1"/>
  <c r="G106" i="16" s="1"/>
  <c r="F104" i="16"/>
  <c r="E104" i="16"/>
  <c r="D105" i="16" s="1"/>
  <c r="G105" i="16" s="1"/>
  <c r="D104" i="16"/>
  <c r="G104" i="16" s="1"/>
  <c r="H104" i="16" s="1"/>
  <c r="F103" i="16"/>
  <c r="E103" i="16"/>
  <c r="F102" i="16"/>
  <c r="E102" i="16"/>
  <c r="D103" i="16" s="1"/>
  <c r="G103" i="16" s="1"/>
  <c r="H103" i="16" s="1"/>
  <c r="G101" i="16"/>
  <c r="F101" i="16"/>
  <c r="E101" i="16"/>
  <c r="D102" i="16" s="1"/>
  <c r="G102" i="16" s="1"/>
  <c r="F100" i="16"/>
  <c r="E100" i="16"/>
  <c r="D101" i="16" s="1"/>
  <c r="D100" i="16"/>
  <c r="G100" i="16" s="1"/>
  <c r="H100" i="16" s="1"/>
  <c r="F99" i="16"/>
  <c r="E99" i="16"/>
  <c r="F98" i="16"/>
  <c r="E98" i="16"/>
  <c r="D99" i="16" s="1"/>
  <c r="G99" i="16" s="1"/>
  <c r="H99" i="16" s="1"/>
  <c r="G97" i="16"/>
  <c r="F97" i="16"/>
  <c r="E97" i="16"/>
  <c r="D98" i="16" s="1"/>
  <c r="G98" i="16" s="1"/>
  <c r="F96" i="16"/>
  <c r="E96" i="16"/>
  <c r="D97" i="16" s="1"/>
  <c r="F95" i="16"/>
  <c r="E95" i="16"/>
  <c r="D96" i="16" s="1"/>
  <c r="G96" i="16" s="1"/>
  <c r="H96" i="16" s="1"/>
  <c r="F94" i="16"/>
  <c r="E94" i="16"/>
  <c r="D95" i="16" s="1"/>
  <c r="G93" i="16"/>
  <c r="F93" i="16"/>
  <c r="E93" i="16"/>
  <c r="D94" i="16" s="1"/>
  <c r="G94" i="16" s="1"/>
  <c r="F92" i="16"/>
  <c r="E92" i="16"/>
  <c r="D93" i="16" s="1"/>
  <c r="F91" i="16"/>
  <c r="E91" i="16"/>
  <c r="D92" i="16" s="1"/>
  <c r="G92" i="16" s="1"/>
  <c r="H92" i="16" s="1"/>
  <c r="F90" i="16"/>
  <c r="E90" i="16"/>
  <c r="D91" i="16" s="1"/>
  <c r="F89" i="16"/>
  <c r="E89" i="16"/>
  <c r="D90" i="16" s="1"/>
  <c r="G90" i="16" s="1"/>
  <c r="F88" i="16"/>
  <c r="E88" i="16"/>
  <c r="D89" i="16" s="1"/>
  <c r="G89" i="16" s="1"/>
  <c r="D88" i="16"/>
  <c r="G88" i="16" s="1"/>
  <c r="H88" i="16" s="1"/>
  <c r="F87" i="16"/>
  <c r="E87" i="16"/>
  <c r="F86" i="16"/>
  <c r="H86" i="16" s="1"/>
  <c r="E86" i="16"/>
  <c r="D87" i="16" s="1"/>
  <c r="G87" i="16" s="1"/>
  <c r="H87" i="16" s="1"/>
  <c r="G85" i="16"/>
  <c r="F85" i="16"/>
  <c r="E85" i="16"/>
  <c r="D86" i="16" s="1"/>
  <c r="G86" i="16" s="1"/>
  <c r="F84" i="16"/>
  <c r="E84" i="16"/>
  <c r="D85" i="16" s="1"/>
  <c r="D84" i="16"/>
  <c r="G84" i="16" s="1"/>
  <c r="H84" i="16" s="1"/>
  <c r="F83" i="16"/>
  <c r="E83" i="16"/>
  <c r="F82" i="16"/>
  <c r="E82" i="16"/>
  <c r="D83" i="16" s="1"/>
  <c r="G83" i="16" s="1"/>
  <c r="H83" i="16" s="1"/>
  <c r="G81" i="16"/>
  <c r="F81" i="16"/>
  <c r="E81" i="16"/>
  <c r="D82" i="16" s="1"/>
  <c r="G82" i="16" s="1"/>
  <c r="F80" i="16"/>
  <c r="E80" i="16"/>
  <c r="D81" i="16" s="1"/>
  <c r="F79" i="16"/>
  <c r="E79" i="16"/>
  <c r="D80" i="16" s="1"/>
  <c r="G80" i="16" s="1"/>
  <c r="H80" i="16" s="1"/>
  <c r="F78" i="16"/>
  <c r="E78" i="16"/>
  <c r="D79" i="16" s="1"/>
  <c r="G77" i="16"/>
  <c r="F77" i="16"/>
  <c r="E77" i="16"/>
  <c r="D78" i="16" s="1"/>
  <c r="G78" i="16" s="1"/>
  <c r="F76" i="16"/>
  <c r="E76" i="16"/>
  <c r="D77" i="16" s="1"/>
  <c r="F75" i="16"/>
  <c r="E75" i="16"/>
  <c r="D76" i="16" s="1"/>
  <c r="G76" i="16" s="1"/>
  <c r="H76" i="16" s="1"/>
  <c r="F74" i="16"/>
  <c r="E74" i="16"/>
  <c r="D75" i="16" s="1"/>
  <c r="F73" i="16"/>
  <c r="E73" i="16"/>
  <c r="D74" i="16" s="1"/>
  <c r="G74" i="16" s="1"/>
  <c r="F72" i="16"/>
  <c r="E72" i="16"/>
  <c r="D73" i="16" s="1"/>
  <c r="G73" i="16" s="1"/>
  <c r="D72" i="16"/>
  <c r="G72" i="16" s="1"/>
  <c r="H72" i="16" s="1"/>
  <c r="F71" i="16"/>
  <c r="E71" i="16"/>
  <c r="F70" i="16"/>
  <c r="E70" i="16"/>
  <c r="D71" i="16" s="1"/>
  <c r="G71" i="16" s="1"/>
  <c r="H71" i="16" s="1"/>
  <c r="G69" i="16"/>
  <c r="F69" i="16"/>
  <c r="E69" i="16"/>
  <c r="D70" i="16" s="1"/>
  <c r="G70" i="16" s="1"/>
  <c r="F68" i="16"/>
  <c r="E68" i="16"/>
  <c r="D69" i="16" s="1"/>
  <c r="D68" i="16"/>
  <c r="G68" i="16" s="1"/>
  <c r="H68" i="16" s="1"/>
  <c r="F67" i="16"/>
  <c r="E67" i="16"/>
  <c r="F66" i="16"/>
  <c r="E66" i="16"/>
  <c r="D67" i="16" s="1"/>
  <c r="G67" i="16" s="1"/>
  <c r="H67" i="16" s="1"/>
  <c r="G65" i="16"/>
  <c r="F65" i="16"/>
  <c r="E65" i="16"/>
  <c r="D66" i="16" s="1"/>
  <c r="G66" i="16" s="1"/>
  <c r="F64" i="16"/>
  <c r="E64" i="16"/>
  <c r="D65" i="16" s="1"/>
  <c r="F63" i="16"/>
  <c r="E63" i="16"/>
  <c r="D64" i="16" s="1"/>
  <c r="G64" i="16" s="1"/>
  <c r="H64" i="16" s="1"/>
  <c r="F62" i="16"/>
  <c r="E62" i="16"/>
  <c r="D63" i="16" s="1"/>
  <c r="G61" i="16"/>
  <c r="F61" i="16"/>
  <c r="E61" i="16"/>
  <c r="D62" i="16" s="1"/>
  <c r="G62" i="16" s="1"/>
  <c r="F60" i="16"/>
  <c r="E60" i="16"/>
  <c r="D61" i="16" s="1"/>
  <c r="F59" i="16"/>
  <c r="E59" i="16"/>
  <c r="D60" i="16" s="1"/>
  <c r="G60" i="16" s="1"/>
  <c r="H60" i="16" s="1"/>
  <c r="F58" i="16"/>
  <c r="E58" i="16"/>
  <c r="D59" i="16" s="1"/>
  <c r="F57" i="16"/>
  <c r="E57" i="16"/>
  <c r="D58" i="16" s="1"/>
  <c r="G58" i="16" s="1"/>
  <c r="F56" i="16"/>
  <c r="E56" i="16"/>
  <c r="D57" i="16" s="1"/>
  <c r="G57" i="16" s="1"/>
  <c r="D56" i="16"/>
  <c r="G56" i="16" s="1"/>
  <c r="H56" i="16" s="1"/>
  <c r="F55" i="16"/>
  <c r="E55" i="16"/>
  <c r="F54" i="16"/>
  <c r="E54" i="16"/>
  <c r="D55" i="16" s="1"/>
  <c r="G55" i="16" s="1"/>
  <c r="G53" i="16"/>
  <c r="F53" i="16"/>
  <c r="E53" i="16"/>
  <c r="D54" i="16" s="1"/>
  <c r="G54" i="16" s="1"/>
  <c r="F52" i="16"/>
  <c r="E52" i="16"/>
  <c r="D53" i="16" s="1"/>
  <c r="D52" i="16"/>
  <c r="G52" i="16" s="1"/>
  <c r="H52" i="16" s="1"/>
  <c r="F51" i="16"/>
  <c r="E51" i="16"/>
  <c r="F50" i="16"/>
  <c r="E50" i="16"/>
  <c r="D51" i="16" s="1"/>
  <c r="G51" i="16" s="1"/>
  <c r="G49" i="16"/>
  <c r="F49" i="16"/>
  <c r="E49" i="16"/>
  <c r="D50" i="16" s="1"/>
  <c r="G50" i="16" s="1"/>
  <c r="F48" i="16"/>
  <c r="E48" i="16"/>
  <c r="D49" i="16" s="1"/>
  <c r="F47" i="16"/>
  <c r="E47" i="16"/>
  <c r="D48" i="16" s="1"/>
  <c r="G48" i="16" s="1"/>
  <c r="H48" i="16" s="1"/>
  <c r="F46" i="16"/>
  <c r="E46" i="16"/>
  <c r="D47" i="16" s="1"/>
  <c r="G45" i="16"/>
  <c r="F45" i="16"/>
  <c r="E45" i="16"/>
  <c r="D46" i="16" s="1"/>
  <c r="G46" i="16" s="1"/>
  <c r="F44" i="16"/>
  <c r="E44" i="16"/>
  <c r="D45" i="16" s="1"/>
  <c r="F43" i="16"/>
  <c r="E43" i="16"/>
  <c r="D44" i="16" s="1"/>
  <c r="G44" i="16" s="1"/>
  <c r="H44" i="16" s="1"/>
  <c r="F42" i="16"/>
  <c r="E42" i="16"/>
  <c r="D43" i="16" s="1"/>
  <c r="F41" i="16"/>
  <c r="E41" i="16"/>
  <c r="D42" i="16" s="1"/>
  <c r="G42" i="16" s="1"/>
  <c r="F40" i="16"/>
  <c r="E40" i="16"/>
  <c r="D41" i="16" s="1"/>
  <c r="G41" i="16" s="1"/>
  <c r="D40" i="16"/>
  <c r="G40" i="16" s="1"/>
  <c r="H40" i="16" s="1"/>
  <c r="F39" i="16"/>
  <c r="E39" i="16"/>
  <c r="F38" i="16"/>
  <c r="E38" i="16"/>
  <c r="D39" i="16" s="1"/>
  <c r="G39" i="16" s="1"/>
  <c r="H39" i="16" s="1"/>
  <c r="G37" i="16"/>
  <c r="F37" i="16"/>
  <c r="E37" i="16"/>
  <c r="D38" i="16" s="1"/>
  <c r="G38" i="16" s="1"/>
  <c r="F36" i="16"/>
  <c r="E36" i="16"/>
  <c r="D37" i="16" s="1"/>
  <c r="D36" i="16"/>
  <c r="G36" i="16" s="1"/>
  <c r="H36" i="16" s="1"/>
  <c r="F35" i="16"/>
  <c r="E35" i="16"/>
  <c r="F34" i="16"/>
  <c r="E34" i="16"/>
  <c r="D35" i="16" s="1"/>
  <c r="G35" i="16" s="1"/>
  <c r="H35" i="16" s="1"/>
  <c r="G33" i="16"/>
  <c r="F33" i="16"/>
  <c r="E33" i="16"/>
  <c r="D34" i="16" s="1"/>
  <c r="G34" i="16" s="1"/>
  <c r="F32" i="16"/>
  <c r="E32" i="16"/>
  <c r="D33" i="16" s="1"/>
  <c r="F31" i="16"/>
  <c r="E31" i="16"/>
  <c r="D32" i="16" s="1"/>
  <c r="G32" i="16" s="1"/>
  <c r="H32" i="16" s="1"/>
  <c r="F30" i="16"/>
  <c r="E30" i="16"/>
  <c r="D31" i="16" s="1"/>
  <c r="G29" i="16"/>
  <c r="F29" i="16"/>
  <c r="E29" i="16"/>
  <c r="D30" i="16" s="1"/>
  <c r="G30" i="16" s="1"/>
  <c r="F28" i="16"/>
  <c r="E28" i="16"/>
  <c r="D29" i="16" s="1"/>
  <c r="F27" i="16"/>
  <c r="E27" i="16"/>
  <c r="D28" i="16" s="1"/>
  <c r="G28" i="16" s="1"/>
  <c r="H28" i="16" s="1"/>
  <c r="F26" i="16"/>
  <c r="E26" i="16"/>
  <c r="D27" i="16" s="1"/>
  <c r="F25" i="16"/>
  <c r="E25" i="16"/>
  <c r="D26" i="16" s="1"/>
  <c r="G26" i="16" s="1"/>
  <c r="F24" i="16"/>
  <c r="E24" i="16"/>
  <c r="D25" i="16" s="1"/>
  <c r="G25" i="16" s="1"/>
  <c r="D24" i="16"/>
  <c r="G24" i="16" s="1"/>
  <c r="H24" i="16" s="1"/>
  <c r="F23" i="16"/>
  <c r="E23" i="16"/>
  <c r="F22" i="16"/>
  <c r="E22" i="16"/>
  <c r="D23" i="16" s="1"/>
  <c r="G23" i="16" s="1"/>
  <c r="H23" i="16" s="1"/>
  <c r="G21" i="16"/>
  <c r="F21" i="16"/>
  <c r="E21" i="16"/>
  <c r="D22" i="16" s="1"/>
  <c r="G22" i="16" s="1"/>
  <c r="F20" i="16"/>
  <c r="E20" i="16"/>
  <c r="D21" i="16" s="1"/>
  <c r="D20" i="16"/>
  <c r="G20" i="16" s="1"/>
  <c r="H20" i="16" s="1"/>
  <c r="F19" i="16"/>
  <c r="E19" i="16"/>
  <c r="D19" i="16"/>
  <c r="G19" i="16" s="1"/>
  <c r="H19" i="16" s="1"/>
  <c r="F18" i="16"/>
  <c r="E18" i="16"/>
  <c r="F17" i="16"/>
  <c r="E17" i="16"/>
  <c r="D18" i="16" s="1"/>
  <c r="G18" i="16" s="1"/>
  <c r="H18" i="16" s="1"/>
  <c r="F16" i="16"/>
  <c r="E16" i="16"/>
  <c r="D17" i="16" s="1"/>
  <c r="G17" i="16" s="1"/>
  <c r="H17" i="16" s="1"/>
  <c r="G15" i="16"/>
  <c r="F15" i="16"/>
  <c r="H15" i="16" s="1"/>
  <c r="E15" i="16"/>
  <c r="D16" i="16" s="1"/>
  <c r="G16" i="16" s="1"/>
  <c r="D15" i="16"/>
  <c r="C18" i="31"/>
  <c r="C20" i="31" s="1"/>
  <c r="G4" i="31" s="1"/>
  <c r="C17" i="31"/>
  <c r="C15" i="31"/>
  <c r="C12" i="31"/>
  <c r="C6" i="31"/>
  <c r="H14" i="16"/>
  <c r="G14" i="16"/>
  <c r="F14" i="16"/>
  <c r="F13" i="16"/>
  <c r="E14" i="16"/>
  <c r="D14" i="16"/>
  <c r="H13" i="16"/>
  <c r="G13" i="16"/>
  <c r="E13" i="16"/>
  <c r="C9" i="16"/>
  <c r="A22" i="5"/>
  <c r="A21" i="5"/>
  <c r="A20" i="5"/>
  <c r="A18" i="5"/>
  <c r="A17" i="5"/>
  <c r="A12" i="5"/>
  <c r="A11" i="5"/>
  <c r="A10" i="5"/>
  <c r="A8" i="5"/>
  <c r="A7" i="5"/>
  <c r="A6" i="5"/>
  <c r="C21" i="31" l="1"/>
  <c r="H4" i="31" s="1"/>
  <c r="F4" i="31"/>
  <c r="H16" i="16"/>
  <c r="H54" i="16"/>
  <c r="H57" i="16"/>
  <c r="H73" i="16"/>
  <c r="H89" i="16"/>
  <c r="H102" i="16"/>
  <c r="H105" i="16"/>
  <c r="H118" i="16"/>
  <c r="H21" i="16"/>
  <c r="G31" i="16"/>
  <c r="H31" i="16" s="1"/>
  <c r="H34" i="16"/>
  <c r="H37" i="16"/>
  <c r="G47" i="16"/>
  <c r="H47" i="16" s="1"/>
  <c r="H50" i="16"/>
  <c r="H53" i="16"/>
  <c r="G63" i="16"/>
  <c r="H63" i="16" s="1"/>
  <c r="H66" i="16"/>
  <c r="H69" i="16"/>
  <c r="G79" i="16"/>
  <c r="H79" i="16" s="1"/>
  <c r="H82" i="16"/>
  <c r="H85" i="16"/>
  <c r="G95" i="16"/>
  <c r="H95" i="16" s="1"/>
  <c r="H98" i="16"/>
  <c r="H101" i="16"/>
  <c r="G111" i="16"/>
  <c r="H111" i="16" s="1"/>
  <c r="H114" i="16"/>
  <c r="H117" i="16"/>
  <c r="G127" i="16"/>
  <c r="H127" i="16" s="1"/>
  <c r="H130" i="16"/>
  <c r="H70" i="16"/>
  <c r="H121" i="16"/>
  <c r="G27" i="16"/>
  <c r="H27" i="16" s="1"/>
  <c r="H30" i="16"/>
  <c r="H33" i="16"/>
  <c r="G43" i="16"/>
  <c r="H43" i="16" s="1"/>
  <c r="H46" i="16"/>
  <c r="H49" i="16"/>
  <c r="H55" i="16"/>
  <c r="G59" i="16"/>
  <c r="H59" i="16" s="1"/>
  <c r="H62" i="16"/>
  <c r="H65" i="16"/>
  <c r="G75" i="16"/>
  <c r="H75" i="16" s="1"/>
  <c r="H78" i="16"/>
  <c r="H81" i="16"/>
  <c r="G91" i="16"/>
  <c r="H91" i="16" s="1"/>
  <c r="H94" i="16"/>
  <c r="H97" i="16"/>
  <c r="G107" i="16"/>
  <c r="H107" i="16" s="1"/>
  <c r="H110" i="16"/>
  <c r="H113" i="16"/>
  <c r="G123" i="16"/>
  <c r="H123" i="16" s="1"/>
  <c r="H126" i="16"/>
  <c r="H129" i="16"/>
  <c r="H22" i="16"/>
  <c r="H25" i="16"/>
  <c r="H38" i="16"/>
  <c r="H41" i="16"/>
  <c r="H26" i="16"/>
  <c r="H29" i="16"/>
  <c r="H42" i="16"/>
  <c r="H45" i="16"/>
  <c r="H51" i="16"/>
  <c r="H58" i="16"/>
  <c r="H61" i="16"/>
  <c r="H74" i="16"/>
  <c r="H77" i="16"/>
  <c r="H90" i="16"/>
  <c r="H93" i="16"/>
  <c r="H106" i="16"/>
  <c r="H109" i="16"/>
  <c r="H122" i="16"/>
  <c r="H125" i="16"/>
  <c r="H131" i="16"/>
</calcChain>
</file>

<file path=xl/sharedStrings.xml><?xml version="1.0" encoding="utf-8"?>
<sst xmlns="http://schemas.openxmlformats.org/spreadsheetml/2006/main" count="82" uniqueCount="79">
  <si>
    <t>Payment Number</t>
  </si>
  <si>
    <t>Beginning Balance</t>
  </si>
  <si>
    <t>Payment Amount</t>
  </si>
  <si>
    <t>Ending Balance</t>
  </si>
  <si>
    <t>Do not insert or delete either rows or columns in any of these worksheets.</t>
  </si>
  <si>
    <t>Do not move any of the worksheets in this workbook relative to other worksheets.</t>
  </si>
  <si>
    <t>Do</t>
  </si>
  <si>
    <t>Do not modify the name and bar code in the grey bar of all worksheets.</t>
  </si>
  <si>
    <t>5 % will be deducted for incorrect FileName, misorder of the worksheet, incorrect worksheet name, or incorrect information on the bar code</t>
  </si>
  <si>
    <t>1.3 How much interest will Susan pay?</t>
  </si>
  <si>
    <t>2.2  What is the total amount (interest and principal) that Ryan pay for the house?</t>
  </si>
  <si>
    <t>2.3  How much interest does Ryan pay?</t>
  </si>
  <si>
    <t>2.1 Rachel deposits $400 per month for 5 years into an account that pays 6% annual.  How much is in Rachel's account at the end of the five years?</t>
  </si>
  <si>
    <t>1.2 How much interest does John earn during the five years?</t>
  </si>
  <si>
    <t>2.3 How much interest does Rachel earn?</t>
  </si>
  <si>
    <t>2.2 How much does Rachel actually deposit into the account?</t>
  </si>
  <si>
    <t>Develop and amortization table for the payment of a loan on a house.</t>
  </si>
  <si>
    <t>Loan on the house is $179,000.</t>
  </si>
  <si>
    <t>Interest is 5.3% annual.</t>
  </si>
  <si>
    <t>Payment:</t>
  </si>
  <si>
    <t>Payment Month</t>
  </si>
  <si>
    <t>Toward Interest</t>
  </si>
  <si>
    <t>Toward Principal</t>
  </si>
  <si>
    <t>Payments are monthly for 10 years.</t>
  </si>
  <si>
    <t>Instruction:</t>
  </si>
  <si>
    <t>Amortization Schedule</t>
  </si>
  <si>
    <t>Future Value</t>
  </si>
  <si>
    <t>Payment Calculation</t>
  </si>
  <si>
    <t>1.1 If John deposits $200 in the bank each month for 5 years where the annual interest rate is 7.5%, how much does he have in the bank at the end of the five years?</t>
  </si>
  <si>
    <t>1.1 Susan purchases a Mazda 6 for $22,000.  To pay for the car, she will make monthly payments over 4 years, annual interest rate = 5.25%.  What are the monthly payments?  Put the formula for the claculation in the cell A6.</t>
  </si>
  <si>
    <t>Instruction: Calculate Loan Payment using PMT Function.  All cells must contain formulas.</t>
  </si>
  <si>
    <t>Instruction: Calculate the amount of money using FV Function. All cells must contain formulas.</t>
  </si>
  <si>
    <t>Celine's Scooter Supply Ltd.</t>
  </si>
  <si>
    <t>Break-Even</t>
  </si>
  <si>
    <t>Quarterly Income Statement</t>
  </si>
  <si>
    <t>Analysis</t>
  </si>
  <si>
    <t>Revenue</t>
  </si>
  <si>
    <t>Units</t>
  </si>
  <si>
    <t>Units Sold</t>
  </si>
  <si>
    <t>Price per Unit</t>
  </si>
  <si>
    <t>Total Revenue</t>
  </si>
  <si>
    <t>Fixed Expenses</t>
  </si>
  <si>
    <t>Administrative</t>
  </si>
  <si>
    <t>Leasing</t>
  </si>
  <si>
    <t>Marketing</t>
  </si>
  <si>
    <t>Salary and Benefits</t>
  </si>
  <si>
    <t>Total Fixed Expenses</t>
  </si>
  <si>
    <t>Variable Expenses</t>
  </si>
  <si>
    <t>Material Cost per Unit</t>
  </si>
  <si>
    <t>Total Material Cost</t>
  </si>
  <si>
    <t>Manufacturing Cost per Unit</t>
  </si>
  <si>
    <t>Total Manufacturing Cost</t>
  </si>
  <si>
    <t>Total Variable Expenses</t>
  </si>
  <si>
    <t>Summary</t>
  </si>
  <si>
    <t>Total Expenses</t>
  </si>
  <si>
    <t>Operating Income</t>
  </si>
  <si>
    <t>1.2 What is the total amount (interest and principal) that Susan will have to pay for the car?</t>
  </si>
  <si>
    <t xml:space="preserve">2.1 Ryan purchases a house for $120,000 to be paid for over 30 years at an  interest rate of 6.25% per year. What are the monthly payments? </t>
  </si>
  <si>
    <t>Instructions:</t>
  </si>
  <si>
    <t xml:space="preserve">Do Not  </t>
  </si>
  <si>
    <t>Before submit your assignment, please rename the file by removing the work "blank" in front of the file name.</t>
  </si>
  <si>
    <t>Complete all of the worksheets.</t>
  </si>
  <si>
    <t xml:space="preserve">Misy 5325   Project 3  </t>
  </si>
  <si>
    <t>For example, if the file titled "blankDoeJohnProj3" must be renamed to "DoeJohnProj3"</t>
  </si>
  <si>
    <t>Total Revenue = Units Sold * Price per Unit</t>
  </si>
  <si>
    <t>Total Fixed Expenses = sum all fixed expenses</t>
  </si>
  <si>
    <t>Total Material Cost = Units Sold * Material Cost per Unit</t>
  </si>
  <si>
    <t>Total Manufacturing Cost = Units sold * Manufacturing Cost per Unit</t>
  </si>
  <si>
    <t>Total Variable Expenses =Total Material Cost + Total Manufacturing Cost</t>
  </si>
  <si>
    <t>Total Expenses =Total Fixed Expense + Total Variable Expense</t>
  </si>
  <si>
    <t>Operating Income = Total Revenue - Total Expenses</t>
  </si>
  <si>
    <t xml:space="preserve">1. Use the formulas to calculate the following: </t>
  </si>
  <si>
    <t>Please note that the file name is case-sensitive (i.e., uppercase letter is NOT the same as lowercase letter)</t>
  </si>
  <si>
    <t xml:space="preserve">2. Use the function Data Table to derive the Total Revenue, Total Expense, and Operating Income for different amount of units sold.
 </t>
  </si>
  <si>
    <t>Do not change the order of the data if the instructions do not state that.</t>
  </si>
  <si>
    <t>Name:  AlsulamiAdel      Project Points = ( 130 / 130 )      Grade = 100 %</t>
  </si>
  <si>
    <t>Name:  AlsulamiAdel        Page Points = ( 55 / 55 )        Format Points = ( 5 / 5 )</t>
  </si>
  <si>
    <t>Name:  AlsulamiAdel        Page Points = ( 30 / 30 )</t>
  </si>
  <si>
    <t>Name:  AlsulamiAdel        Page Points = ( 40 / 40 )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</si>
</sst>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6"/>
      <name val="Arial Rounded MT Bold"/>
      <family val="2"/>
    </font>
    <font>
      <b/>
      <sz val="10"/>
      <color indexed="17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6"/>
      <color indexed="9"/>
      <name val="Arial Rounded MT Bold"/>
      <family val="2"/>
    </font>
    <font>
      <sz val="12"/>
      <color indexed="17"/>
      <name val="Arial Rounded MT Bold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50FF5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9" fillId="0" borderId="0"/>
    <xf numFmtId="43" fontId="13" fillId="0" borderId="0" applyFont="0" applyFill="0" applyBorder="0" applyAlignment="0" applyProtection="0"/>
  </cellStyleXfs>
  <cellXfs count="77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Border="1"/>
    <xf numFmtId="0" fontId="2" fillId="0" borderId="0" xfId="0" applyFont="1"/>
    <xf numFmtId="164" fontId="0" fillId="0" borderId="0" xfId="0" applyNumberForma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0" xfId="0" applyAlignment="1">
      <alignment wrapText="1"/>
    </xf>
    <xf numFmtId="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5" fillId="0" borderId="0" xfId="0" applyFont="1"/>
    <xf numFmtId="0" fontId="0" fillId="4" borderId="0" xfId="0" applyFill="1"/>
    <xf numFmtId="0" fontId="4" fillId="2" borderId="3" xfId="0" applyFont="1" applyFill="1" applyBorder="1"/>
    <xf numFmtId="0" fontId="2" fillId="5" borderId="5" xfId="0" applyFont="1" applyFill="1" applyBorder="1"/>
    <xf numFmtId="17" fontId="0" fillId="0" borderId="4" xfId="0" applyNumberFormat="1" applyBorder="1"/>
    <xf numFmtId="0" fontId="0" fillId="0" borderId="4" xfId="0" applyFill="1" applyBorder="1" applyAlignment="1">
      <alignment wrapText="1"/>
    </xf>
    <xf numFmtId="4" fontId="0" fillId="0" borderId="4" xfId="0" applyNumberFormat="1" applyFill="1" applyBorder="1" applyAlignment="1">
      <alignment wrapText="1"/>
    </xf>
    <xf numFmtId="4" fontId="0" fillId="3" borderId="4" xfId="0" applyNumberFormat="1" applyFill="1" applyBorder="1"/>
    <xf numFmtId="17" fontId="0" fillId="3" borderId="4" xfId="0" applyNumberFormat="1" applyFill="1" applyBorder="1"/>
    <xf numFmtId="0" fontId="0" fillId="0" borderId="4" xfId="0" applyBorder="1" applyAlignment="1">
      <alignment horizontal="center"/>
    </xf>
    <xf numFmtId="0" fontId="6" fillId="0" borderId="0" xfId="0" applyFont="1"/>
    <xf numFmtId="0" fontId="9" fillId="2" borderId="1" xfId="2" applyFont="1" applyFill="1" applyBorder="1"/>
    <xf numFmtId="0" fontId="9" fillId="0" borderId="0" xfId="2"/>
    <xf numFmtId="0" fontId="5" fillId="0" borderId="0" xfId="2" applyFont="1"/>
    <xf numFmtId="0" fontId="10" fillId="0" borderId="0" xfId="2" applyFont="1"/>
    <xf numFmtId="0" fontId="7" fillId="0" borderId="6" xfId="2" applyFont="1" applyBorder="1"/>
    <xf numFmtId="0" fontId="2" fillId="0" borderId="0" xfId="2" applyFont="1"/>
    <xf numFmtId="0" fontId="2" fillId="0" borderId="4" xfId="2" applyFont="1" applyBorder="1"/>
    <xf numFmtId="0" fontId="2" fillId="0" borderId="0" xfId="2" applyFont="1" applyBorder="1"/>
    <xf numFmtId="164" fontId="2" fillId="0" borderId="4" xfId="1" applyNumberFormat="1" applyFont="1" applyBorder="1" applyProtection="1">
      <protection locked="0"/>
    </xf>
    <xf numFmtId="2" fontId="2" fillId="0" borderId="4" xfId="1" applyNumberFormat="1" applyFont="1" applyBorder="1" applyProtection="1">
      <protection locked="0"/>
    </xf>
    <xf numFmtId="0" fontId="4" fillId="0" borderId="4" xfId="2" applyFont="1" applyBorder="1"/>
    <xf numFmtId="4" fontId="2" fillId="0" borderId="4" xfId="1" applyNumberFormat="1" applyFont="1" applyBorder="1" applyProtection="1">
      <protection locked="0"/>
    </xf>
    <xf numFmtId="0" fontId="2" fillId="0" borderId="4" xfId="2" applyFont="1" applyBorder="1" applyAlignment="1">
      <alignment horizontal="left"/>
    </xf>
    <xf numFmtId="164" fontId="2" fillId="3" borderId="4" xfId="2" applyNumberFormat="1" applyFont="1" applyFill="1" applyBorder="1"/>
    <xf numFmtId="2" fontId="2" fillId="0" borderId="4" xfId="2" applyNumberFormat="1" applyFont="1" applyBorder="1"/>
    <xf numFmtId="0" fontId="9" fillId="2" borderId="3" xfId="2" applyFont="1" applyFill="1" applyBorder="1"/>
    <xf numFmtId="0" fontId="9" fillId="2" borderId="2" xfId="2" applyFont="1" applyFill="1" applyBorder="1"/>
    <xf numFmtId="0" fontId="5" fillId="0" borderId="0" xfId="2" applyFont="1" applyAlignment="1">
      <alignment horizontal="left" indent="1"/>
    </xf>
    <xf numFmtId="0" fontId="1" fillId="0" borderId="0" xfId="2" applyFont="1"/>
    <xf numFmtId="0" fontId="5" fillId="0" borderId="0" xfId="2" applyFont="1" applyAlignment="1">
      <alignment horizontal="left" wrapText="1" indent="1"/>
    </xf>
    <xf numFmtId="0" fontId="1" fillId="0" borderId="0" xfId="0" applyFont="1"/>
    <xf numFmtId="0" fontId="8" fillId="0" borderId="4" xfId="2" applyFont="1" applyBorder="1" applyAlignment="1">
      <alignment horizontal="center"/>
    </xf>
    <xf numFmtId="0" fontId="5" fillId="0" borderId="0" xfId="2" applyFont="1" applyAlignment="1">
      <alignment horizontal="left"/>
    </xf>
    <xf numFmtId="0" fontId="1" fillId="0" borderId="0" xfId="2" applyFont="1" applyAlignment="1"/>
    <xf numFmtId="0" fontId="5" fillId="0" borderId="0" xfId="2" applyFont="1" applyAlignment="1">
      <alignment horizontal="left" indent="4"/>
    </xf>
    <xf numFmtId="0" fontId="12" fillId="0" borderId="4" xfId="2" applyFont="1" applyBorder="1"/>
    <xf numFmtId="43" fontId="2" fillId="3" borderId="4" xfId="3" applyFont="1" applyFill="1" applyBorder="1"/>
    <xf numFmtId="43" fontId="2" fillId="0" borderId="4" xfId="3" applyFont="1" applyFill="1" applyBorder="1"/>
    <xf numFmtId="165" fontId="2" fillId="0" borderId="4" xfId="3" applyNumberFormat="1" applyFont="1" applyFill="1" applyBorder="1"/>
    <xf numFmtId="164" fontId="0" fillId="7" borderId="4" xfId="0" applyNumberFormat="1" applyFill="1" applyBorder="1"/>
    <xf numFmtId="8" fontId="0" fillId="7" borderId="4" xfId="0" applyNumberFormat="1" applyFill="1" applyBorder="1"/>
    <xf numFmtId="4" fontId="0" fillId="7" borderId="4" xfId="0" applyNumberFormat="1" applyFill="1" applyBorder="1"/>
    <xf numFmtId="164" fontId="2" fillId="7" borderId="4" xfId="1" applyNumberFormat="1" applyFont="1" applyFill="1" applyBorder="1" applyProtection="1">
      <protection locked="0"/>
    </xf>
    <xf numFmtId="164" fontId="2" fillId="7" borderId="4" xfId="2" applyNumberFormat="1" applyFont="1" applyFill="1" applyBorder="1"/>
    <xf numFmtId="43" fontId="2" fillId="7" borderId="4" xfId="3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left" wrapText="1"/>
    </xf>
    <xf numFmtId="164" fontId="0" fillId="0" borderId="0" xfId="0" applyNumberFormat="1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14" xfId="0" applyNumberFormat="1" applyBorder="1" applyAlignment="1">
      <alignment horizontal="left" wrapText="1"/>
    </xf>
    <xf numFmtId="0" fontId="5" fillId="0" borderId="0" xfId="2" applyFont="1" applyAlignment="1">
      <alignment horizontal="left" vertical="top" wrapText="1" indent="1"/>
    </xf>
    <xf numFmtId="0" fontId="11" fillId="6" borderId="8" xfId="2" applyFont="1" applyFill="1" applyBorder="1" applyAlignment="1">
      <alignment horizontal="center"/>
    </xf>
    <xf numFmtId="0" fontId="11" fillId="6" borderId="9" xfId="2" applyFont="1" applyFill="1" applyBorder="1" applyAlignment="1">
      <alignment horizontal="center"/>
    </xf>
    <xf numFmtId="0" fontId="11" fillId="6" borderId="10" xfId="2" applyFont="1" applyFill="1" applyBorder="1" applyAlignment="1">
      <alignment horizontal="center"/>
    </xf>
    <xf numFmtId="0" fontId="11" fillId="6" borderId="15" xfId="2" applyFont="1" applyFill="1" applyBorder="1" applyAlignment="1">
      <alignment horizontal="center"/>
    </xf>
    <xf numFmtId="0" fontId="11" fillId="6" borderId="0" xfId="2" applyFont="1" applyFill="1" applyBorder="1" applyAlignment="1">
      <alignment horizontal="center"/>
    </xf>
    <xf numFmtId="0" fontId="11" fillId="6" borderId="7" xfId="2" applyFont="1" applyFill="1" applyBorder="1" applyAlignment="1">
      <alignment horizontal="center"/>
    </xf>
    <xf numFmtId="0" fontId="5" fillId="0" borderId="0" xfId="2" applyFont="1" applyAlignment="1">
      <alignment horizontal="left" wrapText="1" indent="1"/>
    </xf>
  </cellXfs>
  <cellStyles count="4">
    <cellStyle name="Comma" xfId="3" builtinId="3"/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0066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5</xdr:row>
      <xdr:rowOff>104775</xdr:rowOff>
    </xdr:from>
    <xdr:to>
      <xdr:col>7</xdr:col>
      <xdr:colOff>285750</xdr:colOff>
      <xdr:row>7</xdr:row>
      <xdr:rowOff>142875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rrowheads="1"/>
        </xdr:cNvSpPr>
      </xdr:nvSpPr>
      <xdr:spPr bwMode="auto">
        <a:xfrm>
          <a:off x="3810000" y="914400"/>
          <a:ext cx="1314450" cy="361950"/>
        </a:xfrm>
        <a:prstGeom prst="wedgeRectCallout">
          <a:avLst>
            <a:gd name="adj1" fmla="val -181157"/>
            <a:gd name="adj2" fmla="val 7368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PMT formula</a:t>
          </a:r>
        </a:p>
      </xdr:txBody>
    </xdr:sp>
    <xdr:clientData/>
  </xdr:twoCellAnchor>
  <xdr:twoCellAnchor>
    <xdr:from>
      <xdr:col>8</xdr:col>
      <xdr:colOff>180975</xdr:colOff>
      <xdr:row>7</xdr:row>
      <xdr:rowOff>38100</xdr:rowOff>
    </xdr:from>
    <xdr:to>
      <xdr:col>10</xdr:col>
      <xdr:colOff>133350</xdr:colOff>
      <xdr:row>9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Arrowheads="1"/>
        </xdr:cNvSpPr>
      </xdr:nvSpPr>
      <xdr:spPr bwMode="auto">
        <a:xfrm>
          <a:off x="5762625" y="1171575"/>
          <a:ext cx="1171575" cy="333375"/>
        </a:xfrm>
        <a:prstGeom prst="wedgeRectCallout">
          <a:avLst>
            <a:gd name="adj1" fmla="val -262194"/>
            <a:gd name="adj2" fmla="val 23285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PV formula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21</xdr:row>
      <xdr:rowOff>0</xdr:rowOff>
    </xdr:from>
    <xdr:to>
      <xdr:col>1</xdr:col>
      <xdr:colOff>1162050</xdr:colOff>
      <xdr:row>21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1295400" y="3609975"/>
          <a:ext cx="990600" cy="0"/>
        </a:xfrm>
        <a:prstGeom prst="wedgeRectCallout">
          <a:avLst>
            <a:gd name="adj1" fmla="val 45194"/>
            <a:gd name="adj2" fmla="val -13381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The number of units to break even for a price per unit of $3.25 should be 1,428,571.</a:t>
          </a:r>
        </a:p>
      </xdr:txBody>
    </xdr:sp>
    <xdr:clientData/>
  </xdr:twoCellAnchor>
  <xdr:twoCellAnchor>
    <xdr:from>
      <xdr:col>8</xdr:col>
      <xdr:colOff>304800</xdr:colOff>
      <xdr:row>8</xdr:row>
      <xdr:rowOff>104775</xdr:rowOff>
    </xdr:from>
    <xdr:to>
      <xdr:col>10</xdr:col>
      <xdr:colOff>514350</xdr:colOff>
      <xdr:row>15</xdr:row>
      <xdr:rowOff>133350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7372350" y="1609725"/>
          <a:ext cx="1600200" cy="1162050"/>
        </a:xfrm>
        <a:prstGeom prst="wedgeRectCallout">
          <a:avLst>
            <a:gd name="adj1" fmla="val -68454"/>
            <a:gd name="adj2" fmla="val -66394"/>
          </a:avLst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 the function Data Table to derive the Total Revenue, Total Expense, and Operating Income for different amount of units sold.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22"/>
  <sheetViews>
    <sheetView zoomScale="120" zoomScaleNormal="120" workbookViewId="0"/>
  </sheetViews>
  <sheetFormatPr defaultRowHeight="12.75" x14ac:dyDescent="0.2"/>
  <cols>
    <col min="3" max="3" width="11.28515625" customWidth="1"/>
    <col min="10" max="10" width="12.42578125" customWidth="1"/>
    <col min="11" max="11" width="10.85546875" customWidth="1"/>
  </cols>
  <sheetData>
    <row r="1" spans="1:11" ht="13.5" thickBot="1" x14ac:dyDescent="0.25"/>
    <row r="2" spans="1:11" ht="16.5" thickBot="1" x14ac:dyDescent="0.25">
      <c r="D2" s="59" t="s">
        <v>62</v>
      </c>
      <c r="E2" s="60"/>
      <c r="F2" s="60"/>
      <c r="G2" s="60"/>
      <c r="H2" s="60"/>
      <c r="I2" s="61"/>
    </row>
    <row r="4" spans="1:1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15.75" x14ac:dyDescent="0.25">
      <c r="A5" s="15" t="s">
        <v>75</v>
      </c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3.5" thickBot="1" x14ac:dyDescent="0.25"/>
    <row r="8" spans="1:11" ht="13.5" thickBot="1" x14ac:dyDescent="0.25">
      <c r="B8" s="16" t="s">
        <v>59</v>
      </c>
    </row>
    <row r="9" spans="1:11" x14ac:dyDescent="0.2">
      <c r="B9" t="s">
        <v>4</v>
      </c>
    </row>
    <row r="10" spans="1:11" x14ac:dyDescent="0.2">
      <c r="B10" t="s">
        <v>5</v>
      </c>
    </row>
    <row r="11" spans="1:11" x14ac:dyDescent="0.2">
      <c r="B11" t="s">
        <v>7</v>
      </c>
    </row>
    <row r="12" spans="1:11" x14ac:dyDescent="0.2">
      <c r="B12" t="s">
        <v>74</v>
      </c>
    </row>
    <row r="13" spans="1:11" ht="13.5" thickBot="1" x14ac:dyDescent="0.25"/>
    <row r="14" spans="1:11" ht="13.5" thickBot="1" x14ac:dyDescent="0.25">
      <c r="B14" s="16" t="s">
        <v>6</v>
      </c>
    </row>
    <row r="15" spans="1:11" x14ac:dyDescent="0.2">
      <c r="B15" t="s">
        <v>60</v>
      </c>
    </row>
    <row r="16" spans="1:11" x14ac:dyDescent="0.2">
      <c r="B16" s="44" t="s">
        <v>63</v>
      </c>
    </row>
    <row r="17" spans="1:11" x14ac:dyDescent="0.2">
      <c r="B17" t="s">
        <v>72</v>
      </c>
    </row>
    <row r="18" spans="1:11" x14ac:dyDescent="0.2">
      <c r="B18" s="13" t="s">
        <v>8</v>
      </c>
    </row>
    <row r="20" spans="1:11" x14ac:dyDescent="0.2">
      <c r="B20" t="s">
        <v>61</v>
      </c>
    </row>
    <row r="22" spans="1:1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mergeCells count="1">
    <mergeCell ref="D2:I2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2060"/>
  </sheetPr>
  <dimension ref="A2:J22"/>
  <sheetViews>
    <sheetView topLeftCell="A8" zoomScale="120" zoomScaleNormal="120" workbookViewId="0">
      <selection activeCell="A22" sqref="A22"/>
    </sheetView>
  </sheetViews>
  <sheetFormatPr defaultRowHeight="12.75" x14ac:dyDescent="0.2"/>
  <cols>
    <col min="1" max="1" width="12.28515625" bestFit="1" customWidth="1"/>
    <col min="2" max="2" width="10.140625" bestFit="1" customWidth="1"/>
    <col min="3" max="3" width="10" customWidth="1"/>
    <col min="4" max="4" width="11" customWidth="1"/>
    <col min="5" max="5" width="10.28515625" customWidth="1"/>
    <col min="6" max="6" width="15.42578125" customWidth="1"/>
    <col min="7" max="7" width="16.140625" customWidth="1"/>
    <col min="8" max="8" width="9" customWidth="1"/>
  </cols>
  <sheetData>
    <row r="2" spans="1:10" x14ac:dyDescent="0.2">
      <c r="A2" s="8" t="s">
        <v>76</v>
      </c>
      <c r="B2" s="11"/>
      <c r="C2" s="11"/>
      <c r="D2" s="11"/>
      <c r="E2" s="11"/>
      <c r="F2" s="11"/>
      <c r="G2" s="11"/>
      <c r="H2" s="11"/>
      <c r="I2" s="11"/>
      <c r="J2" s="12"/>
    </row>
    <row r="3" spans="1:10" x14ac:dyDescent="0.2">
      <c r="A3" s="23" t="s">
        <v>27</v>
      </c>
    </row>
    <row r="4" spans="1:10" x14ac:dyDescent="0.2">
      <c r="A4" s="13" t="s">
        <v>30</v>
      </c>
    </row>
    <row r="5" spans="1:10" x14ac:dyDescent="0.2">
      <c r="A5" s="1"/>
    </row>
    <row r="6" spans="1:10" ht="29.25" customHeight="1" x14ac:dyDescent="0.2">
      <c r="A6" s="53">
        <f>PMT(0.0525/12,12*4,-22000)</f>
        <v>509.13968052243075</v>
      </c>
      <c r="B6" s="62" t="s">
        <v>29</v>
      </c>
      <c r="C6" s="63"/>
      <c r="D6" s="63"/>
      <c r="E6" s="63"/>
      <c r="F6" s="63"/>
      <c r="G6" s="63"/>
      <c r="H6" s="63"/>
      <c r="I6" s="63"/>
      <c r="J6" s="63"/>
    </row>
    <row r="7" spans="1:10" ht="18.75" customHeight="1" x14ac:dyDescent="0.2">
      <c r="A7" s="54">
        <f>A6*48</f>
        <v>24438.704665076675</v>
      </c>
      <c r="B7" s="2" t="s">
        <v>56</v>
      </c>
      <c r="C7" s="2"/>
      <c r="D7" s="1"/>
      <c r="E7" s="2"/>
      <c r="F7" s="2"/>
      <c r="G7" s="2"/>
    </row>
    <row r="8" spans="1:10" x14ac:dyDescent="0.2">
      <c r="A8" s="54">
        <f>A7-22000</f>
        <v>2438.7046650766752</v>
      </c>
      <c r="B8" s="2" t="s">
        <v>9</v>
      </c>
      <c r="C8" s="2"/>
      <c r="D8" s="1"/>
      <c r="E8" s="2"/>
      <c r="F8" s="2"/>
      <c r="G8" s="2"/>
    </row>
    <row r="9" spans="1:10" ht="16.5" customHeight="1" x14ac:dyDescent="0.2">
      <c r="A9" s="3"/>
      <c r="B9" s="5"/>
    </row>
    <row r="10" spans="1:10" ht="28.5" customHeight="1" x14ac:dyDescent="0.2">
      <c r="A10" s="54">
        <f>PMT(0.0625/12,30*12,-120000)</f>
        <v>738.86064051166989</v>
      </c>
      <c r="B10" s="64" t="s">
        <v>57</v>
      </c>
      <c r="C10" s="65"/>
      <c r="D10" s="65"/>
      <c r="E10" s="65"/>
      <c r="F10" s="65"/>
      <c r="G10" s="65"/>
      <c r="H10" s="65"/>
      <c r="I10" s="65"/>
      <c r="J10" s="65"/>
    </row>
    <row r="11" spans="1:10" ht="18.75" customHeight="1" x14ac:dyDescent="0.2">
      <c r="A11" s="54">
        <f>A10*(12*30)</f>
        <v>265989.83058420115</v>
      </c>
      <c r="B11" s="2" t="s">
        <v>10</v>
      </c>
      <c r="C11" s="2"/>
      <c r="D11" s="1"/>
      <c r="E11" s="2"/>
      <c r="F11" s="2"/>
      <c r="G11" s="2"/>
    </row>
    <row r="12" spans="1:10" x14ac:dyDescent="0.2">
      <c r="A12" s="54">
        <f>A11-120000</f>
        <v>145989.83058420115</v>
      </c>
      <c r="B12" s="2" t="s">
        <v>11</v>
      </c>
      <c r="C12" s="2"/>
      <c r="D12" s="1"/>
      <c r="E12" s="2"/>
      <c r="F12" s="2"/>
      <c r="G12" s="2"/>
    </row>
    <row r="13" spans="1:10" x14ac:dyDescent="0.2">
      <c r="A13" s="1"/>
      <c r="B13" s="2"/>
      <c r="C13" s="2"/>
      <c r="D13" s="1"/>
      <c r="E13" s="2"/>
      <c r="F13" s="2"/>
      <c r="G13" s="2"/>
    </row>
    <row r="14" spans="1:10" x14ac:dyDescent="0.2">
      <c r="A14" s="23" t="s">
        <v>26</v>
      </c>
    </row>
    <row r="15" spans="1:10" x14ac:dyDescent="0.2">
      <c r="A15" s="13" t="s">
        <v>31</v>
      </c>
    </row>
    <row r="16" spans="1:10" ht="12.75" customHeight="1" x14ac:dyDescent="0.2">
      <c r="A16" s="4"/>
    </row>
    <row r="17" spans="1:10" ht="24" customHeight="1" x14ac:dyDescent="0.2">
      <c r="A17" s="53">
        <f>FV(0.075/12,5*12,-200)</f>
        <v>14505.42106484798</v>
      </c>
      <c r="B17" s="66" t="s">
        <v>28</v>
      </c>
      <c r="C17" s="67"/>
      <c r="D17" s="67"/>
      <c r="E17" s="67"/>
      <c r="F17" s="67"/>
      <c r="G17" s="67"/>
      <c r="H17" s="67"/>
      <c r="I17" s="67"/>
      <c r="J17" s="67"/>
    </row>
    <row r="18" spans="1:10" x14ac:dyDescent="0.2">
      <c r="A18" s="53">
        <f>A17-(5*12*200)</f>
        <v>2505.4210648479802</v>
      </c>
      <c r="B18" s="2" t="s">
        <v>13</v>
      </c>
      <c r="C18" s="2"/>
      <c r="D18" s="1"/>
      <c r="E18" s="2"/>
      <c r="F18" s="2"/>
      <c r="G18" s="2"/>
    </row>
    <row r="19" spans="1:10" ht="17.25" customHeight="1" x14ac:dyDescent="0.2"/>
    <row r="20" spans="1:10" ht="25.5" customHeight="1" x14ac:dyDescent="0.2">
      <c r="A20" s="53">
        <f>FV(0.06/12,5*12,-400)</f>
        <v>27908.012203944298</v>
      </c>
      <c r="B20" s="68" t="s">
        <v>12</v>
      </c>
      <c r="C20" s="67"/>
      <c r="D20" s="67"/>
      <c r="E20" s="67"/>
      <c r="F20" s="67"/>
      <c r="G20" s="67"/>
      <c r="H20" s="67"/>
      <c r="I20" s="67"/>
      <c r="J20" s="67"/>
    </row>
    <row r="21" spans="1:10" x14ac:dyDescent="0.2">
      <c r="A21" s="53">
        <f>12*5*400</f>
        <v>24000</v>
      </c>
      <c r="B21" s="2" t="s">
        <v>15</v>
      </c>
      <c r="C21" s="2"/>
      <c r="D21" s="1"/>
      <c r="E21" s="2"/>
      <c r="F21" s="2"/>
      <c r="G21" s="2"/>
    </row>
    <row r="22" spans="1:10" x14ac:dyDescent="0.2">
      <c r="A22" s="53">
        <f>A20-A21</f>
        <v>3908.0122039442977</v>
      </c>
      <c r="B22" s="5" t="s">
        <v>14</v>
      </c>
    </row>
  </sheetData>
  <mergeCells count="4">
    <mergeCell ref="B6:J6"/>
    <mergeCell ref="B10:J10"/>
    <mergeCell ref="B17:J17"/>
    <mergeCell ref="B20:J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2:Q132"/>
  <sheetViews>
    <sheetView topLeftCell="A115" zoomScale="120" zoomScaleNormal="120" workbookViewId="0">
      <selection activeCell="C9" sqref="C9"/>
    </sheetView>
  </sheetViews>
  <sheetFormatPr defaultRowHeight="12.75" x14ac:dyDescent="0.2"/>
  <cols>
    <col min="1" max="1" width="10.5703125" customWidth="1"/>
    <col min="3" max="3" width="11.7109375" customWidth="1"/>
    <col min="4" max="4" width="11.7109375" style="10" bestFit="1" customWidth="1"/>
    <col min="5" max="5" width="13.85546875" style="10" bestFit="1" customWidth="1"/>
    <col min="6" max="6" width="9.140625" style="10"/>
    <col min="7" max="7" width="10.5703125" style="10" customWidth="1"/>
    <col min="8" max="8" width="11.140625" style="10" customWidth="1"/>
  </cols>
  <sheetData>
    <row r="2" spans="1:17" x14ac:dyDescent="0.2">
      <c r="A2" s="6" t="s">
        <v>77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23" t="s">
        <v>25</v>
      </c>
    </row>
    <row r="4" spans="1:17" x14ac:dyDescent="0.2">
      <c r="A4" s="13" t="s">
        <v>24</v>
      </c>
      <c r="B4" s="13" t="s">
        <v>16</v>
      </c>
      <c r="C4" s="13"/>
    </row>
    <row r="5" spans="1:17" x14ac:dyDescent="0.2">
      <c r="A5" s="13"/>
      <c r="B5" s="13" t="s">
        <v>23</v>
      </c>
      <c r="C5" s="13"/>
    </row>
    <row r="6" spans="1:17" x14ac:dyDescent="0.2">
      <c r="A6" s="13"/>
      <c r="B6" s="13" t="s">
        <v>17</v>
      </c>
      <c r="C6" s="13"/>
    </row>
    <row r="7" spans="1:17" x14ac:dyDescent="0.2">
      <c r="A7" s="13"/>
      <c r="B7" s="13" t="s">
        <v>18</v>
      </c>
      <c r="C7" s="13"/>
    </row>
    <row r="9" spans="1:17" x14ac:dyDescent="0.2">
      <c r="B9" t="s">
        <v>19</v>
      </c>
      <c r="C9" s="54">
        <f>PMT(0.053/12,10*12,-179000)</f>
        <v>1924.9292380977411</v>
      </c>
    </row>
    <row r="12" spans="1:17" ht="25.5" x14ac:dyDescent="0.2">
      <c r="B12" s="18" t="s">
        <v>0</v>
      </c>
      <c r="C12" s="18" t="s">
        <v>20</v>
      </c>
      <c r="D12" s="19" t="s">
        <v>1</v>
      </c>
      <c r="E12" s="19" t="s">
        <v>3</v>
      </c>
      <c r="F12" s="19" t="s">
        <v>2</v>
      </c>
      <c r="G12" s="19" t="s">
        <v>22</v>
      </c>
      <c r="H12" s="19" t="s">
        <v>21</v>
      </c>
      <c r="I12" s="9"/>
    </row>
    <row r="13" spans="1:17" x14ac:dyDescent="0.2">
      <c r="B13" s="22">
        <v>1</v>
      </c>
      <c r="C13" s="17">
        <v>37347</v>
      </c>
      <c r="D13" s="20">
        <v>179000</v>
      </c>
      <c r="E13" s="55">
        <f>PV(0.053/12,10*12-B13,-$C$9)</f>
        <v>177865.65409523787</v>
      </c>
      <c r="F13" s="55">
        <f>C9</f>
        <v>1924.9292380977411</v>
      </c>
      <c r="G13" s="55">
        <f>D13-E13</f>
        <v>1134.3459047621291</v>
      </c>
      <c r="H13" s="55">
        <f>F13-G13</f>
        <v>790.583333335612</v>
      </c>
    </row>
    <row r="14" spans="1:17" x14ac:dyDescent="0.2">
      <c r="B14" s="22">
        <v>2</v>
      </c>
      <c r="C14" s="21">
        <v>37377</v>
      </c>
      <c r="D14" s="55">
        <f>E13</f>
        <v>177865.65409523787</v>
      </c>
      <c r="E14" s="20">
        <f>PV(0.053/12,10*12-B14,-$C$9)</f>
        <v>176726.29816272741</v>
      </c>
      <c r="F14" s="20">
        <f>$C$9</f>
        <v>1924.9292380977411</v>
      </c>
      <c r="G14" s="20">
        <f>D14-E14</f>
        <v>1139.3559325104579</v>
      </c>
      <c r="H14" s="20">
        <f>F14-G14</f>
        <v>785.57330558728313</v>
      </c>
    </row>
    <row r="15" spans="1:17" x14ac:dyDescent="0.2">
      <c r="B15" s="22">
        <v>3</v>
      </c>
      <c r="C15" s="21">
        <v>37408</v>
      </c>
      <c r="D15" s="20">
        <f t="shared" ref="D15:D78" si="0">E14</f>
        <v>176726.29816272741</v>
      </c>
      <c r="E15" s="20">
        <f t="shared" ref="E15:E78" si="1">PV(0.053/12,10*12-B15,-$C$9)</f>
        <v>175581.91007484836</v>
      </c>
      <c r="F15" s="20">
        <f t="shared" ref="F15:F78" si="2">$C$9</f>
        <v>1924.9292380977411</v>
      </c>
      <c r="G15" s="20">
        <f t="shared" ref="G15:G78" si="3">D15-E15</f>
        <v>1144.3880878790515</v>
      </c>
      <c r="H15" s="20">
        <f t="shared" ref="H15:H78" si="4">F15-G15</f>
        <v>780.54115021868961</v>
      </c>
    </row>
    <row r="16" spans="1:17" x14ac:dyDescent="0.2">
      <c r="B16" s="22">
        <v>4</v>
      </c>
      <c r="C16" s="21">
        <v>37438</v>
      </c>
      <c r="D16" s="20">
        <f t="shared" si="0"/>
        <v>175581.91007484836</v>
      </c>
      <c r="E16" s="20">
        <f t="shared" si="1"/>
        <v>174432.4676062479</v>
      </c>
      <c r="F16" s="20">
        <f t="shared" si="2"/>
        <v>1924.9292380977411</v>
      </c>
      <c r="G16" s="20">
        <f t="shared" si="3"/>
        <v>1149.4424686004641</v>
      </c>
      <c r="H16" s="20">
        <f t="shared" si="4"/>
        <v>775.48676949727701</v>
      </c>
    </row>
    <row r="17" spans="2:8" x14ac:dyDescent="0.2">
      <c r="B17" s="22">
        <v>5</v>
      </c>
      <c r="C17" s="21">
        <v>37469</v>
      </c>
      <c r="D17" s="20">
        <f t="shared" si="0"/>
        <v>174432.4676062479</v>
      </c>
      <c r="E17" s="20">
        <f t="shared" si="1"/>
        <v>173277.94843341096</v>
      </c>
      <c r="F17" s="20">
        <f t="shared" si="2"/>
        <v>1924.9292380977411</v>
      </c>
      <c r="G17" s="20">
        <f t="shared" si="3"/>
        <v>1154.5191728369391</v>
      </c>
      <c r="H17" s="20">
        <f t="shared" si="4"/>
        <v>770.41006526080196</v>
      </c>
    </row>
    <row r="18" spans="2:8" x14ac:dyDescent="0.2">
      <c r="B18" s="22">
        <v>6</v>
      </c>
      <c r="C18" s="21">
        <v>37500</v>
      </c>
      <c r="D18" s="20">
        <f t="shared" si="0"/>
        <v>173277.94843341096</v>
      </c>
      <c r="E18" s="20">
        <f t="shared" si="1"/>
        <v>172118.33013422752</v>
      </c>
      <c r="F18" s="20">
        <f t="shared" si="2"/>
        <v>1924.9292380977411</v>
      </c>
      <c r="G18" s="20">
        <f t="shared" si="3"/>
        <v>1159.6182991834357</v>
      </c>
      <c r="H18" s="20">
        <f t="shared" si="4"/>
        <v>765.31093891430532</v>
      </c>
    </row>
    <row r="19" spans="2:8" x14ac:dyDescent="0.2">
      <c r="B19" s="22">
        <v>7</v>
      </c>
      <c r="C19" s="21">
        <v>37530</v>
      </c>
      <c r="D19" s="20">
        <f t="shared" si="0"/>
        <v>172118.33013422752</v>
      </c>
      <c r="E19" s="20">
        <f t="shared" si="1"/>
        <v>170953.59018755591</v>
      </c>
      <c r="F19" s="20">
        <f t="shared" si="2"/>
        <v>1924.9292380977411</v>
      </c>
      <c r="G19" s="20">
        <f t="shared" si="3"/>
        <v>1164.7399466716161</v>
      </c>
      <c r="H19" s="20">
        <f t="shared" si="4"/>
        <v>760.18929142612501</v>
      </c>
    </row>
    <row r="20" spans="2:8" x14ac:dyDescent="0.2">
      <c r="B20" s="22">
        <v>8</v>
      </c>
      <c r="C20" s="21">
        <v>37561</v>
      </c>
      <c r="D20" s="20">
        <f t="shared" si="0"/>
        <v>170953.59018755591</v>
      </c>
      <c r="E20" s="20">
        <f t="shared" si="1"/>
        <v>169783.70597278656</v>
      </c>
      <c r="F20" s="20">
        <f t="shared" si="2"/>
        <v>1924.9292380977411</v>
      </c>
      <c r="G20" s="20">
        <f t="shared" si="3"/>
        <v>1169.8842147693504</v>
      </c>
      <c r="H20" s="20">
        <f t="shared" si="4"/>
        <v>755.0450233283907</v>
      </c>
    </row>
    <row r="21" spans="2:8" x14ac:dyDescent="0.2">
      <c r="B21" s="22">
        <v>9</v>
      </c>
      <c r="C21" s="21">
        <v>37591</v>
      </c>
      <c r="D21" s="20">
        <f t="shared" si="0"/>
        <v>169783.70597278656</v>
      </c>
      <c r="E21" s="20">
        <f t="shared" si="1"/>
        <v>168608.65476940188</v>
      </c>
      <c r="F21" s="20">
        <f t="shared" si="2"/>
        <v>1924.9292380977411</v>
      </c>
      <c r="G21" s="20">
        <f t="shared" si="3"/>
        <v>1175.0512033846753</v>
      </c>
      <c r="H21" s="20">
        <f t="shared" si="4"/>
        <v>749.87803471306574</v>
      </c>
    </row>
    <row r="22" spans="2:8" x14ac:dyDescent="0.2">
      <c r="B22" s="22">
        <v>10</v>
      </c>
      <c r="C22" s="21">
        <v>37622</v>
      </c>
      <c r="D22" s="20">
        <f t="shared" si="0"/>
        <v>168608.65476940188</v>
      </c>
      <c r="E22" s="20">
        <f t="shared" si="1"/>
        <v>167428.41375653562</v>
      </c>
      <c r="F22" s="20">
        <f t="shared" si="2"/>
        <v>1924.9292380977411</v>
      </c>
      <c r="G22" s="20">
        <f t="shared" si="3"/>
        <v>1180.2410128662596</v>
      </c>
      <c r="H22" s="20">
        <f t="shared" si="4"/>
        <v>744.68822523148151</v>
      </c>
    </row>
    <row r="23" spans="2:8" x14ac:dyDescent="0.2">
      <c r="B23" s="22">
        <v>11</v>
      </c>
      <c r="C23" s="21">
        <v>37653</v>
      </c>
      <c r="D23" s="20">
        <f t="shared" si="0"/>
        <v>167428.41375653562</v>
      </c>
      <c r="E23" s="20">
        <f t="shared" si="1"/>
        <v>166242.96001252919</v>
      </c>
      <c r="F23" s="20">
        <f t="shared" si="2"/>
        <v>1924.9292380977411</v>
      </c>
      <c r="G23" s="20">
        <f t="shared" si="3"/>
        <v>1185.4537440064305</v>
      </c>
      <c r="H23" s="20">
        <f t="shared" si="4"/>
        <v>739.47549409131057</v>
      </c>
    </row>
    <row r="24" spans="2:8" x14ac:dyDescent="0.2">
      <c r="B24" s="22">
        <v>12</v>
      </c>
      <c r="C24" s="21">
        <v>37681</v>
      </c>
      <c r="D24" s="20">
        <f t="shared" si="0"/>
        <v>166242.96001252919</v>
      </c>
      <c r="E24" s="20">
        <f t="shared" si="1"/>
        <v>165052.27051448688</v>
      </c>
      <c r="F24" s="20">
        <f t="shared" si="2"/>
        <v>1924.9292380977411</v>
      </c>
      <c r="G24" s="20">
        <f t="shared" si="3"/>
        <v>1190.6894980423094</v>
      </c>
      <c r="H24" s="20">
        <f t="shared" si="4"/>
        <v>734.23974005543164</v>
      </c>
    </row>
    <row r="25" spans="2:8" x14ac:dyDescent="0.2">
      <c r="B25" s="22">
        <v>13</v>
      </c>
      <c r="C25" s="21">
        <v>37712</v>
      </c>
      <c r="D25" s="20">
        <f t="shared" si="0"/>
        <v>165052.27051448688</v>
      </c>
      <c r="E25" s="20">
        <f t="shared" si="1"/>
        <v>163856.32213782798</v>
      </c>
      <c r="F25" s="20">
        <f t="shared" si="2"/>
        <v>1924.9292380977411</v>
      </c>
      <c r="G25" s="20">
        <f t="shared" si="3"/>
        <v>1195.9483766588964</v>
      </c>
      <c r="H25" s="20">
        <f t="shared" si="4"/>
        <v>728.98086143884461</v>
      </c>
    </row>
    <row r="26" spans="2:8" x14ac:dyDescent="0.2">
      <c r="B26" s="22">
        <v>14</v>
      </c>
      <c r="C26" s="21">
        <v>37742</v>
      </c>
      <c r="D26" s="20">
        <f t="shared" si="0"/>
        <v>163856.32213782798</v>
      </c>
      <c r="E26" s="20">
        <f t="shared" si="1"/>
        <v>162655.09165583903</v>
      </c>
      <c r="F26" s="20">
        <f t="shared" si="2"/>
        <v>1924.9292380977411</v>
      </c>
      <c r="G26" s="20">
        <f t="shared" si="3"/>
        <v>1201.2304819889541</v>
      </c>
      <c r="H26" s="20">
        <f t="shared" si="4"/>
        <v>723.69875610878694</v>
      </c>
    </row>
    <row r="27" spans="2:8" x14ac:dyDescent="0.2">
      <c r="B27" s="22">
        <v>15</v>
      </c>
      <c r="C27" s="21">
        <v>37773</v>
      </c>
      <c r="D27" s="20">
        <f t="shared" si="0"/>
        <v>162655.09165583903</v>
      </c>
      <c r="E27" s="20">
        <f t="shared" si="1"/>
        <v>161448.55573922128</v>
      </c>
      <c r="F27" s="20">
        <f t="shared" si="2"/>
        <v>1924.9292380977411</v>
      </c>
      <c r="G27" s="20">
        <f t="shared" si="3"/>
        <v>1206.5359166177514</v>
      </c>
      <c r="H27" s="20">
        <f t="shared" si="4"/>
        <v>718.39332147998971</v>
      </c>
    </row>
    <row r="28" spans="2:8" x14ac:dyDescent="0.2">
      <c r="B28" s="22">
        <v>16</v>
      </c>
      <c r="C28" s="21">
        <v>37803</v>
      </c>
      <c r="D28" s="20">
        <f t="shared" si="0"/>
        <v>161448.55573922128</v>
      </c>
      <c r="E28" s="20">
        <f t="shared" si="1"/>
        <v>160236.69095563836</v>
      </c>
      <c r="F28" s="20">
        <f t="shared" si="2"/>
        <v>1924.9292380977411</v>
      </c>
      <c r="G28" s="20">
        <f t="shared" si="3"/>
        <v>1211.8647835829179</v>
      </c>
      <c r="H28" s="20">
        <f t="shared" si="4"/>
        <v>713.06445451482318</v>
      </c>
    </row>
    <row r="29" spans="2:8" x14ac:dyDescent="0.2">
      <c r="B29" s="22">
        <v>17</v>
      </c>
      <c r="C29" s="21">
        <v>37834</v>
      </c>
      <c r="D29" s="20">
        <f t="shared" si="0"/>
        <v>160236.69095563836</v>
      </c>
      <c r="E29" s="20">
        <f t="shared" si="1"/>
        <v>159019.4737692613</v>
      </c>
      <c r="F29" s="20">
        <f t="shared" si="2"/>
        <v>1924.9292380977411</v>
      </c>
      <c r="G29" s="20">
        <f t="shared" si="3"/>
        <v>1217.2171863770636</v>
      </c>
      <c r="H29" s="20">
        <f t="shared" si="4"/>
        <v>707.71205172067744</v>
      </c>
    </row>
    <row r="30" spans="2:8" x14ac:dyDescent="0.2">
      <c r="B30" s="22">
        <v>18</v>
      </c>
      <c r="C30" s="21">
        <v>37865</v>
      </c>
      <c r="D30" s="20">
        <f t="shared" si="0"/>
        <v>159019.4737692613</v>
      </c>
      <c r="E30" s="20">
        <f t="shared" si="1"/>
        <v>157796.88054031113</v>
      </c>
      <c r="F30" s="20">
        <f t="shared" si="2"/>
        <v>1924.9292380977411</v>
      </c>
      <c r="G30" s="20">
        <f t="shared" si="3"/>
        <v>1222.5932289501652</v>
      </c>
      <c r="H30" s="20">
        <f t="shared" si="4"/>
        <v>702.33600914757585</v>
      </c>
    </row>
    <row r="31" spans="2:8" x14ac:dyDescent="0.2">
      <c r="B31" s="22">
        <v>19</v>
      </c>
      <c r="C31" s="21">
        <v>37895</v>
      </c>
      <c r="D31" s="20">
        <f t="shared" si="0"/>
        <v>157796.88054031113</v>
      </c>
      <c r="E31" s="20">
        <f t="shared" si="1"/>
        <v>156568.88752459973</v>
      </c>
      <c r="F31" s="20">
        <f t="shared" si="2"/>
        <v>1924.9292380977411</v>
      </c>
      <c r="G31" s="20">
        <f t="shared" si="3"/>
        <v>1227.9930157113995</v>
      </c>
      <c r="H31" s="20">
        <f t="shared" si="4"/>
        <v>696.93622238634157</v>
      </c>
    </row>
    <row r="32" spans="2:8" x14ac:dyDescent="0.2">
      <c r="B32" s="22">
        <v>20</v>
      </c>
      <c r="C32" s="21">
        <v>37926</v>
      </c>
      <c r="D32" s="20">
        <f t="shared" si="0"/>
        <v>156568.88752459973</v>
      </c>
      <c r="E32" s="20">
        <f t="shared" si="1"/>
        <v>155335.47087306896</v>
      </c>
      <c r="F32" s="20">
        <f t="shared" si="2"/>
        <v>1924.9292380977411</v>
      </c>
      <c r="G32" s="20">
        <f t="shared" si="3"/>
        <v>1233.4166515307734</v>
      </c>
      <c r="H32" s="20">
        <f t="shared" si="4"/>
        <v>691.51258656696768</v>
      </c>
    </row>
    <row r="33" spans="2:8" x14ac:dyDescent="0.2">
      <c r="B33" s="22">
        <v>21</v>
      </c>
      <c r="C33" s="21">
        <v>37956</v>
      </c>
      <c r="D33" s="20">
        <f t="shared" si="0"/>
        <v>155335.47087306896</v>
      </c>
      <c r="E33" s="20">
        <f t="shared" si="1"/>
        <v>154096.60663132727</v>
      </c>
      <c r="F33" s="20">
        <f t="shared" si="2"/>
        <v>1924.9292380977411</v>
      </c>
      <c r="G33" s="20">
        <f t="shared" si="3"/>
        <v>1238.864241741685</v>
      </c>
      <c r="H33" s="20">
        <f t="shared" si="4"/>
        <v>686.0649963560561</v>
      </c>
    </row>
    <row r="34" spans="2:8" x14ac:dyDescent="0.2">
      <c r="B34" s="22">
        <v>22</v>
      </c>
      <c r="C34" s="21">
        <v>37987</v>
      </c>
      <c r="D34" s="20">
        <f t="shared" si="0"/>
        <v>154096.60663132727</v>
      </c>
      <c r="E34" s="20">
        <f t="shared" si="1"/>
        <v>152852.27073918455</v>
      </c>
      <c r="F34" s="20">
        <f t="shared" si="2"/>
        <v>1924.9292380977411</v>
      </c>
      <c r="G34" s="20">
        <f t="shared" si="3"/>
        <v>1244.335892142728</v>
      </c>
      <c r="H34" s="20">
        <f t="shared" si="4"/>
        <v>680.59334595501309</v>
      </c>
    </row>
    <row r="35" spans="2:8" x14ac:dyDescent="0.2">
      <c r="B35" s="22">
        <v>23</v>
      </c>
      <c r="C35" s="21">
        <v>38018</v>
      </c>
      <c r="D35" s="20">
        <f t="shared" si="0"/>
        <v>152852.27073918455</v>
      </c>
      <c r="E35" s="20">
        <f t="shared" si="1"/>
        <v>151602.43903018488</v>
      </c>
      <c r="F35" s="20">
        <f t="shared" si="2"/>
        <v>1924.9292380977411</v>
      </c>
      <c r="G35" s="20">
        <f t="shared" si="3"/>
        <v>1249.8317089996708</v>
      </c>
      <c r="H35" s="20">
        <f t="shared" si="4"/>
        <v>675.09752909807025</v>
      </c>
    </row>
    <row r="36" spans="2:8" x14ac:dyDescent="0.2">
      <c r="B36" s="22">
        <v>24</v>
      </c>
      <c r="C36" s="21">
        <v>38047</v>
      </c>
      <c r="D36" s="20">
        <f t="shared" si="0"/>
        <v>151602.43903018488</v>
      </c>
      <c r="E36" s="20">
        <f t="shared" si="1"/>
        <v>150347.08723113706</v>
      </c>
      <c r="F36" s="20">
        <f t="shared" si="2"/>
        <v>1924.9292380977411</v>
      </c>
      <c r="G36" s="20">
        <f t="shared" si="3"/>
        <v>1255.351799047814</v>
      </c>
      <c r="H36" s="20">
        <f t="shared" si="4"/>
        <v>669.57743904992708</v>
      </c>
    </row>
    <row r="37" spans="2:8" x14ac:dyDescent="0.2">
      <c r="B37" s="22">
        <v>25</v>
      </c>
      <c r="C37" s="21">
        <v>38078</v>
      </c>
      <c r="D37" s="20">
        <f t="shared" si="0"/>
        <v>150347.08723113706</v>
      </c>
      <c r="E37" s="20">
        <f t="shared" si="1"/>
        <v>149086.19096164347</v>
      </c>
      <c r="F37" s="20">
        <f t="shared" si="2"/>
        <v>1924.9292380977411</v>
      </c>
      <c r="G37" s="20">
        <f t="shared" si="3"/>
        <v>1260.8962694935908</v>
      </c>
      <c r="H37" s="20">
        <f t="shared" si="4"/>
        <v>664.03296860415026</v>
      </c>
    </row>
    <row r="38" spans="2:8" x14ac:dyDescent="0.2">
      <c r="B38" s="22">
        <v>26</v>
      </c>
      <c r="C38" s="21">
        <v>38108</v>
      </c>
      <c r="D38" s="20">
        <f t="shared" si="0"/>
        <v>149086.19096164347</v>
      </c>
      <c r="E38" s="20">
        <f t="shared" si="1"/>
        <v>147819.72573362628</v>
      </c>
      <c r="F38" s="20">
        <f t="shared" si="2"/>
        <v>1924.9292380977411</v>
      </c>
      <c r="G38" s="20">
        <f t="shared" si="3"/>
        <v>1266.4652280171867</v>
      </c>
      <c r="H38" s="20">
        <f t="shared" si="4"/>
        <v>658.46401008055432</v>
      </c>
    </row>
    <row r="39" spans="2:8" x14ac:dyDescent="0.2">
      <c r="B39" s="22">
        <v>27</v>
      </c>
      <c r="C39" s="21">
        <v>38139</v>
      </c>
      <c r="D39" s="20">
        <f t="shared" si="0"/>
        <v>147819.72573362628</v>
      </c>
      <c r="E39" s="20">
        <f t="shared" si="1"/>
        <v>146547.66695085203</v>
      </c>
      <c r="F39" s="20">
        <f t="shared" si="2"/>
        <v>1924.9292380977411</v>
      </c>
      <c r="G39" s="20">
        <f t="shared" si="3"/>
        <v>1272.0587827742565</v>
      </c>
      <c r="H39" s="20">
        <f t="shared" si="4"/>
        <v>652.87045532348452</v>
      </c>
    </row>
    <row r="40" spans="2:8" x14ac:dyDescent="0.2">
      <c r="B40" s="22">
        <v>28</v>
      </c>
      <c r="C40" s="21">
        <v>38169</v>
      </c>
      <c r="D40" s="20">
        <f t="shared" si="0"/>
        <v>146547.66695085203</v>
      </c>
      <c r="E40" s="20">
        <f t="shared" si="1"/>
        <v>145269.98990845389</v>
      </c>
      <c r="F40" s="20">
        <f t="shared" si="2"/>
        <v>1924.9292380977411</v>
      </c>
      <c r="G40" s="20">
        <f t="shared" si="3"/>
        <v>1277.6770423981361</v>
      </c>
      <c r="H40" s="20">
        <f t="shared" si="4"/>
        <v>647.25219569960495</v>
      </c>
    </row>
    <row r="41" spans="2:8" x14ac:dyDescent="0.2">
      <c r="B41" s="22">
        <v>29</v>
      </c>
      <c r="C41" s="21">
        <v>38200</v>
      </c>
      <c r="D41" s="20">
        <f t="shared" si="0"/>
        <v>145269.98990845389</v>
      </c>
      <c r="E41" s="20">
        <f t="shared" si="1"/>
        <v>143986.66979245175</v>
      </c>
      <c r="F41" s="20">
        <f t="shared" si="2"/>
        <v>1924.9292380977411</v>
      </c>
      <c r="G41" s="20">
        <f t="shared" si="3"/>
        <v>1283.3201160021417</v>
      </c>
      <c r="H41" s="20">
        <f t="shared" si="4"/>
        <v>641.60912209559933</v>
      </c>
    </row>
    <row r="42" spans="2:8" x14ac:dyDescent="0.2">
      <c r="B42" s="22">
        <v>30</v>
      </c>
      <c r="C42" s="21">
        <v>38231</v>
      </c>
      <c r="D42" s="20">
        <f t="shared" si="0"/>
        <v>143986.66979245175</v>
      </c>
      <c r="E42" s="20">
        <f t="shared" si="1"/>
        <v>142697.68167927072</v>
      </c>
      <c r="F42" s="20">
        <f t="shared" si="2"/>
        <v>1924.9292380977411</v>
      </c>
      <c r="G42" s="20">
        <f t="shared" si="3"/>
        <v>1288.9881131810253</v>
      </c>
      <c r="H42" s="20">
        <f t="shared" si="4"/>
        <v>635.94112491671581</v>
      </c>
    </row>
    <row r="43" spans="2:8" x14ac:dyDescent="0.2">
      <c r="B43" s="22">
        <v>31</v>
      </c>
      <c r="C43" s="21">
        <v>38261</v>
      </c>
      <c r="D43" s="20">
        <f t="shared" si="0"/>
        <v>142697.68167927072</v>
      </c>
      <c r="E43" s="20">
        <f t="shared" si="1"/>
        <v>141403.00053525637</v>
      </c>
      <c r="F43" s="20">
        <f t="shared" si="2"/>
        <v>1924.9292380977411</v>
      </c>
      <c r="G43" s="20">
        <f t="shared" si="3"/>
        <v>1294.6811440143501</v>
      </c>
      <c r="H43" s="20">
        <f t="shared" si="4"/>
        <v>630.24809408339092</v>
      </c>
    </row>
    <row r="44" spans="2:8" x14ac:dyDescent="0.2">
      <c r="B44" s="22">
        <v>32</v>
      </c>
      <c r="C44" s="21">
        <v>38292</v>
      </c>
      <c r="D44" s="20">
        <f t="shared" si="0"/>
        <v>141403.00053525637</v>
      </c>
      <c r="E44" s="20">
        <f t="shared" si="1"/>
        <v>140102.60121618936</v>
      </c>
      <c r="F44" s="20">
        <f t="shared" si="2"/>
        <v>1924.9292380977411</v>
      </c>
      <c r="G44" s="20">
        <f t="shared" si="3"/>
        <v>1300.3993190670153</v>
      </c>
      <c r="H44" s="20">
        <f t="shared" si="4"/>
        <v>624.52991903072575</v>
      </c>
    </row>
    <row r="45" spans="2:8" x14ac:dyDescent="0.2">
      <c r="B45" s="22">
        <v>33</v>
      </c>
      <c r="C45" s="21">
        <v>38322</v>
      </c>
      <c r="D45" s="20">
        <f t="shared" si="0"/>
        <v>140102.60121618936</v>
      </c>
      <c r="E45" s="20">
        <f t="shared" si="1"/>
        <v>138796.45846679638</v>
      </c>
      <c r="F45" s="20">
        <f t="shared" si="2"/>
        <v>1924.9292380977411</v>
      </c>
      <c r="G45" s="20">
        <f t="shared" si="3"/>
        <v>1306.1427493929805</v>
      </c>
      <c r="H45" s="20">
        <f t="shared" si="4"/>
        <v>618.78648870476059</v>
      </c>
    </row>
    <row r="46" spans="2:8" x14ac:dyDescent="0.2">
      <c r="B46" s="22">
        <v>34</v>
      </c>
      <c r="C46" s="21">
        <v>38353</v>
      </c>
      <c r="D46" s="20">
        <f t="shared" si="0"/>
        <v>138796.45846679638</v>
      </c>
      <c r="E46" s="20">
        <f t="shared" si="1"/>
        <v>137484.5469202603</v>
      </c>
      <c r="F46" s="20">
        <f t="shared" si="2"/>
        <v>1924.9292380977411</v>
      </c>
      <c r="G46" s="20">
        <f t="shared" si="3"/>
        <v>1311.911546536081</v>
      </c>
      <c r="H46" s="20">
        <f t="shared" si="4"/>
        <v>613.01769156166006</v>
      </c>
    </row>
    <row r="47" spans="2:8" x14ac:dyDescent="0.2">
      <c r="B47" s="22">
        <v>35</v>
      </c>
      <c r="C47" s="21">
        <v>38384</v>
      </c>
      <c r="D47" s="20">
        <f t="shared" si="0"/>
        <v>137484.5469202603</v>
      </c>
      <c r="E47" s="20">
        <f t="shared" si="1"/>
        <v>136166.84109772698</v>
      </c>
      <c r="F47" s="20">
        <f t="shared" si="2"/>
        <v>1924.9292380977411</v>
      </c>
      <c r="G47" s="20">
        <f t="shared" si="3"/>
        <v>1317.7058225333167</v>
      </c>
      <c r="H47" s="20">
        <f t="shared" si="4"/>
        <v>607.22341556442439</v>
      </c>
    </row>
    <row r="48" spans="2:8" x14ac:dyDescent="0.2">
      <c r="B48" s="22">
        <v>36</v>
      </c>
      <c r="C48" s="21">
        <v>38412</v>
      </c>
      <c r="D48" s="20">
        <f t="shared" si="0"/>
        <v>136166.84109772698</v>
      </c>
      <c r="E48" s="20">
        <f t="shared" si="1"/>
        <v>134843.31540781091</v>
      </c>
      <c r="F48" s="20">
        <f t="shared" si="2"/>
        <v>1924.9292380977411</v>
      </c>
      <c r="G48" s="20">
        <f t="shared" si="3"/>
        <v>1323.525689916074</v>
      </c>
      <c r="H48" s="20">
        <f t="shared" si="4"/>
        <v>601.40354818166702</v>
      </c>
    </row>
    <row r="49" spans="2:8" x14ac:dyDescent="0.2">
      <c r="B49" s="22">
        <v>37</v>
      </c>
      <c r="C49" s="21">
        <v>38443</v>
      </c>
      <c r="D49" s="20">
        <f t="shared" si="0"/>
        <v>134843.31540781091</v>
      </c>
      <c r="E49" s="20">
        <f t="shared" si="1"/>
        <v>133513.94414609764</v>
      </c>
      <c r="F49" s="20">
        <f t="shared" si="2"/>
        <v>1924.9292380977411</v>
      </c>
      <c r="G49" s="20">
        <f t="shared" si="3"/>
        <v>1329.3712617132696</v>
      </c>
      <c r="H49" s="20">
        <f t="shared" si="4"/>
        <v>595.55797638447143</v>
      </c>
    </row>
    <row r="50" spans="2:8" x14ac:dyDescent="0.2">
      <c r="B50" s="22">
        <v>38</v>
      </c>
      <c r="C50" s="21">
        <v>38473</v>
      </c>
      <c r="D50" s="20">
        <f t="shared" si="0"/>
        <v>133513.94414609764</v>
      </c>
      <c r="E50" s="20">
        <f t="shared" si="1"/>
        <v>132178.70149464515</v>
      </c>
      <c r="F50" s="20">
        <f t="shared" si="2"/>
        <v>1924.9292380977411</v>
      </c>
      <c r="G50" s="20">
        <f t="shared" si="3"/>
        <v>1335.242651452485</v>
      </c>
      <c r="H50" s="20">
        <f t="shared" si="4"/>
        <v>589.68658664525606</v>
      </c>
    </row>
    <row r="51" spans="2:8" x14ac:dyDescent="0.2">
      <c r="B51" s="22">
        <v>39</v>
      </c>
      <c r="C51" s="21">
        <v>38504</v>
      </c>
      <c r="D51" s="20">
        <f t="shared" si="0"/>
        <v>132178.70149464515</v>
      </c>
      <c r="E51" s="20">
        <f t="shared" si="1"/>
        <v>130837.56152148209</v>
      </c>
      <c r="F51" s="20">
        <f t="shared" si="2"/>
        <v>1924.9292380977411</v>
      </c>
      <c r="G51" s="20">
        <f t="shared" si="3"/>
        <v>1341.1399731630663</v>
      </c>
      <c r="H51" s="20">
        <f t="shared" si="4"/>
        <v>583.78926493467475</v>
      </c>
    </row>
    <row r="52" spans="2:8" x14ac:dyDescent="0.2">
      <c r="B52" s="22">
        <v>40</v>
      </c>
      <c r="C52" s="21">
        <v>38534</v>
      </c>
      <c r="D52" s="20">
        <f t="shared" si="0"/>
        <v>130837.56152148209</v>
      </c>
      <c r="E52" s="20">
        <f t="shared" si="1"/>
        <v>129490.49818010422</v>
      </c>
      <c r="F52" s="20">
        <f t="shared" si="2"/>
        <v>1924.9292380977411</v>
      </c>
      <c r="G52" s="20">
        <f t="shared" si="3"/>
        <v>1347.0633413778705</v>
      </c>
      <c r="H52" s="20">
        <f t="shared" si="4"/>
        <v>577.86589671987053</v>
      </c>
    </row>
    <row r="53" spans="2:8" x14ac:dyDescent="0.2">
      <c r="B53" s="22">
        <v>41</v>
      </c>
      <c r="C53" s="21">
        <v>38565</v>
      </c>
      <c r="D53" s="20">
        <f t="shared" si="0"/>
        <v>129490.49818010422</v>
      </c>
      <c r="E53" s="20">
        <f t="shared" si="1"/>
        <v>128137.48530896851</v>
      </c>
      <c r="F53" s="20">
        <f t="shared" si="2"/>
        <v>1924.9292380977411</v>
      </c>
      <c r="G53" s="20">
        <f t="shared" si="3"/>
        <v>1353.0128711357102</v>
      </c>
      <c r="H53" s="20">
        <f t="shared" si="4"/>
        <v>571.91636696203091</v>
      </c>
    </row>
    <row r="54" spans="2:8" x14ac:dyDescent="0.2">
      <c r="B54" s="22">
        <v>42</v>
      </c>
      <c r="C54" s="21">
        <v>38596</v>
      </c>
      <c r="D54" s="20">
        <f t="shared" si="0"/>
        <v>128137.48530896851</v>
      </c>
      <c r="E54" s="20">
        <f t="shared" si="1"/>
        <v>126778.49663098538</v>
      </c>
      <c r="F54" s="20">
        <f t="shared" si="2"/>
        <v>1924.9292380977411</v>
      </c>
      <c r="G54" s="20">
        <f t="shared" si="3"/>
        <v>1358.9886779831286</v>
      </c>
      <c r="H54" s="20">
        <f t="shared" si="4"/>
        <v>565.94056011461248</v>
      </c>
    </row>
    <row r="55" spans="2:8" x14ac:dyDescent="0.2">
      <c r="B55" s="22">
        <v>43</v>
      </c>
      <c r="C55" s="21">
        <v>38626</v>
      </c>
      <c r="D55" s="20">
        <f t="shared" si="0"/>
        <v>126778.49663098538</v>
      </c>
      <c r="E55" s="20">
        <f t="shared" si="1"/>
        <v>125413.50575300776</v>
      </c>
      <c r="F55" s="20">
        <f t="shared" si="2"/>
        <v>1924.9292380977411</v>
      </c>
      <c r="G55" s="20">
        <f t="shared" si="3"/>
        <v>1364.990877977616</v>
      </c>
      <c r="H55" s="20">
        <f t="shared" si="4"/>
        <v>559.93836012012503</v>
      </c>
    </row>
    <row r="56" spans="2:8" x14ac:dyDescent="0.2">
      <c r="B56" s="22">
        <v>44</v>
      </c>
      <c r="C56" s="21">
        <v>38657</v>
      </c>
      <c r="D56" s="20">
        <f t="shared" si="0"/>
        <v>125413.50575300776</v>
      </c>
      <c r="E56" s="20">
        <f t="shared" si="1"/>
        <v>124042.48616531918</v>
      </c>
      <c r="F56" s="20">
        <f t="shared" si="2"/>
        <v>1924.9292380977411</v>
      </c>
      <c r="G56" s="20">
        <f t="shared" si="3"/>
        <v>1371.0195876885846</v>
      </c>
      <c r="H56" s="20">
        <f t="shared" si="4"/>
        <v>553.90965040915648</v>
      </c>
    </row>
    <row r="57" spans="2:8" x14ac:dyDescent="0.2">
      <c r="B57" s="22">
        <v>45</v>
      </c>
      <c r="C57" s="21">
        <v>38687</v>
      </c>
      <c r="D57" s="20">
        <f t="shared" si="0"/>
        <v>124042.48616531918</v>
      </c>
      <c r="E57" s="20">
        <f t="shared" si="1"/>
        <v>122665.41124111816</v>
      </c>
      <c r="F57" s="20">
        <f t="shared" si="2"/>
        <v>1924.9292380977411</v>
      </c>
      <c r="G57" s="20">
        <f t="shared" si="3"/>
        <v>1377.0749242010206</v>
      </c>
      <c r="H57" s="20">
        <f t="shared" si="4"/>
        <v>547.85431389672044</v>
      </c>
    </row>
    <row r="58" spans="2:8" x14ac:dyDescent="0.2">
      <c r="B58" s="22">
        <v>46</v>
      </c>
      <c r="C58" s="21">
        <v>38718</v>
      </c>
      <c r="D58" s="20">
        <f t="shared" si="0"/>
        <v>122665.41124111816</v>
      </c>
      <c r="E58" s="20">
        <f t="shared" si="1"/>
        <v>121282.25423600207</v>
      </c>
      <c r="F58" s="20">
        <f t="shared" si="2"/>
        <v>1924.9292380977411</v>
      </c>
      <c r="G58" s="20">
        <f t="shared" si="3"/>
        <v>1383.1570051160816</v>
      </c>
      <c r="H58" s="20">
        <f t="shared" si="4"/>
        <v>541.7722329816595</v>
      </c>
    </row>
    <row r="59" spans="2:8" x14ac:dyDescent="0.2">
      <c r="B59" s="22">
        <v>47</v>
      </c>
      <c r="C59" s="21">
        <v>38749</v>
      </c>
      <c r="D59" s="20">
        <f t="shared" si="0"/>
        <v>121282.25423600207</v>
      </c>
      <c r="E59" s="20">
        <f t="shared" si="1"/>
        <v>119892.98828744667</v>
      </c>
      <c r="F59" s="20">
        <f t="shared" si="2"/>
        <v>1924.9292380977411</v>
      </c>
      <c r="G59" s="20">
        <f t="shared" si="3"/>
        <v>1389.2659485554032</v>
      </c>
      <c r="H59" s="20">
        <f t="shared" si="4"/>
        <v>535.66328954233791</v>
      </c>
    </row>
    <row r="60" spans="2:8" x14ac:dyDescent="0.2">
      <c r="B60" s="22">
        <v>48</v>
      </c>
      <c r="C60" s="21">
        <v>38777</v>
      </c>
      <c r="D60" s="20">
        <f t="shared" si="0"/>
        <v>119892.98828744667</v>
      </c>
      <c r="E60" s="20">
        <f t="shared" si="1"/>
        <v>118497.58641428515</v>
      </c>
      <c r="F60" s="20">
        <f t="shared" si="2"/>
        <v>1924.9292380977411</v>
      </c>
      <c r="G60" s="20">
        <f t="shared" si="3"/>
        <v>1395.4018731615215</v>
      </c>
      <c r="H60" s="20">
        <f t="shared" si="4"/>
        <v>529.52736493621956</v>
      </c>
    </row>
    <row r="61" spans="2:8" x14ac:dyDescent="0.2">
      <c r="B61" s="22">
        <v>49</v>
      </c>
      <c r="C61" s="21">
        <v>38808</v>
      </c>
      <c r="D61" s="20">
        <f t="shared" si="0"/>
        <v>118497.58641428515</v>
      </c>
      <c r="E61" s="20">
        <f t="shared" si="1"/>
        <v>117096.02151618373</v>
      </c>
      <c r="F61" s="20">
        <f t="shared" si="2"/>
        <v>1924.9292380977411</v>
      </c>
      <c r="G61" s="20">
        <f t="shared" si="3"/>
        <v>1401.5648981014238</v>
      </c>
      <c r="H61" s="20">
        <f t="shared" si="4"/>
        <v>523.36433999631731</v>
      </c>
    </row>
    <row r="62" spans="2:8" x14ac:dyDescent="0.2">
      <c r="B62" s="22">
        <v>50</v>
      </c>
      <c r="C62" s="21">
        <v>38838</v>
      </c>
      <c r="D62" s="20">
        <f t="shared" si="0"/>
        <v>117096.02151618373</v>
      </c>
      <c r="E62" s="20">
        <f t="shared" si="1"/>
        <v>115688.26637311578</v>
      </c>
      <c r="F62" s="20">
        <f t="shared" si="2"/>
        <v>1924.9292380977411</v>
      </c>
      <c r="G62" s="20">
        <f t="shared" si="3"/>
        <v>1407.755143067945</v>
      </c>
      <c r="H62" s="20">
        <f t="shared" si="4"/>
        <v>517.17409502979604</v>
      </c>
    </row>
    <row r="63" spans="2:8" x14ac:dyDescent="0.2">
      <c r="B63" s="22">
        <v>51</v>
      </c>
      <c r="C63" s="21">
        <v>38869</v>
      </c>
      <c r="D63" s="20">
        <f t="shared" si="0"/>
        <v>115688.26637311578</v>
      </c>
      <c r="E63" s="20">
        <f t="shared" si="1"/>
        <v>114274.29364483261</v>
      </c>
      <c r="F63" s="20">
        <f t="shared" si="2"/>
        <v>1924.9292380977411</v>
      </c>
      <c r="G63" s="20">
        <f t="shared" si="3"/>
        <v>1413.9727282831736</v>
      </c>
      <c r="H63" s="20">
        <f t="shared" si="4"/>
        <v>510.95650981456743</v>
      </c>
    </row>
    <row r="64" spans="2:8" x14ac:dyDescent="0.2">
      <c r="B64" s="22">
        <v>52</v>
      </c>
      <c r="C64" s="21">
        <v>38899</v>
      </c>
      <c r="D64" s="20">
        <f t="shared" si="0"/>
        <v>114274.29364483261</v>
      </c>
      <c r="E64" s="20">
        <f t="shared" si="1"/>
        <v>112854.07587033285</v>
      </c>
      <c r="F64" s="20">
        <f t="shared" si="2"/>
        <v>1924.9292380977411</v>
      </c>
      <c r="G64" s="20">
        <f t="shared" si="3"/>
        <v>1420.2177744997607</v>
      </c>
      <c r="H64" s="20">
        <f t="shared" si="4"/>
        <v>504.71146359798036</v>
      </c>
    </row>
    <row r="65" spans="2:8" x14ac:dyDescent="0.2">
      <c r="B65" s="22">
        <v>53</v>
      </c>
      <c r="C65" s="21">
        <v>38930</v>
      </c>
      <c r="D65" s="20">
        <f t="shared" si="0"/>
        <v>112854.07587033285</v>
      </c>
      <c r="E65" s="20">
        <f t="shared" si="1"/>
        <v>111427.58546732909</v>
      </c>
      <c r="F65" s="20">
        <f t="shared" si="2"/>
        <v>1924.9292380977411</v>
      </c>
      <c r="G65" s="20">
        <f t="shared" si="3"/>
        <v>1426.4904030037578</v>
      </c>
      <c r="H65" s="20">
        <f t="shared" si="4"/>
        <v>498.43883509398324</v>
      </c>
    </row>
    <row r="66" spans="2:8" x14ac:dyDescent="0.2">
      <c r="B66" s="22">
        <v>54</v>
      </c>
      <c r="C66" s="21">
        <v>38961</v>
      </c>
      <c r="D66" s="20">
        <f t="shared" si="0"/>
        <v>111427.58546732909</v>
      </c>
      <c r="E66" s="20">
        <f t="shared" si="1"/>
        <v>109994.79473171201</v>
      </c>
      <c r="F66" s="20">
        <f t="shared" si="2"/>
        <v>1924.9292380977411</v>
      </c>
      <c r="G66" s="20">
        <f t="shared" si="3"/>
        <v>1432.7907356170763</v>
      </c>
      <c r="H66" s="20">
        <f t="shared" si="4"/>
        <v>492.13850248066478</v>
      </c>
    </row>
    <row r="67" spans="2:8" x14ac:dyDescent="0.2">
      <c r="B67" s="22">
        <v>55</v>
      </c>
      <c r="C67" s="21">
        <v>38991</v>
      </c>
      <c r="D67" s="20">
        <f t="shared" si="0"/>
        <v>109994.79473171201</v>
      </c>
      <c r="E67" s="20">
        <f t="shared" si="1"/>
        <v>108555.67583701266</v>
      </c>
      <c r="F67" s="20">
        <f t="shared" si="2"/>
        <v>1924.9292380977411</v>
      </c>
      <c r="G67" s="20">
        <f t="shared" si="3"/>
        <v>1439.1188946993498</v>
      </c>
      <c r="H67" s="20">
        <f t="shared" si="4"/>
        <v>485.8103433983913</v>
      </c>
    </row>
    <row r="68" spans="2:8" x14ac:dyDescent="0.2">
      <c r="B68" s="22">
        <v>56</v>
      </c>
      <c r="C68" s="21">
        <v>39022</v>
      </c>
      <c r="D68" s="20">
        <f t="shared" si="0"/>
        <v>108555.67583701266</v>
      </c>
      <c r="E68" s="20">
        <f t="shared" si="1"/>
        <v>107110.20083386172</v>
      </c>
      <c r="F68" s="20">
        <f t="shared" si="2"/>
        <v>1924.9292380977411</v>
      </c>
      <c r="G68" s="20">
        <f t="shared" si="3"/>
        <v>1445.4750031509466</v>
      </c>
      <c r="H68" s="20">
        <f t="shared" si="4"/>
        <v>479.45423494679449</v>
      </c>
    </row>
    <row r="69" spans="2:8" x14ac:dyDescent="0.2">
      <c r="B69" s="22">
        <v>57</v>
      </c>
      <c r="C69" s="21">
        <v>39052</v>
      </c>
      <c r="D69" s="20">
        <f t="shared" si="0"/>
        <v>107110.20083386172</v>
      </c>
      <c r="E69" s="20">
        <f t="shared" si="1"/>
        <v>105658.34164944678</v>
      </c>
      <c r="F69" s="20">
        <f t="shared" si="2"/>
        <v>1924.9292380977411</v>
      </c>
      <c r="G69" s="20">
        <f t="shared" si="3"/>
        <v>1451.8591844149341</v>
      </c>
      <c r="H69" s="20">
        <f t="shared" si="4"/>
        <v>473.07005368280693</v>
      </c>
    </row>
    <row r="70" spans="2:8" x14ac:dyDescent="0.2">
      <c r="B70" s="22">
        <v>58</v>
      </c>
      <c r="C70" s="21">
        <v>39083</v>
      </c>
      <c r="D70" s="20">
        <f t="shared" si="0"/>
        <v>105658.34164944678</v>
      </c>
      <c r="E70" s="20">
        <f t="shared" si="1"/>
        <v>104200.0700869674</v>
      </c>
      <c r="F70" s="20">
        <f t="shared" si="2"/>
        <v>1924.9292380977411</v>
      </c>
      <c r="G70" s="20">
        <f t="shared" si="3"/>
        <v>1458.2715624793782</v>
      </c>
      <c r="H70" s="20">
        <f t="shared" si="4"/>
        <v>466.65767561836287</v>
      </c>
    </row>
    <row r="71" spans="2:8" x14ac:dyDescent="0.2">
      <c r="B71" s="22">
        <v>59</v>
      </c>
      <c r="C71" s="21">
        <v>39114</v>
      </c>
      <c r="D71" s="20">
        <f t="shared" si="0"/>
        <v>104200.0700869674</v>
      </c>
      <c r="E71" s="20">
        <f t="shared" si="1"/>
        <v>102735.35782508712</v>
      </c>
      <c r="F71" s="20">
        <f t="shared" si="2"/>
        <v>1924.9292380977411</v>
      </c>
      <c r="G71" s="20">
        <f t="shared" si="3"/>
        <v>1464.7122618802823</v>
      </c>
      <c r="H71" s="20">
        <f t="shared" si="4"/>
        <v>460.21697621745875</v>
      </c>
    </row>
    <row r="72" spans="2:8" x14ac:dyDescent="0.2">
      <c r="B72" s="22">
        <v>60</v>
      </c>
      <c r="C72" s="21">
        <v>39142</v>
      </c>
      <c r="D72" s="20">
        <f t="shared" si="0"/>
        <v>102735.35782508712</v>
      </c>
      <c r="E72" s="20">
        <f t="shared" si="1"/>
        <v>101264.1764173835</v>
      </c>
      <c r="F72" s="20">
        <f t="shared" si="2"/>
        <v>1924.9292380977411</v>
      </c>
      <c r="G72" s="20">
        <f t="shared" si="3"/>
        <v>1471.1814077036252</v>
      </c>
      <c r="H72" s="20">
        <f t="shared" si="4"/>
        <v>453.74783039411591</v>
      </c>
    </row>
    <row r="73" spans="2:8" x14ac:dyDescent="0.2">
      <c r="B73" s="22">
        <v>61</v>
      </c>
      <c r="C73" s="21">
        <v>39173</v>
      </c>
      <c r="D73" s="20">
        <f t="shared" si="0"/>
        <v>101264.1764173835</v>
      </c>
      <c r="E73" s="20">
        <f t="shared" si="1"/>
        <v>99786.497291795808</v>
      </c>
      <c r="F73" s="20">
        <f t="shared" si="2"/>
        <v>1924.9292380977411</v>
      </c>
      <c r="G73" s="20">
        <f t="shared" si="3"/>
        <v>1477.6791255876888</v>
      </c>
      <c r="H73" s="20">
        <f t="shared" si="4"/>
        <v>447.2501125100523</v>
      </c>
    </row>
    <row r="74" spans="2:8" x14ac:dyDescent="0.2">
      <c r="B74" s="22">
        <v>62</v>
      </c>
      <c r="C74" s="21">
        <v>39203</v>
      </c>
      <c r="D74" s="20">
        <f t="shared" si="0"/>
        <v>99786.497291795808</v>
      </c>
      <c r="E74" s="20">
        <f t="shared" si="1"/>
        <v>98302.291750070202</v>
      </c>
      <c r="F74" s="20">
        <f t="shared" si="2"/>
        <v>1924.9292380977411</v>
      </c>
      <c r="G74" s="20">
        <f t="shared" si="3"/>
        <v>1484.2055417256051</v>
      </c>
      <c r="H74" s="20">
        <f t="shared" si="4"/>
        <v>440.72369637213592</v>
      </c>
    </row>
    <row r="75" spans="2:8" x14ac:dyDescent="0.2">
      <c r="B75" s="22">
        <v>63</v>
      </c>
      <c r="C75" s="21">
        <v>39234</v>
      </c>
      <c r="D75" s="20">
        <f t="shared" si="0"/>
        <v>98302.291750070202</v>
      </c>
      <c r="E75" s="20">
        <f t="shared" si="1"/>
        <v>96811.530967201936</v>
      </c>
      <c r="F75" s="20">
        <f t="shared" si="2"/>
        <v>1924.9292380977411</v>
      </c>
      <c r="G75" s="20">
        <f t="shared" si="3"/>
        <v>1490.7607828682667</v>
      </c>
      <c r="H75" s="20">
        <f t="shared" si="4"/>
        <v>434.16845522947438</v>
      </c>
    </row>
    <row r="76" spans="2:8" x14ac:dyDescent="0.2">
      <c r="B76" s="22">
        <v>64</v>
      </c>
      <c r="C76" s="21">
        <v>39264</v>
      </c>
      <c r="D76" s="20">
        <f t="shared" si="0"/>
        <v>96811.530967201936</v>
      </c>
      <c r="E76" s="20">
        <f t="shared" si="1"/>
        <v>95314.185990875965</v>
      </c>
      <c r="F76" s="20">
        <f t="shared" si="2"/>
        <v>1924.9292380977411</v>
      </c>
      <c r="G76" s="20">
        <f t="shared" si="3"/>
        <v>1497.3449763259705</v>
      </c>
      <c r="H76" s="20">
        <f t="shared" si="4"/>
        <v>427.58426177177057</v>
      </c>
    </row>
    <row r="77" spans="2:8" x14ac:dyDescent="0.2">
      <c r="B77" s="22">
        <v>65</v>
      </c>
      <c r="C77" s="21">
        <v>39295</v>
      </c>
      <c r="D77" s="20">
        <f t="shared" si="0"/>
        <v>95314.185990875965</v>
      </c>
      <c r="E77" s="20">
        <f t="shared" si="1"/>
        <v>93810.227740904505</v>
      </c>
      <c r="F77" s="20">
        <f t="shared" si="2"/>
        <v>1924.9292380977411</v>
      </c>
      <c r="G77" s="20">
        <f t="shared" si="3"/>
        <v>1503.9582499714597</v>
      </c>
      <c r="H77" s="20">
        <f t="shared" si="4"/>
        <v>420.97098812628133</v>
      </c>
    </row>
    <row r="78" spans="2:8" x14ac:dyDescent="0.2">
      <c r="B78" s="22">
        <v>66</v>
      </c>
      <c r="C78" s="21">
        <v>39326</v>
      </c>
      <c r="D78" s="20">
        <f t="shared" si="0"/>
        <v>93810.227740904505</v>
      </c>
      <c r="E78" s="20">
        <f t="shared" si="1"/>
        <v>92299.62700866237</v>
      </c>
      <c r="F78" s="20">
        <f t="shared" si="2"/>
        <v>1924.9292380977411</v>
      </c>
      <c r="G78" s="20">
        <f t="shared" si="3"/>
        <v>1510.6007322421356</v>
      </c>
      <c r="H78" s="20">
        <f t="shared" si="4"/>
        <v>414.3285058556055</v>
      </c>
    </row>
    <row r="79" spans="2:8" x14ac:dyDescent="0.2">
      <c r="B79" s="22">
        <v>67</v>
      </c>
      <c r="C79" s="21">
        <v>39356</v>
      </c>
      <c r="D79" s="20">
        <f t="shared" ref="D79:D132" si="5">E78</f>
        <v>92299.62700866237</v>
      </c>
      <c r="E79" s="20">
        <f t="shared" ref="E79:E132" si="6">PV(0.053/12,10*12-B79,-$C$9)</f>
        <v>90782.354456519563</v>
      </c>
      <c r="F79" s="20">
        <f t="shared" ref="F79:F132" si="7">$C$9</f>
        <v>1924.9292380977411</v>
      </c>
      <c r="G79" s="20">
        <f t="shared" ref="G79:G132" si="8">D79-E79</f>
        <v>1517.2725521428074</v>
      </c>
      <c r="H79" s="20">
        <f t="shared" ref="H79:H132" si="9">F79-G79</f>
        <v>407.65668595493366</v>
      </c>
    </row>
    <row r="80" spans="2:8" x14ac:dyDescent="0.2">
      <c r="B80" s="22">
        <v>68</v>
      </c>
      <c r="C80" s="21">
        <v>39387</v>
      </c>
      <c r="D80" s="20">
        <f t="shared" si="5"/>
        <v>90782.354456519563</v>
      </c>
      <c r="E80" s="20">
        <f t="shared" si="6"/>
        <v>89258.380617271483</v>
      </c>
      <c r="F80" s="20">
        <f t="shared" si="7"/>
        <v>1924.9292380977411</v>
      </c>
      <c r="G80" s="20">
        <f t="shared" si="8"/>
        <v>1523.9738392480795</v>
      </c>
      <c r="H80" s="20">
        <f t="shared" si="9"/>
        <v>400.95539884966161</v>
      </c>
    </row>
    <row r="81" spans="2:8" x14ac:dyDescent="0.2">
      <c r="B81" s="22">
        <v>69</v>
      </c>
      <c r="C81" s="21">
        <v>39417</v>
      </c>
      <c r="D81" s="20">
        <f t="shared" si="5"/>
        <v>89258.380617271483</v>
      </c>
      <c r="E81" s="20">
        <f t="shared" si="6"/>
        <v>87727.675893566571</v>
      </c>
      <c r="F81" s="20">
        <f t="shared" si="7"/>
        <v>1924.9292380977411</v>
      </c>
      <c r="G81" s="20">
        <f t="shared" si="8"/>
        <v>1530.7047237049119</v>
      </c>
      <c r="H81" s="20">
        <f t="shared" si="9"/>
        <v>394.22451439282918</v>
      </c>
    </row>
    <row r="82" spans="2:8" x14ac:dyDescent="0.2">
      <c r="B82" s="22">
        <v>70</v>
      </c>
      <c r="C82" s="21">
        <v>39448</v>
      </c>
      <c r="D82" s="20">
        <f t="shared" si="5"/>
        <v>87727.675893566571</v>
      </c>
      <c r="E82" s="20">
        <f t="shared" si="6"/>
        <v>86190.210557332131</v>
      </c>
      <c r="F82" s="20">
        <f t="shared" si="7"/>
        <v>1924.9292380977411</v>
      </c>
      <c r="G82" s="20">
        <f t="shared" si="8"/>
        <v>1537.4653362344397</v>
      </c>
      <c r="H82" s="20">
        <f t="shared" si="9"/>
        <v>387.46390186330132</v>
      </c>
    </row>
    <row r="83" spans="2:8" x14ac:dyDescent="0.2">
      <c r="B83" s="22">
        <v>71</v>
      </c>
      <c r="C83" s="21">
        <v>39479</v>
      </c>
      <c r="D83" s="20">
        <f t="shared" si="5"/>
        <v>86190.210557332131</v>
      </c>
      <c r="E83" s="20">
        <f t="shared" si="6"/>
        <v>84645.954749195909</v>
      </c>
      <c r="F83" s="20">
        <f t="shared" si="7"/>
        <v>1924.9292380977411</v>
      </c>
      <c r="G83" s="20">
        <f t="shared" si="8"/>
        <v>1544.2558081362222</v>
      </c>
      <c r="H83" s="20">
        <f t="shared" si="9"/>
        <v>380.67342996151888</v>
      </c>
    </row>
    <row r="84" spans="2:8" x14ac:dyDescent="0.2">
      <c r="B84" s="22">
        <v>72</v>
      </c>
      <c r="C84" s="21">
        <v>39508</v>
      </c>
      <c r="D84" s="20">
        <f t="shared" si="5"/>
        <v>84645.954749195909</v>
      </c>
      <c r="E84" s="20">
        <f t="shared" si="6"/>
        <v>83094.878477907128</v>
      </c>
      <c r="F84" s="20">
        <f t="shared" si="7"/>
        <v>1924.9292380977411</v>
      </c>
      <c r="G84" s="20">
        <f t="shared" si="8"/>
        <v>1551.0762712887808</v>
      </c>
      <c r="H84" s="20">
        <f t="shared" si="9"/>
        <v>373.85296680896022</v>
      </c>
    </row>
    <row r="85" spans="2:8" x14ac:dyDescent="0.2">
      <c r="B85" s="22">
        <v>73</v>
      </c>
      <c r="C85" s="21">
        <v>39539</v>
      </c>
      <c r="D85" s="20">
        <f t="shared" si="5"/>
        <v>83094.878477907128</v>
      </c>
      <c r="E85" s="20">
        <f t="shared" si="6"/>
        <v>81536.951619753367</v>
      </c>
      <c r="F85" s="20">
        <f t="shared" si="7"/>
        <v>1924.9292380977411</v>
      </c>
      <c r="G85" s="20">
        <f t="shared" si="8"/>
        <v>1557.9268581537617</v>
      </c>
      <c r="H85" s="20">
        <f t="shared" si="9"/>
        <v>367.00237994397935</v>
      </c>
    </row>
    <row r="86" spans="2:8" x14ac:dyDescent="0.2">
      <c r="B86" s="22">
        <v>74</v>
      </c>
      <c r="C86" s="21">
        <v>39569</v>
      </c>
      <c r="D86" s="20">
        <f t="shared" si="5"/>
        <v>81536.951619753367</v>
      </c>
      <c r="E86" s="20">
        <f t="shared" si="6"/>
        <v>79972.143917976151</v>
      </c>
      <c r="F86" s="20">
        <f t="shared" si="7"/>
        <v>1924.9292380977411</v>
      </c>
      <c r="G86" s="20">
        <f t="shared" si="8"/>
        <v>1564.8077017772157</v>
      </c>
      <c r="H86" s="20">
        <f t="shared" si="9"/>
        <v>360.12153632052537</v>
      </c>
    </row>
    <row r="87" spans="2:8" x14ac:dyDescent="0.2">
      <c r="B87" s="22">
        <v>75</v>
      </c>
      <c r="C87" s="21">
        <v>39600</v>
      </c>
      <c r="D87" s="20">
        <f t="shared" si="5"/>
        <v>79972.143917976151</v>
      </c>
      <c r="E87" s="20">
        <f t="shared" si="6"/>
        <v>78400.424982182754</v>
      </c>
      <c r="F87" s="20">
        <f t="shared" si="7"/>
        <v>1924.9292380977411</v>
      </c>
      <c r="G87" s="20">
        <f t="shared" si="8"/>
        <v>1571.7189357933967</v>
      </c>
      <c r="H87" s="20">
        <f t="shared" si="9"/>
        <v>353.2103023043444</v>
      </c>
    </row>
    <row r="88" spans="2:8" x14ac:dyDescent="0.2">
      <c r="B88" s="22">
        <v>76</v>
      </c>
      <c r="C88" s="21">
        <v>39630</v>
      </c>
      <c r="D88" s="20">
        <f t="shared" si="5"/>
        <v>78400.424982182754</v>
      </c>
      <c r="E88" s="20">
        <f t="shared" si="6"/>
        <v>76821.764287756421</v>
      </c>
      <c r="F88" s="20">
        <f t="shared" si="7"/>
        <v>1924.9292380977411</v>
      </c>
      <c r="G88" s="20">
        <f t="shared" si="8"/>
        <v>1578.6606944263331</v>
      </c>
      <c r="H88" s="20">
        <f t="shared" si="9"/>
        <v>346.268543671408</v>
      </c>
    </row>
    <row r="89" spans="2:8" x14ac:dyDescent="0.2">
      <c r="B89" s="22">
        <v>77</v>
      </c>
      <c r="C89" s="21">
        <v>39661</v>
      </c>
      <c r="D89" s="20">
        <f t="shared" si="5"/>
        <v>76821.764287756421</v>
      </c>
      <c r="E89" s="20">
        <f t="shared" si="6"/>
        <v>75236.131175262766</v>
      </c>
      <c r="F89" s="20">
        <f t="shared" si="7"/>
        <v>1924.9292380977411</v>
      </c>
      <c r="G89" s="20">
        <f t="shared" si="8"/>
        <v>1585.6331124936551</v>
      </c>
      <c r="H89" s="20">
        <f t="shared" si="9"/>
        <v>339.296125604086</v>
      </c>
    </row>
    <row r="90" spans="2:8" x14ac:dyDescent="0.2">
      <c r="B90" s="22">
        <v>78</v>
      </c>
      <c r="C90" s="21">
        <v>39692</v>
      </c>
      <c r="D90" s="20">
        <f t="shared" si="5"/>
        <v>75236.131175262766</v>
      </c>
      <c r="E90" s="20">
        <f t="shared" si="6"/>
        <v>73643.494849855822</v>
      </c>
      <c r="F90" s="20">
        <f t="shared" si="7"/>
        <v>1924.9292380977411</v>
      </c>
      <c r="G90" s="20">
        <f t="shared" si="8"/>
        <v>1592.6363254069438</v>
      </c>
      <c r="H90" s="20">
        <f t="shared" si="9"/>
        <v>332.29291269079727</v>
      </c>
    </row>
    <row r="91" spans="2:8" x14ac:dyDescent="0.2">
      <c r="B91" s="22">
        <v>79</v>
      </c>
      <c r="C91" s="21">
        <v>39722</v>
      </c>
      <c r="D91" s="20">
        <f t="shared" si="5"/>
        <v>73643.494849855822</v>
      </c>
      <c r="E91" s="20">
        <f t="shared" si="6"/>
        <v>72043.824380678299</v>
      </c>
      <c r="F91" s="20">
        <f t="shared" si="7"/>
        <v>1924.9292380977411</v>
      </c>
      <c r="G91" s="20">
        <f t="shared" si="8"/>
        <v>1599.670469177523</v>
      </c>
      <c r="H91" s="20">
        <f t="shared" si="9"/>
        <v>325.25876892021802</v>
      </c>
    </row>
    <row r="92" spans="2:8" x14ac:dyDescent="0.2">
      <c r="B92" s="22">
        <v>80</v>
      </c>
      <c r="C92" s="21">
        <v>39753</v>
      </c>
      <c r="D92" s="20">
        <f t="shared" si="5"/>
        <v>72043.824380678299</v>
      </c>
      <c r="E92" s="20">
        <f t="shared" si="6"/>
        <v>70437.088700261826</v>
      </c>
      <c r="F92" s="20">
        <f t="shared" si="7"/>
        <v>1924.9292380977411</v>
      </c>
      <c r="G92" s="20">
        <f t="shared" si="8"/>
        <v>1606.7356804164738</v>
      </c>
      <c r="H92" s="20">
        <f t="shared" si="9"/>
        <v>318.19355768126729</v>
      </c>
    </row>
    <row r="93" spans="2:8" x14ac:dyDescent="0.2">
      <c r="B93" s="22">
        <v>81</v>
      </c>
      <c r="C93" s="21">
        <v>39783</v>
      </c>
      <c r="D93" s="20">
        <f t="shared" si="5"/>
        <v>70437.088700261826</v>
      </c>
      <c r="E93" s="20">
        <f t="shared" si="6"/>
        <v>68823.256603923466</v>
      </c>
      <c r="F93" s="20">
        <f t="shared" si="7"/>
        <v>1924.9292380977411</v>
      </c>
      <c r="G93" s="20">
        <f t="shared" si="8"/>
        <v>1613.8320963383594</v>
      </c>
      <c r="H93" s="20">
        <f t="shared" si="9"/>
        <v>311.09714175938166</v>
      </c>
    </row>
    <row r="94" spans="2:8" x14ac:dyDescent="0.2">
      <c r="B94" s="22">
        <v>82</v>
      </c>
      <c r="C94" s="21">
        <v>39814</v>
      </c>
      <c r="D94" s="20">
        <f t="shared" si="5"/>
        <v>68823.256603923466</v>
      </c>
      <c r="E94" s="20">
        <f t="shared" si="6"/>
        <v>67202.296749159752</v>
      </c>
      <c r="F94" s="20">
        <f t="shared" si="7"/>
        <v>1924.9292380977411</v>
      </c>
      <c r="G94" s="20">
        <f t="shared" si="8"/>
        <v>1620.9598547637142</v>
      </c>
      <c r="H94" s="20">
        <f t="shared" si="9"/>
        <v>303.96938333402682</v>
      </c>
    </row>
    <row r="95" spans="2:8" x14ac:dyDescent="0.2">
      <c r="B95" s="22">
        <v>83</v>
      </c>
      <c r="C95" s="21">
        <v>39845</v>
      </c>
      <c r="D95" s="20">
        <f t="shared" si="5"/>
        <v>67202.296749159752</v>
      </c>
      <c r="E95" s="20">
        <f t="shared" si="6"/>
        <v>65574.177655037449</v>
      </c>
      <c r="F95" s="20">
        <f t="shared" si="7"/>
        <v>1924.9292380977411</v>
      </c>
      <c r="G95" s="20">
        <f t="shared" si="8"/>
        <v>1628.1190941223031</v>
      </c>
      <c r="H95" s="20">
        <f t="shared" si="9"/>
        <v>296.810143975438</v>
      </c>
    </row>
    <row r="96" spans="2:8" x14ac:dyDescent="0.2">
      <c r="B96" s="22">
        <v>84</v>
      </c>
      <c r="C96" s="21">
        <v>39873</v>
      </c>
      <c r="D96" s="20">
        <f t="shared" si="5"/>
        <v>65574.177655037449</v>
      </c>
      <c r="E96" s="20">
        <f t="shared" si="6"/>
        <v>63938.867701582749</v>
      </c>
      <c r="F96" s="20">
        <f t="shared" si="7"/>
        <v>1924.9292380977411</v>
      </c>
      <c r="G96" s="20">
        <f t="shared" si="8"/>
        <v>1635.3099534547</v>
      </c>
      <c r="H96" s="20">
        <f t="shared" si="9"/>
        <v>289.61928464304106</v>
      </c>
    </row>
    <row r="97" spans="2:8" x14ac:dyDescent="0.2">
      <c r="B97" s="22">
        <v>85</v>
      </c>
      <c r="C97" s="21">
        <v>39904</v>
      </c>
      <c r="D97" s="20">
        <f t="shared" si="5"/>
        <v>63938.867701582749</v>
      </c>
      <c r="E97" s="20">
        <f t="shared" si="6"/>
        <v>62296.33512916699</v>
      </c>
      <c r="F97" s="20">
        <f t="shared" si="7"/>
        <v>1924.9292380977411</v>
      </c>
      <c r="G97" s="20">
        <f t="shared" si="8"/>
        <v>1642.5325724157592</v>
      </c>
      <c r="H97" s="20">
        <f t="shared" si="9"/>
        <v>282.39666568198186</v>
      </c>
    </row>
    <row r="98" spans="2:8" x14ac:dyDescent="0.2">
      <c r="B98" s="22">
        <v>86</v>
      </c>
      <c r="C98" s="21">
        <v>39934</v>
      </c>
      <c r="D98" s="20">
        <f t="shared" si="5"/>
        <v>62296.33512916699</v>
      </c>
      <c r="E98" s="20">
        <f t="shared" si="6"/>
        <v>60646.548037889734</v>
      </c>
      <c r="F98" s="20">
        <f t="shared" si="7"/>
        <v>1924.9292380977411</v>
      </c>
      <c r="G98" s="20">
        <f t="shared" si="8"/>
        <v>1649.787091277256</v>
      </c>
      <c r="H98" s="20">
        <f t="shared" si="9"/>
        <v>275.1421468204851</v>
      </c>
    </row>
    <row r="99" spans="2:8" x14ac:dyDescent="0.2">
      <c r="B99" s="22">
        <v>87</v>
      </c>
      <c r="C99" s="21">
        <v>39965</v>
      </c>
      <c r="D99" s="20">
        <f t="shared" si="5"/>
        <v>60646.548037889734</v>
      </c>
      <c r="E99" s="20">
        <f t="shared" si="6"/>
        <v>58989.474386959329</v>
      </c>
      <c r="F99" s="20">
        <f t="shared" si="7"/>
        <v>1924.9292380977411</v>
      </c>
      <c r="G99" s="20">
        <f t="shared" si="8"/>
        <v>1657.0736509304043</v>
      </c>
      <c r="H99" s="20">
        <f t="shared" si="9"/>
        <v>267.85558716733681</v>
      </c>
    </row>
    <row r="100" spans="2:8" x14ac:dyDescent="0.2">
      <c r="B100" s="22">
        <v>88</v>
      </c>
      <c r="C100" s="21">
        <v>39995</v>
      </c>
      <c r="D100" s="20">
        <f t="shared" si="5"/>
        <v>58989.474386959329</v>
      </c>
      <c r="E100" s="20">
        <f t="shared" si="6"/>
        <v>57325.081994070599</v>
      </c>
      <c r="F100" s="20">
        <f t="shared" si="7"/>
        <v>1924.9292380977411</v>
      </c>
      <c r="G100" s="20">
        <f t="shared" si="8"/>
        <v>1664.3923928887307</v>
      </c>
      <c r="H100" s="20">
        <f t="shared" si="9"/>
        <v>260.53684520901038</v>
      </c>
    </row>
    <row r="101" spans="2:8" x14ac:dyDescent="0.2">
      <c r="B101" s="22">
        <v>89</v>
      </c>
      <c r="C101" s="21">
        <v>40026</v>
      </c>
      <c r="D101" s="20">
        <f t="shared" si="5"/>
        <v>57325.081994070599</v>
      </c>
      <c r="E101" s="20">
        <f t="shared" si="6"/>
        <v>55653.338534779919</v>
      </c>
      <c r="F101" s="20">
        <f t="shared" si="7"/>
        <v>1924.9292380977411</v>
      </c>
      <c r="G101" s="20">
        <f t="shared" si="8"/>
        <v>1671.7434592906793</v>
      </c>
      <c r="H101" s="20">
        <f t="shared" si="9"/>
        <v>253.18577880706175</v>
      </c>
    </row>
    <row r="102" spans="2:8" x14ac:dyDescent="0.2">
      <c r="B102" s="22">
        <v>90</v>
      </c>
      <c r="C102" s="21">
        <v>40057</v>
      </c>
      <c r="D102" s="20">
        <f t="shared" si="5"/>
        <v>55653.338534779919</v>
      </c>
      <c r="E102" s="20">
        <f t="shared" si="6"/>
        <v>53974.211541877426</v>
      </c>
      <c r="F102" s="20">
        <f t="shared" si="7"/>
        <v>1924.9292380977411</v>
      </c>
      <c r="G102" s="20">
        <f t="shared" si="8"/>
        <v>1679.1269929024929</v>
      </c>
      <c r="H102" s="20">
        <f t="shared" si="9"/>
        <v>245.80224519524813</v>
      </c>
    </row>
    <row r="103" spans="2:8" x14ac:dyDescent="0.2">
      <c r="B103" s="22">
        <v>91</v>
      </c>
      <c r="C103" s="21">
        <v>40087</v>
      </c>
      <c r="D103" s="20">
        <f t="shared" si="5"/>
        <v>53974.211541877426</v>
      </c>
      <c r="E103" s="20">
        <f t="shared" si="6"/>
        <v>52287.668404756274</v>
      </c>
      <c r="F103" s="20">
        <f t="shared" si="7"/>
        <v>1924.9292380977411</v>
      </c>
      <c r="G103" s="20">
        <f t="shared" si="8"/>
        <v>1686.5431371211525</v>
      </c>
      <c r="H103" s="20">
        <f t="shared" si="9"/>
        <v>238.38610097658852</v>
      </c>
    </row>
    <row r="104" spans="2:8" x14ac:dyDescent="0.2">
      <c r="B104" s="22">
        <v>92</v>
      </c>
      <c r="C104" s="21">
        <v>40118</v>
      </c>
      <c r="D104" s="20">
        <f t="shared" si="5"/>
        <v>52287.668404756274</v>
      </c>
      <c r="E104" s="20">
        <f t="shared" si="6"/>
        <v>50593.676368779539</v>
      </c>
      <c r="F104" s="20">
        <f t="shared" si="7"/>
        <v>1924.9292380977411</v>
      </c>
      <c r="G104" s="20">
        <f t="shared" si="8"/>
        <v>1693.9920359767348</v>
      </c>
      <c r="H104" s="20">
        <f t="shared" si="9"/>
        <v>230.93720212100629</v>
      </c>
    </row>
    <row r="105" spans="2:8" x14ac:dyDescent="0.2">
      <c r="B105" s="22">
        <v>93</v>
      </c>
      <c r="C105" s="21">
        <v>40148</v>
      </c>
      <c r="D105" s="20">
        <f t="shared" si="5"/>
        <v>50593.676368779539</v>
      </c>
      <c r="E105" s="20">
        <f t="shared" si="6"/>
        <v>48892.202534643802</v>
      </c>
      <c r="F105" s="20">
        <f t="shared" si="7"/>
        <v>1924.9292380977411</v>
      </c>
      <c r="G105" s="20">
        <f t="shared" si="8"/>
        <v>1701.473834135737</v>
      </c>
      <c r="H105" s="20">
        <f t="shared" si="9"/>
        <v>223.45540396200408</v>
      </c>
    </row>
    <row r="106" spans="2:8" x14ac:dyDescent="0.2">
      <c r="B106" s="22">
        <v>94</v>
      </c>
      <c r="C106" s="21">
        <v>40179</v>
      </c>
      <c r="D106" s="20">
        <f t="shared" si="5"/>
        <v>48892.202534643802</v>
      </c>
      <c r="E106" s="20">
        <f t="shared" si="6"/>
        <v>47183.213857740811</v>
      </c>
      <c r="F106" s="20">
        <f t="shared" si="7"/>
        <v>1924.9292380977411</v>
      </c>
      <c r="G106" s="20">
        <f t="shared" si="8"/>
        <v>1708.9886769029908</v>
      </c>
      <c r="H106" s="20">
        <f t="shared" si="9"/>
        <v>215.94056119475022</v>
      </c>
    </row>
    <row r="107" spans="2:8" x14ac:dyDescent="0.2">
      <c r="B107" s="22">
        <v>95</v>
      </c>
      <c r="C107" s="21">
        <v>40210</v>
      </c>
      <c r="D107" s="20">
        <f t="shared" si="5"/>
        <v>47183.213857740811</v>
      </c>
      <c r="E107" s="20">
        <f t="shared" si="6"/>
        <v>45466.67714751474</v>
      </c>
      <c r="F107" s="20">
        <f t="shared" si="7"/>
        <v>1924.9292380977411</v>
      </c>
      <c r="G107" s="20">
        <f t="shared" si="8"/>
        <v>1716.5367102260716</v>
      </c>
      <c r="H107" s="20">
        <f t="shared" si="9"/>
        <v>208.39252787166947</v>
      </c>
    </row>
    <row r="108" spans="2:8" x14ac:dyDescent="0.2">
      <c r="B108" s="22">
        <v>96</v>
      </c>
      <c r="C108" s="21">
        <v>40238</v>
      </c>
      <c r="D108" s="20">
        <f t="shared" si="5"/>
        <v>45466.67714751474</v>
      </c>
      <c r="E108" s="20">
        <f t="shared" si="6"/>
        <v>43742.559066818481</v>
      </c>
      <c r="F108" s="20">
        <f t="shared" si="7"/>
        <v>1924.9292380977411</v>
      </c>
      <c r="G108" s="20">
        <f t="shared" si="8"/>
        <v>1724.1180806962584</v>
      </c>
      <c r="H108" s="20">
        <f t="shared" si="9"/>
        <v>200.81115740148266</v>
      </c>
    </row>
    <row r="109" spans="2:8" x14ac:dyDescent="0.2">
      <c r="B109" s="22">
        <v>97</v>
      </c>
      <c r="C109" s="21">
        <v>40269</v>
      </c>
      <c r="D109" s="20">
        <f t="shared" si="5"/>
        <v>43742.559066818481</v>
      </c>
      <c r="E109" s="20">
        <f t="shared" si="6"/>
        <v>42010.826131265763</v>
      </c>
      <c r="F109" s="20">
        <f t="shared" si="7"/>
        <v>1924.9292380977411</v>
      </c>
      <c r="G109" s="20">
        <f t="shared" si="8"/>
        <v>1731.7329355527181</v>
      </c>
      <c r="H109" s="20">
        <f t="shared" si="9"/>
        <v>193.19630254502295</v>
      </c>
    </row>
    <row r="110" spans="2:8" x14ac:dyDescent="0.2">
      <c r="B110" s="22">
        <v>98</v>
      </c>
      <c r="C110" s="21">
        <v>40299</v>
      </c>
      <c r="D110" s="20">
        <f t="shared" si="5"/>
        <v>42010.826131265763</v>
      </c>
      <c r="E110" s="20">
        <f t="shared" si="6"/>
        <v>40271.444708581083</v>
      </c>
      <c r="F110" s="20">
        <f t="shared" si="7"/>
        <v>1924.9292380977411</v>
      </c>
      <c r="G110" s="20">
        <f t="shared" si="8"/>
        <v>1739.3814226846807</v>
      </c>
      <c r="H110" s="20">
        <f t="shared" si="9"/>
        <v>185.54781541306033</v>
      </c>
    </row>
    <row r="111" spans="2:8" x14ac:dyDescent="0.2">
      <c r="B111" s="22">
        <v>99</v>
      </c>
      <c r="C111" s="21">
        <v>40330</v>
      </c>
      <c r="D111" s="20">
        <f t="shared" si="5"/>
        <v>40271.444708581083</v>
      </c>
      <c r="E111" s="20">
        <f t="shared" si="6"/>
        <v>38524.381017946216</v>
      </c>
      <c r="F111" s="20">
        <f t="shared" si="7"/>
        <v>1924.9292380977411</v>
      </c>
      <c r="G111" s="20">
        <f t="shared" si="8"/>
        <v>1747.0636906348664</v>
      </c>
      <c r="H111" s="20">
        <f t="shared" si="9"/>
        <v>177.8655474628747</v>
      </c>
    </row>
    <row r="112" spans="2:8" x14ac:dyDescent="0.2">
      <c r="B112" s="22">
        <v>100</v>
      </c>
      <c r="C112" s="21">
        <v>40360</v>
      </c>
      <c r="D112" s="20">
        <f t="shared" si="5"/>
        <v>38524.381017946216</v>
      </c>
      <c r="E112" s="20">
        <f t="shared" si="6"/>
        <v>36769.601129344446</v>
      </c>
      <c r="F112" s="20">
        <f t="shared" si="7"/>
        <v>1924.9292380977411</v>
      </c>
      <c r="G112" s="20">
        <f t="shared" si="8"/>
        <v>1754.7798886017699</v>
      </c>
      <c r="H112" s="20">
        <f t="shared" si="9"/>
        <v>170.14934949597114</v>
      </c>
    </row>
    <row r="113" spans="2:8" x14ac:dyDescent="0.2">
      <c r="B113" s="22">
        <v>101</v>
      </c>
      <c r="C113" s="21">
        <v>40391</v>
      </c>
      <c r="D113" s="20">
        <f t="shared" si="5"/>
        <v>36769.601129344446</v>
      </c>
      <c r="E113" s="20">
        <f t="shared" si="6"/>
        <v>35007.07096290122</v>
      </c>
      <c r="F113" s="20">
        <f t="shared" si="7"/>
        <v>1924.9292380977411</v>
      </c>
      <c r="G113" s="20">
        <f t="shared" si="8"/>
        <v>1762.5301664432263</v>
      </c>
      <c r="H113" s="20">
        <f t="shared" si="9"/>
        <v>162.39907165451473</v>
      </c>
    </row>
    <row r="114" spans="2:8" x14ac:dyDescent="0.2">
      <c r="B114" s="22">
        <v>102</v>
      </c>
      <c r="C114" s="21">
        <v>40422</v>
      </c>
      <c r="D114" s="20">
        <f t="shared" si="5"/>
        <v>35007.07096290122</v>
      </c>
      <c r="E114" s="20">
        <f t="shared" si="6"/>
        <v>33236.756288222947</v>
      </c>
      <c r="F114" s="20">
        <f t="shared" si="7"/>
        <v>1924.9292380977411</v>
      </c>
      <c r="G114" s="20">
        <f t="shared" si="8"/>
        <v>1770.3146746782731</v>
      </c>
      <c r="H114" s="20">
        <f t="shared" si="9"/>
        <v>154.61456341946791</v>
      </c>
    </row>
    <row r="115" spans="2:8" x14ac:dyDescent="0.2">
      <c r="B115" s="22">
        <v>103</v>
      </c>
      <c r="C115" s="21">
        <v>40452</v>
      </c>
      <c r="D115" s="20">
        <f t="shared" si="5"/>
        <v>33236.756288222947</v>
      </c>
      <c r="E115" s="20">
        <f t="shared" si="6"/>
        <v>31458.622723731522</v>
      </c>
      <c r="F115" s="20">
        <f t="shared" si="7"/>
        <v>1924.9292380977411</v>
      </c>
      <c r="G115" s="20">
        <f t="shared" si="8"/>
        <v>1778.1335644914252</v>
      </c>
      <c r="H115" s="20">
        <f t="shared" si="9"/>
        <v>146.79567360631586</v>
      </c>
    </row>
    <row r="116" spans="2:8" x14ac:dyDescent="0.2">
      <c r="B116" s="22">
        <v>104</v>
      </c>
      <c r="C116" s="21">
        <v>40483</v>
      </c>
      <c r="D116" s="20">
        <f t="shared" si="5"/>
        <v>31458.622723731522</v>
      </c>
      <c r="E116" s="20">
        <f t="shared" si="6"/>
        <v>29672.635735996908</v>
      </c>
      <c r="F116" s="20">
        <f t="shared" si="7"/>
        <v>1924.9292380977411</v>
      </c>
      <c r="G116" s="20">
        <f t="shared" si="8"/>
        <v>1785.9869877346136</v>
      </c>
      <c r="H116" s="20">
        <f t="shared" si="9"/>
        <v>138.94225036312741</v>
      </c>
    </row>
    <row r="117" spans="2:8" x14ac:dyDescent="0.2">
      <c r="B117" s="22">
        <v>105</v>
      </c>
      <c r="C117" s="21">
        <v>40513</v>
      </c>
      <c r="D117" s="20">
        <f t="shared" si="5"/>
        <v>29672.635735996908</v>
      </c>
      <c r="E117" s="20">
        <f t="shared" si="6"/>
        <v>27878.760639066368</v>
      </c>
      <c r="F117" s="20">
        <f t="shared" si="7"/>
        <v>1924.9292380977411</v>
      </c>
      <c r="G117" s="20">
        <f t="shared" si="8"/>
        <v>1793.8750969305402</v>
      </c>
      <c r="H117" s="20">
        <f t="shared" si="9"/>
        <v>131.0541411672009</v>
      </c>
    </row>
    <row r="118" spans="2:8" x14ac:dyDescent="0.2">
      <c r="B118" s="22">
        <v>106</v>
      </c>
      <c r="C118" s="21">
        <v>40544</v>
      </c>
      <c r="D118" s="20">
        <f t="shared" si="5"/>
        <v>27878.760639066368</v>
      </c>
      <c r="E118" s="20">
        <f t="shared" si="6"/>
        <v>26076.962593791177</v>
      </c>
      <c r="F118" s="20">
        <f t="shared" si="7"/>
        <v>1924.9292380977411</v>
      </c>
      <c r="G118" s="20">
        <f t="shared" si="8"/>
        <v>1801.7980452751908</v>
      </c>
      <c r="H118" s="20">
        <f t="shared" si="9"/>
        <v>123.13119282255025</v>
      </c>
    </row>
    <row r="119" spans="2:8" x14ac:dyDescent="0.2">
      <c r="B119" s="22">
        <v>107</v>
      </c>
      <c r="C119" s="21">
        <v>40575</v>
      </c>
      <c r="D119" s="20">
        <f t="shared" si="5"/>
        <v>26076.962593791177</v>
      </c>
      <c r="E119" s="20">
        <f t="shared" si="6"/>
        <v>24267.206607149281</v>
      </c>
      <c r="F119" s="20">
        <f t="shared" si="7"/>
        <v>1924.9292380977411</v>
      </c>
      <c r="G119" s="20">
        <f t="shared" si="8"/>
        <v>1809.755986641896</v>
      </c>
      <c r="H119" s="20">
        <f t="shared" si="9"/>
        <v>115.17325145584505</v>
      </c>
    </row>
    <row r="120" spans="2:8" x14ac:dyDescent="0.2">
      <c r="B120" s="22">
        <v>108</v>
      </c>
      <c r="C120" s="21">
        <v>40603</v>
      </c>
      <c r="D120" s="20">
        <f t="shared" si="5"/>
        <v>24267.206607149281</v>
      </c>
      <c r="E120" s="20">
        <f t="shared" si="6"/>
        <v>22449.457531566502</v>
      </c>
      <c r="F120" s="20">
        <f t="shared" si="7"/>
        <v>1924.9292380977411</v>
      </c>
      <c r="G120" s="20">
        <f t="shared" si="8"/>
        <v>1817.7490755827785</v>
      </c>
      <c r="H120" s="20">
        <f t="shared" si="9"/>
        <v>107.1801625149626</v>
      </c>
    </row>
    <row r="121" spans="2:8" x14ac:dyDescent="0.2">
      <c r="B121" s="22">
        <v>109</v>
      </c>
      <c r="C121" s="21">
        <v>40634</v>
      </c>
      <c r="D121" s="20">
        <f t="shared" si="5"/>
        <v>22449.457531566502</v>
      </c>
      <c r="E121" s="20">
        <f t="shared" si="6"/>
        <v>20623.680064233031</v>
      </c>
      <c r="F121" s="20">
        <f t="shared" si="7"/>
        <v>1924.9292380977411</v>
      </c>
      <c r="G121" s="20">
        <f t="shared" si="8"/>
        <v>1825.7774673334716</v>
      </c>
      <c r="H121" s="20">
        <f t="shared" si="9"/>
        <v>99.151770764269486</v>
      </c>
    </row>
    <row r="122" spans="2:8" x14ac:dyDescent="0.2">
      <c r="B122" s="22">
        <v>110</v>
      </c>
      <c r="C122" s="21">
        <v>40664</v>
      </c>
      <c r="D122" s="20">
        <f t="shared" si="5"/>
        <v>20623.680064233031</v>
      </c>
      <c r="E122" s="20">
        <f t="shared" si="6"/>
        <v>18789.838746419024</v>
      </c>
      <c r="F122" s="20">
        <f t="shared" si="7"/>
        <v>1924.9292380977411</v>
      </c>
      <c r="G122" s="20">
        <f t="shared" si="8"/>
        <v>1833.8413178140072</v>
      </c>
      <c r="H122" s="20">
        <f t="shared" si="9"/>
        <v>91.087920283733865</v>
      </c>
    </row>
    <row r="123" spans="2:8" x14ac:dyDescent="0.2">
      <c r="B123" s="22">
        <v>111</v>
      </c>
      <c r="C123" s="21">
        <v>40695</v>
      </c>
      <c r="D123" s="20">
        <f t="shared" si="5"/>
        <v>18789.838746419024</v>
      </c>
      <c r="E123" s="20">
        <f t="shared" si="6"/>
        <v>16947.897962784646</v>
      </c>
      <c r="F123" s="20">
        <f t="shared" si="7"/>
        <v>1924.9292380977411</v>
      </c>
      <c r="G123" s="20">
        <f t="shared" si="8"/>
        <v>1841.940783634378</v>
      </c>
      <c r="H123" s="20">
        <f t="shared" si="9"/>
        <v>82.988454463363041</v>
      </c>
    </row>
    <row r="124" spans="2:8" x14ac:dyDescent="0.2">
      <c r="B124" s="22">
        <v>112</v>
      </c>
      <c r="C124" s="21">
        <v>40725</v>
      </c>
      <c r="D124" s="20">
        <f t="shared" si="5"/>
        <v>16947.897962784646</v>
      </c>
      <c r="E124" s="20">
        <f t="shared" si="6"/>
        <v>15097.821940689157</v>
      </c>
      <c r="F124" s="20">
        <f t="shared" si="7"/>
        <v>1924.9292380977411</v>
      </c>
      <c r="G124" s="20">
        <f t="shared" si="8"/>
        <v>1850.076022095489</v>
      </c>
      <c r="H124" s="20">
        <f t="shared" si="9"/>
        <v>74.853216002252111</v>
      </c>
    </row>
    <row r="125" spans="2:8" x14ac:dyDescent="0.2">
      <c r="B125" s="22">
        <v>113</v>
      </c>
      <c r="C125" s="21">
        <v>40756</v>
      </c>
      <c r="D125" s="20">
        <f t="shared" si="5"/>
        <v>15097.821940689157</v>
      </c>
      <c r="E125" s="20">
        <f t="shared" si="6"/>
        <v>13239.574749496023</v>
      </c>
      <c r="F125" s="20">
        <f t="shared" si="7"/>
        <v>1924.9292380977411</v>
      </c>
      <c r="G125" s="20">
        <f t="shared" si="8"/>
        <v>1858.2471911931334</v>
      </c>
      <c r="H125" s="20">
        <f t="shared" si="9"/>
        <v>66.68204690460766</v>
      </c>
    </row>
    <row r="126" spans="2:8" x14ac:dyDescent="0.2">
      <c r="B126" s="22">
        <v>114</v>
      </c>
      <c r="C126" s="21">
        <v>40787</v>
      </c>
      <c r="D126" s="20">
        <f t="shared" si="5"/>
        <v>13239.574749496023</v>
      </c>
      <c r="E126" s="20">
        <f t="shared" si="6"/>
        <v>11373.12029987522</v>
      </c>
      <c r="F126" s="20">
        <f t="shared" si="7"/>
        <v>1924.9292380977411</v>
      </c>
      <c r="G126" s="20">
        <f t="shared" si="8"/>
        <v>1866.4544496208036</v>
      </c>
      <c r="H126" s="20">
        <f t="shared" si="9"/>
        <v>58.47478847693742</v>
      </c>
    </row>
    <row r="127" spans="2:8" x14ac:dyDescent="0.2">
      <c r="B127" s="22">
        <v>115</v>
      </c>
      <c r="C127" s="21">
        <v>40817</v>
      </c>
      <c r="D127" s="20">
        <f t="shared" si="5"/>
        <v>11373.12029987522</v>
      </c>
      <c r="E127" s="20">
        <f t="shared" si="6"/>
        <v>9498.4223431019072</v>
      </c>
      <c r="F127" s="20">
        <f t="shared" si="7"/>
        <v>1924.9292380977411</v>
      </c>
      <c r="G127" s="20">
        <f t="shared" si="8"/>
        <v>1874.6979567733124</v>
      </c>
      <c r="H127" s="20">
        <f t="shared" si="9"/>
        <v>50.231281324428664</v>
      </c>
    </row>
    <row r="128" spans="2:8" x14ac:dyDescent="0.2">
      <c r="B128" s="22">
        <v>116</v>
      </c>
      <c r="C128" s="21">
        <v>40848</v>
      </c>
      <c r="D128" s="20">
        <f t="shared" si="5"/>
        <v>9498.4223431019072</v>
      </c>
      <c r="E128" s="20">
        <f t="shared" si="6"/>
        <v>7615.4444703528516</v>
      </c>
      <c r="F128" s="20">
        <f t="shared" si="7"/>
        <v>1924.9292380977411</v>
      </c>
      <c r="G128" s="20">
        <f t="shared" si="8"/>
        <v>1882.9778727490557</v>
      </c>
      <c r="H128" s="20">
        <f t="shared" si="9"/>
        <v>41.951365348685385</v>
      </c>
    </row>
    <row r="129" spans="2:8" x14ac:dyDescent="0.2">
      <c r="B129" s="22">
        <v>117</v>
      </c>
      <c r="C129" s="21">
        <v>40878</v>
      </c>
      <c r="D129" s="20">
        <f t="shared" si="5"/>
        <v>7615.4444703528516</v>
      </c>
      <c r="E129" s="20">
        <f t="shared" si="6"/>
        <v>5724.150111999098</v>
      </c>
      <c r="F129" s="20">
        <f t="shared" si="7"/>
        <v>1924.9292380977411</v>
      </c>
      <c r="G129" s="20">
        <f t="shared" si="8"/>
        <v>1891.2943583537535</v>
      </c>
      <c r="H129" s="20">
        <f t="shared" si="9"/>
        <v>33.63487974398754</v>
      </c>
    </row>
    <row r="130" spans="2:8" x14ac:dyDescent="0.2">
      <c r="B130" s="22">
        <v>118</v>
      </c>
      <c r="C130" s="21">
        <v>40909</v>
      </c>
      <c r="D130" s="20">
        <f t="shared" si="5"/>
        <v>5724.150111999098</v>
      </c>
      <c r="E130" s="20">
        <f t="shared" si="6"/>
        <v>3824.5025368960301</v>
      </c>
      <c r="F130" s="20">
        <f t="shared" si="7"/>
        <v>1924.9292380977411</v>
      </c>
      <c r="G130" s="20">
        <f t="shared" si="8"/>
        <v>1899.647575103068</v>
      </c>
      <c r="H130" s="20">
        <f t="shared" si="9"/>
        <v>25.28166299467307</v>
      </c>
    </row>
    <row r="131" spans="2:8" x14ac:dyDescent="0.2">
      <c r="B131" s="22">
        <v>119</v>
      </c>
      <c r="C131" s="21">
        <v>40940</v>
      </c>
      <c r="D131" s="20">
        <f t="shared" si="5"/>
        <v>3824.5025368960301</v>
      </c>
      <c r="E131" s="20">
        <f t="shared" si="6"/>
        <v>1916.4648516695638</v>
      </c>
      <c r="F131" s="20">
        <f t="shared" si="7"/>
        <v>1924.9292380977411</v>
      </c>
      <c r="G131" s="20">
        <f t="shared" si="8"/>
        <v>1908.0376852264662</v>
      </c>
      <c r="H131" s="20">
        <f t="shared" si="9"/>
        <v>16.891552871274826</v>
      </c>
    </row>
    <row r="132" spans="2:8" x14ac:dyDescent="0.2">
      <c r="B132" s="22">
        <v>120</v>
      </c>
      <c r="C132" s="21">
        <v>40969</v>
      </c>
      <c r="D132" s="20">
        <f t="shared" si="5"/>
        <v>1916.4648516695638</v>
      </c>
      <c r="E132" s="20">
        <f t="shared" si="6"/>
        <v>0</v>
      </c>
      <c r="F132" s="20">
        <f t="shared" si="7"/>
        <v>1924.9292380977411</v>
      </c>
      <c r="G132" s="20">
        <f t="shared" si="8"/>
        <v>1916.4648516695638</v>
      </c>
      <c r="H132" s="20">
        <f t="shared" si="9"/>
        <v>8.4643864281772494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6600"/>
  </sheetPr>
  <dimension ref="A1:J33"/>
  <sheetViews>
    <sheetView tabSelected="1" zoomScale="120" zoomScaleNormal="120" workbookViewId="0">
      <selection activeCell="G6" sqref="G6"/>
    </sheetView>
  </sheetViews>
  <sheetFormatPr defaultRowHeight="12.75" x14ac:dyDescent="0.2"/>
  <cols>
    <col min="1" max="1" width="16.85546875" style="25" customWidth="1"/>
    <col min="2" max="2" width="26.7109375" style="25" customWidth="1"/>
    <col min="3" max="3" width="15" style="25" customWidth="1"/>
    <col min="4" max="4" width="3.42578125" style="25" customWidth="1"/>
    <col min="5" max="5" width="12.5703125" style="25" customWidth="1"/>
    <col min="6" max="6" width="14.28515625" style="25" customWidth="1"/>
    <col min="7" max="7" width="15.28515625" style="25" bestFit="1" customWidth="1"/>
    <col min="8" max="8" width="17.5703125" style="25" bestFit="1" customWidth="1"/>
    <col min="9" max="9" width="9.140625" style="25"/>
    <col min="10" max="10" width="11.7109375" style="25" customWidth="1"/>
    <col min="11" max="16384" width="9.140625" style="25"/>
  </cols>
  <sheetData>
    <row r="1" spans="1:9" ht="19.5" x14ac:dyDescent="0.25">
      <c r="A1" s="70" t="s">
        <v>32</v>
      </c>
      <c r="B1" s="71"/>
      <c r="C1" s="72"/>
      <c r="D1" s="28"/>
      <c r="E1" s="70" t="s">
        <v>33</v>
      </c>
      <c r="F1" s="71"/>
      <c r="G1" s="71"/>
      <c r="H1" s="72"/>
      <c r="I1" s="29"/>
    </row>
    <row r="2" spans="1:9" ht="19.5" x14ac:dyDescent="0.25">
      <c r="A2" s="73" t="s">
        <v>34</v>
      </c>
      <c r="B2" s="74"/>
      <c r="C2" s="75"/>
      <c r="D2" s="28"/>
      <c r="E2" s="73" t="s">
        <v>35</v>
      </c>
      <c r="F2" s="74"/>
      <c r="G2" s="74"/>
      <c r="H2" s="75"/>
      <c r="I2" s="29"/>
    </row>
    <row r="3" spans="1:9" ht="15" x14ac:dyDescent="0.2">
      <c r="A3" s="49" t="s">
        <v>36</v>
      </c>
      <c r="B3" s="30"/>
      <c r="C3" s="30"/>
      <c r="D3" s="31"/>
      <c r="E3" s="45" t="s">
        <v>37</v>
      </c>
      <c r="F3" s="45" t="s">
        <v>40</v>
      </c>
      <c r="G3" s="45" t="s">
        <v>54</v>
      </c>
      <c r="H3" s="45" t="s">
        <v>55</v>
      </c>
      <c r="I3" s="29"/>
    </row>
    <row r="4" spans="1:9" ht="12.75" customHeight="1" x14ac:dyDescent="0.2">
      <c r="A4" s="30"/>
      <c r="B4" s="30" t="s">
        <v>38</v>
      </c>
      <c r="C4" s="35">
        <v>875000</v>
      </c>
      <c r="D4" s="31"/>
      <c r="E4" s="51"/>
      <c r="F4" s="50">
        <f>Total_Revenue</f>
        <v>19687500</v>
      </c>
      <c r="G4" s="50">
        <f>Total_Expenses</f>
        <v>11650000</v>
      </c>
      <c r="H4" s="58">
        <f>Operating_Income</f>
        <v>8037500</v>
      </c>
      <c r="I4" s="29"/>
    </row>
    <row r="5" spans="1:9" ht="12.75" customHeight="1" x14ac:dyDescent="0.2">
      <c r="A5" s="30"/>
      <c r="B5" s="30" t="s">
        <v>39</v>
      </c>
      <c r="C5" s="32">
        <v>22.5</v>
      </c>
      <c r="D5" s="31"/>
      <c r="E5" s="52">
        <v>250000</v>
      </c>
      <c r="F5" s="50">
        <f t="dataTable" ref="F5:H21" dt2D="0" dtr="0" r1="C4"/>
        <v>5625000</v>
      </c>
      <c r="G5" s="50">
        <v>6650000</v>
      </c>
      <c r="H5" s="50">
        <v>-1025000</v>
      </c>
      <c r="I5" s="29"/>
    </row>
    <row r="6" spans="1:9" ht="12.75" customHeight="1" x14ac:dyDescent="0.2">
      <c r="A6" s="30"/>
      <c r="B6" s="30" t="s">
        <v>40</v>
      </c>
      <c r="C6" s="56">
        <f>Units_Sold*Price_per_Unit</f>
        <v>19687500</v>
      </c>
      <c r="D6" s="31"/>
      <c r="E6" s="52">
        <v>275000</v>
      </c>
      <c r="F6" s="50">
        <v>6187500</v>
      </c>
      <c r="G6" s="50">
        <v>6850000</v>
      </c>
      <c r="H6" s="50">
        <v>-662500</v>
      </c>
      <c r="I6" s="29"/>
    </row>
    <row r="7" spans="1:9" ht="12.75" customHeight="1" x14ac:dyDescent="0.2">
      <c r="A7" s="49" t="s">
        <v>41</v>
      </c>
      <c r="B7" s="30"/>
      <c r="C7" s="33"/>
      <c r="D7" s="31"/>
      <c r="E7" s="52">
        <v>300000</v>
      </c>
      <c r="F7" s="50">
        <v>6750000</v>
      </c>
      <c r="G7" s="50">
        <v>7050000</v>
      </c>
      <c r="H7" s="50">
        <v>-300000</v>
      </c>
      <c r="I7" s="29"/>
    </row>
    <row r="8" spans="1:9" ht="12.75" customHeight="1" x14ac:dyDescent="0.25">
      <c r="A8" s="34"/>
      <c r="B8" s="30" t="s">
        <v>42</v>
      </c>
      <c r="C8" s="32">
        <v>2250000</v>
      </c>
      <c r="D8" s="31"/>
      <c r="E8" s="52">
        <v>325000</v>
      </c>
      <c r="F8" s="50">
        <v>7312500</v>
      </c>
      <c r="G8" s="50">
        <v>7250000</v>
      </c>
      <c r="H8" s="50">
        <v>62500</v>
      </c>
      <c r="I8" s="29"/>
    </row>
    <row r="9" spans="1:9" ht="12.75" customHeight="1" x14ac:dyDescent="0.25">
      <c r="A9" s="34"/>
      <c r="B9" s="30" t="s">
        <v>43</v>
      </c>
      <c r="C9" s="35">
        <v>800000</v>
      </c>
      <c r="D9" s="31"/>
      <c r="E9" s="52">
        <v>350000</v>
      </c>
      <c r="F9" s="50">
        <v>7875000</v>
      </c>
      <c r="G9" s="50">
        <v>7450000</v>
      </c>
      <c r="H9" s="50">
        <v>425000</v>
      </c>
      <c r="I9" s="29"/>
    </row>
    <row r="10" spans="1:9" ht="12.75" customHeight="1" x14ac:dyDescent="0.25">
      <c r="A10" s="34"/>
      <c r="B10" s="30" t="s">
        <v>44</v>
      </c>
      <c r="C10" s="35">
        <v>500000</v>
      </c>
      <c r="D10" s="31"/>
      <c r="E10" s="52">
        <v>375000</v>
      </c>
      <c r="F10" s="50">
        <v>8437500</v>
      </c>
      <c r="G10" s="50">
        <v>7650000</v>
      </c>
      <c r="H10" s="50">
        <v>787500</v>
      </c>
      <c r="I10" s="29"/>
    </row>
    <row r="11" spans="1:9" ht="12.75" customHeight="1" x14ac:dyDescent="0.25">
      <c r="A11" s="34"/>
      <c r="B11" s="30" t="s">
        <v>45</v>
      </c>
      <c r="C11" s="35">
        <v>1100000</v>
      </c>
      <c r="D11" s="31"/>
      <c r="E11" s="52">
        <v>400000</v>
      </c>
      <c r="F11" s="50">
        <v>9000000</v>
      </c>
      <c r="G11" s="50">
        <v>7850000</v>
      </c>
      <c r="H11" s="50">
        <v>1150000</v>
      </c>
      <c r="I11" s="29"/>
    </row>
    <row r="12" spans="1:9" ht="12.75" customHeight="1" x14ac:dyDescent="0.2">
      <c r="A12" s="30"/>
      <c r="B12" s="30" t="s">
        <v>46</v>
      </c>
      <c r="C12" s="56">
        <f>SUM(C8:C11)</f>
        <v>4650000</v>
      </c>
      <c r="D12" s="31"/>
      <c r="E12" s="52">
        <v>425000</v>
      </c>
      <c r="F12" s="50">
        <v>9562500</v>
      </c>
      <c r="G12" s="50">
        <v>8050000</v>
      </c>
      <c r="H12" s="50">
        <v>1512500</v>
      </c>
      <c r="I12" s="29"/>
    </row>
    <row r="13" spans="1:9" ht="12.75" customHeight="1" x14ac:dyDescent="0.2">
      <c r="A13" s="49" t="s">
        <v>47</v>
      </c>
      <c r="B13" s="30"/>
      <c r="C13" s="33"/>
      <c r="D13" s="31"/>
      <c r="E13" s="52">
        <v>450000</v>
      </c>
      <c r="F13" s="58">
        <v>10125000</v>
      </c>
      <c r="G13" s="50">
        <v>8250000</v>
      </c>
      <c r="H13" s="50">
        <v>1875000</v>
      </c>
      <c r="I13" s="29"/>
    </row>
    <row r="14" spans="1:9" ht="12.75" customHeight="1" x14ac:dyDescent="0.2">
      <c r="A14" s="30"/>
      <c r="B14" s="36" t="s">
        <v>48</v>
      </c>
      <c r="C14" s="32">
        <v>3.25</v>
      </c>
      <c r="D14" s="31"/>
      <c r="E14" s="52">
        <v>475000</v>
      </c>
      <c r="F14" s="50">
        <v>10687500</v>
      </c>
      <c r="G14" s="50">
        <v>8450000</v>
      </c>
      <c r="H14" s="50">
        <v>2237500</v>
      </c>
      <c r="I14" s="29"/>
    </row>
    <row r="15" spans="1:9" ht="12.75" customHeight="1" x14ac:dyDescent="0.2">
      <c r="A15" s="30"/>
      <c r="B15" s="36" t="s">
        <v>49</v>
      </c>
      <c r="C15" s="56">
        <f>Units_Sold*Material_Cost_per_Unit</f>
        <v>2843750</v>
      </c>
      <c r="D15" s="31"/>
      <c r="E15" s="52">
        <v>500000</v>
      </c>
      <c r="F15" s="50">
        <v>11250000</v>
      </c>
      <c r="G15" s="50">
        <v>8650000</v>
      </c>
      <c r="H15" s="50">
        <v>2600000</v>
      </c>
      <c r="I15" s="29"/>
    </row>
    <row r="16" spans="1:9" ht="12.75" customHeight="1" x14ac:dyDescent="0.2">
      <c r="A16" s="30"/>
      <c r="B16" s="36" t="s">
        <v>50</v>
      </c>
      <c r="C16" s="32">
        <v>4.75</v>
      </c>
      <c r="D16" s="31"/>
      <c r="E16" s="52">
        <v>525000</v>
      </c>
      <c r="F16" s="50">
        <v>11812500</v>
      </c>
      <c r="G16" s="50">
        <v>8850000</v>
      </c>
      <c r="H16" s="50">
        <v>2962500</v>
      </c>
      <c r="I16" s="29"/>
    </row>
    <row r="17" spans="1:10" ht="12.75" customHeight="1" x14ac:dyDescent="0.2">
      <c r="A17" s="30"/>
      <c r="B17" s="36" t="s">
        <v>51</v>
      </c>
      <c r="C17" s="56">
        <f>Units_Sold*Manufacturing_Cost_per_Unit</f>
        <v>4156250</v>
      </c>
      <c r="D17" s="31"/>
      <c r="E17" s="52">
        <v>550000</v>
      </c>
      <c r="F17" s="50">
        <v>12375000</v>
      </c>
      <c r="G17" s="50">
        <v>9050000</v>
      </c>
      <c r="H17" s="50">
        <v>3325000</v>
      </c>
      <c r="I17" s="29"/>
    </row>
    <row r="18" spans="1:10" ht="12.75" customHeight="1" x14ac:dyDescent="0.2">
      <c r="A18" s="30"/>
      <c r="B18" s="30" t="s">
        <v>52</v>
      </c>
      <c r="C18" s="37">
        <f>Total_Material_Cost+Total_Manufacturing_Cost</f>
        <v>7000000</v>
      </c>
      <c r="D18" s="31"/>
      <c r="E18" s="52">
        <v>575000</v>
      </c>
      <c r="F18" s="50">
        <v>12937500</v>
      </c>
      <c r="G18" s="50">
        <v>9250000</v>
      </c>
      <c r="H18" s="50">
        <v>3687500</v>
      </c>
      <c r="I18" s="29"/>
    </row>
    <row r="19" spans="1:10" ht="12.75" customHeight="1" x14ac:dyDescent="0.2">
      <c r="A19" s="49" t="s">
        <v>53</v>
      </c>
      <c r="B19" s="30"/>
      <c r="C19" s="38"/>
      <c r="D19" s="31"/>
      <c r="E19" s="52">
        <v>600000</v>
      </c>
      <c r="F19" s="50">
        <v>13500000</v>
      </c>
      <c r="G19" s="50">
        <v>9450000</v>
      </c>
      <c r="H19" s="50">
        <v>4050000</v>
      </c>
      <c r="I19" s="29"/>
    </row>
    <row r="20" spans="1:10" ht="12.75" customHeight="1" x14ac:dyDescent="0.2">
      <c r="A20" s="30"/>
      <c r="B20" s="30" t="s">
        <v>54</v>
      </c>
      <c r="C20" s="57">
        <f>Total_Fixed_Expenses+Total_Variable_Expenses</f>
        <v>11650000</v>
      </c>
      <c r="D20" s="31"/>
      <c r="E20" s="52">
        <v>625000</v>
      </c>
      <c r="F20" s="50">
        <v>14062500</v>
      </c>
      <c r="G20" s="50">
        <v>9650000</v>
      </c>
      <c r="H20" s="50">
        <v>4412500</v>
      </c>
      <c r="I20" s="29"/>
    </row>
    <row r="21" spans="1:10" ht="12.75" customHeight="1" x14ac:dyDescent="0.2">
      <c r="A21" s="30"/>
      <c r="B21" s="30" t="s">
        <v>55</v>
      </c>
      <c r="C21" s="57">
        <f>Total_Revenue-Total_Expenses</f>
        <v>8037500</v>
      </c>
      <c r="D21" s="31"/>
      <c r="E21" s="52">
        <v>650000</v>
      </c>
      <c r="F21" s="50">
        <v>14625000</v>
      </c>
      <c r="G21" s="50">
        <v>9850000</v>
      </c>
      <c r="H21" s="50">
        <v>4775000</v>
      </c>
      <c r="I21" s="29"/>
    </row>
    <row r="22" spans="1:10" ht="12.75" customHeight="1" x14ac:dyDescent="0.2"/>
    <row r="23" spans="1:10" x14ac:dyDescent="0.2">
      <c r="A23" s="39" t="s">
        <v>78</v>
      </c>
      <c r="B23" s="24"/>
      <c r="C23" s="24"/>
      <c r="D23" s="24"/>
      <c r="E23" s="24"/>
      <c r="F23" s="24"/>
      <c r="G23" s="24"/>
      <c r="H23" s="24"/>
      <c r="I23" s="24"/>
      <c r="J23" s="40"/>
    </row>
    <row r="24" spans="1:10" x14ac:dyDescent="0.2">
      <c r="A24" s="26" t="s">
        <v>58</v>
      </c>
      <c r="B24" s="27"/>
      <c r="C24" s="27"/>
      <c r="D24" s="27"/>
      <c r="E24" s="27"/>
      <c r="F24" s="27"/>
      <c r="G24" s="27"/>
    </row>
    <row r="25" spans="1:10" s="42" customFormat="1" x14ac:dyDescent="0.2">
      <c r="A25" s="76" t="s">
        <v>71</v>
      </c>
      <c r="B25" s="76"/>
      <c r="C25" s="76"/>
      <c r="D25" s="76"/>
      <c r="E25" s="76"/>
      <c r="F25" s="76"/>
      <c r="G25" s="76"/>
      <c r="H25" s="76"/>
    </row>
    <row r="26" spans="1:10" s="47" customFormat="1" x14ac:dyDescent="0.2">
      <c r="A26" s="48" t="s">
        <v>64</v>
      </c>
      <c r="B26" s="46"/>
      <c r="C26" s="46"/>
      <c r="D26" s="46"/>
      <c r="E26" s="46"/>
      <c r="F26" s="46"/>
      <c r="G26" s="46"/>
      <c r="H26" s="46"/>
    </row>
    <row r="27" spans="1:10" s="47" customFormat="1" x14ac:dyDescent="0.2">
      <c r="A27" s="48" t="s">
        <v>65</v>
      </c>
      <c r="B27" s="46"/>
      <c r="C27" s="46"/>
      <c r="D27" s="46"/>
      <c r="E27" s="46"/>
      <c r="F27" s="46"/>
      <c r="G27" s="46"/>
      <c r="H27" s="46"/>
    </row>
    <row r="28" spans="1:10" s="47" customFormat="1" x14ac:dyDescent="0.2">
      <c r="A28" s="48" t="s">
        <v>66</v>
      </c>
      <c r="B28" s="46"/>
      <c r="C28" s="46"/>
      <c r="D28" s="46"/>
      <c r="E28" s="46"/>
      <c r="F28" s="46"/>
      <c r="G28" s="46"/>
      <c r="H28" s="46"/>
    </row>
    <row r="29" spans="1:10" s="42" customFormat="1" x14ac:dyDescent="0.2">
      <c r="A29" s="48" t="s">
        <v>67</v>
      </c>
      <c r="B29" s="43"/>
      <c r="C29" s="43"/>
      <c r="D29" s="43"/>
      <c r="E29" s="43"/>
      <c r="F29" s="43"/>
      <c r="G29" s="43"/>
      <c r="H29" s="43"/>
    </row>
    <row r="30" spans="1:10" s="42" customFormat="1" x14ac:dyDescent="0.2">
      <c r="A30" s="48" t="s">
        <v>68</v>
      </c>
      <c r="B30" s="43"/>
      <c r="C30" s="43"/>
      <c r="D30" s="43"/>
      <c r="E30" s="43"/>
      <c r="F30" s="43"/>
      <c r="G30" s="43"/>
      <c r="H30" s="43"/>
    </row>
    <row r="31" spans="1:10" s="42" customFormat="1" x14ac:dyDescent="0.2">
      <c r="A31" s="48" t="s">
        <v>69</v>
      </c>
      <c r="B31" s="41"/>
      <c r="C31" s="43"/>
      <c r="D31" s="43"/>
      <c r="E31" s="43"/>
      <c r="F31" s="43"/>
      <c r="G31" s="43"/>
      <c r="H31" s="43"/>
    </row>
    <row r="32" spans="1:10" s="42" customFormat="1" x14ac:dyDescent="0.2">
      <c r="A32" s="48" t="s">
        <v>70</v>
      </c>
      <c r="B32" s="41"/>
      <c r="C32" s="43"/>
      <c r="D32" s="43"/>
      <c r="E32" s="43"/>
      <c r="F32" s="43"/>
      <c r="G32" s="43"/>
      <c r="H32" s="43"/>
    </row>
    <row r="33" spans="1:8" ht="25.5" customHeight="1" x14ac:dyDescent="0.2">
      <c r="A33" s="69" t="s">
        <v>73</v>
      </c>
      <c r="B33" s="69"/>
      <c r="C33" s="69"/>
      <c r="D33" s="69"/>
      <c r="E33" s="69"/>
      <c r="F33" s="69"/>
      <c r="G33" s="69"/>
      <c r="H33" s="69"/>
    </row>
  </sheetData>
  <mergeCells count="6">
    <mergeCell ref="A33:H33"/>
    <mergeCell ref="A1:C1"/>
    <mergeCell ref="E1:H1"/>
    <mergeCell ref="A2:C2"/>
    <mergeCell ref="E2:H2"/>
    <mergeCell ref="A25:H2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Instructions</vt:lpstr>
      <vt:lpstr>FinancialFunction</vt:lpstr>
      <vt:lpstr>Amortization</vt:lpstr>
      <vt:lpstr>Break-Even Analysis</vt:lpstr>
      <vt:lpstr>Administrative</vt:lpstr>
      <vt:lpstr>Leasing</vt:lpstr>
      <vt:lpstr>Manufacturing_Cost_per_Unit</vt:lpstr>
      <vt:lpstr>Marketing</vt:lpstr>
      <vt:lpstr>Material_Cost_per_Unit</vt:lpstr>
      <vt:lpstr>Operating_Income</vt:lpstr>
      <vt:lpstr>'Break-Even Analysis'!Price_per_Unit</vt:lpstr>
      <vt:lpstr>Salary_and_Benefits</vt:lpstr>
      <vt:lpstr>Total_Expenses</vt:lpstr>
      <vt:lpstr>Total_Fixed_Expenses</vt:lpstr>
      <vt:lpstr>Total_Manufacturing_Cost</vt:lpstr>
      <vt:lpstr>Total_Material_Cost</vt:lpstr>
      <vt:lpstr>Total_Revenue</vt:lpstr>
      <vt:lpstr>Total_Variable_Expenses</vt:lpstr>
      <vt:lpstr>'Break-Even Analysis'!Units_Sold</vt:lpstr>
    </vt:vector>
  </TitlesOfParts>
  <Company>TAMU-CC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</dc:creator>
  <cp:lastModifiedBy>Sreeja</cp:lastModifiedBy>
  <dcterms:created xsi:type="dcterms:W3CDTF">2004-08-20T18:14:12Z</dcterms:created>
  <dcterms:modified xsi:type="dcterms:W3CDTF">2018-06-07T02:56:13Z</dcterms:modified>
</cp:coreProperties>
</file>