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Nid Document\A Classes\f16-SBS\XCL\MISY5325001\Proj4\"/>
    </mc:Choice>
  </mc:AlternateContent>
  <bookViews>
    <workbookView xWindow="0" yWindow="0" windowWidth="21600" windowHeight="9735" tabRatio="774"/>
  </bookViews>
  <sheets>
    <sheet name="Instructions" sheetId="4" r:id="rId1"/>
    <sheet name="TableTotal" sheetId="19" r:id="rId2"/>
    <sheet name="VLookUp" sheetId="18" r:id="rId3"/>
    <sheet name="Apothecary Sales Rep List" sheetId="16" r:id="rId4"/>
    <sheet name="Database Function" sheetId="15" r:id="rId5"/>
  </sheets>
  <definedNames>
    <definedName name="_xlnm._FilterDatabase" localSheetId="3" hidden="1">'Apothecary Sales Rep List'!$A$12:$J$25</definedName>
    <definedName name="_xlnm._FilterDatabase" localSheetId="2" hidden="1">VLookUp!$A$1:$I$9</definedName>
    <definedName name="_xlnm.Criteria" localSheetId="3">'Apothecary Sales Rep List'!$A$7:$J$8</definedName>
    <definedName name="_xlnm.Extract" localSheetId="3">'Apothecary Sales Rep List'!$A$30:$J$30</definedName>
  </definedNames>
  <calcPr calcId="171027"/>
</workbook>
</file>

<file path=xl/calcChain.xml><?xml version="1.0" encoding="utf-8"?>
<calcChain xmlns="http://schemas.openxmlformats.org/spreadsheetml/2006/main">
  <c r="H26" i="16" l="1"/>
  <c r="E3" i="18" l="1"/>
  <c r="F3" i="18" s="1"/>
  <c r="E7" i="18"/>
  <c r="F7" i="18" s="1"/>
  <c r="E5" i="18"/>
  <c r="F5" i="18" s="1"/>
  <c r="E6" i="18"/>
  <c r="F6" i="18" s="1"/>
  <c r="E9" i="18"/>
  <c r="F9" i="18" s="1"/>
  <c r="E8" i="18"/>
  <c r="F8" i="18" s="1"/>
  <c r="E4" i="18"/>
  <c r="F4" i="18" s="1"/>
  <c r="E2" i="18"/>
  <c r="F2" i="18" s="1"/>
  <c r="G6" i="18" l="1"/>
  <c r="G5" i="18"/>
  <c r="G4" i="18"/>
  <c r="G8" i="18"/>
  <c r="G7" i="18"/>
  <c r="H2" i="18"/>
  <c r="F11" i="18"/>
  <c r="G2" i="18"/>
  <c r="I2" i="18" s="1"/>
  <c r="G9" i="18"/>
  <c r="I9" i="18" s="1"/>
  <c r="G3" i="18"/>
  <c r="H8" i="18"/>
  <c r="H7" i="18"/>
  <c r="H9" i="18"/>
  <c r="H3" i="18"/>
  <c r="H6" i="18"/>
  <c r="H4" i="18"/>
  <c r="H5" i="18"/>
  <c r="A22" i="15"/>
  <c r="A21" i="15"/>
  <c r="I3" i="18" l="1"/>
  <c r="I11" i="18" s="1"/>
  <c r="I4" i="18"/>
  <c r="I5" i="18"/>
  <c r="I8" i="18"/>
  <c r="I7" i="18"/>
  <c r="I6" i="18"/>
  <c r="G11" i="18"/>
  <c r="H11" i="18"/>
  <c r="A26" i="15"/>
  <c r="A25" i="15"/>
  <c r="A24" i="15"/>
  <c r="A23" i="15"/>
  <c r="I26" i="16" l="1"/>
  <c r="G26" i="16"/>
  <c r="J26" i="16"/>
  <c r="M71" i="19" l="1"/>
  <c r="N71" i="19" s="1"/>
  <c r="L71" i="19"/>
  <c r="M70" i="19"/>
  <c r="N70" i="19" s="1"/>
  <c r="L70" i="19"/>
  <c r="M69" i="19"/>
  <c r="N69" i="19" s="1"/>
  <c r="L69" i="19"/>
  <c r="M68" i="19"/>
  <c r="N68" i="19" s="1"/>
  <c r="L68" i="19"/>
  <c r="M67" i="19"/>
  <c r="N67" i="19" s="1"/>
  <c r="L67" i="19"/>
  <c r="M66" i="19"/>
  <c r="N66" i="19" s="1"/>
  <c r="L66" i="19"/>
  <c r="M65" i="19"/>
  <c r="N65" i="19" s="1"/>
  <c r="L65" i="19"/>
  <c r="M64" i="19"/>
  <c r="N64" i="19" s="1"/>
  <c r="L64" i="19"/>
  <c r="M63" i="19"/>
  <c r="N63" i="19" s="1"/>
  <c r="L63" i="19"/>
  <c r="M62" i="19"/>
  <c r="N62" i="19" s="1"/>
  <c r="L62" i="19"/>
  <c r="M61" i="19"/>
  <c r="N61" i="19" s="1"/>
  <c r="L61" i="19"/>
  <c r="M60" i="19"/>
  <c r="N60" i="19" s="1"/>
  <c r="L60" i="19"/>
  <c r="M59" i="19"/>
  <c r="N59" i="19" s="1"/>
  <c r="L59" i="19"/>
  <c r="M58" i="19"/>
  <c r="N58" i="19" s="1"/>
  <c r="L58" i="19"/>
  <c r="M57" i="19"/>
  <c r="N57" i="19" s="1"/>
  <c r="L57" i="19"/>
  <c r="M56" i="19"/>
  <c r="N56" i="19" s="1"/>
  <c r="L56" i="19"/>
  <c r="M55" i="19"/>
  <c r="N55" i="19" s="1"/>
  <c r="L55" i="19"/>
  <c r="M54" i="19"/>
  <c r="N54" i="19" s="1"/>
  <c r="L54" i="19"/>
  <c r="M53" i="19"/>
  <c r="N53" i="19" s="1"/>
  <c r="L53" i="19"/>
  <c r="M52" i="19"/>
  <c r="N52" i="19" s="1"/>
  <c r="L52" i="19"/>
  <c r="M51" i="19"/>
  <c r="N51" i="19" s="1"/>
  <c r="L51" i="19"/>
  <c r="M50" i="19"/>
  <c r="N50" i="19" s="1"/>
  <c r="L50" i="19"/>
  <c r="M49" i="19"/>
  <c r="N49" i="19" s="1"/>
  <c r="L49" i="19"/>
  <c r="M48" i="19"/>
  <c r="N48" i="19" s="1"/>
  <c r="L48" i="19"/>
  <c r="M47" i="19"/>
  <c r="N47" i="19" s="1"/>
  <c r="L47" i="19"/>
  <c r="M46" i="19"/>
  <c r="N46" i="19" s="1"/>
  <c r="L46" i="19"/>
  <c r="M45" i="19"/>
  <c r="N45" i="19" s="1"/>
  <c r="L45" i="19"/>
  <c r="M44" i="19"/>
  <c r="N44" i="19" s="1"/>
  <c r="L44" i="19"/>
  <c r="M43" i="19"/>
  <c r="N43" i="19" s="1"/>
  <c r="L43" i="19"/>
  <c r="M42" i="19"/>
  <c r="N42" i="19" s="1"/>
  <c r="L42" i="19"/>
  <c r="M41" i="19"/>
  <c r="N41" i="19" s="1"/>
  <c r="L41" i="19"/>
  <c r="M40" i="19"/>
  <c r="N40" i="19" s="1"/>
  <c r="L40" i="19"/>
  <c r="M39" i="19"/>
  <c r="N39" i="19" s="1"/>
  <c r="L39" i="19"/>
  <c r="M38" i="19"/>
  <c r="N38" i="19" s="1"/>
  <c r="L38" i="19"/>
  <c r="M37" i="19"/>
  <c r="N37" i="19" s="1"/>
  <c r="L37" i="19"/>
  <c r="M36" i="19"/>
  <c r="N36" i="19" s="1"/>
  <c r="L36" i="19"/>
  <c r="M35" i="19"/>
  <c r="N35" i="19" s="1"/>
  <c r="L35" i="19"/>
  <c r="M34" i="19"/>
  <c r="N34" i="19" s="1"/>
  <c r="L34" i="19"/>
  <c r="M33" i="19"/>
  <c r="N33" i="19" s="1"/>
  <c r="L33" i="19"/>
  <c r="M32" i="19"/>
  <c r="N32" i="19" s="1"/>
  <c r="L32" i="19"/>
  <c r="M31" i="19"/>
  <c r="N31" i="19" s="1"/>
  <c r="L31" i="19"/>
  <c r="M30" i="19"/>
  <c r="N30" i="19" s="1"/>
  <c r="L30" i="19"/>
  <c r="M29" i="19"/>
  <c r="N29" i="19" s="1"/>
  <c r="L29" i="19"/>
  <c r="M28" i="19"/>
  <c r="N28" i="19" s="1"/>
  <c r="L28" i="19"/>
  <c r="M27" i="19"/>
  <c r="N27" i="19" s="1"/>
  <c r="L27" i="19"/>
  <c r="M26" i="19"/>
  <c r="N26" i="19" s="1"/>
  <c r="L26" i="19"/>
  <c r="M25" i="19"/>
  <c r="N25" i="19" s="1"/>
  <c r="L25" i="19"/>
  <c r="M24" i="19"/>
  <c r="N24" i="19" s="1"/>
  <c r="L24" i="19"/>
  <c r="M23" i="19"/>
  <c r="N23" i="19" s="1"/>
  <c r="L23" i="19"/>
  <c r="M22" i="19"/>
  <c r="N22" i="19" s="1"/>
  <c r="L22" i="19"/>
  <c r="M21" i="19"/>
  <c r="N21" i="19" s="1"/>
  <c r="L21" i="19"/>
  <c r="M20" i="19"/>
  <c r="N20" i="19" s="1"/>
  <c r="L20" i="19"/>
  <c r="M19" i="19"/>
  <c r="N19" i="19" s="1"/>
  <c r="L19" i="19"/>
  <c r="M18" i="19"/>
  <c r="N18" i="19" s="1"/>
  <c r="L18" i="19"/>
  <c r="M17" i="19"/>
  <c r="N17" i="19" s="1"/>
  <c r="L17" i="19"/>
  <c r="M16" i="19"/>
  <c r="N16" i="19" s="1"/>
  <c r="L16" i="19"/>
  <c r="M15" i="19"/>
  <c r="N15" i="19" s="1"/>
  <c r="L15" i="19"/>
  <c r="M14" i="19"/>
  <c r="N14" i="19" s="1"/>
  <c r="L14" i="19"/>
  <c r="M13" i="19"/>
  <c r="N13" i="19" s="1"/>
  <c r="L13" i="19"/>
</calcChain>
</file>

<file path=xl/sharedStrings.xml><?xml version="1.0" encoding="utf-8"?>
<sst xmlns="http://schemas.openxmlformats.org/spreadsheetml/2006/main" count="564" uniqueCount="223">
  <si>
    <t>Do not insert or delete either rows or columns in any of these worksheets.</t>
  </si>
  <si>
    <t>Do not move any of the worksheets in this workbook relative to other worksheets.</t>
  </si>
  <si>
    <t>Do not modify the name and bar code in the grey bar of all worksheets.</t>
  </si>
  <si>
    <t>5 % will be deducted for incorrect FileName, misorder of the worksheet, incorrect worksheet name, or incorrect information on the bar code</t>
  </si>
  <si>
    <t>Do</t>
  </si>
  <si>
    <t>Sales</t>
  </si>
  <si>
    <t xml:space="preserve">Instructions: </t>
  </si>
  <si>
    <t>Employee Data</t>
  </si>
  <si>
    <t>Criteria</t>
  </si>
  <si>
    <t>EmpLastname</t>
  </si>
  <si>
    <t>EmpFirstName</t>
  </si>
  <si>
    <t>EmpGender</t>
  </si>
  <si>
    <t>EmpHireDate</t>
  </si>
  <si>
    <t>EmpBasePay</t>
  </si>
  <si>
    <t>Jones</t>
  </si>
  <si>
    <t>Karen</t>
  </si>
  <si>
    <t>F</t>
  </si>
  <si>
    <t>Payne</t>
  </si>
  <si>
    <t>Kathy</t>
  </si>
  <si>
    <t>Morgan</t>
  </si>
  <si>
    <t>Adrian</t>
  </si>
  <si>
    <t>M</t>
  </si>
  <si>
    <t>Yuan</t>
  </si>
  <si>
    <t>Gail</t>
  </si>
  <si>
    <t>Justin</t>
  </si>
  <si>
    <t>Clarkson</t>
  </si>
  <si>
    <t>Shandra</t>
  </si>
  <si>
    <t>Briones</t>
  </si>
  <si>
    <t>Richard</t>
  </si>
  <si>
    <t>Reetz</t>
  </si>
  <si>
    <t>Melinda</t>
  </si>
  <si>
    <t>William</t>
  </si>
  <si>
    <t>Garza</t>
  </si>
  <si>
    <t>Jeffery</t>
  </si>
  <si>
    <t>Lucio</t>
  </si>
  <si>
    <t>Tanner</t>
  </si>
  <si>
    <t>Baldwin</t>
  </si>
  <si>
    <t>Kristina</t>
  </si>
  <si>
    <t>Nguyen</t>
  </si>
  <si>
    <t>James</t>
  </si>
  <si>
    <t>Bauer</t>
  </si>
  <si>
    <t>Nelda</t>
  </si>
  <si>
    <t>Kennemer</t>
  </si>
  <si>
    <t>Mandi</t>
  </si>
  <si>
    <t>Instructions: Using the worksheet above to answer the following questions:</t>
  </si>
  <si>
    <t xml:space="preserve">  (1)  What is the total base pay for women? Using SUMIF function </t>
  </si>
  <si>
    <t xml:space="preserve">  (2)  What is the total of all base pay for men? Using SUMIF function </t>
  </si>
  <si>
    <t xml:space="preserve">  (3)  How many employee make $3500 basepay?  Using CountIF function</t>
  </si>
  <si>
    <t xml:space="preserve">  (4)  What is the average basepay for women?  Using DAVERAGE function</t>
  </si>
  <si>
    <t xml:space="preserve">  (5)  What is the total basepay for men? Using DSUM function</t>
  </si>
  <si>
    <t>All Cells must contain the Database Functions</t>
  </si>
  <si>
    <t>Apothecary Sales Rep List</t>
  </si>
  <si>
    <t>Region</t>
  </si>
  <si>
    <t>Div</t>
  </si>
  <si>
    <t>Dist</t>
  </si>
  <si>
    <t>Rep</t>
  </si>
  <si>
    <t>Lname</t>
  </si>
  <si>
    <t>Fname</t>
  </si>
  <si>
    <t>Gender</t>
  </si>
  <si>
    <t>Age</t>
  </si>
  <si>
    <t>Quota</t>
  </si>
  <si>
    <t>B</t>
  </si>
  <si>
    <t>Knight</t>
  </si>
  <si>
    <t>Tonya</t>
  </si>
  <si>
    <t>A</t>
  </si>
  <si>
    <t>Li</t>
  </si>
  <si>
    <t>Chang</t>
  </si>
  <si>
    <t>Law</t>
  </si>
  <si>
    <t>Sam</t>
  </si>
  <si>
    <t>Free</t>
  </si>
  <si>
    <t>Lucy</t>
  </si>
  <si>
    <t>Great</t>
  </si>
  <si>
    <t>Jim</t>
  </si>
  <si>
    <t>May</t>
  </si>
  <si>
    <t>Rodney</t>
  </si>
  <si>
    <t>Lempke</t>
  </si>
  <si>
    <t>Pat</t>
  </si>
  <si>
    <t>Patel</t>
  </si>
  <si>
    <t>Gandhi</t>
  </si>
  <si>
    <t>Fenner</t>
  </si>
  <si>
    <t>John</t>
  </si>
  <si>
    <t>Penny</t>
  </si>
  <si>
    <t>Josh</t>
  </si>
  <si>
    <t>George</t>
  </si>
  <si>
    <t>Doreen</t>
  </si>
  <si>
    <t>Lopes</t>
  </si>
  <si>
    <t>Pedro</t>
  </si>
  <si>
    <t>Wheatly</t>
  </si>
  <si>
    <t>Jane</t>
  </si>
  <si>
    <t xml:space="preserve">Apothecary Sales Rep List </t>
  </si>
  <si>
    <t xml:space="preserve">   2. Add Total row to show the count of Gender column, the average in Age column, and sums in the Sales and Quota columns as shown above.</t>
  </si>
  <si>
    <t>Criteria Range</t>
  </si>
  <si>
    <t xml:space="preserve">  (6)  What is the total basepay for men hired before 1-jan-97? Using DSUM function (syntax for date is &lt;01/01/1997)</t>
  </si>
  <si>
    <t xml:space="preserve">Do Not  </t>
  </si>
  <si>
    <t>Before submit your assignment, please rename the file by removing the work "blank" in front of the file name.</t>
  </si>
  <si>
    <t>Complete all of the worksheets.</t>
  </si>
  <si>
    <t>Unit Price</t>
  </si>
  <si>
    <t>Quantity</t>
  </si>
  <si>
    <t>Employee</t>
  </si>
  <si>
    <t>Product</t>
  </si>
  <si>
    <t>Sale Date</t>
  </si>
  <si>
    <t>Date Discount Amount (in Dollar)</t>
  </si>
  <si>
    <t>Discounted Price</t>
  </si>
  <si>
    <t>Bob</t>
  </si>
  <si>
    <t>Banana</t>
  </si>
  <si>
    <t>Monday</t>
  </si>
  <si>
    <t>Jill</t>
  </si>
  <si>
    <t>Orange</t>
  </si>
  <si>
    <t>Thursday</t>
  </si>
  <si>
    <t>Apple</t>
  </si>
  <si>
    <t>Wednesday</t>
  </si>
  <si>
    <t>Tuesday</t>
  </si>
  <si>
    <t>Grape</t>
  </si>
  <si>
    <t>Mike</t>
  </si>
  <si>
    <t>KumQuat</t>
  </si>
  <si>
    <t>Friday</t>
  </si>
  <si>
    <t>Totals:</t>
  </si>
  <si>
    <t>Unit Price Vlookup</t>
  </si>
  <si>
    <t>Date Discount Vlookup</t>
  </si>
  <si>
    <t xml:space="preserve">1. Create 3 lookup tables based on the following information: </t>
  </si>
  <si>
    <t>Date Discount: Mon, 10%;  Tue, 5%;  Wed, 0%;  Thu, 2%;  Fri, 20%</t>
  </si>
  <si>
    <t>Unit Price:  Apple, $45;  Banana, $34;  Grape, $89;  Kumquat,$150; Orange, $20</t>
  </si>
  <si>
    <t>2. Calculate Unit Price using VLOOKUP function</t>
  </si>
  <si>
    <t xml:space="preserve">  (1)  How much has Daniel been paid so far?</t>
  </si>
  <si>
    <t xml:space="preserve">  (2)  What is the total payroll for all drivers so far?</t>
  </si>
  <si>
    <t xml:space="preserve">  (3)  How many miles has Martin driven so far?</t>
  </si>
  <si>
    <t xml:space="preserve">  (4)  How many miles has Travis driven so far?</t>
  </si>
  <si>
    <t xml:space="preserve">  (5)  How many hours has the big truck been driven so far?</t>
  </si>
  <si>
    <t xml:space="preserve">  (6)  What is the total payroll for hazardous material runs?</t>
  </si>
  <si>
    <t>Company Name</t>
  </si>
  <si>
    <t>Name</t>
  </si>
  <si>
    <t>Hourly Rate</t>
  </si>
  <si>
    <t>Phone</t>
  </si>
  <si>
    <t>Run Date</t>
  </si>
  <si>
    <t>Haz Mat</t>
  </si>
  <si>
    <t>BigTruck</t>
  </si>
  <si>
    <t>Start Time</t>
  </si>
  <si>
    <t>End Time</t>
  </si>
  <si>
    <t>Start Odom</t>
  </si>
  <si>
    <t>End Odom</t>
  </si>
  <si>
    <t>Miles</t>
  </si>
  <si>
    <t>Hours</t>
  </si>
  <si>
    <t>Payroll</t>
  </si>
  <si>
    <t>This and That</t>
  </si>
  <si>
    <t>Martin</t>
  </si>
  <si>
    <t>888-1315</t>
  </si>
  <si>
    <t>No</t>
  </si>
  <si>
    <t>NimBob</t>
  </si>
  <si>
    <t>Matthew</t>
  </si>
  <si>
    <t>650-5519</t>
  </si>
  <si>
    <t>Manchesters Furniture</t>
  </si>
  <si>
    <t>Travis</t>
  </si>
  <si>
    <t>650-2881</t>
  </si>
  <si>
    <t>Yes</t>
  </si>
  <si>
    <t>Micron Electronics</t>
  </si>
  <si>
    <t>Kimberly</t>
  </si>
  <si>
    <t>650-2384</t>
  </si>
  <si>
    <t>Eligios</t>
  </si>
  <si>
    <t>Daniel</t>
  </si>
  <si>
    <t>992-4437</t>
  </si>
  <si>
    <t>Gateway</t>
  </si>
  <si>
    <t>Erin</t>
  </si>
  <si>
    <t>756-8381</t>
  </si>
  <si>
    <t>Charles</t>
  </si>
  <si>
    <t>842-7108</t>
  </si>
  <si>
    <t>Super Cuts</t>
  </si>
  <si>
    <t>855-5698</t>
  </si>
  <si>
    <t>Apple Corp.</t>
  </si>
  <si>
    <t>855-4751</t>
  </si>
  <si>
    <t>Jerry's Pharmaceuticals</t>
  </si>
  <si>
    <t>Tricia</t>
  </si>
  <si>
    <t>756-2863</t>
  </si>
  <si>
    <t>Staci</t>
  </si>
  <si>
    <t>756-8117</t>
  </si>
  <si>
    <t>Jeanette</t>
  </si>
  <si>
    <t>992-5480</t>
  </si>
  <si>
    <t>Tony</t>
  </si>
  <si>
    <t>994-7386</t>
  </si>
  <si>
    <t>678-4567</t>
  </si>
  <si>
    <t>Luke</t>
  </si>
  <si>
    <t>855-4686</t>
  </si>
  <si>
    <t>Industrial Light and Magic</t>
  </si>
  <si>
    <t>756-3201</t>
  </si>
  <si>
    <t>756-7578</t>
  </si>
  <si>
    <t>Shawn</t>
  </si>
  <si>
    <t>994-7393</t>
  </si>
  <si>
    <t>Misy 5325   Project 4</t>
  </si>
  <si>
    <t>For example, if the file titled "blankDoeJohnProj4" must be renamed to "DoeJohnProj4"</t>
  </si>
  <si>
    <t xml:space="preserve">Instructions: Based on the data in the worksheet below, convert the data into "Table" and answer the questions below.  </t>
  </si>
  <si>
    <t>Type answers into each cell with appropriate formats (need to be number, not text).  No formulas in any cells.</t>
  </si>
  <si>
    <t>7. Calculate Total in cells F11 to I11</t>
  </si>
  <si>
    <t xml:space="preserve">   1. Convert the data in Cells A12:J25 into Table</t>
  </si>
  <si>
    <r>
      <t xml:space="preserve">   3. Use the Advanced Filter function to extract data with criteria (Region=3, Gender=M, and Quota&gt;=3,000,000).  Place the criteria under the Criteria Range section and place the results starting on </t>
    </r>
    <r>
      <rPr>
        <b/>
        <sz val="10"/>
        <color indexed="10"/>
        <rFont val="Arial"/>
        <family val="2"/>
      </rPr>
      <t>row 30</t>
    </r>
    <r>
      <rPr>
        <sz val="10"/>
        <color indexed="10"/>
        <rFont val="Arial"/>
        <family val="2"/>
      </rPr>
      <t>.</t>
    </r>
  </si>
  <si>
    <t>Please note that the file name is case-sensitive (i.e., uppercase letter is NOT the same as lowercase letter)</t>
  </si>
  <si>
    <t>Extension/Sales Amount</t>
  </si>
  <si>
    <t>3. Calculate Extension/Sales Amount, which is equal to Unit Price X Quantity</t>
  </si>
  <si>
    <t>4. Calculate Sales Amount Discount Amount using VLOOKUP function ((format cell to Currency)</t>
  </si>
  <si>
    <t>5. Calculate Date Discount Amount using VLOOKUP function (format cell to Currency)</t>
  </si>
  <si>
    <t>6. Calculate Discounted Price, which is equal to the Extension - (Sales Amount Discount)-(Date Discount Amount)</t>
  </si>
  <si>
    <t>Sales Discount Amount (in Dollar)</t>
  </si>
  <si>
    <t>Sales/Extension Discount Vlookup</t>
  </si>
  <si>
    <t>Sales Amount Discount: For the sales amount up to less than 1,000, the discount is 0%; for the sales amount from 1,000 up to less than 5,000, the discount is 2%;</t>
  </si>
  <si>
    <t>For the sales amount from 5,000 up to less than 10,000, the discount is 5%; for the sales amount 10,000 and up, the discount is 8%.</t>
  </si>
  <si>
    <t>Do not change the order of the data if the instructions do not state that.</t>
  </si>
  <si>
    <t>8. DO NOT change the order of the data from A1 to I12</t>
  </si>
  <si>
    <t>Total</t>
  </si>
  <si>
    <t>region</t>
  </si>
  <si>
    <t>div</t>
  </si>
  <si>
    <t>dist</t>
  </si>
  <si>
    <t>rep</t>
  </si>
  <si>
    <t>lname</t>
  </si>
  <si>
    <t>fname</t>
  </si>
  <si>
    <t>gender</t>
  </si>
  <si>
    <t>age</t>
  </si>
  <si>
    <t>sales</t>
  </si>
  <si>
    <t>quota</t>
  </si>
  <si>
    <t>&gt;=3,000,000</t>
  </si>
  <si>
    <t>&lt;01/01/1997</t>
  </si>
  <si>
    <t>Kimquat</t>
  </si>
  <si>
    <t>Name:  WatersCharlotte      Project Points = ( 100 / 105 )      Grade = 95 %</t>
  </si>
  <si>
    <t>Name:  WatersCharlotte        Page Points = ( 30 / 30 )</t>
  </si>
  <si>
    <t>Name:  WatersCharlotte        Page Points = ( 20 / 25 )</t>
  </si>
  <si>
    <t>Name:  WatersCharlotte        Page Points = ( 20 / 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</si>
</sst>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dd\-mmm\-yy"/>
    <numFmt numFmtId="166" formatCode="&quot;$&quot;#,##0.00;\(&quot;$&quot;#,##0.00\)"/>
    <numFmt numFmtId="167" formatCode="0.0"/>
    <numFmt numFmtId="168" formatCode="_(* #,##0_);_(* \(#,##0\);_(* &quot;-&quot;??_);_(@_)"/>
  </numFmts>
  <fonts count="17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20"/>
      <color indexed="12"/>
      <name val="Desdemona"/>
      <family val="5"/>
    </font>
    <font>
      <b/>
      <sz val="20"/>
      <color theme="1"/>
      <name val="Desdemona"/>
      <family val="5"/>
    </font>
    <font>
      <b/>
      <sz val="10"/>
      <color theme="1"/>
      <name val="Arial"/>
      <family val="2"/>
    </font>
    <font>
      <b/>
      <sz val="12"/>
      <color theme="1"/>
      <name val="Desdemona"/>
      <family val="5"/>
    </font>
    <font>
      <b/>
      <sz val="10"/>
      <color rgb="FFFF0000"/>
      <name val="Arial"/>
      <family val="2"/>
    </font>
    <font>
      <b/>
      <sz val="14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0FF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50FF50"/>
        <bgColor theme="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indexed="10"/>
      </top>
      <bottom/>
      <diagonal/>
    </border>
    <border>
      <left style="thin">
        <color theme="0"/>
      </left>
      <right/>
      <top style="thick">
        <color indexed="1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/>
    <xf numFmtId="0" fontId="1" fillId="0" borderId="0"/>
    <xf numFmtId="0" fontId="9" fillId="0" borderId="0"/>
    <xf numFmtId="0" fontId="1" fillId="0" borderId="0"/>
  </cellStyleXfs>
  <cellXfs count="148">
    <xf numFmtId="0" fontId="0" fillId="0" borderId="0" xfId="0"/>
    <xf numFmtId="0" fontId="0" fillId="2" borderId="0" xfId="0" applyFill="1"/>
    <xf numFmtId="0" fontId="5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6" fillId="4" borderId="4" xfId="0" applyFont="1" applyFill="1" applyBorder="1"/>
    <xf numFmtId="0" fontId="7" fillId="0" borderId="0" xfId="0" applyFont="1"/>
    <xf numFmtId="0" fontId="8" fillId="3" borderId="1" xfId="2" applyFill="1" applyBorder="1"/>
    <xf numFmtId="0" fontId="8" fillId="3" borderId="2" xfId="2" applyFill="1" applyBorder="1"/>
    <xf numFmtId="164" fontId="8" fillId="3" borderId="2" xfId="2" applyNumberFormat="1" applyFill="1" applyBorder="1"/>
    <xf numFmtId="0" fontId="8" fillId="3" borderId="2" xfId="2" applyFill="1" applyBorder="1" applyAlignment="1">
      <alignment horizontal="center"/>
    </xf>
    <xf numFmtId="0" fontId="8" fillId="3" borderId="3" xfId="2" applyFill="1" applyBorder="1"/>
    <xf numFmtId="0" fontId="8" fillId="0" borderId="0" xfId="2"/>
    <xf numFmtId="0" fontId="7" fillId="0" borderId="0" xfId="2" applyFont="1"/>
    <xf numFmtId="0" fontId="2" fillId="0" borderId="5" xfId="2" applyFont="1" applyBorder="1" applyAlignment="1">
      <alignment horizontal="center" wrapText="1"/>
    </xf>
    <xf numFmtId="0" fontId="9" fillId="0" borderId="5" xfId="3" applyFont="1" applyFill="1" applyBorder="1" applyAlignment="1">
      <alignment wrapText="1"/>
    </xf>
    <xf numFmtId="0" fontId="9" fillId="0" borderId="5" xfId="3" applyFont="1" applyFill="1" applyBorder="1" applyAlignment="1">
      <alignment horizontal="center" wrapText="1"/>
    </xf>
    <xf numFmtId="165" fontId="9" fillId="0" borderId="5" xfId="3" applyNumberFormat="1" applyFont="1" applyFill="1" applyBorder="1" applyAlignment="1">
      <alignment horizontal="right" wrapText="1"/>
    </xf>
    <xf numFmtId="166" fontId="9" fillId="0" borderId="5" xfId="3" applyNumberFormat="1" applyFont="1" applyFill="1" applyBorder="1" applyAlignment="1">
      <alignment horizontal="right" wrapText="1"/>
    </xf>
    <xf numFmtId="2" fontId="6" fillId="5" borderId="6" xfId="2" applyNumberFormat="1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166" fontId="8" fillId="0" borderId="0" xfId="2" applyNumberFormat="1"/>
    <xf numFmtId="0" fontId="8" fillId="0" borderId="0" xfId="2" applyAlignment="1"/>
    <xf numFmtId="43" fontId="6" fillId="0" borderId="0" xfId="1" applyFont="1"/>
    <xf numFmtId="0" fontId="6" fillId="0" borderId="0" xfId="2" applyFont="1"/>
    <xf numFmtId="0" fontId="12" fillId="0" borderId="0" xfId="2" applyFont="1" applyAlignment="1">
      <alignment horizontal="centerContinuous"/>
    </xf>
    <xf numFmtId="0" fontId="13" fillId="0" borderId="0" xfId="2" applyFont="1" applyAlignment="1">
      <alignment horizontal="centerContinuous"/>
    </xf>
    <xf numFmtId="43" fontId="13" fillId="0" borderId="0" xfId="1" applyFont="1" applyAlignment="1">
      <alignment horizontal="centerContinuous"/>
    </xf>
    <xf numFmtId="2" fontId="14" fillId="0" borderId="7" xfId="2" applyNumberFormat="1" applyFont="1" applyBorder="1" applyAlignment="1">
      <alignment horizontal="center"/>
    </xf>
    <xf numFmtId="2" fontId="14" fillId="0" borderId="7" xfId="2" applyNumberFormat="1" applyFont="1" applyBorder="1" applyAlignment="1">
      <alignment horizontal="right"/>
    </xf>
    <xf numFmtId="2" fontId="8" fillId="0" borderId="0" xfId="2" applyNumberFormat="1"/>
    <xf numFmtId="1" fontId="13" fillId="0" borderId="0" xfId="2" applyNumberFormat="1" applyFont="1" applyAlignment="1">
      <alignment horizontal="center"/>
    </xf>
    <xf numFmtId="2" fontId="13" fillId="0" borderId="0" xfId="2" applyNumberFormat="1" applyFont="1" applyAlignment="1">
      <alignment horizontal="center"/>
    </xf>
    <xf numFmtId="1" fontId="13" fillId="0" borderId="0" xfId="1" applyNumberFormat="1" applyFont="1"/>
    <xf numFmtId="2" fontId="13" fillId="0" borderId="0" xfId="2" applyNumberFormat="1" applyFont="1" applyAlignment="1">
      <alignment horizontal="left"/>
    </xf>
    <xf numFmtId="3" fontId="13" fillId="0" borderId="0" xfId="1" applyNumberFormat="1" applyFont="1"/>
    <xf numFmtId="3" fontId="13" fillId="0" borderId="0" xfId="2" applyNumberFormat="1" applyFont="1"/>
    <xf numFmtId="2" fontId="6" fillId="0" borderId="0" xfId="2" applyNumberFormat="1" applyFont="1" applyAlignment="1">
      <alignment horizontal="center"/>
    </xf>
    <xf numFmtId="2" fontId="6" fillId="0" borderId="0" xfId="2" applyNumberFormat="1" applyFont="1" applyAlignment="1">
      <alignment horizontal="left"/>
    </xf>
    <xf numFmtId="2" fontId="6" fillId="0" borderId="0" xfId="1" applyNumberFormat="1" applyFont="1"/>
    <xf numFmtId="2" fontId="6" fillId="0" borderId="0" xfId="2" applyNumberFormat="1" applyFont="1"/>
    <xf numFmtId="0" fontId="8" fillId="0" borderId="0" xfId="2" applyFill="1"/>
    <xf numFmtId="0" fontId="10" fillId="0" borderId="0" xfId="2" applyFont="1"/>
    <xf numFmtId="0" fontId="11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43" fontId="4" fillId="0" borderId="0" xfId="1" applyFont="1" applyAlignment="1">
      <alignment horizontal="centerContinuous"/>
    </xf>
    <xf numFmtId="0" fontId="6" fillId="0" borderId="0" xfId="2" applyFont="1" applyAlignment="1">
      <alignment horizontal="centerContinuous"/>
    </xf>
    <xf numFmtId="0" fontId="15" fillId="0" borderId="0" xfId="0" applyFont="1"/>
    <xf numFmtId="0" fontId="1" fillId="0" borderId="0" xfId="4"/>
    <xf numFmtId="0" fontId="6" fillId="0" borderId="5" xfId="4" applyFont="1" applyFill="1" applyBorder="1" applyAlignment="1">
      <alignment wrapText="1"/>
    </xf>
    <xf numFmtId="0" fontId="6" fillId="0" borderId="5" xfId="4" applyFont="1" applyFill="1" applyBorder="1" applyAlignment="1">
      <alignment horizontal="center" wrapText="1"/>
    </xf>
    <xf numFmtId="0" fontId="1" fillId="0" borderId="5" xfId="4" applyBorder="1"/>
    <xf numFmtId="164" fontId="1" fillId="0" borderId="5" xfId="4" applyNumberFormat="1" applyBorder="1"/>
    <xf numFmtId="2" fontId="1" fillId="5" borderId="5" xfId="4" applyNumberFormat="1" applyFill="1" applyBorder="1"/>
    <xf numFmtId="0" fontId="1" fillId="3" borderId="1" xfId="4" applyFill="1" applyBorder="1"/>
    <xf numFmtId="0" fontId="1" fillId="3" borderId="2" xfId="4" applyFill="1" applyBorder="1"/>
    <xf numFmtId="164" fontId="1" fillId="3" borderId="2" xfId="4" applyNumberFormat="1" applyFill="1" applyBorder="1"/>
    <xf numFmtId="0" fontId="1" fillId="3" borderId="2" xfId="4" applyFill="1" applyBorder="1" applyAlignment="1">
      <alignment horizontal="center"/>
    </xf>
    <xf numFmtId="0" fontId="1" fillId="3" borderId="3" xfId="4" applyFill="1" applyBorder="1"/>
    <xf numFmtId="0" fontId="7" fillId="0" borderId="0" xfId="4" applyFont="1"/>
    <xf numFmtId="0" fontId="7" fillId="0" borderId="0" xfId="4" applyFont="1" applyAlignment="1">
      <alignment horizontal="left" indent="1"/>
    </xf>
    <xf numFmtId="0" fontId="1" fillId="0" borderId="0" xfId="4" applyAlignment="1">
      <alignment wrapText="1"/>
    </xf>
    <xf numFmtId="15" fontId="1" fillId="0" borderId="5" xfId="4" applyNumberFormat="1" applyBorder="1" applyAlignment="1">
      <alignment horizontal="center"/>
    </xf>
    <xf numFmtId="9" fontId="1" fillId="0" borderId="0" xfId="4" applyNumberFormat="1"/>
    <xf numFmtId="15" fontId="1" fillId="0" borderId="5" xfId="4" applyNumberFormat="1" applyBorder="1"/>
    <xf numFmtId="4" fontId="1" fillId="0" borderId="5" xfId="4" applyNumberFormat="1" applyBorder="1"/>
    <xf numFmtId="0" fontId="6" fillId="0" borderId="5" xfId="4" applyFont="1" applyBorder="1" applyAlignment="1">
      <alignment horizontal="right"/>
    </xf>
    <xf numFmtId="0" fontId="1" fillId="0" borderId="0" xfId="4" applyFill="1" applyBorder="1"/>
    <xf numFmtId="0" fontId="7" fillId="0" borderId="0" xfId="4" applyFont="1" applyAlignment="1">
      <alignment horizontal="left" indent="4"/>
    </xf>
    <xf numFmtId="0" fontId="9" fillId="6" borderId="11" xfId="5" applyFont="1" applyFill="1" applyBorder="1" applyAlignment="1">
      <alignment horizontal="center"/>
    </xf>
    <xf numFmtId="164" fontId="9" fillId="6" borderId="11" xfId="5" applyNumberFormat="1" applyFont="1" applyFill="1" applyBorder="1" applyAlignment="1">
      <alignment horizontal="center"/>
    </xf>
    <xf numFmtId="0" fontId="9" fillId="6" borderId="12" xfId="5" applyFont="1" applyFill="1" applyBorder="1" applyAlignment="1">
      <alignment horizontal="center"/>
    </xf>
    <xf numFmtId="0" fontId="9" fillId="6" borderId="5" xfId="5" applyFont="1" applyFill="1" applyBorder="1" applyAlignment="1">
      <alignment horizontal="center"/>
    </xf>
    <xf numFmtId="0" fontId="9" fillId="0" borderId="13" xfId="5" applyFont="1" applyFill="1" applyBorder="1" applyAlignment="1">
      <alignment wrapText="1"/>
    </xf>
    <xf numFmtId="164" fontId="9" fillId="0" borderId="13" xfId="5" applyNumberFormat="1" applyFont="1" applyFill="1" applyBorder="1" applyAlignment="1">
      <alignment horizontal="right" wrapText="1"/>
    </xf>
    <xf numFmtId="165" fontId="9" fillId="0" borderId="14" xfId="5" applyNumberFormat="1" applyFont="1" applyFill="1" applyBorder="1" applyAlignment="1">
      <alignment horizontal="right" wrapText="1"/>
    </xf>
    <xf numFmtId="0" fontId="1" fillId="0" borderId="0" xfId="4" applyAlignment="1">
      <alignment horizontal="center"/>
    </xf>
    <xf numFmtId="0" fontId="9" fillId="0" borderId="15" xfId="5" applyFont="1" applyFill="1" applyBorder="1" applyAlignment="1">
      <alignment horizontal="right" wrapText="1"/>
    </xf>
    <xf numFmtId="19" fontId="9" fillId="0" borderId="13" xfId="5" applyNumberFormat="1" applyFont="1" applyFill="1" applyBorder="1" applyAlignment="1">
      <alignment horizontal="right" wrapText="1"/>
    </xf>
    <xf numFmtId="0" fontId="9" fillId="0" borderId="13" xfId="5" applyFont="1" applyFill="1" applyBorder="1" applyAlignment="1">
      <alignment horizontal="right" wrapText="1"/>
    </xf>
    <xf numFmtId="164" fontId="1" fillId="0" borderId="0" xfId="4" applyNumberFormat="1"/>
    <xf numFmtId="0" fontId="1" fillId="0" borderId="0" xfId="0" applyFont="1"/>
    <xf numFmtId="0" fontId="6" fillId="0" borderId="6" xfId="2" applyFont="1" applyBorder="1"/>
    <xf numFmtId="0" fontId="6" fillId="0" borderId="6" xfId="2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7" fillId="0" borderId="0" xfId="6" applyFont="1" applyAlignment="1">
      <alignment horizontal="left" indent="6"/>
    </xf>
    <xf numFmtId="164" fontId="1" fillId="5" borderId="5" xfId="4" applyNumberFormat="1" applyFill="1" applyBorder="1"/>
    <xf numFmtId="0" fontId="9" fillId="0" borderId="19" xfId="5" applyFont="1" applyFill="1" applyBorder="1" applyAlignment="1">
      <alignment wrapText="1"/>
    </xf>
    <xf numFmtId="164" fontId="9" fillId="0" borderId="19" xfId="5" applyNumberFormat="1" applyFont="1" applyFill="1" applyBorder="1" applyAlignment="1">
      <alignment horizontal="right" wrapText="1"/>
    </xf>
    <xf numFmtId="165" fontId="9" fillId="0" borderId="20" xfId="5" applyNumberFormat="1" applyFont="1" applyFill="1" applyBorder="1" applyAlignment="1">
      <alignment horizontal="right" wrapText="1"/>
    </xf>
    <xf numFmtId="0" fontId="1" fillId="0" borderId="0" xfId="4" applyFill="1" applyBorder="1" applyAlignment="1">
      <alignment horizontal="center"/>
    </xf>
    <xf numFmtId="0" fontId="9" fillId="0" borderId="21" xfId="5" applyFont="1" applyFill="1" applyBorder="1" applyAlignment="1">
      <alignment horizontal="right" wrapText="1"/>
    </xf>
    <xf numFmtId="19" fontId="9" fillId="0" borderId="19" xfId="5" applyNumberFormat="1" applyFont="1" applyFill="1" applyBorder="1" applyAlignment="1">
      <alignment horizontal="right" wrapText="1"/>
    </xf>
    <xf numFmtId="0" fontId="9" fillId="0" borderId="19" xfId="5" applyFont="1" applyFill="1" applyBorder="1" applyAlignment="1">
      <alignment horizontal="right" wrapText="1"/>
    </xf>
    <xf numFmtId="164" fontId="1" fillId="0" borderId="0" xfId="4" applyNumberFormat="1" applyFill="1" applyBorder="1"/>
    <xf numFmtId="9" fontId="1" fillId="5" borderId="5" xfId="4" applyNumberFormat="1" applyFill="1" applyBorder="1"/>
    <xf numFmtId="168" fontId="1" fillId="5" borderId="5" xfId="4" applyNumberFormat="1" applyFill="1" applyBorder="1" applyAlignment="1">
      <alignment horizontal="left"/>
    </xf>
    <xf numFmtId="41" fontId="1" fillId="5" borderId="5" xfId="4" applyNumberFormat="1" applyFill="1" applyBorder="1" applyAlignment="1">
      <alignment horizontal="left"/>
    </xf>
    <xf numFmtId="3" fontId="13" fillId="7" borderId="22" xfId="0" applyNumberFormat="1" applyFont="1" applyFill="1" applyBorder="1" applyAlignment="1"/>
    <xf numFmtId="2" fontId="14" fillId="7" borderId="0" xfId="2" applyNumberFormat="1" applyFont="1" applyFill="1" applyBorder="1" applyAlignment="1">
      <alignment horizontal="center"/>
    </xf>
    <xf numFmtId="2" fontId="14" fillId="7" borderId="23" xfId="2" applyNumberFormat="1" applyFont="1" applyFill="1" applyBorder="1" applyAlignment="1">
      <alignment horizontal="center"/>
    </xf>
    <xf numFmtId="2" fontId="14" fillId="7" borderId="23" xfId="2" applyNumberFormat="1" applyFont="1" applyFill="1" applyBorder="1" applyAlignment="1">
      <alignment horizontal="right"/>
    </xf>
    <xf numFmtId="1" fontId="13" fillId="8" borderId="24" xfId="2" applyNumberFormat="1" applyFont="1" applyFill="1" applyBorder="1" applyAlignment="1">
      <alignment horizontal="center"/>
    </xf>
    <xf numFmtId="2" fontId="13" fillId="8" borderId="25" xfId="2" applyNumberFormat="1" applyFont="1" applyFill="1" applyBorder="1" applyAlignment="1">
      <alignment horizontal="center"/>
    </xf>
    <xf numFmtId="1" fontId="13" fillId="8" borderId="25" xfId="1" applyNumberFormat="1" applyFont="1" applyFill="1" applyBorder="1"/>
    <xf numFmtId="2" fontId="13" fillId="8" borderId="25" xfId="2" applyNumberFormat="1" applyFont="1" applyFill="1" applyBorder="1" applyAlignment="1">
      <alignment horizontal="left"/>
    </xf>
    <xf numFmtId="3" fontId="13" fillId="8" borderId="25" xfId="1" applyNumberFormat="1" applyFont="1" applyFill="1" applyBorder="1"/>
    <xf numFmtId="3" fontId="13" fillId="8" borderId="25" xfId="2" applyNumberFormat="1" applyFont="1" applyFill="1" applyBorder="1" applyAlignment="1"/>
    <xf numFmtId="1" fontId="13" fillId="9" borderId="26" xfId="2" applyNumberFormat="1" applyFont="1" applyFill="1" applyBorder="1" applyAlignment="1">
      <alignment horizontal="center"/>
    </xf>
    <xf numFmtId="2" fontId="13" fillId="9" borderId="27" xfId="2" applyNumberFormat="1" applyFont="1" applyFill="1" applyBorder="1" applyAlignment="1">
      <alignment horizontal="center"/>
    </xf>
    <xf numFmtId="1" fontId="13" fillId="9" borderId="27" xfId="1" applyNumberFormat="1" applyFont="1" applyFill="1" applyBorder="1"/>
    <xf numFmtId="2" fontId="13" fillId="9" borderId="27" xfId="2" applyNumberFormat="1" applyFont="1" applyFill="1" applyBorder="1" applyAlignment="1">
      <alignment horizontal="left"/>
    </xf>
    <xf numFmtId="3" fontId="13" fillId="9" borderId="27" xfId="1" applyNumberFormat="1" applyFont="1" applyFill="1" applyBorder="1"/>
    <xf numFmtId="3" fontId="13" fillId="9" borderId="27" xfId="2" applyNumberFormat="1" applyFont="1" applyFill="1" applyBorder="1" applyAlignment="1"/>
    <xf numFmtId="1" fontId="13" fillId="8" borderId="26" xfId="2" applyNumberFormat="1" applyFont="1" applyFill="1" applyBorder="1" applyAlignment="1">
      <alignment horizontal="center"/>
    </xf>
    <xf numFmtId="2" fontId="13" fillId="8" borderId="27" xfId="2" applyNumberFormat="1" applyFont="1" applyFill="1" applyBorder="1" applyAlignment="1">
      <alignment horizontal="center"/>
    </xf>
    <xf numFmtId="1" fontId="13" fillId="8" borderId="27" xfId="1" applyNumberFormat="1" applyFont="1" applyFill="1" applyBorder="1"/>
    <xf numFmtId="2" fontId="13" fillId="8" borderId="27" xfId="2" applyNumberFormat="1" applyFont="1" applyFill="1" applyBorder="1" applyAlignment="1">
      <alignment horizontal="left"/>
    </xf>
    <xf numFmtId="3" fontId="13" fillId="8" borderId="27" xfId="1" applyNumberFormat="1" applyFont="1" applyFill="1" applyBorder="1"/>
    <xf numFmtId="3" fontId="13" fillId="8" borderId="27" xfId="2" applyNumberFormat="1" applyFont="1" applyFill="1" applyBorder="1" applyAlignment="1"/>
    <xf numFmtId="0" fontId="13" fillId="7" borderId="28" xfId="0" applyNumberFormat="1" applyFont="1" applyFill="1" applyBorder="1" applyAlignment="1">
      <alignment horizontal="center"/>
    </xf>
    <xf numFmtId="0" fontId="13" fillId="7" borderId="22" xfId="0" applyNumberFormat="1" applyFont="1" applyFill="1" applyBorder="1" applyAlignment="1">
      <alignment horizontal="center"/>
    </xf>
    <xf numFmtId="0" fontId="13" fillId="7" borderId="22" xfId="0" applyNumberFormat="1" applyFont="1" applyFill="1" applyBorder="1"/>
    <xf numFmtId="0" fontId="13" fillId="7" borderId="22" xfId="0" applyNumberFormat="1" applyFont="1" applyFill="1" applyBorder="1" applyAlignment="1">
      <alignment horizontal="left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0" borderId="5" xfId="4" applyFont="1" applyBorder="1" applyAlignment="1">
      <alignment horizontal="center"/>
    </xf>
    <xf numFmtId="0" fontId="6" fillId="0" borderId="5" xfId="4" applyFont="1" applyBorder="1" applyAlignment="1">
      <alignment horizontal="center" wrapText="1"/>
    </xf>
    <xf numFmtId="0" fontId="6" fillId="0" borderId="1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0" fontId="10" fillId="0" borderId="0" xfId="2" applyFont="1" applyAlignment="1">
      <alignment horizontal="left" wrapText="1"/>
    </xf>
    <xf numFmtId="0" fontId="16" fillId="0" borderId="16" xfId="2" applyFont="1" applyBorder="1" applyAlignment="1">
      <alignment horizontal="center"/>
    </xf>
    <xf numFmtId="0" fontId="16" fillId="0" borderId="17" xfId="2" applyFont="1" applyBorder="1" applyAlignment="1">
      <alignment horizontal="center"/>
    </xf>
    <xf numFmtId="0" fontId="16" fillId="0" borderId="18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3" xfId="2" applyFont="1" applyBorder="1" applyAlignment="1">
      <alignment horizontal="center"/>
    </xf>
    <xf numFmtId="164" fontId="1" fillId="10" borderId="5" xfId="4" applyNumberFormat="1" applyFill="1" applyBorder="1"/>
    <xf numFmtId="1" fontId="1" fillId="10" borderId="5" xfId="4" applyNumberFormat="1" applyFill="1" applyBorder="1"/>
    <xf numFmtId="167" fontId="1" fillId="10" borderId="5" xfId="4" applyNumberFormat="1" applyFill="1" applyBorder="1"/>
    <xf numFmtId="2" fontId="1" fillId="10" borderId="5" xfId="4" applyNumberFormat="1" applyFill="1" applyBorder="1"/>
    <xf numFmtId="164" fontId="1" fillId="11" borderId="5" xfId="4" applyNumberFormat="1" applyFill="1" applyBorder="1"/>
    <xf numFmtId="1" fontId="13" fillId="12" borderId="22" xfId="0" applyNumberFormat="1" applyFont="1" applyFill="1" applyBorder="1"/>
    <xf numFmtId="3" fontId="13" fillId="12" borderId="22" xfId="0" applyNumberFormat="1" applyFont="1" applyFill="1" applyBorder="1"/>
    <xf numFmtId="1" fontId="13" fillId="10" borderId="0" xfId="2" applyNumberFormat="1" applyFont="1" applyFill="1" applyAlignment="1">
      <alignment horizontal="center"/>
    </xf>
    <xf numFmtId="2" fontId="13" fillId="10" borderId="0" xfId="2" applyNumberFormat="1" applyFont="1" applyFill="1" applyAlignment="1">
      <alignment horizontal="center"/>
    </xf>
    <xf numFmtId="164" fontId="8" fillId="10" borderId="5" xfId="2" applyNumberFormat="1" applyFill="1" applyBorder="1"/>
    <xf numFmtId="1" fontId="8" fillId="10" borderId="5" xfId="2" applyNumberFormat="1" applyFill="1" applyBorder="1"/>
  </cellXfs>
  <cellStyles count="7">
    <cellStyle name="Comma 2" xfId="1"/>
    <cellStyle name="Normal" xfId="0" builtinId="0"/>
    <cellStyle name="Normal 2" xfId="2"/>
    <cellStyle name="Normal 2 2" xfId="6"/>
    <cellStyle name="Normal 3" xfId="4"/>
    <cellStyle name="Normal_Sheet3" xfId="3"/>
    <cellStyle name="Normal_Sorting 1" xf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sdemona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4" formatCode="h:mm:ss\ AM/P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4" formatCode="h:mm:ss\ AM/P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4" formatCode="h:mm:ss\ AM/P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4" formatCode="h:mm:ss\ AM/PM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228025</xdr:colOff>
      <xdr:row>12</xdr:row>
      <xdr:rowOff>212581</xdr:rowOff>
    </xdr:from>
    <xdr:to>
      <xdr:col>10</xdr:col>
      <xdr:colOff>250249</xdr:colOff>
      <xdr:row>16</xdr:row>
      <xdr:rowOff>89333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917298" y="2455286"/>
          <a:ext cx="1771360" cy="742661"/>
        </a:xfrm>
        <a:prstGeom prst="wedgeRectCallout">
          <a:avLst>
            <a:gd name="adj1" fmla="val -58498"/>
            <a:gd name="adj2" fmla="val -106319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Format cells in columns G,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H, and I in this table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to currency.</a:t>
          </a:r>
        </a:p>
      </xdr:txBody>
    </xdr:sp>
    <xdr:clientData/>
  </xdr:twoCellAnchor>
  <xdr:twoCellAnchor>
    <xdr:from>
      <xdr:col>9</xdr:col>
      <xdr:colOff>34636</xdr:colOff>
      <xdr:row>5</xdr:row>
      <xdr:rowOff>25977</xdr:rowOff>
    </xdr:from>
    <xdr:to>
      <xdr:col>11</xdr:col>
      <xdr:colOff>593724</xdr:colOff>
      <xdr:row>9</xdr:row>
      <xdr:rowOff>101888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8866909" y="1065068"/>
          <a:ext cx="1771360" cy="742661"/>
        </a:xfrm>
        <a:prstGeom prst="wedgeRectCallout">
          <a:avLst>
            <a:gd name="adj1" fmla="val -58498"/>
            <a:gd name="adj2" fmla="val -106319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DO NOT change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the order of the data in this area (i.e., A1:I11)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. Doing so will cause a mis-match in grading.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597477</xdr:colOff>
      <xdr:row>0</xdr:row>
      <xdr:rowOff>147205</xdr:rowOff>
    </xdr:from>
    <xdr:to>
      <xdr:col>11</xdr:col>
      <xdr:colOff>216478</xdr:colOff>
      <xdr:row>2</xdr:row>
      <xdr:rowOff>69273</xdr:rowOff>
    </xdr:to>
    <xdr:sp macro="" textlink="">
      <xdr:nvSpPr>
        <xdr:cNvPr id="2" name="Rectangular Callout 1"/>
        <xdr:cNvSpPr/>
      </xdr:nvSpPr>
      <xdr:spPr>
        <a:xfrm>
          <a:off x="8174182" y="147205"/>
          <a:ext cx="1697182" cy="424295"/>
        </a:xfrm>
        <a:prstGeom prst="wedgeRectCallout">
          <a:avLst>
            <a:gd name="adj1" fmla="val -137965"/>
            <a:gd name="adj2" fmla="val -21174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area is for queston 4</a:t>
          </a:r>
        </a:p>
      </xdr:txBody>
    </xdr:sp>
    <xdr:clientData/>
  </xdr:twoCellAnchor>
  <xdr:twoCellAnchor>
    <xdr:from>
      <xdr:col>8</xdr:col>
      <xdr:colOff>559377</xdr:colOff>
      <xdr:row>5</xdr:row>
      <xdr:rowOff>135083</xdr:rowOff>
    </xdr:from>
    <xdr:to>
      <xdr:col>11</xdr:col>
      <xdr:colOff>233796</xdr:colOff>
      <xdr:row>8</xdr:row>
      <xdr:rowOff>5196</xdr:rowOff>
    </xdr:to>
    <xdr:sp macro="" textlink="">
      <xdr:nvSpPr>
        <xdr:cNvPr id="3" name="Rectangular Callout 2"/>
        <xdr:cNvSpPr/>
      </xdr:nvSpPr>
      <xdr:spPr>
        <a:xfrm>
          <a:off x="8136082" y="1130878"/>
          <a:ext cx="1752600" cy="424295"/>
        </a:xfrm>
        <a:prstGeom prst="wedgeRectCallout">
          <a:avLst>
            <a:gd name="adj1" fmla="val -132998"/>
            <a:gd name="adj2" fmla="val -1913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area is for queston 5</a:t>
          </a:r>
        </a:p>
      </xdr:txBody>
    </xdr:sp>
    <xdr:clientData/>
  </xdr:twoCellAnchor>
  <xdr:twoCellAnchor>
    <xdr:from>
      <xdr:col>10</xdr:col>
      <xdr:colOff>27709</xdr:colOff>
      <xdr:row>10</xdr:row>
      <xdr:rowOff>166255</xdr:rowOff>
    </xdr:from>
    <xdr:to>
      <xdr:col>12</xdr:col>
      <xdr:colOff>568036</xdr:colOff>
      <xdr:row>13</xdr:row>
      <xdr:rowOff>36368</xdr:rowOff>
    </xdr:to>
    <xdr:sp macro="" textlink="">
      <xdr:nvSpPr>
        <xdr:cNvPr id="4" name="Rectangular Callout 3"/>
        <xdr:cNvSpPr/>
      </xdr:nvSpPr>
      <xdr:spPr>
        <a:xfrm>
          <a:off x="9076459" y="2045278"/>
          <a:ext cx="1752600" cy="424295"/>
        </a:xfrm>
        <a:prstGeom prst="wedgeRectCallout">
          <a:avLst>
            <a:gd name="adj1" fmla="val -132998"/>
            <a:gd name="adj2" fmla="val -1913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area is for queston 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2:N72" totalsRowCount="1" headerRowDxfId="27" headerRowCellStyle="Normal_Sorting 1">
  <autoFilter ref="A12:N71"/>
  <tableColumns count="14">
    <tableColumn id="1" name="Company Name" dataDxfId="26" totalsRowDxfId="25" dataCellStyle="Normal_Sorting 1"/>
    <tableColumn id="2" name="Name" dataDxfId="24" totalsRowDxfId="23" dataCellStyle="Normal_Sorting 1"/>
    <tableColumn id="3" name="Hourly Rate" dataDxfId="22" totalsRowDxfId="21" dataCellStyle="Normal_Sorting 1"/>
    <tableColumn id="4" name="Phone" dataDxfId="20" totalsRowDxfId="19" dataCellStyle="Normal_Sorting 1"/>
    <tableColumn id="5" name="Run Date" dataDxfId="18" totalsRowDxfId="17" dataCellStyle="Normal_Sorting 1"/>
    <tableColumn id="6" name="Haz Mat" dataDxfId="16" totalsRowDxfId="15" dataCellStyle="Normal 3"/>
    <tableColumn id="7" name="BigTruck" dataDxfId="14" totalsRowDxfId="13" dataCellStyle="Normal_Sorting 1"/>
    <tableColumn id="8" name="Start Time" dataDxfId="12" totalsRowDxfId="11" dataCellStyle="Normal_Sorting 1"/>
    <tableColumn id="9" name="End Time" dataDxfId="10" totalsRowDxfId="9" dataCellStyle="Normal_Sorting 1"/>
    <tableColumn id="10" name="Start Odom" dataDxfId="8" totalsRowDxfId="7" dataCellStyle="Normal_Sorting 1"/>
    <tableColumn id="11" name="End Odom" dataDxfId="6" totalsRowDxfId="5" dataCellStyle="Normal_Sorting 1"/>
    <tableColumn id="12" name="Miles" totalsRowDxfId="4" dataCellStyle="Normal 3">
      <calculatedColumnFormula>K13-J13</calculatedColumnFormula>
    </tableColumn>
    <tableColumn id="13" name="Hours" totalsRowDxfId="3" dataCellStyle="Normal 3">
      <calculatedColumnFormula>(I13-H13)*24</calculatedColumnFormula>
    </tableColumn>
    <tableColumn id="14" name="Payroll" dataDxfId="2" totalsRowDxfId="1" dataCellStyle="Normal 3">
      <calculatedColumnFormula>M13*C13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J26" totalsRowShown="0" headerRowDxfId="0" headerRowCellStyle="Normal 2">
  <autoFilter ref="A12:J26"/>
  <tableColumns count="10">
    <tableColumn id="1" name="Region"/>
    <tableColumn id="2" name="Div"/>
    <tableColumn id="3" name="Dist"/>
    <tableColumn id="4" name="Rep"/>
    <tableColumn id="5" name="Lname"/>
    <tableColumn id="6" name="Fname"/>
    <tableColumn id="7" name="Gender"/>
    <tableColumn id="8" name="Age"/>
    <tableColumn id="9" name="Sales"/>
    <tableColumn id="10" name="Quo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K24"/>
  <sheetViews>
    <sheetView tabSelected="1" zoomScale="120" zoomScaleNormal="120" workbookViewId="0"/>
  </sheetViews>
  <sheetFormatPr defaultRowHeight="12.75"/>
  <cols>
    <col min="3" max="3" width="11.28515625" customWidth="1"/>
    <col min="10" max="10" width="12.42578125" customWidth="1"/>
    <col min="11" max="11" width="10.85546875" customWidth="1"/>
  </cols>
  <sheetData>
    <row r="1" spans="1:11" ht="13.5" thickBot="1"/>
    <row r="2" spans="1:11" ht="16.5" thickBot="1">
      <c r="D2" s="124" t="s">
        <v>186</v>
      </c>
      <c r="E2" s="125"/>
      <c r="F2" s="125"/>
      <c r="G2" s="125"/>
      <c r="H2" s="125"/>
      <c r="I2" s="126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>
      <c r="A5" s="2" t="s">
        <v>219</v>
      </c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3.5" thickBot="1"/>
    <row r="8" spans="1:11" ht="13.5" thickBot="1">
      <c r="B8" s="5" t="s">
        <v>93</v>
      </c>
    </row>
    <row r="9" spans="1:11">
      <c r="B9" t="s">
        <v>0</v>
      </c>
    </row>
    <row r="10" spans="1:11">
      <c r="B10" t="s">
        <v>1</v>
      </c>
    </row>
    <row r="11" spans="1:11">
      <c r="B11" t="s">
        <v>2</v>
      </c>
    </row>
    <row r="12" spans="1:11">
      <c r="B12" s="47" t="s">
        <v>203</v>
      </c>
    </row>
    <row r="13" spans="1:11" ht="13.5" thickBot="1"/>
    <row r="14" spans="1:11" ht="13.5" thickBot="1">
      <c r="B14" s="5" t="s">
        <v>4</v>
      </c>
    </row>
    <row r="15" spans="1:11">
      <c r="B15" t="s">
        <v>94</v>
      </c>
    </row>
    <row r="16" spans="1:11">
      <c r="B16" s="81" t="s">
        <v>187</v>
      </c>
    </row>
    <row r="17" spans="1:11">
      <c r="B17" t="s">
        <v>193</v>
      </c>
    </row>
    <row r="18" spans="1:11">
      <c r="B18" s="6" t="s">
        <v>3</v>
      </c>
    </row>
    <row r="20" spans="1:11">
      <c r="B20" t="s">
        <v>95</v>
      </c>
    </row>
    <row r="22" spans="1:11">
      <c r="B22" s="47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1">
    <mergeCell ref="D2:I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72"/>
  <sheetViews>
    <sheetView zoomScale="110" zoomScaleNormal="110" workbookViewId="0">
      <selection activeCell="Q25" sqref="Q25"/>
    </sheetView>
  </sheetViews>
  <sheetFormatPr defaultRowHeight="12.75"/>
  <cols>
    <col min="1" max="1" width="21" style="48" customWidth="1"/>
    <col min="2" max="2" width="9.140625" style="48"/>
    <col min="3" max="3" width="13.5703125" style="48" customWidth="1"/>
    <col min="4" max="4" width="9.140625" style="48"/>
    <col min="5" max="5" width="11.42578125" style="48" customWidth="1"/>
    <col min="6" max="6" width="10.28515625" style="48" customWidth="1"/>
    <col min="7" max="7" width="11.28515625" style="48" customWidth="1"/>
    <col min="8" max="8" width="12.28515625" style="48" customWidth="1"/>
    <col min="9" max="9" width="12" style="48" customWidth="1"/>
    <col min="10" max="10" width="13.28515625" style="48" customWidth="1"/>
    <col min="11" max="11" width="12.42578125" style="48" customWidth="1"/>
    <col min="12" max="12" width="9.7109375" style="48" customWidth="1"/>
    <col min="13" max="13" width="9.140625" style="48"/>
    <col min="14" max="14" width="13.7109375" style="48" customWidth="1"/>
    <col min="15" max="16384" width="9.140625" style="48"/>
  </cols>
  <sheetData>
    <row r="2" spans="1:14" ht="13.5" customHeight="1">
      <c r="A2" s="54" t="s">
        <v>220</v>
      </c>
      <c r="B2" s="55"/>
      <c r="C2" s="56"/>
      <c r="D2" s="55"/>
      <c r="E2" s="55"/>
      <c r="F2" s="57"/>
      <c r="G2" s="55"/>
      <c r="H2" s="55"/>
      <c r="I2" s="55"/>
      <c r="J2" s="55"/>
      <c r="K2" s="55"/>
      <c r="L2" s="58"/>
    </row>
    <row r="3" spans="1:14" ht="12.75" customHeight="1">
      <c r="A3" s="59" t="s">
        <v>188</v>
      </c>
    </row>
    <row r="4" spans="1:14" ht="12.75" customHeight="1">
      <c r="A4" s="59" t="s">
        <v>189</v>
      </c>
    </row>
    <row r="5" spans="1:14" ht="12.75" customHeight="1">
      <c r="A5" s="137">
        <v>285</v>
      </c>
      <c r="B5" s="48" t="s">
        <v>123</v>
      </c>
    </row>
    <row r="6" spans="1:14" ht="12.75" customHeight="1">
      <c r="A6" s="137">
        <v>5154.5</v>
      </c>
      <c r="B6" s="48" t="s">
        <v>124</v>
      </c>
    </row>
    <row r="7" spans="1:14" ht="12.75" customHeight="1">
      <c r="A7" s="138">
        <v>782</v>
      </c>
      <c r="B7" s="48" t="s">
        <v>125</v>
      </c>
    </row>
    <row r="8" spans="1:14" ht="12.75" customHeight="1">
      <c r="A8" s="138">
        <v>512</v>
      </c>
      <c r="B8" s="48" t="s">
        <v>126</v>
      </c>
    </row>
    <row r="9" spans="1:14" ht="12.75" customHeight="1">
      <c r="A9" s="139">
        <v>135.5</v>
      </c>
      <c r="B9" s="48" t="s">
        <v>127</v>
      </c>
    </row>
    <row r="10" spans="1:14" ht="12.75" customHeight="1">
      <c r="A10" s="137">
        <v>1352</v>
      </c>
      <c r="B10" s="48" t="s">
        <v>128</v>
      </c>
    </row>
    <row r="11" spans="1:14" ht="12.75" customHeight="1"/>
    <row r="12" spans="1:14" ht="12.75" customHeight="1">
      <c r="A12" s="69" t="s">
        <v>129</v>
      </c>
      <c r="B12" s="69" t="s">
        <v>130</v>
      </c>
      <c r="C12" s="70" t="s">
        <v>131</v>
      </c>
      <c r="D12" s="69" t="s">
        <v>132</v>
      </c>
      <c r="E12" s="69" t="s">
        <v>133</v>
      </c>
      <c r="F12" s="69" t="s">
        <v>134</v>
      </c>
      <c r="G12" s="69" t="s">
        <v>135</v>
      </c>
      <c r="H12" s="69" t="s">
        <v>136</v>
      </c>
      <c r="I12" s="69" t="s">
        <v>137</v>
      </c>
      <c r="J12" s="69" t="s">
        <v>138</v>
      </c>
      <c r="K12" s="71" t="s">
        <v>139</v>
      </c>
      <c r="L12" s="72" t="s">
        <v>140</v>
      </c>
      <c r="M12" s="72" t="s">
        <v>141</v>
      </c>
      <c r="N12" s="72" t="s">
        <v>142</v>
      </c>
    </row>
    <row r="13" spans="1:14" ht="12.75" customHeight="1">
      <c r="A13" s="73" t="s">
        <v>143</v>
      </c>
      <c r="B13" s="73" t="s">
        <v>144</v>
      </c>
      <c r="C13" s="74">
        <v>15</v>
      </c>
      <c r="D13" s="73" t="s">
        <v>145</v>
      </c>
      <c r="E13" s="75">
        <v>35797</v>
      </c>
      <c r="F13" s="76" t="s">
        <v>146</v>
      </c>
      <c r="G13" s="77" t="s">
        <v>146</v>
      </c>
      <c r="H13" s="78">
        <v>35797.125</v>
      </c>
      <c r="I13" s="78">
        <v>35797.229166666664</v>
      </c>
      <c r="J13" s="79">
        <v>45555</v>
      </c>
      <c r="K13" s="79">
        <v>45674</v>
      </c>
      <c r="L13" s="48">
        <f t="shared" ref="L13:L71" si="0">K13-J13</f>
        <v>119</v>
      </c>
      <c r="M13" s="48">
        <f t="shared" ref="M13:M71" si="1">(I13-H13)*24</f>
        <v>2.4999999999417923</v>
      </c>
      <c r="N13" s="80">
        <f t="shared" ref="N13:N71" si="2">M13*C13</f>
        <v>37.499999999126885</v>
      </c>
    </row>
    <row r="14" spans="1:14" ht="12.75" customHeight="1">
      <c r="A14" s="73" t="s">
        <v>147</v>
      </c>
      <c r="B14" s="73" t="s">
        <v>148</v>
      </c>
      <c r="C14" s="74">
        <v>10</v>
      </c>
      <c r="D14" s="73" t="s">
        <v>149</v>
      </c>
      <c r="E14" s="75">
        <v>35797</v>
      </c>
      <c r="F14" s="76" t="s">
        <v>146</v>
      </c>
      <c r="G14" s="77" t="s">
        <v>146</v>
      </c>
      <c r="H14" s="78">
        <v>35797.15625</v>
      </c>
      <c r="I14" s="78">
        <v>35797.510416666664</v>
      </c>
      <c r="J14" s="79">
        <v>43816</v>
      </c>
      <c r="K14" s="79">
        <v>44263</v>
      </c>
      <c r="L14" s="48">
        <f t="shared" si="0"/>
        <v>447</v>
      </c>
      <c r="M14" s="48">
        <f t="shared" si="1"/>
        <v>8.4999999999417923</v>
      </c>
      <c r="N14" s="80">
        <f t="shared" si="2"/>
        <v>84.999999999417923</v>
      </c>
    </row>
    <row r="15" spans="1:14" ht="12.75" customHeight="1">
      <c r="A15" s="73" t="s">
        <v>150</v>
      </c>
      <c r="B15" s="73" t="s">
        <v>151</v>
      </c>
      <c r="C15" s="74">
        <v>14</v>
      </c>
      <c r="D15" s="73" t="s">
        <v>152</v>
      </c>
      <c r="E15" s="75">
        <v>35797</v>
      </c>
      <c r="F15" s="76" t="s">
        <v>146</v>
      </c>
      <c r="G15" s="77" t="s">
        <v>153</v>
      </c>
      <c r="H15" s="78">
        <v>35797.239583333328</v>
      </c>
      <c r="I15" s="78">
        <v>35797.385416666664</v>
      </c>
      <c r="J15" s="79">
        <v>47908</v>
      </c>
      <c r="K15" s="79">
        <v>48061</v>
      </c>
      <c r="L15" s="48">
        <f t="shared" si="0"/>
        <v>153</v>
      </c>
      <c r="M15" s="48">
        <f t="shared" si="1"/>
        <v>3.5000000000582077</v>
      </c>
      <c r="N15" s="80">
        <f t="shared" si="2"/>
        <v>49.000000000814907</v>
      </c>
    </row>
    <row r="16" spans="1:14" ht="12.75" customHeight="1">
      <c r="A16" s="73" t="s">
        <v>154</v>
      </c>
      <c r="B16" s="73" t="s">
        <v>155</v>
      </c>
      <c r="C16" s="74">
        <v>15</v>
      </c>
      <c r="D16" s="73" t="s">
        <v>156</v>
      </c>
      <c r="E16" s="75">
        <v>35797</v>
      </c>
      <c r="F16" s="76" t="s">
        <v>146</v>
      </c>
      <c r="G16" s="77" t="s">
        <v>153</v>
      </c>
      <c r="H16" s="78">
        <v>35797.479166666672</v>
      </c>
      <c r="I16" s="78">
        <v>35797.666666666672</v>
      </c>
      <c r="J16" s="79">
        <v>46844</v>
      </c>
      <c r="K16" s="79">
        <v>47000</v>
      </c>
      <c r="L16" s="48">
        <f t="shared" si="0"/>
        <v>156</v>
      </c>
      <c r="M16" s="48">
        <f t="shared" si="1"/>
        <v>4.5</v>
      </c>
      <c r="N16" s="80">
        <f t="shared" si="2"/>
        <v>67.5</v>
      </c>
    </row>
    <row r="17" spans="1:14" ht="12.75" customHeight="1">
      <c r="A17" s="73" t="s">
        <v>147</v>
      </c>
      <c r="B17" s="73" t="s">
        <v>151</v>
      </c>
      <c r="C17" s="74">
        <v>14</v>
      </c>
      <c r="D17" s="73" t="s">
        <v>152</v>
      </c>
      <c r="E17" s="75">
        <v>35797</v>
      </c>
      <c r="F17" s="76" t="s">
        <v>153</v>
      </c>
      <c r="G17" s="77" t="s">
        <v>153</v>
      </c>
      <c r="H17" s="78">
        <v>35797.645833333336</v>
      </c>
      <c r="I17" s="78">
        <v>35797.708333333336</v>
      </c>
      <c r="J17" s="79">
        <v>62574</v>
      </c>
      <c r="K17" s="79">
        <v>62623</v>
      </c>
      <c r="L17" s="48">
        <f t="shared" si="0"/>
        <v>49</v>
      </c>
      <c r="M17" s="48">
        <f t="shared" si="1"/>
        <v>1.5</v>
      </c>
      <c r="N17" s="80">
        <f t="shared" si="2"/>
        <v>21</v>
      </c>
    </row>
    <row r="18" spans="1:14" ht="12.75" customHeight="1">
      <c r="A18" s="73" t="s">
        <v>157</v>
      </c>
      <c r="B18" s="73" t="s">
        <v>148</v>
      </c>
      <c r="C18" s="74">
        <v>10</v>
      </c>
      <c r="D18" s="73" t="s">
        <v>149</v>
      </c>
      <c r="E18" s="75">
        <v>35798</v>
      </c>
      <c r="F18" s="76" t="s">
        <v>146</v>
      </c>
      <c r="G18" s="77" t="s">
        <v>153</v>
      </c>
      <c r="H18" s="78">
        <v>35798.020833333336</v>
      </c>
      <c r="I18" s="78">
        <v>35798.322916666672</v>
      </c>
      <c r="J18" s="79">
        <v>48243</v>
      </c>
      <c r="K18" s="79">
        <v>48573</v>
      </c>
      <c r="L18" s="48">
        <f t="shared" si="0"/>
        <v>330</v>
      </c>
      <c r="M18" s="48">
        <f t="shared" si="1"/>
        <v>7.2500000000582077</v>
      </c>
      <c r="N18" s="80">
        <f t="shared" si="2"/>
        <v>72.500000000582077</v>
      </c>
    </row>
    <row r="19" spans="1:14" ht="12.75" customHeight="1">
      <c r="A19" s="73" t="s">
        <v>150</v>
      </c>
      <c r="B19" s="73" t="s">
        <v>158</v>
      </c>
      <c r="C19" s="74">
        <v>12</v>
      </c>
      <c r="D19" s="73" t="s">
        <v>159</v>
      </c>
      <c r="E19" s="75">
        <v>35798</v>
      </c>
      <c r="F19" s="76" t="s">
        <v>146</v>
      </c>
      <c r="G19" s="77" t="s">
        <v>153</v>
      </c>
      <c r="H19" s="78">
        <v>35798.416666666664</v>
      </c>
      <c r="I19" s="78">
        <v>35798.489583333328</v>
      </c>
      <c r="J19" s="79">
        <v>59285</v>
      </c>
      <c r="K19" s="79">
        <v>59367</v>
      </c>
      <c r="L19" s="48">
        <f t="shared" si="0"/>
        <v>82</v>
      </c>
      <c r="M19" s="48">
        <f t="shared" si="1"/>
        <v>1.7499999999417923</v>
      </c>
      <c r="N19" s="80">
        <f t="shared" si="2"/>
        <v>20.999999999301508</v>
      </c>
    </row>
    <row r="20" spans="1:14" ht="12.75" customHeight="1">
      <c r="A20" s="73" t="s">
        <v>143</v>
      </c>
      <c r="B20" s="73" t="s">
        <v>155</v>
      </c>
      <c r="C20" s="74">
        <v>15</v>
      </c>
      <c r="D20" s="73" t="s">
        <v>156</v>
      </c>
      <c r="E20" s="75">
        <v>35798</v>
      </c>
      <c r="F20" s="76" t="s">
        <v>146</v>
      </c>
      <c r="G20" s="77" t="s">
        <v>146</v>
      </c>
      <c r="H20" s="78">
        <v>35798.614583333336</v>
      </c>
      <c r="I20" s="78">
        <v>35798.958333333336</v>
      </c>
      <c r="J20" s="79">
        <v>58871</v>
      </c>
      <c r="K20" s="79">
        <v>59258</v>
      </c>
      <c r="L20" s="48">
        <f t="shared" si="0"/>
        <v>387</v>
      </c>
      <c r="M20" s="48">
        <f t="shared" si="1"/>
        <v>8.25</v>
      </c>
      <c r="N20" s="80">
        <f t="shared" si="2"/>
        <v>123.75</v>
      </c>
    </row>
    <row r="21" spans="1:14" ht="12.75" customHeight="1">
      <c r="A21" s="73" t="s">
        <v>160</v>
      </c>
      <c r="B21" s="73" t="s">
        <v>161</v>
      </c>
      <c r="C21" s="74">
        <v>13</v>
      </c>
      <c r="D21" s="73" t="s">
        <v>162</v>
      </c>
      <c r="E21" s="75">
        <v>35799</v>
      </c>
      <c r="F21" s="76" t="s">
        <v>146</v>
      </c>
      <c r="G21" s="77" t="s">
        <v>153</v>
      </c>
      <c r="H21" s="78">
        <v>35799.197916666664</v>
      </c>
      <c r="I21" s="78">
        <v>35799.572916666664</v>
      </c>
      <c r="J21" s="79">
        <v>61721</v>
      </c>
      <c r="K21" s="79">
        <v>62129</v>
      </c>
      <c r="L21" s="48">
        <f t="shared" si="0"/>
        <v>408</v>
      </c>
      <c r="M21" s="48">
        <f t="shared" si="1"/>
        <v>9</v>
      </c>
      <c r="N21" s="80">
        <f t="shared" si="2"/>
        <v>117</v>
      </c>
    </row>
    <row r="22" spans="1:14" ht="12.75" customHeight="1">
      <c r="A22" s="73" t="s">
        <v>157</v>
      </c>
      <c r="B22" s="73" t="s">
        <v>163</v>
      </c>
      <c r="C22" s="74">
        <v>16</v>
      </c>
      <c r="D22" s="73" t="s">
        <v>164</v>
      </c>
      <c r="E22" s="75">
        <v>35800</v>
      </c>
      <c r="F22" s="76" t="s">
        <v>146</v>
      </c>
      <c r="G22" s="77" t="s">
        <v>146</v>
      </c>
      <c r="H22" s="78">
        <v>35800.208333333336</v>
      </c>
      <c r="I22" s="78">
        <v>35800.479166666672</v>
      </c>
      <c r="J22" s="79">
        <v>69184</v>
      </c>
      <c r="K22" s="79">
        <v>69424</v>
      </c>
      <c r="L22" s="48">
        <f t="shared" si="0"/>
        <v>240</v>
      </c>
      <c r="M22" s="48">
        <f t="shared" si="1"/>
        <v>6.5000000000582077</v>
      </c>
      <c r="N22" s="80">
        <f t="shared" si="2"/>
        <v>104.00000000093132</v>
      </c>
    </row>
    <row r="23" spans="1:14" ht="12.75" customHeight="1">
      <c r="A23" s="73" t="s">
        <v>165</v>
      </c>
      <c r="B23" s="73" t="s">
        <v>163</v>
      </c>
      <c r="C23" s="74">
        <v>16</v>
      </c>
      <c r="D23" s="73" t="s">
        <v>166</v>
      </c>
      <c r="E23" s="75">
        <v>35800</v>
      </c>
      <c r="F23" s="76" t="s">
        <v>146</v>
      </c>
      <c r="G23" s="77" t="s">
        <v>146</v>
      </c>
      <c r="H23" s="78">
        <v>35800.260416666664</v>
      </c>
      <c r="I23" s="78">
        <v>35800.635416666664</v>
      </c>
      <c r="J23" s="79">
        <v>41301</v>
      </c>
      <c r="K23" s="79">
        <v>41581</v>
      </c>
      <c r="L23" s="48">
        <f t="shared" si="0"/>
        <v>280</v>
      </c>
      <c r="M23" s="48">
        <f t="shared" si="1"/>
        <v>9</v>
      </c>
      <c r="N23" s="80">
        <f t="shared" si="2"/>
        <v>144</v>
      </c>
    </row>
    <row r="24" spans="1:14" ht="12.75" customHeight="1">
      <c r="A24" s="73" t="s">
        <v>150</v>
      </c>
      <c r="B24" s="73" t="s">
        <v>161</v>
      </c>
      <c r="C24" s="74">
        <v>13</v>
      </c>
      <c r="D24" s="73" t="s">
        <v>162</v>
      </c>
      <c r="E24" s="75">
        <v>35800</v>
      </c>
      <c r="F24" s="76" t="s">
        <v>146</v>
      </c>
      <c r="G24" s="77" t="s">
        <v>146</v>
      </c>
      <c r="H24" s="78">
        <v>35800.479166666672</v>
      </c>
      <c r="I24" s="78">
        <v>35800.822916666672</v>
      </c>
      <c r="J24" s="79">
        <v>48350</v>
      </c>
      <c r="K24" s="79">
        <v>48675</v>
      </c>
      <c r="L24" s="48">
        <f t="shared" si="0"/>
        <v>325</v>
      </c>
      <c r="M24" s="48">
        <f t="shared" si="1"/>
        <v>8.25</v>
      </c>
      <c r="N24" s="80">
        <f t="shared" si="2"/>
        <v>107.25</v>
      </c>
    </row>
    <row r="25" spans="1:14" ht="12.75" customHeight="1">
      <c r="A25" s="73" t="s">
        <v>167</v>
      </c>
      <c r="B25" s="73" t="s">
        <v>161</v>
      </c>
      <c r="C25" s="74">
        <v>15</v>
      </c>
      <c r="D25" s="73" t="s">
        <v>168</v>
      </c>
      <c r="E25" s="75">
        <v>35800</v>
      </c>
      <c r="F25" s="76" t="s">
        <v>153</v>
      </c>
      <c r="G25" s="77" t="s">
        <v>146</v>
      </c>
      <c r="H25" s="78">
        <v>35800.5</v>
      </c>
      <c r="I25" s="78">
        <v>35800.947916666664</v>
      </c>
      <c r="J25" s="79">
        <v>52493</v>
      </c>
      <c r="K25" s="79">
        <v>52872</v>
      </c>
      <c r="L25" s="48">
        <f t="shared" si="0"/>
        <v>379</v>
      </c>
      <c r="M25" s="48">
        <f t="shared" si="1"/>
        <v>10.749999999941792</v>
      </c>
      <c r="N25" s="80">
        <f t="shared" si="2"/>
        <v>161.24999999912689</v>
      </c>
    </row>
    <row r="26" spans="1:14" ht="12.75" customHeight="1">
      <c r="A26" s="73" t="s">
        <v>169</v>
      </c>
      <c r="B26" s="73" t="s">
        <v>170</v>
      </c>
      <c r="C26" s="74">
        <v>13</v>
      </c>
      <c r="D26" s="73" t="s">
        <v>171</v>
      </c>
      <c r="E26" s="75">
        <v>35801</v>
      </c>
      <c r="F26" s="76" t="s">
        <v>146</v>
      </c>
      <c r="G26" s="77" t="s">
        <v>153</v>
      </c>
      <c r="H26" s="78">
        <v>35801.239583333336</v>
      </c>
      <c r="I26" s="78">
        <v>35801.635416666672</v>
      </c>
      <c r="J26" s="79">
        <v>62821</v>
      </c>
      <c r="K26" s="79">
        <v>63424</v>
      </c>
      <c r="L26" s="48">
        <f t="shared" si="0"/>
        <v>603</v>
      </c>
      <c r="M26" s="48">
        <f t="shared" si="1"/>
        <v>9.5000000000582077</v>
      </c>
      <c r="N26" s="80">
        <f t="shared" si="2"/>
        <v>123.5000000007567</v>
      </c>
    </row>
    <row r="27" spans="1:14" ht="12.75" customHeight="1">
      <c r="A27" s="73" t="s">
        <v>150</v>
      </c>
      <c r="B27" s="73" t="s">
        <v>172</v>
      </c>
      <c r="C27" s="74">
        <v>11</v>
      </c>
      <c r="D27" s="73" t="s">
        <v>173</v>
      </c>
      <c r="E27" s="75">
        <v>35801</v>
      </c>
      <c r="F27" s="76" t="s">
        <v>146</v>
      </c>
      <c r="G27" s="77" t="s">
        <v>146</v>
      </c>
      <c r="H27" s="78">
        <v>35801.260416666664</v>
      </c>
      <c r="I27" s="78">
        <v>35801.333333333328</v>
      </c>
      <c r="J27" s="79">
        <v>63600</v>
      </c>
      <c r="K27" s="79">
        <v>63666</v>
      </c>
      <c r="L27" s="48">
        <f t="shared" si="0"/>
        <v>66</v>
      </c>
      <c r="M27" s="48">
        <f t="shared" si="1"/>
        <v>1.7499999999417923</v>
      </c>
      <c r="N27" s="80">
        <f t="shared" si="2"/>
        <v>19.249999999359716</v>
      </c>
    </row>
    <row r="28" spans="1:14" ht="12.75" customHeight="1">
      <c r="A28" s="73" t="s">
        <v>150</v>
      </c>
      <c r="B28" s="73" t="s">
        <v>172</v>
      </c>
      <c r="C28" s="74">
        <v>11</v>
      </c>
      <c r="D28" s="73" t="s">
        <v>173</v>
      </c>
      <c r="E28" s="75">
        <v>35801</v>
      </c>
      <c r="F28" s="76" t="s">
        <v>153</v>
      </c>
      <c r="G28" s="77" t="s">
        <v>146</v>
      </c>
      <c r="H28" s="78">
        <v>35801.322916666664</v>
      </c>
      <c r="I28" s="78">
        <v>35801.489583333328</v>
      </c>
      <c r="J28" s="79">
        <v>43422</v>
      </c>
      <c r="K28" s="79">
        <v>43547</v>
      </c>
      <c r="L28" s="48">
        <f t="shared" si="0"/>
        <v>125</v>
      </c>
      <c r="M28" s="48">
        <f t="shared" si="1"/>
        <v>3.9999999999417923</v>
      </c>
      <c r="N28" s="80">
        <f t="shared" si="2"/>
        <v>43.999999999359716</v>
      </c>
    </row>
    <row r="29" spans="1:14" ht="12.75" customHeight="1">
      <c r="A29" s="73" t="s">
        <v>154</v>
      </c>
      <c r="B29" s="73" t="s">
        <v>174</v>
      </c>
      <c r="C29" s="74">
        <v>16</v>
      </c>
      <c r="D29" s="73" t="s">
        <v>175</v>
      </c>
      <c r="E29" s="75">
        <v>35801</v>
      </c>
      <c r="F29" s="76" t="s">
        <v>146</v>
      </c>
      <c r="G29" s="77" t="s">
        <v>146</v>
      </c>
      <c r="H29" s="78">
        <v>35801.447916666664</v>
      </c>
      <c r="I29" s="78">
        <v>35801.791666666664</v>
      </c>
      <c r="J29" s="79">
        <v>51566</v>
      </c>
      <c r="K29" s="79">
        <v>52000</v>
      </c>
      <c r="L29" s="48">
        <f t="shared" si="0"/>
        <v>434</v>
      </c>
      <c r="M29" s="48">
        <f t="shared" si="1"/>
        <v>8.25</v>
      </c>
      <c r="N29" s="80">
        <f t="shared" si="2"/>
        <v>132</v>
      </c>
    </row>
    <row r="30" spans="1:14" ht="12.75" customHeight="1">
      <c r="A30" s="73" t="s">
        <v>157</v>
      </c>
      <c r="B30" s="73" t="s">
        <v>174</v>
      </c>
      <c r="C30" s="74">
        <v>16</v>
      </c>
      <c r="D30" s="73" t="s">
        <v>175</v>
      </c>
      <c r="E30" s="75">
        <v>35801</v>
      </c>
      <c r="F30" s="76" t="s">
        <v>153</v>
      </c>
      <c r="G30" s="77" t="s">
        <v>153</v>
      </c>
      <c r="H30" s="78">
        <v>35801.729166666664</v>
      </c>
      <c r="I30" s="78">
        <v>35802.09375</v>
      </c>
      <c r="J30" s="79">
        <v>46135</v>
      </c>
      <c r="K30" s="79">
        <v>46580</v>
      </c>
      <c r="L30" s="48">
        <f t="shared" si="0"/>
        <v>445</v>
      </c>
      <c r="M30" s="48">
        <f t="shared" si="1"/>
        <v>8.7500000000582077</v>
      </c>
      <c r="N30" s="80">
        <f t="shared" si="2"/>
        <v>140.00000000093132</v>
      </c>
    </row>
    <row r="31" spans="1:14" ht="12.75" customHeight="1">
      <c r="A31" s="73" t="s">
        <v>154</v>
      </c>
      <c r="B31" s="73" t="s">
        <v>176</v>
      </c>
      <c r="C31" s="74">
        <v>15</v>
      </c>
      <c r="D31" s="73" t="s">
        <v>177</v>
      </c>
      <c r="E31" s="75">
        <v>35802</v>
      </c>
      <c r="F31" s="76" t="s">
        <v>146</v>
      </c>
      <c r="G31" s="77" t="s">
        <v>153</v>
      </c>
      <c r="H31" s="78">
        <v>35802.229166666672</v>
      </c>
      <c r="I31" s="78">
        <v>35802.614583333336</v>
      </c>
      <c r="J31" s="79">
        <v>62105</v>
      </c>
      <c r="K31" s="79">
        <v>62411</v>
      </c>
      <c r="L31" s="48">
        <f t="shared" si="0"/>
        <v>306</v>
      </c>
      <c r="M31" s="48">
        <f t="shared" si="1"/>
        <v>9.2499999999417923</v>
      </c>
      <c r="N31" s="80">
        <f t="shared" si="2"/>
        <v>138.74999999912689</v>
      </c>
    </row>
    <row r="32" spans="1:14" ht="12.75" customHeight="1">
      <c r="A32" s="73" t="s">
        <v>154</v>
      </c>
      <c r="B32" s="73" t="s">
        <v>172</v>
      </c>
      <c r="C32" s="74">
        <v>11</v>
      </c>
      <c r="D32" s="73" t="s">
        <v>173</v>
      </c>
      <c r="E32" s="75">
        <v>35802</v>
      </c>
      <c r="F32" s="76" t="s">
        <v>146</v>
      </c>
      <c r="G32" s="77" t="s">
        <v>146</v>
      </c>
      <c r="H32" s="78">
        <v>35802.270833333328</v>
      </c>
      <c r="I32" s="78">
        <v>35802.479166666664</v>
      </c>
      <c r="J32" s="79">
        <v>54294</v>
      </c>
      <c r="K32" s="79">
        <v>54528</v>
      </c>
      <c r="L32" s="48">
        <f t="shared" si="0"/>
        <v>234</v>
      </c>
      <c r="M32" s="48">
        <f t="shared" si="1"/>
        <v>5.0000000000582077</v>
      </c>
      <c r="N32" s="80">
        <f t="shared" si="2"/>
        <v>55.000000000640284</v>
      </c>
    </row>
    <row r="33" spans="1:14" ht="12.75" customHeight="1">
      <c r="A33" s="73" t="s">
        <v>167</v>
      </c>
      <c r="B33" s="73" t="s">
        <v>161</v>
      </c>
      <c r="C33" s="74">
        <v>15</v>
      </c>
      <c r="D33" s="73" t="s">
        <v>178</v>
      </c>
      <c r="E33" s="75">
        <v>35802</v>
      </c>
      <c r="F33" s="76" t="s">
        <v>146</v>
      </c>
      <c r="G33" s="77" t="s">
        <v>146</v>
      </c>
      <c r="H33" s="78">
        <v>35802.5</v>
      </c>
      <c r="I33" s="78">
        <v>35802.84375</v>
      </c>
      <c r="J33" s="79">
        <v>54583</v>
      </c>
      <c r="K33" s="79">
        <v>54862</v>
      </c>
      <c r="L33" s="48">
        <f t="shared" si="0"/>
        <v>279</v>
      </c>
      <c r="M33" s="48">
        <f t="shared" si="1"/>
        <v>8.25</v>
      </c>
      <c r="N33" s="80">
        <f t="shared" si="2"/>
        <v>123.75</v>
      </c>
    </row>
    <row r="34" spans="1:14" ht="12.75" customHeight="1">
      <c r="A34" s="73" t="s">
        <v>157</v>
      </c>
      <c r="B34" s="73" t="s">
        <v>170</v>
      </c>
      <c r="C34" s="74">
        <v>13</v>
      </c>
      <c r="D34" s="73" t="s">
        <v>171</v>
      </c>
      <c r="E34" s="75">
        <v>35802</v>
      </c>
      <c r="F34" s="76" t="s">
        <v>146</v>
      </c>
      <c r="G34" s="77" t="s">
        <v>153</v>
      </c>
      <c r="H34" s="78">
        <v>35802.614583333328</v>
      </c>
      <c r="I34" s="78">
        <v>35802.770833333328</v>
      </c>
      <c r="J34" s="79">
        <v>61414</v>
      </c>
      <c r="K34" s="79">
        <v>61518</v>
      </c>
      <c r="L34" s="48">
        <f t="shared" si="0"/>
        <v>104</v>
      </c>
      <c r="M34" s="48">
        <f t="shared" si="1"/>
        <v>3.75</v>
      </c>
      <c r="N34" s="80">
        <f t="shared" si="2"/>
        <v>48.75</v>
      </c>
    </row>
    <row r="35" spans="1:14" ht="12.75" customHeight="1">
      <c r="A35" s="73" t="s">
        <v>154</v>
      </c>
      <c r="B35" s="73" t="s">
        <v>163</v>
      </c>
      <c r="C35" s="74">
        <v>16</v>
      </c>
      <c r="D35" s="73" t="s">
        <v>164</v>
      </c>
      <c r="E35" s="75">
        <v>35802</v>
      </c>
      <c r="F35" s="76" t="s">
        <v>146</v>
      </c>
      <c r="G35" s="77" t="s">
        <v>153</v>
      </c>
      <c r="H35" s="78">
        <v>35802.625</v>
      </c>
      <c r="I35" s="78">
        <v>35802.760416666664</v>
      </c>
      <c r="J35" s="79">
        <v>68492</v>
      </c>
      <c r="K35" s="79">
        <v>68659</v>
      </c>
      <c r="L35" s="48">
        <f t="shared" si="0"/>
        <v>167</v>
      </c>
      <c r="M35" s="48">
        <f t="shared" si="1"/>
        <v>3.2499999999417923</v>
      </c>
      <c r="N35" s="80">
        <f t="shared" si="2"/>
        <v>51.999999999068677</v>
      </c>
    </row>
    <row r="36" spans="1:14" ht="12.75" customHeight="1">
      <c r="A36" s="73" t="s">
        <v>157</v>
      </c>
      <c r="B36" s="73" t="s">
        <v>179</v>
      </c>
      <c r="C36" s="74">
        <v>10</v>
      </c>
      <c r="D36" s="73" t="s">
        <v>180</v>
      </c>
      <c r="E36" s="75">
        <v>35802</v>
      </c>
      <c r="F36" s="76" t="s">
        <v>146</v>
      </c>
      <c r="G36" s="77" t="s">
        <v>153</v>
      </c>
      <c r="H36" s="78">
        <v>35802.802083333336</v>
      </c>
      <c r="I36" s="78">
        <v>35803.166666666672</v>
      </c>
      <c r="J36" s="79">
        <v>57967</v>
      </c>
      <c r="K36" s="79">
        <v>58396</v>
      </c>
      <c r="L36" s="48">
        <f t="shared" si="0"/>
        <v>429</v>
      </c>
      <c r="M36" s="48">
        <f t="shared" si="1"/>
        <v>8.7500000000582077</v>
      </c>
      <c r="N36" s="80">
        <f t="shared" si="2"/>
        <v>87.500000000582077</v>
      </c>
    </row>
    <row r="37" spans="1:14" ht="12.75" customHeight="1">
      <c r="A37" s="73" t="s">
        <v>181</v>
      </c>
      <c r="B37" s="73" t="s">
        <v>148</v>
      </c>
      <c r="C37" s="74">
        <v>10</v>
      </c>
      <c r="D37" s="73" t="s">
        <v>149</v>
      </c>
      <c r="E37" s="75">
        <v>35803</v>
      </c>
      <c r="F37" s="76" t="s">
        <v>146</v>
      </c>
      <c r="G37" s="77" t="s">
        <v>146</v>
      </c>
      <c r="H37" s="78">
        <v>35803.489583333336</v>
      </c>
      <c r="I37" s="78">
        <v>35803.739583333336</v>
      </c>
      <c r="J37" s="79">
        <v>40398</v>
      </c>
      <c r="K37" s="79">
        <v>40750</v>
      </c>
      <c r="L37" s="48">
        <f t="shared" si="0"/>
        <v>352</v>
      </c>
      <c r="M37" s="48">
        <f t="shared" si="1"/>
        <v>6</v>
      </c>
      <c r="N37" s="80">
        <f t="shared" si="2"/>
        <v>60</v>
      </c>
    </row>
    <row r="38" spans="1:14" ht="12.75" customHeight="1">
      <c r="A38" s="73" t="s">
        <v>157</v>
      </c>
      <c r="B38" s="73" t="s">
        <v>161</v>
      </c>
      <c r="C38" s="74">
        <v>15</v>
      </c>
      <c r="D38" s="73" t="s">
        <v>178</v>
      </c>
      <c r="E38" s="75">
        <v>35803</v>
      </c>
      <c r="F38" s="76" t="s">
        <v>146</v>
      </c>
      <c r="G38" s="77" t="s">
        <v>153</v>
      </c>
      <c r="H38" s="78">
        <v>35803.520833333328</v>
      </c>
      <c r="I38" s="78">
        <v>35803.791666666664</v>
      </c>
      <c r="J38" s="79">
        <v>62064</v>
      </c>
      <c r="K38" s="79">
        <v>62424</v>
      </c>
      <c r="L38" s="48">
        <f t="shared" si="0"/>
        <v>360</v>
      </c>
      <c r="M38" s="48">
        <f t="shared" si="1"/>
        <v>6.5000000000582077</v>
      </c>
      <c r="N38" s="80">
        <f t="shared" si="2"/>
        <v>97.500000000873115</v>
      </c>
    </row>
    <row r="39" spans="1:14" ht="12.75" customHeight="1">
      <c r="A39" s="73" t="s">
        <v>147</v>
      </c>
      <c r="B39" s="73" t="s">
        <v>161</v>
      </c>
      <c r="C39" s="74">
        <v>14</v>
      </c>
      <c r="D39" s="73" t="s">
        <v>182</v>
      </c>
      <c r="E39" s="75">
        <v>35803</v>
      </c>
      <c r="F39" s="76" t="s">
        <v>146</v>
      </c>
      <c r="G39" s="77" t="s">
        <v>146</v>
      </c>
      <c r="H39" s="78">
        <v>35803.53125</v>
      </c>
      <c r="I39" s="78">
        <v>35803.604166666664</v>
      </c>
      <c r="J39" s="79">
        <v>58448</v>
      </c>
      <c r="K39" s="79">
        <v>58524</v>
      </c>
      <c r="L39" s="48">
        <f t="shared" si="0"/>
        <v>76</v>
      </c>
      <c r="M39" s="48">
        <f t="shared" si="1"/>
        <v>1.7499999999417923</v>
      </c>
      <c r="N39" s="80">
        <f t="shared" si="2"/>
        <v>24.499999999185093</v>
      </c>
    </row>
    <row r="40" spans="1:14" ht="12.75" customHeight="1">
      <c r="A40" s="73" t="s">
        <v>157</v>
      </c>
      <c r="B40" s="73" t="s">
        <v>176</v>
      </c>
      <c r="C40" s="74">
        <v>15</v>
      </c>
      <c r="D40" s="73" t="s">
        <v>177</v>
      </c>
      <c r="E40" s="75">
        <v>35803</v>
      </c>
      <c r="F40" s="76" t="s">
        <v>146</v>
      </c>
      <c r="G40" s="77" t="s">
        <v>153</v>
      </c>
      <c r="H40" s="78">
        <v>35803.53125</v>
      </c>
      <c r="I40" s="78">
        <v>35803.885416666664</v>
      </c>
      <c r="J40" s="79">
        <v>60825</v>
      </c>
      <c r="K40" s="79">
        <v>61216</v>
      </c>
      <c r="L40" s="48">
        <f t="shared" si="0"/>
        <v>391</v>
      </c>
      <c r="M40" s="48">
        <f t="shared" si="1"/>
        <v>8.4999999999417923</v>
      </c>
      <c r="N40" s="80">
        <f t="shared" si="2"/>
        <v>127.49999999912689</v>
      </c>
    </row>
    <row r="41" spans="1:14" ht="12.75" customHeight="1">
      <c r="A41" s="73" t="s">
        <v>147</v>
      </c>
      <c r="B41" s="73" t="s">
        <v>161</v>
      </c>
      <c r="C41" s="74">
        <v>15</v>
      </c>
      <c r="D41" s="73" t="s">
        <v>178</v>
      </c>
      <c r="E41" s="75">
        <v>35803</v>
      </c>
      <c r="F41" s="76" t="s">
        <v>146</v>
      </c>
      <c r="G41" s="77" t="s">
        <v>146</v>
      </c>
      <c r="H41" s="78">
        <v>35803.572916666664</v>
      </c>
      <c r="I41" s="78">
        <v>35803.802083333328</v>
      </c>
      <c r="J41" s="79">
        <v>50455</v>
      </c>
      <c r="K41" s="79">
        <v>50654</v>
      </c>
      <c r="L41" s="48">
        <f t="shared" si="0"/>
        <v>199</v>
      </c>
      <c r="M41" s="48">
        <f t="shared" si="1"/>
        <v>5.4999999999417923</v>
      </c>
      <c r="N41" s="80">
        <f t="shared" si="2"/>
        <v>82.499999999126885</v>
      </c>
    </row>
    <row r="42" spans="1:14" ht="12.75" customHeight="1">
      <c r="A42" s="73" t="s">
        <v>160</v>
      </c>
      <c r="B42" s="73" t="s">
        <v>176</v>
      </c>
      <c r="C42" s="74">
        <v>15</v>
      </c>
      <c r="D42" s="73" t="s">
        <v>177</v>
      </c>
      <c r="E42" s="75">
        <v>35803</v>
      </c>
      <c r="F42" s="76" t="s">
        <v>146</v>
      </c>
      <c r="G42" s="77" t="s">
        <v>153</v>
      </c>
      <c r="H42" s="78">
        <v>35803.59375</v>
      </c>
      <c r="I42" s="78">
        <v>35803.989583333336</v>
      </c>
      <c r="J42" s="79">
        <v>67926</v>
      </c>
      <c r="K42" s="79">
        <v>68331</v>
      </c>
      <c r="L42" s="48">
        <f t="shared" si="0"/>
        <v>405</v>
      </c>
      <c r="M42" s="48">
        <f t="shared" si="1"/>
        <v>9.5000000000582077</v>
      </c>
      <c r="N42" s="80">
        <f t="shared" si="2"/>
        <v>142.50000000087311</v>
      </c>
    </row>
    <row r="43" spans="1:14" ht="12.75" customHeight="1">
      <c r="A43" s="73" t="s">
        <v>169</v>
      </c>
      <c r="B43" s="73" t="s">
        <v>170</v>
      </c>
      <c r="C43" s="74">
        <v>13</v>
      </c>
      <c r="D43" s="73" t="s">
        <v>171</v>
      </c>
      <c r="E43" s="75">
        <v>35803</v>
      </c>
      <c r="F43" s="76" t="s">
        <v>153</v>
      </c>
      <c r="G43" s="77" t="s">
        <v>153</v>
      </c>
      <c r="H43" s="78">
        <v>35803.75</v>
      </c>
      <c r="I43" s="78">
        <v>35804.135416666664</v>
      </c>
      <c r="J43" s="79">
        <v>48594</v>
      </c>
      <c r="K43" s="79">
        <v>48952</v>
      </c>
      <c r="L43" s="48">
        <f t="shared" si="0"/>
        <v>358</v>
      </c>
      <c r="M43" s="48">
        <f t="shared" si="1"/>
        <v>9.2499999999417923</v>
      </c>
      <c r="N43" s="80">
        <f t="shared" si="2"/>
        <v>120.2499999992433</v>
      </c>
    </row>
    <row r="44" spans="1:14" ht="12.75" customHeight="1">
      <c r="A44" s="73" t="s">
        <v>150</v>
      </c>
      <c r="B44" s="73" t="s">
        <v>163</v>
      </c>
      <c r="C44" s="74">
        <v>16</v>
      </c>
      <c r="D44" s="73" t="s">
        <v>164</v>
      </c>
      <c r="E44" s="75">
        <v>35804</v>
      </c>
      <c r="F44" s="76" t="s">
        <v>153</v>
      </c>
      <c r="G44" s="77" t="s">
        <v>146</v>
      </c>
      <c r="H44" s="78">
        <v>35804.177083333328</v>
      </c>
      <c r="I44" s="78">
        <v>35804.427083333328</v>
      </c>
      <c r="J44" s="79">
        <v>69993</v>
      </c>
      <c r="K44" s="79">
        <v>70284</v>
      </c>
      <c r="L44" s="48">
        <f t="shared" si="0"/>
        <v>291</v>
      </c>
      <c r="M44" s="48">
        <f t="shared" si="1"/>
        <v>6</v>
      </c>
      <c r="N44" s="80">
        <f t="shared" si="2"/>
        <v>96</v>
      </c>
    </row>
    <row r="45" spans="1:14" ht="12.75" customHeight="1">
      <c r="A45" s="73" t="s">
        <v>157</v>
      </c>
      <c r="B45" s="73" t="s">
        <v>174</v>
      </c>
      <c r="C45" s="74">
        <v>16</v>
      </c>
      <c r="D45" s="73" t="s">
        <v>175</v>
      </c>
      <c r="E45" s="75">
        <v>35804</v>
      </c>
      <c r="F45" s="76" t="s">
        <v>146</v>
      </c>
      <c r="G45" s="77" t="s">
        <v>153</v>
      </c>
      <c r="H45" s="78">
        <v>35804.427083333336</v>
      </c>
      <c r="I45" s="78">
        <v>35804.65625</v>
      </c>
      <c r="J45" s="79">
        <v>68053</v>
      </c>
      <c r="K45" s="79">
        <v>68377</v>
      </c>
      <c r="L45" s="48">
        <f t="shared" si="0"/>
        <v>324</v>
      </c>
      <c r="M45" s="48">
        <f t="shared" si="1"/>
        <v>5.4999999999417923</v>
      </c>
      <c r="N45" s="80">
        <f t="shared" si="2"/>
        <v>87.999999999068677</v>
      </c>
    </row>
    <row r="46" spans="1:14" ht="12.75" customHeight="1">
      <c r="A46" s="73" t="s">
        <v>160</v>
      </c>
      <c r="B46" s="73" t="s">
        <v>179</v>
      </c>
      <c r="C46" s="74">
        <v>10</v>
      </c>
      <c r="D46" s="73" t="s">
        <v>180</v>
      </c>
      <c r="E46" s="75">
        <v>35805</v>
      </c>
      <c r="F46" s="76" t="s">
        <v>146</v>
      </c>
      <c r="G46" s="77" t="s">
        <v>153</v>
      </c>
      <c r="H46" s="78">
        <v>35805.1875</v>
      </c>
      <c r="I46" s="78">
        <v>35805.604166666664</v>
      </c>
      <c r="J46" s="79">
        <v>43443</v>
      </c>
      <c r="K46" s="79">
        <v>43984</v>
      </c>
      <c r="L46" s="48">
        <f t="shared" si="0"/>
        <v>541</v>
      </c>
      <c r="M46" s="48">
        <f t="shared" si="1"/>
        <v>9.9999999999417923</v>
      </c>
      <c r="N46" s="80">
        <f t="shared" si="2"/>
        <v>99.999999999417923</v>
      </c>
    </row>
    <row r="47" spans="1:14" ht="12.75" customHeight="1">
      <c r="A47" s="73" t="s">
        <v>169</v>
      </c>
      <c r="B47" s="73" t="s">
        <v>174</v>
      </c>
      <c r="C47" s="74">
        <v>16</v>
      </c>
      <c r="D47" s="73" t="s">
        <v>175</v>
      </c>
      <c r="E47" s="75">
        <v>35805</v>
      </c>
      <c r="F47" s="76" t="s">
        <v>146</v>
      </c>
      <c r="G47" s="77" t="s">
        <v>146</v>
      </c>
      <c r="H47" s="78">
        <v>35805.208333333328</v>
      </c>
      <c r="I47" s="78">
        <v>35805.656249999993</v>
      </c>
      <c r="J47" s="79">
        <v>67879</v>
      </c>
      <c r="K47" s="79">
        <v>68555</v>
      </c>
      <c r="L47" s="48">
        <f t="shared" si="0"/>
        <v>676</v>
      </c>
      <c r="M47" s="48">
        <f t="shared" si="1"/>
        <v>10.749999999941792</v>
      </c>
      <c r="N47" s="80">
        <f t="shared" si="2"/>
        <v>171.99999999906868</v>
      </c>
    </row>
    <row r="48" spans="1:14" ht="12.75" customHeight="1">
      <c r="A48" s="73" t="s">
        <v>181</v>
      </c>
      <c r="B48" s="73" t="s">
        <v>172</v>
      </c>
      <c r="C48" s="74">
        <v>11</v>
      </c>
      <c r="D48" s="73" t="s">
        <v>173</v>
      </c>
      <c r="E48" s="75">
        <v>35805</v>
      </c>
      <c r="F48" s="76" t="s">
        <v>146</v>
      </c>
      <c r="G48" s="77" t="s">
        <v>146</v>
      </c>
      <c r="H48" s="78">
        <v>35805.364583333336</v>
      </c>
      <c r="I48" s="78">
        <v>35805.833333333336</v>
      </c>
      <c r="J48" s="79">
        <v>43460</v>
      </c>
      <c r="K48" s="79">
        <v>44137</v>
      </c>
      <c r="L48" s="48">
        <f t="shared" si="0"/>
        <v>677</v>
      </c>
      <c r="M48" s="48">
        <f t="shared" si="1"/>
        <v>11.25</v>
      </c>
      <c r="N48" s="80">
        <f t="shared" si="2"/>
        <v>123.75</v>
      </c>
    </row>
    <row r="49" spans="1:14" ht="12.75" customHeight="1">
      <c r="A49" s="73" t="s">
        <v>165</v>
      </c>
      <c r="B49" s="73" t="s">
        <v>158</v>
      </c>
      <c r="C49" s="74">
        <v>12</v>
      </c>
      <c r="D49" s="73" t="s">
        <v>159</v>
      </c>
      <c r="E49" s="75">
        <v>35805</v>
      </c>
      <c r="F49" s="76" t="s">
        <v>146</v>
      </c>
      <c r="G49" s="77" t="s">
        <v>146</v>
      </c>
      <c r="H49" s="78">
        <v>35805.479166666672</v>
      </c>
      <c r="I49" s="78">
        <v>35805.895833333336</v>
      </c>
      <c r="J49" s="79">
        <v>43970</v>
      </c>
      <c r="K49" s="79">
        <v>44435</v>
      </c>
      <c r="L49" s="48">
        <f t="shared" si="0"/>
        <v>465</v>
      </c>
      <c r="M49" s="48">
        <f t="shared" si="1"/>
        <v>9.9999999999417923</v>
      </c>
      <c r="N49" s="80">
        <f t="shared" si="2"/>
        <v>119.99999999930151</v>
      </c>
    </row>
    <row r="50" spans="1:14" ht="12.75" customHeight="1">
      <c r="A50" s="73" t="s">
        <v>169</v>
      </c>
      <c r="B50" s="73" t="s">
        <v>161</v>
      </c>
      <c r="C50" s="74">
        <v>14</v>
      </c>
      <c r="D50" s="73" t="s">
        <v>182</v>
      </c>
      <c r="E50" s="75">
        <v>35805</v>
      </c>
      <c r="F50" s="76" t="s">
        <v>146</v>
      </c>
      <c r="G50" s="77" t="s">
        <v>146</v>
      </c>
      <c r="H50" s="78">
        <v>35805.520833333328</v>
      </c>
      <c r="I50" s="78">
        <v>35805.75</v>
      </c>
      <c r="J50" s="79">
        <v>58746</v>
      </c>
      <c r="K50" s="79">
        <v>59061</v>
      </c>
      <c r="L50" s="48">
        <f t="shared" si="0"/>
        <v>315</v>
      </c>
      <c r="M50" s="48">
        <f t="shared" si="1"/>
        <v>5.5000000001164153</v>
      </c>
      <c r="N50" s="80">
        <f t="shared" si="2"/>
        <v>77.000000001629815</v>
      </c>
    </row>
    <row r="51" spans="1:14" ht="12.75" customHeight="1">
      <c r="A51" s="73" t="s">
        <v>143</v>
      </c>
      <c r="B51" s="73" t="s">
        <v>161</v>
      </c>
      <c r="C51" s="74">
        <v>16</v>
      </c>
      <c r="D51" s="73" t="s">
        <v>183</v>
      </c>
      <c r="E51" s="75">
        <v>35805</v>
      </c>
      <c r="F51" s="76" t="s">
        <v>146</v>
      </c>
      <c r="G51" s="77" t="s">
        <v>153</v>
      </c>
      <c r="H51" s="78">
        <v>35805.572916666664</v>
      </c>
      <c r="I51" s="78">
        <v>35805.854166666664</v>
      </c>
      <c r="J51" s="79">
        <v>40375</v>
      </c>
      <c r="K51" s="79">
        <v>40662</v>
      </c>
      <c r="L51" s="48">
        <f t="shared" si="0"/>
        <v>287</v>
      </c>
      <c r="M51" s="48">
        <f t="shared" si="1"/>
        <v>6.75</v>
      </c>
      <c r="N51" s="80">
        <f t="shared" si="2"/>
        <v>108</v>
      </c>
    </row>
    <row r="52" spans="1:14" ht="12.75" customHeight="1">
      <c r="A52" s="73" t="s">
        <v>160</v>
      </c>
      <c r="B52" s="73" t="s">
        <v>172</v>
      </c>
      <c r="C52" s="74">
        <v>11</v>
      </c>
      <c r="D52" s="73" t="s">
        <v>173</v>
      </c>
      <c r="E52" s="75">
        <v>35805</v>
      </c>
      <c r="F52" s="76" t="s">
        <v>146</v>
      </c>
      <c r="G52" s="77" t="s">
        <v>146</v>
      </c>
      <c r="H52" s="78">
        <v>35805.760416666664</v>
      </c>
      <c r="I52" s="78">
        <v>35805.833333333328</v>
      </c>
      <c r="J52" s="79">
        <v>41347</v>
      </c>
      <c r="K52" s="79">
        <v>41428</v>
      </c>
      <c r="L52" s="48">
        <f t="shared" si="0"/>
        <v>81</v>
      </c>
      <c r="M52" s="48">
        <f t="shared" si="1"/>
        <v>1.7499999999417923</v>
      </c>
      <c r="N52" s="80">
        <f t="shared" si="2"/>
        <v>19.249999999359716</v>
      </c>
    </row>
    <row r="53" spans="1:14" ht="12.75" customHeight="1">
      <c r="A53" s="73" t="s">
        <v>167</v>
      </c>
      <c r="B53" s="73" t="s">
        <v>179</v>
      </c>
      <c r="C53" s="74">
        <v>10</v>
      </c>
      <c r="D53" s="73" t="s">
        <v>180</v>
      </c>
      <c r="E53" s="75">
        <v>35808</v>
      </c>
      <c r="F53" s="76" t="s">
        <v>146</v>
      </c>
      <c r="G53" s="77" t="s">
        <v>146</v>
      </c>
      <c r="H53" s="78">
        <v>35808.104166666664</v>
      </c>
      <c r="I53" s="78">
        <v>35808.177083333328</v>
      </c>
      <c r="J53" s="79">
        <v>43200</v>
      </c>
      <c r="K53" s="79">
        <v>43261</v>
      </c>
      <c r="L53" s="48">
        <f t="shared" si="0"/>
        <v>61</v>
      </c>
      <c r="M53" s="48">
        <f t="shared" si="1"/>
        <v>1.7499999999417923</v>
      </c>
      <c r="N53" s="80">
        <f t="shared" si="2"/>
        <v>17.499999999417923</v>
      </c>
    </row>
    <row r="54" spans="1:14" ht="12.75" customHeight="1">
      <c r="A54" s="73" t="s">
        <v>157</v>
      </c>
      <c r="B54" s="73" t="s">
        <v>170</v>
      </c>
      <c r="C54" s="74">
        <v>13</v>
      </c>
      <c r="D54" s="73" t="s">
        <v>171</v>
      </c>
      <c r="E54" s="75">
        <v>35809</v>
      </c>
      <c r="F54" s="76" t="s">
        <v>146</v>
      </c>
      <c r="G54" s="77" t="s">
        <v>146</v>
      </c>
      <c r="H54" s="78">
        <v>35809.229166666664</v>
      </c>
      <c r="I54" s="78">
        <v>35809.395833333328</v>
      </c>
      <c r="J54" s="79">
        <v>40067</v>
      </c>
      <c r="K54" s="79">
        <v>40178</v>
      </c>
      <c r="L54" s="48">
        <f t="shared" si="0"/>
        <v>111</v>
      </c>
      <c r="M54" s="48">
        <f t="shared" si="1"/>
        <v>3.9999999999417923</v>
      </c>
      <c r="N54" s="80">
        <f t="shared" si="2"/>
        <v>51.9999999992433</v>
      </c>
    </row>
    <row r="55" spans="1:14" ht="12.75" customHeight="1">
      <c r="A55" s="73" t="s">
        <v>167</v>
      </c>
      <c r="B55" s="73" t="s">
        <v>158</v>
      </c>
      <c r="C55" s="74">
        <v>12</v>
      </c>
      <c r="D55" s="73" t="s">
        <v>159</v>
      </c>
      <c r="E55" s="75">
        <v>35809</v>
      </c>
      <c r="F55" s="76" t="s">
        <v>146</v>
      </c>
      <c r="G55" s="77" t="s">
        <v>153</v>
      </c>
      <c r="H55" s="78">
        <v>35809.260416666672</v>
      </c>
      <c r="I55" s="78">
        <v>35809.364583333336</v>
      </c>
      <c r="J55" s="79">
        <v>48113</v>
      </c>
      <c r="K55" s="79">
        <v>48244</v>
      </c>
      <c r="L55" s="48">
        <f t="shared" si="0"/>
        <v>131</v>
      </c>
      <c r="M55" s="48">
        <f t="shared" si="1"/>
        <v>2.4999999999417923</v>
      </c>
      <c r="N55" s="80">
        <f t="shared" si="2"/>
        <v>29.999999999301508</v>
      </c>
    </row>
    <row r="56" spans="1:14" ht="12.75" customHeight="1">
      <c r="A56" s="73" t="s">
        <v>169</v>
      </c>
      <c r="B56" s="73" t="s">
        <v>161</v>
      </c>
      <c r="C56" s="74">
        <v>13</v>
      </c>
      <c r="D56" s="73" t="s">
        <v>162</v>
      </c>
      <c r="E56" s="75">
        <v>35809</v>
      </c>
      <c r="F56" s="76" t="s">
        <v>146</v>
      </c>
      <c r="G56" s="77" t="s">
        <v>146</v>
      </c>
      <c r="H56" s="78">
        <v>35809.270833333336</v>
      </c>
      <c r="I56" s="78">
        <v>35809.375</v>
      </c>
      <c r="J56" s="79">
        <v>41671</v>
      </c>
      <c r="K56" s="79">
        <v>41742</v>
      </c>
      <c r="L56" s="48">
        <f t="shared" si="0"/>
        <v>71</v>
      </c>
      <c r="M56" s="48">
        <f t="shared" si="1"/>
        <v>2.4999999999417923</v>
      </c>
      <c r="N56" s="80">
        <f t="shared" si="2"/>
        <v>32.4999999992433</v>
      </c>
    </row>
    <row r="57" spans="1:14" ht="12.75" customHeight="1">
      <c r="A57" s="73" t="s">
        <v>143</v>
      </c>
      <c r="B57" s="73" t="s">
        <v>148</v>
      </c>
      <c r="C57" s="74">
        <v>10</v>
      </c>
      <c r="D57" s="73" t="s">
        <v>149</v>
      </c>
      <c r="E57" s="75">
        <v>35809</v>
      </c>
      <c r="F57" s="76" t="s">
        <v>153</v>
      </c>
      <c r="G57" s="77" t="s">
        <v>146</v>
      </c>
      <c r="H57" s="78">
        <v>35809.395833333336</v>
      </c>
      <c r="I57" s="78">
        <v>35809.510416666672</v>
      </c>
      <c r="J57" s="79">
        <v>48184</v>
      </c>
      <c r="K57" s="79">
        <v>48325</v>
      </c>
      <c r="L57" s="48">
        <f t="shared" si="0"/>
        <v>141</v>
      </c>
      <c r="M57" s="48">
        <f t="shared" si="1"/>
        <v>2.7500000000582077</v>
      </c>
      <c r="N57" s="80">
        <f t="shared" si="2"/>
        <v>27.500000000582077</v>
      </c>
    </row>
    <row r="58" spans="1:14" ht="12.75" customHeight="1">
      <c r="A58" s="73" t="s">
        <v>150</v>
      </c>
      <c r="B58" s="73" t="s">
        <v>151</v>
      </c>
      <c r="C58" s="74">
        <v>14</v>
      </c>
      <c r="D58" s="73" t="s">
        <v>152</v>
      </c>
      <c r="E58" s="75">
        <v>35809</v>
      </c>
      <c r="F58" s="76" t="s">
        <v>146</v>
      </c>
      <c r="G58" s="77" t="s">
        <v>146</v>
      </c>
      <c r="H58" s="78">
        <v>35809.510416666664</v>
      </c>
      <c r="I58" s="78">
        <v>35809.854166666664</v>
      </c>
      <c r="J58" s="79">
        <v>48531</v>
      </c>
      <c r="K58" s="79">
        <v>48841</v>
      </c>
      <c r="L58" s="48">
        <f t="shared" si="0"/>
        <v>310</v>
      </c>
      <c r="M58" s="48">
        <f t="shared" si="1"/>
        <v>8.25</v>
      </c>
      <c r="N58" s="80">
        <f t="shared" si="2"/>
        <v>115.5</v>
      </c>
    </row>
    <row r="59" spans="1:14" ht="12.75" customHeight="1">
      <c r="A59" s="73" t="s">
        <v>143</v>
      </c>
      <c r="B59" s="73" t="s">
        <v>170</v>
      </c>
      <c r="C59" s="74">
        <v>13</v>
      </c>
      <c r="D59" s="73" t="s">
        <v>171</v>
      </c>
      <c r="E59" s="75">
        <v>35810</v>
      </c>
      <c r="F59" s="76" t="s">
        <v>153</v>
      </c>
      <c r="G59" s="77" t="s">
        <v>146</v>
      </c>
      <c r="H59" s="78">
        <v>35810.020833333336</v>
      </c>
      <c r="I59" s="78">
        <v>35810.364583333336</v>
      </c>
      <c r="J59" s="79">
        <v>53750</v>
      </c>
      <c r="K59" s="79">
        <v>53982</v>
      </c>
      <c r="L59" s="48">
        <f t="shared" si="0"/>
        <v>232</v>
      </c>
      <c r="M59" s="48">
        <f t="shared" si="1"/>
        <v>8.25</v>
      </c>
      <c r="N59" s="80">
        <f t="shared" si="2"/>
        <v>107.25</v>
      </c>
    </row>
    <row r="60" spans="1:14" ht="12.75" customHeight="1">
      <c r="A60" s="73" t="s">
        <v>167</v>
      </c>
      <c r="B60" s="73" t="s">
        <v>144</v>
      </c>
      <c r="C60" s="74">
        <v>15</v>
      </c>
      <c r="D60" s="73" t="s">
        <v>145</v>
      </c>
      <c r="E60" s="75">
        <v>35810</v>
      </c>
      <c r="F60" s="76" t="s">
        <v>153</v>
      </c>
      <c r="G60" s="77" t="s">
        <v>146</v>
      </c>
      <c r="H60" s="78">
        <v>35810.260416666672</v>
      </c>
      <c r="I60" s="78">
        <v>35810.625000000007</v>
      </c>
      <c r="J60" s="79">
        <v>67885</v>
      </c>
      <c r="K60" s="79">
        <v>68165</v>
      </c>
      <c r="L60" s="48">
        <f t="shared" si="0"/>
        <v>280</v>
      </c>
      <c r="M60" s="48">
        <f t="shared" si="1"/>
        <v>8.7500000000582077</v>
      </c>
      <c r="N60" s="80">
        <f t="shared" si="2"/>
        <v>131.25000000087311</v>
      </c>
    </row>
    <row r="61" spans="1:14" ht="12.75" customHeight="1">
      <c r="A61" s="73" t="s">
        <v>165</v>
      </c>
      <c r="B61" s="73" t="s">
        <v>163</v>
      </c>
      <c r="C61" s="74">
        <v>16</v>
      </c>
      <c r="D61" s="73" t="s">
        <v>164</v>
      </c>
      <c r="E61" s="75">
        <v>35810</v>
      </c>
      <c r="F61" s="76" t="s">
        <v>153</v>
      </c>
      <c r="G61" s="77" t="s">
        <v>146</v>
      </c>
      <c r="H61" s="78">
        <v>35810.416666666672</v>
      </c>
      <c r="I61" s="78">
        <v>35810.739583333336</v>
      </c>
      <c r="J61" s="79">
        <v>61705</v>
      </c>
      <c r="K61" s="79">
        <v>62023</v>
      </c>
      <c r="L61" s="48">
        <f t="shared" si="0"/>
        <v>318</v>
      </c>
      <c r="M61" s="48">
        <f t="shared" si="1"/>
        <v>7.7499999999417923</v>
      </c>
      <c r="N61" s="80">
        <f t="shared" si="2"/>
        <v>123.99999999906868</v>
      </c>
    </row>
    <row r="62" spans="1:14" ht="12.75" customHeight="1">
      <c r="A62" s="73" t="s">
        <v>169</v>
      </c>
      <c r="B62" s="73" t="s">
        <v>176</v>
      </c>
      <c r="C62" s="74">
        <v>15</v>
      </c>
      <c r="D62" s="73" t="s">
        <v>177</v>
      </c>
      <c r="E62" s="75">
        <v>35811</v>
      </c>
      <c r="F62" s="76" t="s">
        <v>146</v>
      </c>
      <c r="G62" s="77" t="s">
        <v>146</v>
      </c>
      <c r="H62" s="78">
        <v>35811.197916666672</v>
      </c>
      <c r="I62" s="78">
        <v>35811.489583333336</v>
      </c>
      <c r="J62" s="79">
        <v>52481</v>
      </c>
      <c r="K62" s="79">
        <v>52792</v>
      </c>
      <c r="L62" s="48">
        <f t="shared" si="0"/>
        <v>311</v>
      </c>
      <c r="M62" s="48">
        <f t="shared" si="1"/>
        <v>6.9999999999417923</v>
      </c>
      <c r="N62" s="80">
        <f t="shared" si="2"/>
        <v>104.99999999912689</v>
      </c>
    </row>
    <row r="63" spans="1:14" ht="12.75" customHeight="1">
      <c r="A63" s="73" t="s">
        <v>160</v>
      </c>
      <c r="B63" s="73" t="s">
        <v>163</v>
      </c>
      <c r="C63" s="74">
        <v>16</v>
      </c>
      <c r="D63" s="73" t="s">
        <v>166</v>
      </c>
      <c r="E63" s="75">
        <v>35811</v>
      </c>
      <c r="F63" s="76" t="s">
        <v>146</v>
      </c>
      <c r="G63" s="77" t="s">
        <v>146</v>
      </c>
      <c r="H63" s="78">
        <v>35811.208333333336</v>
      </c>
      <c r="I63" s="78">
        <v>35811.364583333336</v>
      </c>
      <c r="J63" s="79">
        <v>68330</v>
      </c>
      <c r="K63" s="79">
        <v>68427</v>
      </c>
      <c r="L63" s="48">
        <f t="shared" si="0"/>
        <v>97</v>
      </c>
      <c r="M63" s="48">
        <f t="shared" si="1"/>
        <v>3.75</v>
      </c>
      <c r="N63" s="80">
        <f t="shared" si="2"/>
        <v>60</v>
      </c>
    </row>
    <row r="64" spans="1:14" ht="12.75" customHeight="1">
      <c r="A64" s="73" t="s">
        <v>160</v>
      </c>
      <c r="B64" s="73" t="s">
        <v>163</v>
      </c>
      <c r="C64" s="74">
        <v>16</v>
      </c>
      <c r="D64" s="73" t="s">
        <v>164</v>
      </c>
      <c r="E64" s="75">
        <v>35811</v>
      </c>
      <c r="F64" s="76" t="s">
        <v>153</v>
      </c>
      <c r="G64" s="77" t="s">
        <v>153</v>
      </c>
      <c r="H64" s="78">
        <v>35811.25</v>
      </c>
      <c r="I64" s="78">
        <v>35811.4375</v>
      </c>
      <c r="J64" s="79">
        <v>67479</v>
      </c>
      <c r="K64" s="79">
        <v>67751</v>
      </c>
      <c r="L64" s="48">
        <f t="shared" si="0"/>
        <v>272</v>
      </c>
      <c r="M64" s="48">
        <f t="shared" si="1"/>
        <v>4.5</v>
      </c>
      <c r="N64" s="80">
        <f t="shared" si="2"/>
        <v>72</v>
      </c>
    </row>
    <row r="65" spans="1:14" ht="12.75" customHeight="1">
      <c r="A65" s="73" t="s">
        <v>143</v>
      </c>
      <c r="B65" s="73" t="s">
        <v>172</v>
      </c>
      <c r="C65" s="74">
        <v>11</v>
      </c>
      <c r="D65" s="73" t="s">
        <v>173</v>
      </c>
      <c r="E65" s="75">
        <v>35811</v>
      </c>
      <c r="F65" s="76" t="s">
        <v>153</v>
      </c>
      <c r="G65" s="77" t="s">
        <v>146</v>
      </c>
      <c r="H65" s="78">
        <v>35811.375</v>
      </c>
      <c r="I65" s="78">
        <v>35811.625</v>
      </c>
      <c r="J65" s="79">
        <v>64291</v>
      </c>
      <c r="K65" s="79">
        <v>64593</v>
      </c>
      <c r="L65" s="48">
        <f t="shared" si="0"/>
        <v>302</v>
      </c>
      <c r="M65" s="48">
        <f t="shared" si="1"/>
        <v>6</v>
      </c>
      <c r="N65" s="80">
        <f t="shared" si="2"/>
        <v>66</v>
      </c>
    </row>
    <row r="66" spans="1:14" ht="12.75" customHeight="1">
      <c r="A66" s="73" t="s">
        <v>143</v>
      </c>
      <c r="B66" s="73" t="s">
        <v>144</v>
      </c>
      <c r="C66" s="74">
        <v>15</v>
      </c>
      <c r="D66" s="73" t="s">
        <v>145</v>
      </c>
      <c r="E66" s="75">
        <v>35811</v>
      </c>
      <c r="F66" s="76" t="s">
        <v>153</v>
      </c>
      <c r="G66" s="77" t="s">
        <v>146</v>
      </c>
      <c r="H66" s="78">
        <v>35811.40625</v>
      </c>
      <c r="I66" s="78">
        <v>35811.760416666664</v>
      </c>
      <c r="J66" s="79">
        <v>47732</v>
      </c>
      <c r="K66" s="79">
        <v>48115</v>
      </c>
      <c r="L66" s="48">
        <f t="shared" si="0"/>
        <v>383</v>
      </c>
      <c r="M66" s="48">
        <f t="shared" si="1"/>
        <v>8.4999999999417923</v>
      </c>
      <c r="N66" s="80">
        <f t="shared" si="2"/>
        <v>127.49999999912689</v>
      </c>
    </row>
    <row r="67" spans="1:14" ht="12.75" customHeight="1">
      <c r="A67" s="73" t="s">
        <v>157</v>
      </c>
      <c r="B67" s="73" t="s">
        <v>158</v>
      </c>
      <c r="C67" s="74">
        <v>12</v>
      </c>
      <c r="D67" s="73" t="s">
        <v>159</v>
      </c>
      <c r="E67" s="75">
        <v>35812</v>
      </c>
      <c r="F67" s="76" t="s">
        <v>153</v>
      </c>
      <c r="G67" s="77" t="s">
        <v>146</v>
      </c>
      <c r="H67" s="78">
        <v>35812.302083333336</v>
      </c>
      <c r="I67" s="78">
        <v>35812.697916666672</v>
      </c>
      <c r="J67" s="79">
        <v>59773</v>
      </c>
      <c r="K67" s="79">
        <v>60214</v>
      </c>
      <c r="L67" s="48">
        <f t="shared" si="0"/>
        <v>441</v>
      </c>
      <c r="M67" s="48">
        <f t="shared" si="1"/>
        <v>9.5000000000582077</v>
      </c>
      <c r="N67" s="80">
        <f t="shared" si="2"/>
        <v>114.00000000069849</v>
      </c>
    </row>
    <row r="68" spans="1:14" ht="12.75" customHeight="1">
      <c r="A68" s="73" t="s">
        <v>157</v>
      </c>
      <c r="B68" s="73" t="s">
        <v>176</v>
      </c>
      <c r="C68" s="74">
        <v>15</v>
      </c>
      <c r="D68" s="73" t="s">
        <v>177</v>
      </c>
      <c r="E68" s="75">
        <v>35813</v>
      </c>
      <c r="F68" s="76" t="s">
        <v>146</v>
      </c>
      <c r="G68" s="77" t="s">
        <v>146</v>
      </c>
      <c r="H68" s="78">
        <v>35813.3125</v>
      </c>
      <c r="I68" s="78">
        <v>35813.489583333336</v>
      </c>
      <c r="J68" s="79">
        <v>69344</v>
      </c>
      <c r="K68" s="79">
        <v>69456</v>
      </c>
      <c r="L68" s="48">
        <f t="shared" si="0"/>
        <v>112</v>
      </c>
      <c r="M68" s="48">
        <f t="shared" si="1"/>
        <v>4.2500000000582077</v>
      </c>
      <c r="N68" s="80">
        <f t="shared" si="2"/>
        <v>63.750000000873115</v>
      </c>
    </row>
    <row r="69" spans="1:14" ht="12.75" customHeight="1">
      <c r="A69" s="73" t="s">
        <v>181</v>
      </c>
      <c r="B69" s="73" t="s">
        <v>184</v>
      </c>
      <c r="C69" s="74">
        <v>14</v>
      </c>
      <c r="D69" s="73" t="s">
        <v>185</v>
      </c>
      <c r="E69" s="75">
        <v>35813</v>
      </c>
      <c r="F69" s="76" t="s">
        <v>146</v>
      </c>
      <c r="G69" s="77" t="s">
        <v>146</v>
      </c>
      <c r="H69" s="78">
        <v>35813.364583333336</v>
      </c>
      <c r="I69" s="78">
        <v>35813.65625</v>
      </c>
      <c r="J69" s="79">
        <v>69330</v>
      </c>
      <c r="K69" s="79">
        <v>69615</v>
      </c>
      <c r="L69" s="48">
        <f t="shared" si="0"/>
        <v>285</v>
      </c>
      <c r="M69" s="48">
        <f t="shared" si="1"/>
        <v>6.9999999999417923</v>
      </c>
      <c r="N69" s="80">
        <f t="shared" si="2"/>
        <v>97.999999999185093</v>
      </c>
    </row>
    <row r="70" spans="1:14" ht="12.75" customHeight="1">
      <c r="A70" s="73" t="s">
        <v>143</v>
      </c>
      <c r="B70" s="73" t="s">
        <v>184</v>
      </c>
      <c r="C70" s="74">
        <v>14</v>
      </c>
      <c r="D70" s="73" t="s">
        <v>185</v>
      </c>
      <c r="E70" s="75">
        <v>35813</v>
      </c>
      <c r="F70" s="76" t="s">
        <v>146</v>
      </c>
      <c r="G70" s="77" t="s">
        <v>146</v>
      </c>
      <c r="H70" s="78">
        <v>35813.770833333336</v>
      </c>
      <c r="I70" s="78">
        <v>35814.229166666672</v>
      </c>
      <c r="J70" s="79">
        <v>49933</v>
      </c>
      <c r="K70" s="79">
        <v>50374</v>
      </c>
      <c r="L70" s="48">
        <f t="shared" si="0"/>
        <v>441</v>
      </c>
      <c r="M70" s="48">
        <f t="shared" si="1"/>
        <v>11.000000000058208</v>
      </c>
      <c r="N70" s="80">
        <f t="shared" si="2"/>
        <v>154.00000000081491</v>
      </c>
    </row>
    <row r="71" spans="1:14" ht="12.75" customHeight="1">
      <c r="A71" s="73" t="s">
        <v>150</v>
      </c>
      <c r="B71" s="73" t="s">
        <v>170</v>
      </c>
      <c r="C71" s="74">
        <v>13</v>
      </c>
      <c r="D71" s="73" t="s">
        <v>171</v>
      </c>
      <c r="E71" s="75">
        <v>35814</v>
      </c>
      <c r="F71" s="76" t="s">
        <v>146</v>
      </c>
      <c r="G71" s="77" t="s">
        <v>153</v>
      </c>
      <c r="H71" s="78">
        <v>35814.1875</v>
      </c>
      <c r="I71" s="78">
        <v>35814.260416666664</v>
      </c>
      <c r="J71" s="79">
        <v>61726</v>
      </c>
      <c r="K71" s="79">
        <v>61787</v>
      </c>
      <c r="L71" s="48">
        <f t="shared" si="0"/>
        <v>61</v>
      </c>
      <c r="M71" s="48">
        <f t="shared" si="1"/>
        <v>1.7499999999417923</v>
      </c>
      <c r="N71" s="80">
        <f t="shared" si="2"/>
        <v>22.7499999992433</v>
      </c>
    </row>
    <row r="72" spans="1:14">
      <c r="A72" s="87"/>
      <c r="B72" s="87"/>
      <c r="C72" s="88"/>
      <c r="D72" s="87"/>
      <c r="E72" s="89"/>
      <c r="F72" s="90"/>
      <c r="G72" s="91"/>
      <c r="H72" s="92"/>
      <c r="I72" s="92"/>
      <c r="J72" s="93"/>
      <c r="K72" s="93"/>
      <c r="L72" s="67"/>
      <c r="M72" s="67"/>
      <c r="N72" s="94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3"/>
  <sheetViews>
    <sheetView zoomScale="110" zoomScaleNormal="110" workbookViewId="0">
      <selection activeCell="K22" sqref="K22"/>
    </sheetView>
  </sheetViews>
  <sheetFormatPr defaultRowHeight="12.75"/>
  <cols>
    <col min="1" max="1" width="11.28515625" style="48" customWidth="1"/>
    <col min="2" max="2" width="9.140625" style="48"/>
    <col min="3" max="3" width="9.28515625" style="48" customWidth="1"/>
    <col min="4" max="4" width="12" style="48" customWidth="1"/>
    <col min="5" max="5" width="12.85546875" style="48" customWidth="1"/>
    <col min="6" max="6" width="15.85546875" style="48" customWidth="1"/>
    <col min="7" max="7" width="23" style="48" customWidth="1"/>
    <col min="8" max="8" width="22" style="48" customWidth="1"/>
    <col min="9" max="9" width="17.140625" style="48" customWidth="1"/>
    <col min="10" max="16384" width="9.140625" style="48"/>
  </cols>
  <sheetData>
    <row r="1" spans="1:12" s="61" customFormat="1" ht="30" customHeight="1">
      <c r="A1" s="49" t="s">
        <v>98</v>
      </c>
      <c r="B1" s="49" t="s">
        <v>99</v>
      </c>
      <c r="C1" s="49" t="s">
        <v>97</v>
      </c>
      <c r="D1" s="50" t="s">
        <v>100</v>
      </c>
      <c r="E1" s="50" t="s">
        <v>96</v>
      </c>
      <c r="F1" s="50" t="s">
        <v>194</v>
      </c>
      <c r="G1" s="50" t="s">
        <v>199</v>
      </c>
      <c r="H1" s="50" t="s">
        <v>101</v>
      </c>
      <c r="I1" s="49" t="s">
        <v>102</v>
      </c>
    </row>
    <row r="2" spans="1:12">
      <c r="A2" s="51" t="s">
        <v>103</v>
      </c>
      <c r="B2" s="51" t="s">
        <v>104</v>
      </c>
      <c r="C2" s="51">
        <v>23</v>
      </c>
      <c r="D2" s="62" t="s">
        <v>105</v>
      </c>
      <c r="E2" s="53">
        <f t="shared" ref="E2:E9" si="0">VLOOKUP(B2, $A$14:$B$18, 2)</f>
        <v>34</v>
      </c>
      <c r="F2" s="140">
        <f t="shared" ref="F2:F9" si="1">(E2*C2)</f>
        <v>782</v>
      </c>
      <c r="G2" s="86">
        <f t="shared" ref="G2:G9" si="2">VLOOKUP(F2,$D$14:$E$17,2,TRUE)*F2</f>
        <v>0</v>
      </c>
      <c r="H2" s="86">
        <f>VLOOKUP(D2,$G$14:$H$18,2,0)*F2</f>
        <v>78.2</v>
      </c>
      <c r="I2" s="53">
        <f>F2-(G2)-(H2)</f>
        <v>703.8</v>
      </c>
    </row>
    <row r="3" spans="1:12">
      <c r="A3" s="51" t="s">
        <v>106</v>
      </c>
      <c r="B3" s="51" t="s">
        <v>107</v>
      </c>
      <c r="C3" s="51">
        <v>45</v>
      </c>
      <c r="D3" s="62" t="s">
        <v>108</v>
      </c>
      <c r="E3" s="53">
        <f t="shared" si="0"/>
        <v>20</v>
      </c>
      <c r="F3" s="53">
        <f t="shared" si="1"/>
        <v>900</v>
      </c>
      <c r="G3" s="137">
        <f t="shared" si="2"/>
        <v>0</v>
      </c>
      <c r="H3" s="86">
        <f t="shared" ref="H3:H9" si="3">VLOOKUP(D3,$G$14:$H$18,2,0)*F3</f>
        <v>18</v>
      </c>
      <c r="I3" s="53">
        <f t="shared" ref="I3:I9" si="4">F3-(G3)-(H3)</f>
        <v>882</v>
      </c>
    </row>
    <row r="4" spans="1:12">
      <c r="A4" s="51" t="s">
        <v>113</v>
      </c>
      <c r="B4" s="51" t="s">
        <v>114</v>
      </c>
      <c r="C4" s="51">
        <v>12</v>
      </c>
      <c r="D4" s="62" t="s">
        <v>115</v>
      </c>
      <c r="E4" s="53">
        <f t="shared" si="0"/>
        <v>150</v>
      </c>
      <c r="F4" s="53">
        <f t="shared" si="1"/>
        <v>1800</v>
      </c>
      <c r="G4" s="86">
        <f>VLOOKUP(F4,$D$14:$E$17,2,TRUE)*F4</f>
        <v>36</v>
      </c>
      <c r="H4" s="141">
        <f t="shared" si="3"/>
        <v>360</v>
      </c>
      <c r="I4" s="53">
        <f t="shared" si="4"/>
        <v>1404</v>
      </c>
    </row>
    <row r="5" spans="1:12">
      <c r="A5" s="51" t="s">
        <v>83</v>
      </c>
      <c r="B5" s="51" t="s">
        <v>109</v>
      </c>
      <c r="C5" s="51">
        <v>58</v>
      </c>
      <c r="D5" s="62" t="s">
        <v>105</v>
      </c>
      <c r="E5" s="53">
        <f t="shared" si="0"/>
        <v>45</v>
      </c>
      <c r="F5" s="53">
        <f t="shared" si="1"/>
        <v>2610</v>
      </c>
      <c r="G5" s="86">
        <f t="shared" si="2"/>
        <v>52.2</v>
      </c>
      <c r="H5" s="86">
        <f t="shared" si="3"/>
        <v>261</v>
      </c>
      <c r="I5" s="140">
        <f t="shared" si="4"/>
        <v>2296.8000000000002</v>
      </c>
    </row>
    <row r="6" spans="1:12">
      <c r="A6" s="51" t="s">
        <v>83</v>
      </c>
      <c r="B6" s="51" t="s">
        <v>104</v>
      </c>
      <c r="C6" s="51">
        <v>79</v>
      </c>
      <c r="D6" s="62" t="s">
        <v>111</v>
      </c>
      <c r="E6" s="53">
        <f t="shared" si="0"/>
        <v>34</v>
      </c>
      <c r="F6" s="53">
        <f t="shared" si="1"/>
        <v>2686</v>
      </c>
      <c r="G6" s="86">
        <f t="shared" si="2"/>
        <v>53.72</v>
      </c>
      <c r="H6" s="86">
        <f t="shared" si="3"/>
        <v>134.30000000000001</v>
      </c>
      <c r="I6" s="53">
        <f t="shared" si="4"/>
        <v>2497.98</v>
      </c>
    </row>
    <row r="7" spans="1:12">
      <c r="A7" s="51" t="s">
        <v>103</v>
      </c>
      <c r="B7" s="51" t="s">
        <v>109</v>
      </c>
      <c r="C7" s="51">
        <v>65</v>
      </c>
      <c r="D7" s="62" t="s">
        <v>110</v>
      </c>
      <c r="E7" s="53">
        <f t="shared" si="0"/>
        <v>45</v>
      </c>
      <c r="F7" s="53">
        <f t="shared" si="1"/>
        <v>2925</v>
      </c>
      <c r="G7" s="86">
        <f t="shared" si="2"/>
        <v>58.5</v>
      </c>
      <c r="H7" s="86">
        <f t="shared" si="3"/>
        <v>0</v>
      </c>
      <c r="I7" s="53">
        <f t="shared" si="4"/>
        <v>2866.5</v>
      </c>
    </row>
    <row r="8" spans="1:12">
      <c r="A8" s="51" t="s">
        <v>106</v>
      </c>
      <c r="B8" s="51" t="s">
        <v>112</v>
      </c>
      <c r="C8" s="51">
        <v>56</v>
      </c>
      <c r="D8" s="62" t="s">
        <v>105</v>
      </c>
      <c r="E8" s="53">
        <f t="shared" si="0"/>
        <v>89</v>
      </c>
      <c r="F8" s="53">
        <f t="shared" si="1"/>
        <v>4984</v>
      </c>
      <c r="G8" s="86">
        <f t="shared" si="2"/>
        <v>99.68</v>
      </c>
      <c r="H8" s="86">
        <f t="shared" si="3"/>
        <v>498.40000000000003</v>
      </c>
      <c r="I8" s="53">
        <f t="shared" si="4"/>
        <v>4385.92</v>
      </c>
    </row>
    <row r="9" spans="1:12" ht="13.5" customHeight="1">
      <c r="A9" s="51" t="s">
        <v>103</v>
      </c>
      <c r="B9" s="51" t="s">
        <v>112</v>
      </c>
      <c r="C9" s="51">
        <v>132</v>
      </c>
      <c r="D9" s="62" t="s">
        <v>110</v>
      </c>
      <c r="E9" s="53">
        <f t="shared" si="0"/>
        <v>89</v>
      </c>
      <c r="F9" s="53">
        <f t="shared" si="1"/>
        <v>11748</v>
      </c>
      <c r="G9" s="86">
        <f t="shared" si="2"/>
        <v>939.84</v>
      </c>
      <c r="H9" s="86">
        <f t="shared" si="3"/>
        <v>0</v>
      </c>
      <c r="I9" s="53">
        <f t="shared" si="4"/>
        <v>10808.16</v>
      </c>
      <c r="L9" s="63"/>
    </row>
    <row r="10" spans="1:12">
      <c r="A10" s="51"/>
      <c r="B10" s="51"/>
      <c r="C10" s="51"/>
      <c r="D10" s="64"/>
      <c r="E10" s="52"/>
      <c r="F10" s="65"/>
      <c r="G10" s="65"/>
      <c r="H10" s="65"/>
      <c r="I10" s="65"/>
      <c r="L10" s="63"/>
    </row>
    <row r="11" spans="1:12">
      <c r="A11" s="51"/>
      <c r="B11" s="51"/>
      <c r="C11" s="51"/>
      <c r="D11" s="51"/>
      <c r="E11" s="66" t="s">
        <v>116</v>
      </c>
      <c r="F11" s="53">
        <f>SUM(F2:F10)</f>
        <v>28435</v>
      </c>
      <c r="G11" s="86">
        <f>SUM(G2:G10)</f>
        <v>1239.94</v>
      </c>
      <c r="H11" s="86">
        <f>SUM(F11:G11)</f>
        <v>29674.94</v>
      </c>
      <c r="I11" s="137">
        <f>SUM(I2:I10)</f>
        <v>25845.16</v>
      </c>
    </row>
    <row r="12" spans="1:12" ht="16.5" customHeight="1"/>
    <row r="13" spans="1:12" ht="29.25" customHeight="1">
      <c r="A13" s="127" t="s">
        <v>117</v>
      </c>
      <c r="B13" s="127"/>
      <c r="D13" s="128" t="s">
        <v>200</v>
      </c>
      <c r="E13" s="128"/>
      <c r="G13" s="129" t="s">
        <v>118</v>
      </c>
      <c r="H13" s="130"/>
    </row>
    <row r="14" spans="1:12">
      <c r="A14" s="53" t="s">
        <v>109</v>
      </c>
      <c r="B14" s="86">
        <v>45</v>
      </c>
      <c r="D14" s="97">
        <v>0</v>
      </c>
      <c r="E14" s="95">
        <v>0</v>
      </c>
      <c r="G14" s="53" t="s">
        <v>115</v>
      </c>
      <c r="H14" s="95">
        <v>0.2</v>
      </c>
    </row>
    <row r="15" spans="1:12">
      <c r="A15" s="53" t="s">
        <v>104</v>
      </c>
      <c r="B15" s="86">
        <v>34</v>
      </c>
      <c r="D15" s="96">
        <v>1000</v>
      </c>
      <c r="E15" s="95">
        <v>0.02</v>
      </c>
      <c r="G15" s="53" t="s">
        <v>105</v>
      </c>
      <c r="H15" s="95">
        <v>0.1</v>
      </c>
    </row>
    <row r="16" spans="1:12">
      <c r="A16" s="53" t="s">
        <v>112</v>
      </c>
      <c r="B16" s="86">
        <v>89</v>
      </c>
      <c r="D16" s="96">
        <v>5000</v>
      </c>
      <c r="E16" s="95">
        <v>0.05</v>
      </c>
      <c r="G16" s="53" t="s">
        <v>111</v>
      </c>
      <c r="H16" s="95">
        <v>0.05</v>
      </c>
    </row>
    <row r="17" spans="1:10">
      <c r="A17" s="53" t="s">
        <v>218</v>
      </c>
      <c r="B17" s="86">
        <v>150</v>
      </c>
      <c r="D17" s="96">
        <v>10000</v>
      </c>
      <c r="E17" s="95">
        <v>0.08</v>
      </c>
      <c r="G17" s="53" t="s">
        <v>108</v>
      </c>
      <c r="H17" s="95">
        <v>0.02</v>
      </c>
    </row>
    <row r="18" spans="1:10">
      <c r="A18" s="53" t="s">
        <v>107</v>
      </c>
      <c r="B18" s="86">
        <v>20</v>
      </c>
      <c r="G18" s="53" t="s">
        <v>110</v>
      </c>
      <c r="H18" s="95">
        <v>0</v>
      </c>
    </row>
    <row r="20" spans="1:10">
      <c r="A20" s="54" t="s">
        <v>221</v>
      </c>
      <c r="B20" s="55"/>
      <c r="C20" s="56"/>
      <c r="D20" s="55"/>
      <c r="E20" s="55"/>
      <c r="F20" s="57"/>
      <c r="G20" s="55"/>
      <c r="H20" s="55"/>
      <c r="I20" s="55"/>
      <c r="J20" s="67"/>
    </row>
    <row r="21" spans="1:10">
      <c r="A21" s="59" t="s">
        <v>6</v>
      </c>
    </row>
    <row r="22" spans="1:10" ht="13.5" customHeight="1">
      <c r="A22" s="60" t="s">
        <v>119</v>
      </c>
    </row>
    <row r="23" spans="1:10" ht="13.5" customHeight="1">
      <c r="A23" s="68" t="s">
        <v>121</v>
      </c>
    </row>
    <row r="24" spans="1:10" ht="13.5" customHeight="1">
      <c r="A24" s="68" t="s">
        <v>201</v>
      </c>
    </row>
    <row r="25" spans="1:10" ht="13.5" customHeight="1">
      <c r="A25" s="85" t="s">
        <v>202</v>
      </c>
    </row>
    <row r="26" spans="1:10" ht="13.5" customHeight="1">
      <c r="A26" s="68" t="s">
        <v>120</v>
      </c>
    </row>
    <row r="27" spans="1:10" ht="13.5" customHeight="1">
      <c r="A27" s="60" t="s">
        <v>122</v>
      </c>
    </row>
    <row r="28" spans="1:10" ht="13.5" customHeight="1">
      <c r="A28" s="60" t="s">
        <v>195</v>
      </c>
    </row>
    <row r="29" spans="1:10" ht="13.5" customHeight="1">
      <c r="A29" s="60" t="s">
        <v>196</v>
      </c>
    </row>
    <row r="30" spans="1:10" ht="13.5" customHeight="1">
      <c r="A30" s="60" t="s">
        <v>197</v>
      </c>
    </row>
    <row r="31" spans="1:10" ht="13.5" customHeight="1">
      <c r="A31" s="60" t="s">
        <v>198</v>
      </c>
    </row>
    <row r="32" spans="1:10" ht="13.5" customHeight="1">
      <c r="A32" s="60" t="s">
        <v>190</v>
      </c>
    </row>
    <row r="33" spans="1:1">
      <c r="A33" s="60" t="s">
        <v>204</v>
      </c>
    </row>
  </sheetData>
  <mergeCells count="3">
    <mergeCell ref="A13:B13"/>
    <mergeCell ref="D13:E13"/>
    <mergeCell ref="G13:H13"/>
  </mergeCells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2"/>
  <sheetViews>
    <sheetView zoomScale="110" zoomScaleNormal="110" workbookViewId="0">
      <selection activeCell="O13" sqref="O13"/>
    </sheetView>
  </sheetViews>
  <sheetFormatPr defaultRowHeight="12.75"/>
  <cols>
    <col min="1" max="1" width="12.85546875" style="12" customWidth="1"/>
    <col min="2" max="2" width="6.7109375" style="12" customWidth="1"/>
    <col min="3" max="3" width="7.42578125" style="12" customWidth="1"/>
    <col min="4" max="4" width="7.5703125" style="12" customWidth="1"/>
    <col min="5" max="6" width="10.7109375" style="12" customWidth="1"/>
    <col min="7" max="7" width="11.28515625" style="12" customWidth="1"/>
    <col min="8" max="8" width="12" style="12" customWidth="1"/>
    <col min="9" max="10" width="11.7109375" style="12" customWidth="1"/>
    <col min="11" max="11" width="11.42578125" style="12" bestFit="1" customWidth="1"/>
    <col min="12" max="16" width="9.140625" style="12"/>
    <col min="17" max="17" width="9" style="12" customWidth="1"/>
    <col min="18" max="16384" width="9.140625" style="12"/>
  </cols>
  <sheetData>
    <row r="1" spans="1:15" s="41" customFormat="1" ht="13.5" customHeight="1">
      <c r="A1" s="7" t="s">
        <v>222</v>
      </c>
      <c r="B1" s="8"/>
      <c r="C1" s="9"/>
      <c r="D1" s="8"/>
      <c r="E1" s="8"/>
      <c r="F1" s="10"/>
      <c r="G1" s="8"/>
      <c r="H1" s="8"/>
      <c r="I1" s="8"/>
      <c r="J1" s="8"/>
    </row>
    <row r="2" spans="1:15">
      <c r="A2" s="13" t="s">
        <v>6</v>
      </c>
      <c r="K2" s="42"/>
      <c r="L2" s="42"/>
      <c r="M2" s="42"/>
      <c r="N2" s="42"/>
      <c r="O2" s="42"/>
    </row>
    <row r="3" spans="1:15">
      <c r="A3" s="42" t="s">
        <v>191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27" customHeight="1">
      <c r="A4" s="131" t="s">
        <v>90</v>
      </c>
      <c r="B4" s="131"/>
      <c r="C4" s="131"/>
      <c r="D4" s="131"/>
      <c r="E4" s="131"/>
      <c r="F4" s="131"/>
      <c r="G4" s="131"/>
      <c r="H4" s="131"/>
      <c r="I4" s="131"/>
      <c r="J4" s="131"/>
      <c r="K4" s="42"/>
      <c r="L4" s="42"/>
      <c r="M4" s="42"/>
      <c r="N4" s="42"/>
      <c r="O4" s="42"/>
    </row>
    <row r="5" spans="1:15" ht="35.25" customHeight="1">
      <c r="A5" s="131" t="s">
        <v>192</v>
      </c>
      <c r="B5" s="131"/>
      <c r="C5" s="131"/>
      <c r="D5" s="131"/>
      <c r="E5" s="131"/>
      <c r="F5" s="131"/>
      <c r="G5" s="131"/>
      <c r="H5" s="131"/>
      <c r="I5" s="131"/>
      <c r="J5" s="131"/>
      <c r="K5" s="42"/>
      <c r="L5" s="42"/>
      <c r="M5" s="42"/>
      <c r="N5" s="42"/>
      <c r="O5" s="42"/>
    </row>
    <row r="6" spans="1:15" ht="26.25">
      <c r="A6" s="43" t="s">
        <v>91</v>
      </c>
      <c r="B6" s="43"/>
      <c r="C6" s="43"/>
      <c r="D6" s="43"/>
      <c r="E6" s="43"/>
      <c r="F6" s="43"/>
      <c r="G6" s="43"/>
      <c r="H6" s="43"/>
      <c r="I6" s="43"/>
      <c r="J6" s="43"/>
    </row>
    <row r="7" spans="1:15">
      <c r="A7" s="20" t="s">
        <v>206</v>
      </c>
      <c r="B7" s="20" t="s">
        <v>207</v>
      </c>
      <c r="C7" s="20" t="s">
        <v>208</v>
      </c>
      <c r="D7" s="20" t="s">
        <v>209</v>
      </c>
      <c r="E7" s="20" t="s">
        <v>210</v>
      </c>
      <c r="F7" s="20" t="s">
        <v>211</v>
      </c>
      <c r="G7" s="20" t="s">
        <v>212</v>
      </c>
      <c r="H7" s="20" t="s">
        <v>213</v>
      </c>
      <c r="I7" s="23" t="s">
        <v>214</v>
      </c>
      <c r="J7" s="24" t="s">
        <v>215</v>
      </c>
    </row>
    <row r="8" spans="1:15">
      <c r="A8" s="20">
        <v>3</v>
      </c>
      <c r="B8" s="20"/>
      <c r="C8" s="20"/>
      <c r="D8" s="20"/>
      <c r="E8" s="20"/>
      <c r="F8" s="20"/>
      <c r="G8" s="20" t="s">
        <v>21</v>
      </c>
      <c r="H8" s="20"/>
      <c r="I8" s="23"/>
      <c r="J8" s="24" t="s">
        <v>216</v>
      </c>
    </row>
    <row r="9" spans="1:15">
      <c r="A9" s="20"/>
      <c r="B9" s="20"/>
      <c r="C9" s="20"/>
      <c r="D9" s="20"/>
      <c r="E9" s="20"/>
      <c r="F9" s="20"/>
      <c r="G9" s="20"/>
      <c r="H9" s="20"/>
      <c r="I9" s="23"/>
      <c r="J9" s="24"/>
    </row>
    <row r="10" spans="1:15">
      <c r="A10" s="20"/>
      <c r="B10" s="20"/>
      <c r="C10" s="20"/>
      <c r="D10" s="20"/>
      <c r="E10" s="20"/>
      <c r="F10" s="20"/>
      <c r="G10" s="20"/>
      <c r="H10" s="20"/>
      <c r="I10" s="23"/>
      <c r="J10" s="24"/>
    </row>
    <row r="11" spans="1:15" ht="26.25">
      <c r="A11" s="25" t="s">
        <v>51</v>
      </c>
      <c r="B11" s="26"/>
      <c r="C11" s="26"/>
      <c r="D11" s="26"/>
      <c r="E11" s="26"/>
      <c r="F11" s="26"/>
      <c r="G11" s="26"/>
      <c r="H11" s="26"/>
      <c r="I11" s="27"/>
      <c r="J11" s="26"/>
    </row>
    <row r="12" spans="1:15" ht="16.5" thickBot="1">
      <c r="A12" s="99" t="s">
        <v>52</v>
      </c>
      <c r="B12" s="100" t="s">
        <v>53</v>
      </c>
      <c r="C12" s="100" t="s">
        <v>54</v>
      </c>
      <c r="D12" s="100" t="s">
        <v>55</v>
      </c>
      <c r="E12" s="100" t="s">
        <v>56</v>
      </c>
      <c r="F12" s="100" t="s">
        <v>57</v>
      </c>
      <c r="G12" s="100" t="s">
        <v>58</v>
      </c>
      <c r="H12" s="100" t="s">
        <v>59</v>
      </c>
      <c r="I12" s="101" t="s">
        <v>5</v>
      </c>
      <c r="J12" s="101" t="s">
        <v>60</v>
      </c>
      <c r="K12" s="30"/>
    </row>
    <row r="13" spans="1:15" ht="13.5" thickTop="1">
      <c r="A13" s="102">
        <v>2</v>
      </c>
      <c r="B13" s="103" t="s">
        <v>61</v>
      </c>
      <c r="C13" s="104">
        <v>2</v>
      </c>
      <c r="D13" s="104">
        <v>101</v>
      </c>
      <c r="E13" s="105" t="s">
        <v>62</v>
      </c>
      <c r="F13" s="105" t="s">
        <v>63</v>
      </c>
      <c r="G13" s="103" t="s">
        <v>16</v>
      </c>
      <c r="H13" s="104">
        <v>31</v>
      </c>
      <c r="I13" s="106">
        <v>2167301</v>
      </c>
      <c r="J13" s="107">
        <v>3000000</v>
      </c>
      <c r="K13" s="30"/>
    </row>
    <row r="14" spans="1:15">
      <c r="A14" s="108">
        <v>1</v>
      </c>
      <c r="B14" s="109" t="s">
        <v>64</v>
      </c>
      <c r="C14" s="110">
        <v>2</v>
      </c>
      <c r="D14" s="110">
        <v>108</v>
      </c>
      <c r="E14" s="111" t="s">
        <v>65</v>
      </c>
      <c r="F14" s="111" t="s">
        <v>66</v>
      </c>
      <c r="G14" s="109" t="s">
        <v>21</v>
      </c>
      <c r="H14" s="110">
        <v>25</v>
      </c>
      <c r="I14" s="112">
        <v>4544023</v>
      </c>
      <c r="J14" s="113">
        <v>5000000</v>
      </c>
      <c r="K14" s="30"/>
    </row>
    <row r="15" spans="1:15">
      <c r="A15" s="114">
        <v>3</v>
      </c>
      <c r="B15" s="115" t="s">
        <v>61</v>
      </c>
      <c r="C15" s="116">
        <v>2</v>
      </c>
      <c r="D15" s="116">
        <v>120</v>
      </c>
      <c r="E15" s="117" t="s">
        <v>67</v>
      </c>
      <c r="F15" s="117" t="s">
        <v>68</v>
      </c>
      <c r="G15" s="115" t="s">
        <v>16</v>
      </c>
      <c r="H15" s="116">
        <v>58</v>
      </c>
      <c r="I15" s="118">
        <v>4893014</v>
      </c>
      <c r="J15" s="119">
        <v>5000000</v>
      </c>
      <c r="K15" s="30"/>
    </row>
    <row r="16" spans="1:15">
      <c r="A16" s="108">
        <v>1</v>
      </c>
      <c r="B16" s="109" t="s">
        <v>61</v>
      </c>
      <c r="C16" s="110">
        <v>2</v>
      </c>
      <c r="D16" s="110">
        <v>207</v>
      </c>
      <c r="E16" s="111" t="s">
        <v>69</v>
      </c>
      <c r="F16" s="111" t="s">
        <v>70</v>
      </c>
      <c r="G16" s="109" t="s">
        <v>16</v>
      </c>
      <c r="H16" s="110">
        <v>32</v>
      </c>
      <c r="I16" s="112">
        <v>3718292</v>
      </c>
      <c r="J16" s="113">
        <v>4000000</v>
      </c>
      <c r="K16" s="30"/>
    </row>
    <row r="17" spans="1:11">
      <c r="A17" s="114">
        <v>1</v>
      </c>
      <c r="B17" s="115" t="s">
        <v>61</v>
      </c>
      <c r="C17" s="116">
        <v>2</v>
      </c>
      <c r="D17" s="116">
        <v>208</v>
      </c>
      <c r="E17" s="117" t="s">
        <v>71</v>
      </c>
      <c r="F17" s="117" t="s">
        <v>72</v>
      </c>
      <c r="G17" s="115" t="s">
        <v>21</v>
      </c>
      <c r="H17" s="116">
        <v>37</v>
      </c>
      <c r="I17" s="118">
        <v>989483</v>
      </c>
      <c r="J17" s="119">
        <v>2000000</v>
      </c>
      <c r="K17" s="30"/>
    </row>
    <row r="18" spans="1:11">
      <c r="A18" s="108">
        <v>2</v>
      </c>
      <c r="B18" s="109" t="s">
        <v>64</v>
      </c>
      <c r="C18" s="110">
        <v>3</v>
      </c>
      <c r="D18" s="110">
        <v>210</v>
      </c>
      <c r="E18" s="111" t="s">
        <v>73</v>
      </c>
      <c r="F18" s="111" t="s">
        <v>74</v>
      </c>
      <c r="G18" s="109" t="s">
        <v>21</v>
      </c>
      <c r="H18" s="110">
        <v>23</v>
      </c>
      <c r="I18" s="112">
        <v>2565942</v>
      </c>
      <c r="J18" s="113">
        <v>3000000</v>
      </c>
      <c r="K18" s="30"/>
    </row>
    <row r="19" spans="1:11">
      <c r="A19" s="114">
        <v>1</v>
      </c>
      <c r="B19" s="115" t="s">
        <v>61</v>
      </c>
      <c r="C19" s="116">
        <v>1</v>
      </c>
      <c r="D19" s="116">
        <v>212</v>
      </c>
      <c r="E19" s="117" t="s">
        <v>75</v>
      </c>
      <c r="F19" s="117" t="s">
        <v>76</v>
      </c>
      <c r="G19" s="115" t="s">
        <v>21</v>
      </c>
      <c r="H19" s="116">
        <v>56</v>
      </c>
      <c r="I19" s="118">
        <v>5560345</v>
      </c>
      <c r="J19" s="119">
        <v>6000000</v>
      </c>
      <c r="K19" s="30"/>
    </row>
    <row r="20" spans="1:11">
      <c r="A20" s="108">
        <v>3</v>
      </c>
      <c r="B20" s="109" t="s">
        <v>61</v>
      </c>
      <c r="C20" s="110">
        <v>2</v>
      </c>
      <c r="D20" s="110">
        <v>298</v>
      </c>
      <c r="E20" s="111" t="s">
        <v>77</v>
      </c>
      <c r="F20" s="111" t="s">
        <v>78</v>
      </c>
      <c r="G20" s="109" t="s">
        <v>21</v>
      </c>
      <c r="H20" s="110">
        <v>29</v>
      </c>
      <c r="I20" s="112">
        <v>2109583</v>
      </c>
      <c r="J20" s="113">
        <v>2000000</v>
      </c>
      <c r="K20" s="30"/>
    </row>
    <row r="21" spans="1:11">
      <c r="A21" s="114">
        <v>2</v>
      </c>
      <c r="B21" s="115" t="s">
        <v>61</v>
      </c>
      <c r="C21" s="116">
        <v>2</v>
      </c>
      <c r="D21" s="116">
        <v>299</v>
      </c>
      <c r="E21" s="117" t="s">
        <v>79</v>
      </c>
      <c r="F21" s="117" t="s">
        <v>80</v>
      </c>
      <c r="G21" s="115" t="s">
        <v>21</v>
      </c>
      <c r="H21" s="116">
        <v>32</v>
      </c>
      <c r="I21" s="118">
        <v>3693219</v>
      </c>
      <c r="J21" s="119">
        <v>5000000</v>
      </c>
      <c r="K21" s="30"/>
    </row>
    <row r="22" spans="1:11">
      <c r="A22" s="108">
        <v>3</v>
      </c>
      <c r="B22" s="109" t="s">
        <v>64</v>
      </c>
      <c r="C22" s="110">
        <v>3</v>
      </c>
      <c r="D22" s="110">
        <v>312</v>
      </c>
      <c r="E22" s="111" t="s">
        <v>81</v>
      </c>
      <c r="F22" s="111" t="s">
        <v>82</v>
      </c>
      <c r="G22" s="109" t="s">
        <v>21</v>
      </c>
      <c r="H22" s="110">
        <v>32</v>
      </c>
      <c r="I22" s="112">
        <v>2210459</v>
      </c>
      <c r="J22" s="113">
        <v>3000000</v>
      </c>
      <c r="K22" s="30"/>
    </row>
    <row r="23" spans="1:11">
      <c r="A23" s="114">
        <v>1</v>
      </c>
      <c r="B23" s="115" t="s">
        <v>64</v>
      </c>
      <c r="C23" s="116">
        <v>1</v>
      </c>
      <c r="D23" s="116">
        <v>313</v>
      </c>
      <c r="E23" s="117" t="s">
        <v>83</v>
      </c>
      <c r="F23" s="117" t="s">
        <v>84</v>
      </c>
      <c r="G23" s="115" t="s">
        <v>16</v>
      </c>
      <c r="H23" s="116">
        <v>35</v>
      </c>
      <c r="I23" s="118">
        <v>8300845</v>
      </c>
      <c r="J23" s="119">
        <v>10000000</v>
      </c>
      <c r="K23" s="30"/>
    </row>
    <row r="24" spans="1:11">
      <c r="A24" s="108">
        <v>3</v>
      </c>
      <c r="B24" s="109" t="s">
        <v>64</v>
      </c>
      <c r="C24" s="110">
        <v>1</v>
      </c>
      <c r="D24" s="110">
        <v>406</v>
      </c>
      <c r="E24" s="111" t="s">
        <v>85</v>
      </c>
      <c r="F24" s="111" t="s">
        <v>86</v>
      </c>
      <c r="G24" s="109" t="s">
        <v>21</v>
      </c>
      <c r="H24" s="110">
        <v>45</v>
      </c>
      <c r="I24" s="112">
        <v>6921032</v>
      </c>
      <c r="J24" s="113">
        <v>5000000</v>
      </c>
      <c r="K24" s="30"/>
    </row>
    <row r="25" spans="1:11" ht="13.5" thickBot="1">
      <c r="A25" s="114">
        <v>3</v>
      </c>
      <c r="B25" s="115" t="s">
        <v>64</v>
      </c>
      <c r="C25" s="116">
        <v>1</v>
      </c>
      <c r="D25" s="116">
        <v>432</v>
      </c>
      <c r="E25" s="117" t="s">
        <v>87</v>
      </c>
      <c r="F25" s="117" t="s">
        <v>88</v>
      </c>
      <c r="G25" s="115" t="s">
        <v>16</v>
      </c>
      <c r="H25" s="116">
        <v>65</v>
      </c>
      <c r="I25" s="118">
        <v>1034054</v>
      </c>
      <c r="J25" s="119">
        <v>2000000</v>
      </c>
      <c r="K25" s="30"/>
    </row>
    <row r="26" spans="1:11" ht="13.5" thickTop="1">
      <c r="A26" s="120" t="s">
        <v>205</v>
      </c>
      <c r="B26" s="121"/>
      <c r="C26" s="122"/>
      <c r="D26" s="122"/>
      <c r="E26" s="123"/>
      <c r="F26" s="123"/>
      <c r="G26" s="121">
        <f>SUBTOTAL(103,'Apothecary Sales Rep List'!$G$13:$G$25)</f>
        <v>13</v>
      </c>
      <c r="H26" s="142">
        <f>SUBTOTAL(101,H13:H25)</f>
        <v>38.46153846153846</v>
      </c>
      <c r="I26" s="143">
        <f>SUBTOTAL(109,'Apothecary Sales Rep List'!$I$13:$I$25)</f>
        <v>48707592</v>
      </c>
      <c r="J26" s="98">
        <f>SUBTOTAL(109,'Apothecary Sales Rep List'!$J$13:$J$25)</f>
        <v>55000000</v>
      </c>
      <c r="K26" s="30"/>
    </row>
    <row r="27" spans="1:11">
      <c r="A27" s="37"/>
      <c r="B27" s="37"/>
      <c r="C27" s="37"/>
      <c r="D27" s="37"/>
      <c r="E27" s="38"/>
      <c r="F27" s="38"/>
      <c r="G27" s="37"/>
      <c r="H27" s="37"/>
      <c r="I27" s="39"/>
      <c r="J27" s="40"/>
      <c r="K27" s="30"/>
    </row>
    <row r="28" spans="1:11">
      <c r="A28" s="37"/>
      <c r="B28" s="37"/>
      <c r="C28" s="37"/>
      <c r="D28" s="37"/>
      <c r="E28" s="38"/>
      <c r="F28" s="38"/>
      <c r="G28" s="37"/>
      <c r="H28" s="37"/>
      <c r="I28" s="39"/>
      <c r="J28" s="40"/>
    </row>
    <row r="29" spans="1:11" ht="26.25">
      <c r="A29" s="43" t="s">
        <v>89</v>
      </c>
      <c r="B29" s="44"/>
      <c r="C29" s="44"/>
      <c r="D29" s="44"/>
      <c r="E29" s="44"/>
      <c r="F29" s="44"/>
      <c r="G29" s="44"/>
      <c r="H29" s="44"/>
      <c r="I29" s="45"/>
      <c r="J29" s="46"/>
    </row>
    <row r="30" spans="1:11" ht="16.5" thickBot="1">
      <c r="A30" s="28" t="s">
        <v>52</v>
      </c>
      <c r="B30" s="28" t="s">
        <v>53</v>
      </c>
      <c r="C30" s="28" t="s">
        <v>54</v>
      </c>
      <c r="D30" s="28" t="s">
        <v>55</v>
      </c>
      <c r="E30" s="28" t="s">
        <v>56</v>
      </c>
      <c r="F30" s="28" t="s">
        <v>57</v>
      </c>
      <c r="G30" s="28" t="s">
        <v>58</v>
      </c>
      <c r="H30" s="28" t="s">
        <v>59</v>
      </c>
      <c r="I30" s="29" t="s">
        <v>5</v>
      </c>
      <c r="J30" s="29" t="s">
        <v>60</v>
      </c>
    </row>
    <row r="31" spans="1:11" ht="13.5" thickTop="1">
      <c r="A31" s="144">
        <v>3</v>
      </c>
      <c r="B31" s="32" t="s">
        <v>64</v>
      </c>
      <c r="C31" s="33">
        <v>3</v>
      </c>
      <c r="D31" s="33">
        <v>312</v>
      </c>
      <c r="E31" s="34" t="s">
        <v>81</v>
      </c>
      <c r="F31" s="34" t="s">
        <v>82</v>
      </c>
      <c r="G31" s="32" t="s">
        <v>21</v>
      </c>
      <c r="H31" s="33">
        <v>32</v>
      </c>
      <c r="I31" s="35">
        <v>2210459</v>
      </c>
      <c r="J31" s="36">
        <v>3000000</v>
      </c>
    </row>
    <row r="32" spans="1:11">
      <c r="A32" s="31">
        <v>3</v>
      </c>
      <c r="B32" s="145" t="s">
        <v>64</v>
      </c>
      <c r="C32" s="33">
        <v>1</v>
      </c>
      <c r="D32" s="33">
        <v>406</v>
      </c>
      <c r="E32" s="34" t="s">
        <v>85</v>
      </c>
      <c r="F32" s="34" t="s">
        <v>86</v>
      </c>
      <c r="G32" s="32" t="s">
        <v>21</v>
      </c>
      <c r="H32" s="33">
        <v>45</v>
      </c>
      <c r="I32" s="35">
        <v>6921032</v>
      </c>
      <c r="J32" s="36">
        <v>5000000</v>
      </c>
    </row>
  </sheetData>
  <mergeCells count="2">
    <mergeCell ref="A4:J4"/>
    <mergeCell ref="A5:J5"/>
  </mergeCell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8"/>
  <sheetViews>
    <sheetView zoomScale="110" zoomScaleNormal="110" workbookViewId="0">
      <selection activeCell="H32" sqref="H32"/>
    </sheetView>
  </sheetViews>
  <sheetFormatPr defaultRowHeight="12.75"/>
  <cols>
    <col min="1" max="1" width="15.7109375" style="12" customWidth="1"/>
    <col min="2" max="2" width="16.5703125" style="12" customWidth="1"/>
    <col min="3" max="3" width="12.42578125" style="12" customWidth="1"/>
    <col min="4" max="4" width="13" style="12" customWidth="1"/>
    <col min="5" max="5" width="12.42578125" style="12" customWidth="1"/>
    <col min="6" max="6" width="15.7109375" style="12" customWidth="1"/>
    <col min="7" max="7" width="13.5703125" style="12" customWidth="1"/>
    <col min="8" max="8" width="14" style="12" customWidth="1"/>
    <col min="9" max="9" width="13" style="12" customWidth="1"/>
    <col min="10" max="16384" width="9.140625" style="12"/>
  </cols>
  <sheetData>
    <row r="1" spans="1:9" ht="18.75" thickBot="1">
      <c r="A1" s="132" t="s">
        <v>7</v>
      </c>
      <c r="B1" s="133"/>
      <c r="C1" s="133"/>
      <c r="D1" s="133"/>
      <c r="E1" s="134"/>
      <c r="G1" s="84" t="s">
        <v>8</v>
      </c>
    </row>
    <row r="2" spans="1:9" ht="20.25" customHeight="1">
      <c r="A2" s="82" t="s">
        <v>9</v>
      </c>
      <c r="B2" s="82" t="s">
        <v>10</v>
      </c>
      <c r="C2" s="83" t="s">
        <v>11</v>
      </c>
      <c r="D2" s="82" t="s">
        <v>12</v>
      </c>
      <c r="E2" s="82" t="s">
        <v>13</v>
      </c>
      <c r="G2" s="14" t="s">
        <v>11</v>
      </c>
    </row>
    <row r="3" spans="1:9">
      <c r="A3" s="15" t="s">
        <v>14</v>
      </c>
      <c r="B3" s="15" t="s">
        <v>15</v>
      </c>
      <c r="C3" s="16" t="s">
        <v>16</v>
      </c>
      <c r="D3" s="17">
        <v>33461</v>
      </c>
      <c r="E3" s="18">
        <v>2000</v>
      </c>
      <c r="G3" s="19" t="s">
        <v>16</v>
      </c>
    </row>
    <row r="4" spans="1:9">
      <c r="A4" s="15" t="s">
        <v>17</v>
      </c>
      <c r="B4" s="15" t="s">
        <v>18</v>
      </c>
      <c r="C4" s="16" t="s">
        <v>16</v>
      </c>
      <c r="D4" s="17">
        <v>34673</v>
      </c>
      <c r="E4" s="18">
        <v>3500</v>
      </c>
      <c r="H4" s="20"/>
    </row>
    <row r="5" spans="1:9">
      <c r="A5" s="15" t="s">
        <v>19</v>
      </c>
      <c r="B5" s="15" t="s">
        <v>20</v>
      </c>
      <c r="C5" s="16" t="s">
        <v>21</v>
      </c>
      <c r="D5" s="17">
        <v>34267</v>
      </c>
      <c r="E5" s="18">
        <v>6000</v>
      </c>
      <c r="I5" s="20"/>
    </row>
    <row r="6" spans="1:9" ht="18">
      <c r="A6" s="15" t="s">
        <v>22</v>
      </c>
      <c r="B6" s="15" t="s">
        <v>23</v>
      </c>
      <c r="C6" s="16" t="s">
        <v>16</v>
      </c>
      <c r="D6" s="17">
        <v>35490</v>
      </c>
      <c r="E6" s="18">
        <v>5000</v>
      </c>
      <c r="G6" s="84" t="s">
        <v>8</v>
      </c>
    </row>
    <row r="7" spans="1:9">
      <c r="A7" s="15" t="s">
        <v>17</v>
      </c>
      <c r="B7" s="15" t="s">
        <v>24</v>
      </c>
      <c r="C7" s="16" t="s">
        <v>21</v>
      </c>
      <c r="D7" s="17">
        <v>35546</v>
      </c>
      <c r="E7" s="18">
        <v>5000</v>
      </c>
      <c r="G7" s="14" t="s">
        <v>11</v>
      </c>
    </row>
    <row r="8" spans="1:9">
      <c r="A8" s="15" t="s">
        <v>25</v>
      </c>
      <c r="B8" s="15" t="s">
        <v>26</v>
      </c>
      <c r="C8" s="16" t="s">
        <v>16</v>
      </c>
      <c r="D8" s="17">
        <v>35580</v>
      </c>
      <c r="E8" s="18">
        <v>3000</v>
      </c>
      <c r="G8" s="19" t="s">
        <v>21</v>
      </c>
    </row>
    <row r="9" spans="1:9">
      <c r="A9" s="15" t="s">
        <v>27</v>
      </c>
      <c r="B9" s="15" t="s">
        <v>28</v>
      </c>
      <c r="C9" s="16" t="s">
        <v>21</v>
      </c>
      <c r="D9" s="17">
        <v>35913</v>
      </c>
      <c r="E9" s="18">
        <v>4500</v>
      </c>
      <c r="H9" s="20"/>
    </row>
    <row r="10" spans="1:9">
      <c r="A10" s="15" t="s">
        <v>29</v>
      </c>
      <c r="B10" s="15" t="s">
        <v>30</v>
      </c>
      <c r="C10" s="16" t="s">
        <v>16</v>
      </c>
      <c r="D10" s="17">
        <v>35720</v>
      </c>
      <c r="E10" s="18">
        <v>3000</v>
      </c>
    </row>
    <row r="11" spans="1:9" ht="18">
      <c r="A11" s="15" t="s">
        <v>14</v>
      </c>
      <c r="B11" s="15" t="s">
        <v>31</v>
      </c>
      <c r="C11" s="16" t="s">
        <v>21</v>
      </c>
      <c r="D11" s="17">
        <v>33736</v>
      </c>
      <c r="E11" s="18">
        <v>3500</v>
      </c>
      <c r="F11" s="21"/>
      <c r="G11" s="135" t="s">
        <v>8</v>
      </c>
      <c r="H11" s="136"/>
    </row>
    <row r="12" spans="1:9">
      <c r="A12" s="15" t="s">
        <v>32</v>
      </c>
      <c r="B12" s="15" t="s">
        <v>33</v>
      </c>
      <c r="C12" s="16" t="s">
        <v>21</v>
      </c>
      <c r="D12" s="17">
        <v>35070</v>
      </c>
      <c r="E12" s="18">
        <v>2500</v>
      </c>
      <c r="G12" s="14" t="s">
        <v>11</v>
      </c>
      <c r="H12" s="14" t="s">
        <v>12</v>
      </c>
    </row>
    <row r="13" spans="1:9">
      <c r="A13" s="15" t="s">
        <v>34</v>
      </c>
      <c r="B13" s="15" t="s">
        <v>35</v>
      </c>
      <c r="C13" s="16" t="s">
        <v>21</v>
      </c>
      <c r="D13" s="17">
        <v>34149</v>
      </c>
      <c r="E13" s="18">
        <v>2500</v>
      </c>
      <c r="G13" s="19" t="s">
        <v>21</v>
      </c>
      <c r="H13" s="19" t="s">
        <v>217</v>
      </c>
    </row>
    <row r="14" spans="1:9">
      <c r="A14" s="15" t="s">
        <v>36</v>
      </c>
      <c r="B14" s="15" t="s">
        <v>37</v>
      </c>
      <c r="C14" s="16" t="s">
        <v>16</v>
      </c>
      <c r="D14" s="17">
        <v>35875</v>
      </c>
      <c r="E14" s="18">
        <v>2000</v>
      </c>
    </row>
    <row r="15" spans="1:9">
      <c r="A15" s="15" t="s">
        <v>38</v>
      </c>
      <c r="B15" s="15" t="s">
        <v>39</v>
      </c>
      <c r="C15" s="16" t="s">
        <v>21</v>
      </c>
      <c r="D15" s="17">
        <v>34889</v>
      </c>
      <c r="E15" s="18">
        <v>2000</v>
      </c>
    </row>
    <row r="16" spans="1:9">
      <c r="A16" s="15" t="s">
        <v>40</v>
      </c>
      <c r="B16" s="15" t="s">
        <v>41</v>
      </c>
      <c r="C16" s="16" t="s">
        <v>16</v>
      </c>
      <c r="D16" s="17">
        <v>36015</v>
      </c>
      <c r="E16" s="18">
        <v>3000</v>
      </c>
    </row>
    <row r="17" spans="1:10">
      <c r="A17" s="15" t="s">
        <v>42</v>
      </c>
      <c r="B17" s="15" t="s">
        <v>43</v>
      </c>
      <c r="C17" s="16" t="s">
        <v>16</v>
      </c>
      <c r="D17" s="17">
        <v>36348</v>
      </c>
      <c r="E17" s="18">
        <v>2000</v>
      </c>
    </row>
    <row r="18" spans="1:10">
      <c r="E18" s="21"/>
      <c r="F18" s="21"/>
    </row>
    <row r="19" spans="1:10" ht="13.5" customHeight="1">
      <c r="A19" s="7" t="s">
        <v>220</v>
      </c>
      <c r="B19" s="8"/>
      <c r="C19" s="9"/>
      <c r="D19" s="8"/>
      <c r="E19" s="8"/>
      <c r="F19" s="10"/>
      <c r="G19" s="8"/>
      <c r="H19" s="8"/>
      <c r="I19" s="8"/>
      <c r="J19" s="11"/>
    </row>
    <row r="20" spans="1:10" ht="13.5" customHeight="1">
      <c r="A20" s="13" t="s">
        <v>44</v>
      </c>
    </row>
    <row r="21" spans="1:10">
      <c r="A21" s="146">
        <f>SUMIF(C3:C17, "F", E3:E17)</f>
        <v>23500</v>
      </c>
      <c r="B21" s="13" t="s">
        <v>45</v>
      </c>
      <c r="C21" s="13"/>
      <c r="D21" s="13"/>
      <c r="E21" s="13"/>
      <c r="F21" s="13"/>
    </row>
    <row r="22" spans="1:10">
      <c r="A22" s="146">
        <f>SUMIF(C3:C17, "M", E3:E17)</f>
        <v>26000</v>
      </c>
      <c r="B22" s="13" t="s">
        <v>46</v>
      </c>
      <c r="C22" s="13"/>
      <c r="D22" s="13"/>
      <c r="E22" s="13"/>
      <c r="F22" s="13"/>
    </row>
    <row r="23" spans="1:10">
      <c r="A23" s="147">
        <f>COUNTIF(A2:E17, "=$3,500")</f>
        <v>2</v>
      </c>
      <c r="B23" s="13" t="s">
        <v>47</v>
      </c>
      <c r="C23" s="13"/>
      <c r="D23" s="13"/>
      <c r="E23" s="13"/>
      <c r="F23" s="13"/>
    </row>
    <row r="24" spans="1:10">
      <c r="A24" s="146">
        <f>DAVERAGE(A2:E17, "empbasepay", G2:G3)</f>
        <v>2937.5</v>
      </c>
      <c r="B24" s="13" t="s">
        <v>48</v>
      </c>
      <c r="C24" s="13"/>
      <c r="D24" s="13"/>
      <c r="E24" s="13"/>
      <c r="F24" s="13"/>
    </row>
    <row r="25" spans="1:10">
      <c r="A25" s="146">
        <f>DSUM(A2:E17, "empbasepay", G7:G8)</f>
        <v>26000</v>
      </c>
      <c r="B25" s="13" t="s">
        <v>49</v>
      </c>
      <c r="C25" s="13"/>
      <c r="D25" s="13"/>
      <c r="E25" s="13"/>
      <c r="F25" s="13"/>
    </row>
    <row r="26" spans="1:10">
      <c r="A26" s="146">
        <f>DSUM(A2:E17, "EMPBASEPAY", G12:H13)</f>
        <v>16500</v>
      </c>
      <c r="B26" s="13" t="s">
        <v>92</v>
      </c>
      <c r="C26" s="13"/>
      <c r="D26" s="13"/>
      <c r="E26" s="13"/>
      <c r="F26" s="13"/>
    </row>
    <row r="28" spans="1:10">
      <c r="A28" s="13" t="s">
        <v>50</v>
      </c>
      <c r="E28" s="22"/>
    </row>
  </sheetData>
  <mergeCells count="2">
    <mergeCell ref="A1:E1"/>
    <mergeCell ref="G11:H11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TableTotal</vt:lpstr>
      <vt:lpstr>VLookUp</vt:lpstr>
      <vt:lpstr>Apothecary Sales Rep List</vt:lpstr>
      <vt:lpstr>Database Function</vt:lpstr>
      <vt:lpstr>'Apothecary Sales Rep List'!Criteria</vt:lpstr>
      <vt:lpstr>'Apothecary Sales Rep List'!Extract</vt:lpstr>
    </vt:vector>
  </TitlesOfParts>
  <Company>Course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Appy 7-1 Watson Security Systems</dc:title>
  <dc:creator>Jeff Quasney</dc:creator>
  <cp:lastModifiedBy>Changchit, Chuleeporn</cp:lastModifiedBy>
  <cp:lastPrinted>2003-04-28T23:33:35Z</cp:lastPrinted>
  <dcterms:created xsi:type="dcterms:W3CDTF">2001-03-31T19:24:53Z</dcterms:created>
  <dcterms:modified xsi:type="dcterms:W3CDTF">2016-09-29T22:16:30Z</dcterms:modified>
</cp:coreProperties>
</file>