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2.xml" ContentType="application/vnd.openxmlformats-officedocument.drawing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Objects="placeholders" codeName="Ten_skoroszyt"/>
  <mc:AlternateContent xmlns:mc="http://schemas.openxmlformats.org/markup-compatibility/2006">
    <mc:Choice Requires="x15">
      <x15ac:absPath xmlns:x15ac="http://schemas.microsoft.com/office/spreadsheetml/2010/11/ac" url="C:\Users\student\Downloads\STUDENTS_MID\"/>
    </mc:Choice>
  </mc:AlternateContent>
  <bookViews>
    <workbookView xWindow="0" yWindow="0" windowWidth="28800" windowHeight="12435" tabRatio="901"/>
  </bookViews>
  <sheets>
    <sheet name="BALANCE" sheetId="138" r:id="rId1"/>
    <sheet name="SEC_Comm" sheetId="112" r:id="rId2"/>
    <sheet name="SEC_Processes" sheetId="127" r:id="rId3"/>
    <sheet name="PP" sheetId="129" r:id="rId4"/>
    <sheet name="RES" sheetId="133" r:id="rId5"/>
    <sheet name="CHP" sheetId="132" r:id="rId6"/>
    <sheet name="HPL" sheetId="137" r:id="rId7"/>
    <sheet name="EMI" sheetId="134" r:id="rId8"/>
    <sheet name="T&amp;D" sheetId="136" r:id="rId9"/>
    <sheet name="SCHEM_ELC" sheetId="139" r:id="rId10"/>
  </sheets>
  <externalReferences>
    <externalReference r:id="rId11"/>
  </externalReferences>
  <definedNames>
    <definedName name="_Order1">0</definedName>
    <definedName name="FID_1">[1]AGR_Fuels!$A$2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8" i="136" l="1"/>
  <c r="F9" i="136"/>
  <c r="F10" i="136"/>
  <c r="F8" i="136"/>
  <c r="D10" i="136"/>
  <c r="D9" i="136"/>
  <c r="E10" i="136"/>
  <c r="E9" i="136"/>
  <c r="E8" i="136"/>
  <c r="D8" i="136"/>
  <c r="C9" i="136"/>
  <c r="C10" i="136"/>
  <c r="C8" i="136"/>
  <c r="B10" i="136"/>
  <c r="B9" i="136"/>
  <c r="B8" i="136"/>
  <c r="E9" i="133" l="1"/>
  <c r="E8" i="133"/>
  <c r="P8" i="133"/>
  <c r="H8" i="133"/>
  <c r="L8" i="132" l="1"/>
  <c r="L11" i="132"/>
  <c r="M11" i="132" s="1"/>
  <c r="H9" i="133" l="1"/>
  <c r="P9" i="129" l="1"/>
  <c r="Q9" i="129" s="1"/>
  <c r="P8" i="129"/>
  <c r="Q8" i="129" s="1"/>
  <c r="E45" i="138" l="1"/>
  <c r="E44" i="138"/>
  <c r="B10" i="134" l="1"/>
  <c r="B9" i="134"/>
  <c r="B8" i="134"/>
  <c r="F11" i="136"/>
  <c r="H8" i="137"/>
  <c r="K8" i="137" s="1"/>
  <c r="G8" i="132"/>
  <c r="O8" i="132"/>
  <c r="F9" i="129"/>
  <c r="F8" i="129"/>
  <c r="F16" i="138"/>
  <c r="E16" i="138"/>
  <c r="Y11" i="132"/>
  <c r="Z11" i="132" s="1"/>
  <c r="W11" i="132"/>
  <c r="V11" i="132"/>
  <c r="U11" i="132"/>
  <c r="V8" i="132"/>
  <c r="U8" i="132"/>
  <c r="H9" i="129"/>
  <c r="H8" i="129"/>
  <c r="F8" i="137" l="1"/>
  <c r="X11" i="132"/>
  <c r="AA11" i="132" s="1"/>
  <c r="AF11" i="132"/>
  <c r="AG11" i="132" s="1"/>
  <c r="F8" i="132"/>
  <c r="AB11" i="132" l="1"/>
  <c r="AC11" i="132" s="1"/>
  <c r="Y8" i="132"/>
  <c r="Z8" i="132" s="1"/>
  <c r="W8" i="132"/>
  <c r="AF8" i="132" s="1"/>
  <c r="AG8" i="132" s="1"/>
  <c r="AC8" i="132" l="1"/>
  <c r="AD8" i="132" s="1"/>
  <c r="AH8" i="132" s="1"/>
  <c r="AE8" i="132" l="1"/>
  <c r="AE11" i="132"/>
  <c r="AD11" i="132"/>
  <c r="AH11" i="132" s="1"/>
  <c r="I8" i="137" l="1"/>
  <c r="Q8" i="132" l="1"/>
  <c r="P8" i="132"/>
  <c r="Q9" i="133"/>
  <c r="Q8" i="133"/>
  <c r="S9" i="129"/>
  <c r="S8" i="129"/>
  <c r="R9" i="129"/>
  <c r="R8" i="129"/>
  <c r="B12" i="134" l="1"/>
  <c r="B8" i="133"/>
  <c r="B11" i="134"/>
  <c r="D11" i="136" l="1"/>
  <c r="E11" i="136"/>
  <c r="C11" i="136"/>
  <c r="B11" i="136"/>
  <c r="E13" i="132"/>
  <c r="E9" i="132"/>
  <c r="E12" i="132"/>
  <c r="E9" i="129"/>
  <c r="E8" i="129"/>
  <c r="C11" i="132"/>
  <c r="B11" i="132"/>
  <c r="E8" i="137"/>
  <c r="C8" i="137"/>
  <c r="B8" i="137"/>
  <c r="C9" i="133"/>
  <c r="B9" i="133"/>
  <c r="C8" i="133"/>
  <c r="B9" i="129"/>
  <c r="C9" i="129"/>
  <c r="E10" i="132"/>
  <c r="C8" i="132"/>
  <c r="B8" i="132"/>
  <c r="C8" i="129"/>
  <c r="B8" i="129"/>
</calcChain>
</file>

<file path=xl/comments1.xml><?xml version="1.0" encoding="utf-8"?>
<comments xmlns="http://schemas.openxmlformats.org/spreadsheetml/2006/main">
  <authors>
    <author>Amit Kanudia</author>
    <author>Maurizio Gargiulo</author>
  </authors>
  <commentList>
    <comment ref="F5" authorId="0" shapeId="0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G5" authorId="1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5" authorId="1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5" authorId="1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>
  <authors>
    <author>Maurizio Gargiulo</author>
    <author>Amit Kanudia</author>
  </authors>
  <commentList>
    <comment ref="H5" authorId="0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5" authorId="1" shapeId="0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J5" authorId="0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</commentList>
</comments>
</file>

<file path=xl/comments3.xml><?xml version="1.0" encoding="utf-8"?>
<comments xmlns="http://schemas.openxmlformats.org/spreadsheetml/2006/main">
  <authors>
    <author>Maurizio Gargiulo</author>
  </authors>
  <commentList>
    <comment ref="C5" authorId="0" shapeId="0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C16" authorId="0" shapeId="0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comments4.xml><?xml version="1.0" encoding="utf-8"?>
<comments xmlns="http://schemas.openxmlformats.org/spreadsheetml/2006/main">
  <authors>
    <author>Maurizio Gargiulo</author>
  </authors>
  <commentList>
    <comment ref="C5" authorId="0" shapeId="0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comments5.xml><?xml version="1.0" encoding="utf-8"?>
<comments xmlns="http://schemas.openxmlformats.org/spreadsheetml/2006/main">
  <authors>
    <author>Maurizio Gargiulo</author>
    <author>tc={70911FE4-4C4E-4558-8CD0-C1439EB30AC1}</author>
    <author>tc={E4F5F666-2BDB-4F8C-8784-8054A11A4221}</author>
  </authors>
  <commentList>
    <comment ref="C5" authorId="0" shapeId="0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X5" authorId="1" shapeId="0">
      <text>
        <r>
          <rPr>
            <sz val="10"/>
            <rFont val="Arial"/>
            <family val="2"/>
            <charset val="238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Produkcja energii elektrycznej netto w pełnej kondensacji</t>
        </r>
      </text>
    </comment>
    <comment ref="AA5" authorId="2" shapeId="0">
      <text>
        <r>
          <rPr>
            <sz val="10"/>
            <rFont val="Arial"/>
            <family val="2"/>
            <charset val="238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Wielkość produkcji energii elektrycznej, która jest „tracona” na rzecz produkcji ciepła PPELC (upuszczona para mogłaby wykonać pracę na łopatach turbiny skutkującą produkcją energii elektrycznej)</t>
        </r>
      </text>
    </comment>
  </commentList>
</comments>
</file>

<file path=xl/comments6.xml><?xml version="1.0" encoding="utf-8"?>
<comments xmlns="http://schemas.openxmlformats.org/spreadsheetml/2006/main">
  <authors>
    <author>Maurizio Gargiulo</author>
  </authors>
  <commentList>
    <comment ref="C5" authorId="0" shapeId="0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comments7.xml><?xml version="1.0" encoding="utf-8"?>
<comments xmlns="http://schemas.openxmlformats.org/spreadsheetml/2006/main">
  <authors>
    <author>Maurizio Gargiulo</author>
  </authors>
  <commentList>
    <comment ref="C5" authorId="0" shapeId="0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sharedStrings.xml><?xml version="1.0" encoding="utf-8"?>
<sst xmlns="http://schemas.openxmlformats.org/spreadsheetml/2006/main" count="707" uniqueCount="320">
  <si>
    <t>Typ jednostki wytwórczej</t>
  </si>
  <si>
    <t>Moc osiągalna elektryczna netto</t>
  </si>
  <si>
    <t>Produkcja energii elektrycznej netto</t>
  </si>
  <si>
    <t>Produkcja ciepła netto</t>
  </si>
  <si>
    <t>Zużycie paliwa</t>
  </si>
  <si>
    <t>Średnia
wartość
opałowa</t>
  </si>
  <si>
    <t>MW</t>
  </si>
  <si>
    <t>GWh</t>
  </si>
  <si>
    <t>TJ</t>
  </si>
  <si>
    <t>kJ/kg</t>
  </si>
  <si>
    <r>
      <t>mln m</t>
    </r>
    <r>
      <rPr>
        <vertAlign val="superscript"/>
        <sz val="10"/>
        <rFont val="Times New Roman"/>
        <family val="1"/>
        <charset val="238"/>
      </rPr>
      <t>3</t>
    </r>
  </si>
  <si>
    <r>
      <t>kJ/m</t>
    </r>
    <r>
      <rPr>
        <vertAlign val="superscript"/>
        <sz val="10"/>
        <rFont val="Times New Roman"/>
        <family val="1"/>
        <charset val="238"/>
      </rPr>
      <t>3</t>
    </r>
  </si>
  <si>
    <r>
      <t>Elektrownie na węglu kamiennym</t>
    </r>
    <r>
      <rPr>
        <b/>
        <vertAlign val="superscript"/>
        <sz val="10"/>
        <rFont val="Times New Roman"/>
        <family val="1"/>
        <charset val="238"/>
      </rPr>
      <t>1</t>
    </r>
  </si>
  <si>
    <r>
      <t>Elektrownie na węglu brunatnym</t>
    </r>
    <r>
      <rPr>
        <b/>
        <vertAlign val="superscript"/>
        <sz val="10"/>
        <rFont val="Times New Roman"/>
        <family val="1"/>
        <charset val="238"/>
      </rPr>
      <t>1</t>
    </r>
  </si>
  <si>
    <r>
      <t>Elektrociepłownie na węglu kamiennym</t>
    </r>
    <r>
      <rPr>
        <b/>
        <vertAlign val="superscript"/>
        <sz val="10"/>
        <rFont val="Times New Roman"/>
        <family val="1"/>
        <charset val="238"/>
      </rPr>
      <t>1</t>
    </r>
  </si>
  <si>
    <r>
      <t>Elektrownie na gazie ziemnym</t>
    </r>
    <r>
      <rPr>
        <b/>
        <vertAlign val="superscript"/>
        <sz val="10"/>
        <rFont val="Times New Roman"/>
        <family val="1"/>
        <charset val="238"/>
      </rPr>
      <t>1</t>
    </r>
  </si>
  <si>
    <r>
      <t>Elektrownie wiatrowe</t>
    </r>
    <r>
      <rPr>
        <b/>
        <vertAlign val="superscript"/>
        <sz val="10"/>
        <rFont val="Times New Roman"/>
        <family val="1"/>
        <charset val="238"/>
      </rPr>
      <t>1</t>
    </r>
  </si>
  <si>
    <r>
      <t>Elektrownie słoneczne</t>
    </r>
    <r>
      <rPr>
        <b/>
        <vertAlign val="superscript"/>
        <sz val="10"/>
        <rFont val="Times New Roman"/>
        <family val="1"/>
        <charset val="238"/>
      </rPr>
      <t>1</t>
    </r>
  </si>
  <si>
    <r>
      <t>Ciepłownie</t>
    </r>
    <r>
      <rPr>
        <b/>
        <vertAlign val="superscript"/>
        <sz val="10"/>
        <rFont val="Times New Roman"/>
        <family val="1"/>
        <charset val="238"/>
      </rPr>
      <t>2</t>
    </r>
  </si>
  <si>
    <t>Razem</t>
  </si>
  <si>
    <t>1) opracowanie własne na podstawie "Statystyka Elektroenergetyki Polskiej 2020" - Ministerstwo Klimatu i Środowiska, Agencja Rynku Energii S.A., Warszawa 2021.</t>
  </si>
  <si>
    <t>Nośnik energii</t>
  </si>
  <si>
    <t>Przesył i transformacja</t>
  </si>
  <si>
    <t>Sprawność</t>
  </si>
  <si>
    <t>Energia elektryczna</t>
  </si>
  <si>
    <t>Energia cieplna</t>
  </si>
  <si>
    <t>Jednostka</t>
  </si>
  <si>
    <t>Zapotrzebowanie końcowe</t>
  </si>
  <si>
    <t>[TWh]</t>
  </si>
  <si>
    <t>[PJ]</t>
  </si>
  <si>
    <t>Define Commodities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</si>
  <si>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</si>
  <si>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</si>
  <si>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</si>
  <si>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</si>
  <si>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</si>
  <si>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</si>
  <si>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</si>
  <si>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</si>
  <si>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</si>
  <si>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\I: Commodity Set</t>
  </si>
  <si>
    <t>Commodity Name</t>
  </si>
  <si>
    <t>Commodity Description</t>
  </si>
  <si>
    <t>Sense of Balance Equation</t>
  </si>
  <si>
    <t>TimeSlice Level</t>
  </si>
  <si>
    <t>Peak Monitoring</t>
  </si>
  <si>
    <t>Electricity Indicator (for CHPs)</t>
  </si>
  <si>
    <t>NRG</t>
  </si>
  <si>
    <t>High Voltage Electricity (&gt;110 kV)</t>
  </si>
  <si>
    <t>PJ</t>
  </si>
  <si>
    <t>DAYNITE</t>
  </si>
  <si>
    <t>ANNUAL</t>
  </si>
  <si>
    <t>ELC</t>
  </si>
  <si>
    <t>Medium Voltage Electricity (1-60 kV)</t>
  </si>
  <si>
    <t>Low Voltage Electricity (&lt; 1kV)</t>
  </si>
  <si>
    <t>HEAT_HT</t>
  </si>
  <si>
    <t>High Temperature Heat</t>
  </si>
  <si>
    <t>HEAT_LT</t>
  </si>
  <si>
    <t>Low Temperature Heat</t>
  </si>
  <si>
    <t>DEM</t>
  </si>
  <si>
    <t>ENV</t>
  </si>
  <si>
    <t>CO2</t>
  </si>
  <si>
    <t>Carbon Dioxide Emission</t>
  </si>
  <si>
    <t>kt</t>
  </si>
  <si>
    <t>Available Commodity Sets</t>
  </si>
  <si>
    <t>Energy</t>
  </si>
  <si>
    <t>Emission</t>
  </si>
  <si>
    <t>Demand</t>
  </si>
  <si>
    <t>MAT</t>
  </si>
  <si>
    <t>Material</t>
  </si>
  <si>
    <t>FIN</t>
  </si>
  <si>
    <t>Financial</t>
  </si>
  <si>
    <t>Define Processes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</si>
  <si>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</si>
  <si>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</si>
  <si>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</si>
  <si>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</si>
  <si>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</si>
  <si>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</si>
  <si>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</si>
  <si>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</si>
  <si>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</si>
  <si>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</si>
  <si>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\I: Process Set</t>
  </si>
  <si>
    <t>Region Name</t>
  </si>
  <si>
    <t>Technology Name</t>
  </si>
  <si>
    <t>Technology Description</t>
  </si>
  <si>
    <t>Activity Unit</t>
  </si>
  <si>
    <t>Capacity Unit</t>
  </si>
  <si>
    <t>Primary Commodity Group</t>
  </si>
  <si>
    <t>Vintage Tracking</t>
  </si>
  <si>
    <t>ELE</t>
  </si>
  <si>
    <t>PL</t>
  </si>
  <si>
    <t>Existing Onshore Wind Turbines</t>
  </si>
  <si>
    <t>GW</t>
  </si>
  <si>
    <t>Existing Photovoltaics (all Types)</t>
  </si>
  <si>
    <t>Existing Hard Coal Power Plants</t>
  </si>
  <si>
    <t>Existing Brown Coal Power Plants</t>
  </si>
  <si>
    <t>CHP</t>
  </si>
  <si>
    <t>CHP_EX_HC</t>
  </si>
  <si>
    <t>Existing Hard Coal CHPs</t>
  </si>
  <si>
    <t>CHP_EX_NAT-GAS</t>
  </si>
  <si>
    <t>Existing Natural Gas CHPs</t>
  </si>
  <si>
    <t>HPL</t>
  </si>
  <si>
    <t>HPL_EX_HC</t>
  </si>
  <si>
    <t>Existing Hard Coal Heat Only Plants</t>
  </si>
  <si>
    <t>PRE</t>
  </si>
  <si>
    <t>TRANSF_HV-LV</t>
  </si>
  <si>
    <t>Electricity Transformation and Distribution High Voltage to Low Voltage</t>
  </si>
  <si>
    <t>TRANSF_HT-LT</t>
  </si>
  <si>
    <t>Heat Transformation and Distribution</t>
  </si>
  <si>
    <t>Available Process Sets</t>
  </si>
  <si>
    <t>Power Plant (Electricity Only)</t>
  </si>
  <si>
    <t>Combined Heat &amp; Power Plant</t>
  </si>
  <si>
    <t>STG</t>
  </si>
  <si>
    <t>Timeslice Storage</t>
  </si>
  <si>
    <t>Generic Process</t>
  </si>
  <si>
    <t>DMD</t>
  </si>
  <si>
    <t>Demand Process</t>
  </si>
  <si>
    <t>IMP</t>
  </si>
  <si>
    <t>Import</t>
  </si>
  <si>
    <t>Commodity only at Output</t>
  </si>
  <si>
    <t>EXP</t>
  </si>
  <si>
    <t>Eksport</t>
  </si>
  <si>
    <t>Commodity only at Input</t>
  </si>
  <si>
    <t>MIN</t>
  </si>
  <si>
    <t>Mining</t>
  </si>
  <si>
    <t>Heat Only Plant</t>
  </si>
  <si>
    <t>Power Plants</t>
  </si>
  <si>
    <t>~FI_T</t>
  </si>
  <si>
    <t>* TechDesc</t>
  </si>
  <si>
    <t>Comm-IN</t>
  </si>
  <si>
    <t>Comm-OUT</t>
  </si>
  <si>
    <t>EFF</t>
  </si>
  <si>
    <t>CAP2ACT</t>
  </si>
  <si>
    <t>STOCK~2050</t>
  </si>
  <si>
    <t>PEAK</t>
  </si>
  <si>
    <t>AFA</t>
  </si>
  <si>
    <t>FIXOM</t>
  </si>
  <si>
    <t>VAROM</t>
  </si>
  <si>
    <t>\I: Technology Name</t>
  </si>
  <si>
    <t>Commodity Input</t>
  </si>
  <si>
    <t>Commodity Output</t>
  </si>
  <si>
    <t>Efficiency</t>
  </si>
  <si>
    <t>Capacity to Activity Factor</t>
  </si>
  <si>
    <t>Installed Capacity [GW]</t>
  </si>
  <si>
    <t>Peak EQ Factor</t>
  </si>
  <si>
    <t>Annual Availability Factor</t>
  </si>
  <si>
    <t>Fixed O&amp;M Costs [PLN/kW]</t>
  </si>
  <si>
    <t>Variable O&amp;M Costs [PLN/GJ]</t>
  </si>
  <si>
    <t>HC</t>
  </si>
  <si>
    <t>BC</t>
  </si>
  <si>
    <t>Renewable Energy Sources</t>
  </si>
  <si>
    <t>*TechDesc</t>
  </si>
  <si>
    <t>WIND-ON</t>
  </si>
  <si>
    <t>SOLAR</t>
  </si>
  <si>
    <t>Combined Heat and Power Plants</t>
  </si>
  <si>
    <t>*Obliczenia pomocnicze</t>
  </si>
  <si>
    <t>CHPR~FX</t>
  </si>
  <si>
    <t>CHPR~LO</t>
  </si>
  <si>
    <t>CHPR~UP</t>
  </si>
  <si>
    <t>CEH</t>
  </si>
  <si>
    <t>VAR_ACT</t>
  </si>
  <si>
    <t>Heat to Power Factor (FX)</t>
  </si>
  <si>
    <t>Heat to Power Factor (LO)</t>
  </si>
  <si>
    <t>Heat to Power Factor (UP)</t>
  </si>
  <si>
    <t>Electricity Loss per Heat Gained</t>
  </si>
  <si>
    <t>Wskaźnik aktywności [PJ]</t>
  </si>
  <si>
    <t>Produkcja energii elektrycznej  netto w PK* [TWh]</t>
  </si>
  <si>
    <t>Produkcja energii elektrycznej  netto  [TWh]</t>
  </si>
  <si>
    <t>Produkcja energii elektrycznej  netto  [PJ]</t>
  </si>
  <si>
    <t xml:space="preserve"> [PJ]</t>
  </si>
  <si>
    <t>Produkcja ciepła 
[PJ]</t>
  </si>
  <si>
    <t>Produkcja energii elektrycznej i ciepła [PJ]</t>
  </si>
  <si>
    <t>Wskaźnik skojarzenia</t>
  </si>
  <si>
    <t>Zużycie Paliwa
 [PJ]</t>
  </si>
  <si>
    <t>Zużycie paliwa 
[tys.t]</t>
  </si>
  <si>
    <t>Sprawność ogólna
[%]</t>
  </si>
  <si>
    <t>NAT-GAS</t>
  </si>
  <si>
    <t>Heat Only Plants</t>
  </si>
  <si>
    <t>Transformation and Distribution Networks</t>
  </si>
  <si>
    <t>Emission factor per chemical energy unit of fuel</t>
  </si>
  <si>
    <t>~PRCCOMEMI</t>
  </si>
  <si>
    <t>&lt;- Fuel Name as Column Header</t>
  </si>
  <si>
    <t>Commodity Name (Pollutant)</t>
  </si>
  <si>
    <t>Emission factor [kt/PJ]</t>
  </si>
  <si>
    <t>STOCK~2020~2021</t>
  </si>
  <si>
    <t>STOCK~2025</t>
  </si>
  <si>
    <t>STOCK~2030</t>
  </si>
  <si>
    <t>STOCK~2035</t>
  </si>
  <si>
    <t>STOCK~2040</t>
  </si>
  <si>
    <t>STOCK~2045</t>
  </si>
  <si>
    <t>`</t>
  </si>
  <si>
    <t>\I: Predefiniowany zbiór dóbr</t>
  </si>
  <si>
    <t>Nazwa dobra</t>
  </si>
  <si>
    <t>Opis sobra</t>
  </si>
  <si>
    <t>Jednostka dobra</t>
  </si>
  <si>
    <t>Poziom podokresów roku - równanie bilansu</t>
  </si>
  <si>
    <t>Oznaczenie dobra "energia elektryczna" dla CHP</t>
  </si>
  <si>
    <t>\I: Predefiniowany zbiór procesów</t>
  </si>
  <si>
    <t>Nazwa regionu</t>
  </si>
  <si>
    <t>Nazwa procesu</t>
  </si>
  <si>
    <t>Opis procesu</t>
  </si>
  <si>
    <t>Jednostka aktywności procesu</t>
  </si>
  <si>
    <t>Jednostka mocy zainstalowanej procesu</t>
  </si>
  <si>
    <t>Moc zainstalowana (w roku po znaku ~)</t>
  </si>
  <si>
    <t>Dobro na wejściu</t>
  </si>
  <si>
    <t>Dobro na wyjściu</t>
  </si>
  <si>
    <t>Przelicznik mocy zainstalowanej na aktywność (produkcję) procesu</t>
  </si>
  <si>
    <t>Dostępność mocy w szczycie zapotrzebowania</t>
  </si>
  <si>
    <t>Roczna dostępność mocy</t>
  </si>
  <si>
    <t>Koszty stałe (niezależne od produkcji)</t>
  </si>
  <si>
    <t>Koszty zmienne niepaliwowe (zależne od produkcji)</t>
  </si>
  <si>
    <t>\I: Nazwa procesu</t>
  </si>
  <si>
    <t>Stosunek produkcji ciepła do produkcji energii elektrycznej (stały)</t>
  </si>
  <si>
    <t>Stosunek produkcji ciepła do produkcji energii elektrycznej (maksymalny)</t>
  </si>
  <si>
    <t>Stosunek produkcji ciepła do produkcji energii elektrycznej (minimalny)</t>
  </si>
  <si>
    <t>Spadek sprawności elektrycznej związany z produkcją ciepła</t>
  </si>
  <si>
    <t>Nazwa dobra (polutanta)</t>
  </si>
  <si>
    <t>Współczynnik emisji polutanta dla danego dobra (paliwa)</t>
  </si>
  <si>
    <t>AFA~2020~2021~FX</t>
  </si>
  <si>
    <t>STOCK~2020</t>
  </si>
  <si>
    <t>PJa</t>
  </si>
  <si>
    <t>Generation unit type</t>
  </si>
  <si>
    <t>Net Electric Power</t>
  </si>
  <si>
    <t>Net electricity generation</t>
  </si>
  <si>
    <t>Net heat generation</t>
  </si>
  <si>
    <t>Fuel used</t>
  </si>
  <si>
    <t>Average lower heating valuee</t>
  </si>
  <si>
    <t>Hard coal fired Electricity only power plants</t>
  </si>
  <si>
    <t>Brown coal fired Electricity only power plants</t>
  </si>
  <si>
    <t>Hard coal fired Combined Heat &amp; Power power plants</t>
  </si>
  <si>
    <t>Natural gas fired Electricity only power plants</t>
  </si>
  <si>
    <t>Onshore Wind Turbines</t>
  </si>
  <si>
    <t>Large Scale Photovoltaics</t>
  </si>
  <si>
    <t>Hard coal fired Heat only plants</t>
  </si>
  <si>
    <t>Total</t>
  </si>
  <si>
    <t>Source / Źródło:</t>
  </si>
  <si>
    <t>Tabela 1: Uproszczony bilans energii dla polskiego systemu elektroenergetycznego w 2020 r.</t>
  </si>
  <si>
    <t>Table 1: Simple energy balance of Polish energy system in 2020</t>
  </si>
  <si>
    <t>Energy carrier</t>
  </si>
  <si>
    <t>Electricity</t>
  </si>
  <si>
    <t>District Heat</t>
  </si>
  <si>
    <t>SN-nn | MV-LV</t>
  </si>
  <si>
    <t>WT-NT | HT-LT</t>
  </si>
  <si>
    <t>Transmission and distribution</t>
  </si>
  <si>
    <t>Tabela 2: Sprawności przesyłu i transformacji nośników energii w sieci w 2020 r.</t>
  </si>
  <si>
    <t>Tabela 2: Efficiency of Transmission and distribution of energy carriers in 2020</t>
  </si>
  <si>
    <t>Tabela 3: Zapotrzebowanie na energię końcową w 2020 r.</t>
  </si>
  <si>
    <t>Table 3: Final energy demand in 2020</t>
  </si>
  <si>
    <t>Final energy demand</t>
  </si>
  <si>
    <t>ELEC_HV</t>
  </si>
  <si>
    <t>ELEC_MV</t>
  </si>
  <si>
    <t>ELEC_LV</t>
  </si>
  <si>
    <t>ELEC_FIN</t>
  </si>
  <si>
    <t>Heat - Final Energy</t>
  </si>
  <si>
    <t>Electricity - Final Energy</t>
  </si>
  <si>
    <t>Typ równania bilansu dobra</t>
  </si>
  <si>
    <t>Monitorowanie szczytu</t>
  </si>
  <si>
    <t>ELE_EX_WIND-ON</t>
  </si>
  <si>
    <t>ELE_EX_PV</t>
  </si>
  <si>
    <t>ELE_EX_HC</t>
  </si>
  <si>
    <t>ELE_EX_BC</t>
  </si>
  <si>
    <t>Grupa dóbr wyznaczających aktywność</t>
  </si>
  <si>
    <t>Śledzenie rocznika</t>
  </si>
  <si>
    <t>HEAT_FIN</t>
  </si>
  <si>
    <t>* Energy Balance / Bilans energii</t>
  </si>
  <si>
    <t>* Final Energy Demand / Popyt na energię finalną</t>
  </si>
  <si>
    <t>2) opracowanie własne na podstawie "Energetyka Cieplna w Liczbach 2021" - Urząd Regulacji Energetyki, Warszawa 2022.</t>
  </si>
  <si>
    <t>3) EUROSTAT NRG_BAL, NRG_BAL_PEH.</t>
  </si>
  <si>
    <t>Shoud have commodity of type DEM on Output</t>
  </si>
  <si>
    <t>Year</t>
  </si>
  <si>
    <t>Rok</t>
  </si>
  <si>
    <t>Alternative Syntax - one process</t>
  </si>
  <si>
    <t>Limit type [(in)equality sing]</t>
  </si>
  <si>
    <t>Znak równania</t>
  </si>
  <si>
    <t>STOCK</t>
  </si>
  <si>
    <t>FX</t>
  </si>
  <si>
    <t>WN-WN | HV-HV</t>
  </si>
  <si>
    <t>Wartości liczbowe przepływów w GWh 2020 r.</t>
  </si>
  <si>
    <t>Potrzebny własne elektrowni uwzględnia sprawność netto</t>
  </si>
  <si>
    <t>Schemat pomija wejścia paliwowe dla technologii wytwarzania</t>
  </si>
  <si>
    <t>ELC_HV</t>
  </si>
  <si>
    <t>&gt;</t>
  </si>
  <si>
    <t>ELC_HV-HV</t>
  </si>
  <si>
    <t>T&amp;D HV</t>
  </si>
  <si>
    <t>ELC_MV</t>
  </si>
  <si>
    <t>ELC_MV-MV</t>
  </si>
  <si>
    <t>SEKTOR-ELC</t>
  </si>
  <si>
    <t>T&amp;D MV</t>
  </si>
  <si>
    <t>Sector</t>
  </si>
  <si>
    <t>Final Energy</t>
  </si>
  <si>
    <t>Fuel</t>
  </si>
  <si>
    <t>Without</t>
  </si>
  <si>
    <t>Consumption</t>
  </si>
  <si>
    <t>Sectoral</t>
  </si>
  <si>
    <t>Process</t>
  </si>
  <si>
    <t>ELC_LV-LV</t>
  </si>
  <si>
    <t>Generation</t>
  </si>
  <si>
    <t>CHPI</t>
  </si>
  <si>
    <t>T&amp;D LV</t>
  </si>
  <si>
    <t>ELC_LV</t>
  </si>
  <si>
    <t>Razem wprowadzono</t>
  </si>
  <si>
    <t>With</t>
  </si>
  <si>
    <t>Razem pobrano</t>
  </si>
  <si>
    <t>Pompowanie</t>
  </si>
  <si>
    <t>REN</t>
  </si>
  <si>
    <t>Potrzeby własne</t>
  </si>
  <si>
    <t>Wskaźnik strat</t>
  </si>
  <si>
    <t>WN-SN | HV-MV</t>
  </si>
  <si>
    <t>* Transmission &amp; Distribution Losses / Straty przesyłu i dystrybucji</t>
  </si>
  <si>
    <t>TRANSF_HV-HV</t>
  </si>
  <si>
    <t>Electricity Transformation and Distribution High Voltage to High Voltage</t>
  </si>
  <si>
    <t>ELEC_HV_HV</t>
  </si>
  <si>
    <t>ELEC_MV_MV</t>
  </si>
  <si>
    <t>ELEC_LV_LV</t>
  </si>
  <si>
    <t>TRANSF_MV-MV</t>
  </si>
  <si>
    <t>TRANSF_LV-LV</t>
  </si>
  <si>
    <t>Electricity Transformation and Distribution Low Voltage to Low Voltage</t>
  </si>
  <si>
    <t>Electricity Transformation and Distribution Medium Voltage to Medium Voltage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</si>
</sst>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00"/>
    <numFmt numFmtId="165" formatCode="0.0"/>
    <numFmt numFmtId="166" formatCode="\Te\x\t"/>
    <numFmt numFmtId="167" formatCode="#,##0___)"/>
    <numFmt numFmtId="168" formatCode="#,##0.000___)"/>
    <numFmt numFmtId="169" formatCode="0.0%"/>
  </numFmts>
  <fonts count="39" x14ac:knownFonts="1">
    <font>
      <sz val="10"/>
      <name val="Arial"/>
    </font>
    <font>
      <b/>
      <sz val="10"/>
      <name val="Arial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indexed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b/>
      <sz val="8"/>
      <name val="Arial"/>
      <family val="2"/>
    </font>
    <font>
      <sz val="8"/>
      <color indexed="10"/>
      <name val="Arial"/>
      <family val="2"/>
    </font>
    <font>
      <sz val="12"/>
      <color indexed="53"/>
      <name val="Arial"/>
      <family val="2"/>
    </font>
    <font>
      <b/>
      <sz val="8"/>
      <color indexed="81"/>
      <name val="Tahoma"/>
      <family val="2"/>
    </font>
    <font>
      <sz val="12"/>
      <color indexed="56"/>
      <name val="Arial"/>
      <family val="2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sz val="10"/>
      <name val="Arial"/>
      <family val="2"/>
      <charset val="238"/>
    </font>
    <font>
      <sz val="8"/>
      <name val="Arial"/>
      <family val="2"/>
      <charset val="238"/>
    </font>
    <font>
      <sz val="9"/>
      <name val="Arial"/>
      <family val="2"/>
      <charset val="238"/>
    </font>
    <font>
      <sz val="9"/>
      <color indexed="9"/>
      <name val="Arial"/>
      <family val="2"/>
      <charset val="238"/>
    </font>
    <font>
      <b/>
      <sz val="9"/>
      <color indexed="12"/>
      <name val="Arial"/>
      <family val="2"/>
      <charset val="238"/>
    </font>
    <font>
      <b/>
      <sz val="10"/>
      <name val="Arial"/>
      <family val="2"/>
      <charset val="238"/>
    </font>
    <font>
      <b/>
      <sz val="12"/>
      <name val="Arial"/>
      <family val="2"/>
      <charset val="238"/>
    </font>
    <font>
      <sz val="11"/>
      <color theme="1"/>
      <name val="Calibri"/>
      <family val="2"/>
      <charset val="238"/>
      <scheme val="minor"/>
    </font>
    <font>
      <sz val="10"/>
      <color rgb="FFFF0000"/>
      <name val="Arial"/>
      <family val="2"/>
    </font>
    <font>
      <sz val="14"/>
      <name val="Times New Roman"/>
      <family val="1"/>
      <charset val="238"/>
    </font>
    <font>
      <sz val="12"/>
      <name val="Times New Roman"/>
      <family val="1"/>
      <charset val="238"/>
    </font>
    <font>
      <b/>
      <sz val="10"/>
      <name val="Times New Roman"/>
      <family val="1"/>
      <charset val="238"/>
    </font>
    <font>
      <sz val="12"/>
      <color indexed="9"/>
      <name val="Arial"/>
      <family val="2"/>
      <charset val="238"/>
    </font>
    <font>
      <vertAlign val="superscript"/>
      <sz val="10"/>
      <name val="Times New Roman"/>
      <family val="1"/>
      <charset val="238"/>
    </font>
    <font>
      <sz val="10"/>
      <name val="Times New Roman"/>
      <family val="1"/>
      <charset val="238"/>
    </font>
    <font>
      <sz val="10"/>
      <color theme="1"/>
      <name val="Arial"/>
      <family val="2"/>
      <charset val="238"/>
    </font>
    <font>
      <b/>
      <vertAlign val="superscript"/>
      <sz val="10"/>
      <name val="Times New Roman"/>
      <family val="1"/>
      <charset val="238"/>
    </font>
    <font>
      <sz val="10"/>
      <color theme="0"/>
      <name val="Arial"/>
      <family val="2"/>
      <charset val="238"/>
    </font>
    <font>
      <b/>
      <sz val="12"/>
      <color indexed="9"/>
      <name val="Arial"/>
      <family val="2"/>
      <charset val="238"/>
    </font>
    <font>
      <sz val="8"/>
      <name val="Times New Roman"/>
      <family val="1"/>
      <charset val="238"/>
    </font>
    <font>
      <sz val="10"/>
      <name val="Arial"/>
      <family val="2"/>
      <charset val="238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2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10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indexed="8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/>
      <top style="medium">
        <color indexed="8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/>
      <top/>
      <bottom style="thick">
        <color rgb="FFC00000"/>
      </bottom>
      <diagonal/>
    </border>
    <border>
      <left/>
      <right/>
      <top/>
      <bottom style="thick">
        <color rgb="FFFF0000"/>
      </bottom>
      <diagonal/>
    </border>
    <border>
      <left style="thick">
        <color rgb="FFFF0000"/>
      </left>
      <right/>
      <top/>
      <bottom style="thick">
        <color rgb="FFFF0000"/>
      </bottom>
      <diagonal/>
    </border>
    <border>
      <left/>
      <right style="thick">
        <color indexed="64"/>
      </right>
      <top/>
      <bottom style="thick">
        <color rgb="FFFF0000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/>
      <right style="thick">
        <color rgb="FFC00000"/>
      </right>
      <top style="thick">
        <color rgb="FFC00000"/>
      </top>
      <bottom/>
      <diagonal/>
    </border>
    <border>
      <left/>
      <right/>
      <top style="thick">
        <color rgb="FFFF0000"/>
      </top>
      <bottom/>
      <diagonal/>
    </border>
    <border>
      <left/>
      <right style="thick">
        <color rgb="FFFF0000"/>
      </right>
      <top/>
      <bottom/>
      <diagonal/>
    </border>
    <border>
      <left/>
      <right style="thick">
        <color rgb="FFFF0000"/>
      </right>
      <top style="thick">
        <color rgb="FFFF0000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/>
      <bottom style="thick">
        <color rgb="FF0070C0"/>
      </bottom>
      <diagonal/>
    </border>
    <border>
      <left/>
      <right style="thick">
        <color rgb="FFC00000"/>
      </right>
      <top/>
      <bottom style="thick">
        <color rgb="FF0070C0"/>
      </bottom>
      <diagonal/>
    </border>
    <border>
      <left/>
      <right style="thick">
        <color rgb="FFC00000"/>
      </right>
      <top/>
      <bottom/>
      <diagonal/>
    </border>
    <border>
      <left style="thick">
        <color rgb="FFC00000"/>
      </left>
      <right style="thick">
        <color rgb="FF0070C0"/>
      </right>
      <top/>
      <bottom/>
      <diagonal/>
    </border>
    <border>
      <left/>
      <right style="thick">
        <color rgb="FFFF0000"/>
      </right>
      <top/>
      <bottom style="thick">
        <color rgb="FFFF0000"/>
      </bottom>
      <diagonal/>
    </border>
    <border>
      <left style="thick">
        <color rgb="FFFF0000"/>
      </left>
      <right/>
      <top style="thick">
        <color rgb="FFFF0000"/>
      </top>
      <bottom/>
      <diagonal/>
    </border>
    <border>
      <left style="thick">
        <color rgb="FFFF0000"/>
      </left>
      <right/>
      <top/>
      <bottom/>
      <diagonal/>
    </border>
    <border>
      <left style="mediumDashDot">
        <color auto="1"/>
      </left>
      <right/>
      <top style="mediumDashDot">
        <color auto="1"/>
      </top>
      <bottom/>
      <diagonal/>
    </border>
    <border>
      <left/>
      <right/>
      <top style="mediumDashDot">
        <color auto="1"/>
      </top>
      <bottom/>
      <diagonal/>
    </border>
    <border>
      <left/>
      <right style="mediumDashDot">
        <color auto="1"/>
      </right>
      <top style="mediumDashDot">
        <color auto="1"/>
      </top>
      <bottom/>
      <diagonal/>
    </border>
    <border>
      <left/>
      <right style="thick">
        <color rgb="FFC00000"/>
      </right>
      <top/>
      <bottom style="thick">
        <color rgb="FFC00000"/>
      </bottom>
      <diagonal/>
    </border>
    <border>
      <left style="thick">
        <color rgb="FFFF0000"/>
      </left>
      <right style="thick">
        <color rgb="FFFF0000"/>
      </right>
      <top/>
      <bottom style="thick">
        <color rgb="FFFF0000"/>
      </bottom>
      <diagonal/>
    </border>
    <border>
      <left style="thick">
        <color indexed="64"/>
      </left>
      <right/>
      <top/>
      <bottom style="thick">
        <color rgb="FF00B0F0"/>
      </bottom>
      <diagonal/>
    </border>
    <border>
      <left/>
      <right/>
      <top/>
      <bottom style="thick">
        <color rgb="FF00B0F0"/>
      </bottom>
      <diagonal/>
    </border>
    <border>
      <left style="mediumDashDot">
        <color auto="1"/>
      </left>
      <right style="thick">
        <color indexed="64"/>
      </right>
      <top/>
      <bottom style="thick">
        <color rgb="FFFF0000"/>
      </bottom>
      <diagonal/>
    </border>
    <border>
      <left style="thick">
        <color indexed="64"/>
      </left>
      <right/>
      <top/>
      <bottom style="thick">
        <color rgb="FFFFC000"/>
      </bottom>
      <diagonal/>
    </border>
    <border>
      <left/>
      <right/>
      <top/>
      <bottom style="thick">
        <color rgb="FFFFC000"/>
      </bottom>
      <diagonal/>
    </border>
    <border>
      <left/>
      <right style="thick">
        <color indexed="64"/>
      </right>
      <top/>
      <bottom style="thick">
        <color rgb="FFFFC000"/>
      </bottom>
      <diagonal/>
    </border>
    <border>
      <left/>
      <right style="mediumDashDot">
        <color auto="1"/>
      </right>
      <top/>
      <bottom/>
      <diagonal/>
    </border>
    <border>
      <left/>
      <right style="thick">
        <color rgb="FF00B0F0"/>
      </right>
      <top style="thick">
        <color rgb="FF00B0F0"/>
      </top>
      <bottom/>
      <diagonal/>
    </border>
    <border>
      <left style="mediumDashDot">
        <color auto="1"/>
      </left>
      <right/>
      <top/>
      <bottom/>
      <diagonal/>
    </border>
    <border>
      <left style="thick">
        <color rgb="FFC00000"/>
      </left>
      <right style="thick">
        <color rgb="FF0070C0"/>
      </right>
      <top/>
      <bottom style="thick">
        <color rgb="FF0070C0"/>
      </bottom>
      <diagonal/>
    </border>
    <border>
      <left style="thick">
        <color rgb="FF0070C0"/>
      </left>
      <right/>
      <top/>
      <bottom style="thick">
        <color rgb="FF0070C0"/>
      </bottom>
      <diagonal/>
    </border>
    <border>
      <left/>
      <right style="thick">
        <color indexed="64"/>
      </right>
      <top/>
      <bottom style="thick">
        <color rgb="FF0070C0"/>
      </bottom>
      <diagonal/>
    </border>
    <border>
      <left/>
      <right style="thick">
        <color rgb="FF00B0F0"/>
      </right>
      <top/>
      <bottom/>
      <diagonal/>
    </border>
    <border>
      <left/>
      <right style="thick">
        <color rgb="FFFF0000"/>
      </right>
      <top/>
      <bottom style="thick">
        <color rgb="FF00B0F0"/>
      </bottom>
      <diagonal/>
    </border>
    <border>
      <left style="mediumDashDot">
        <color auto="1"/>
      </left>
      <right style="thick">
        <color indexed="64"/>
      </right>
      <top/>
      <bottom style="thick">
        <color rgb="FF00B0F0"/>
      </bottom>
      <diagonal/>
    </border>
    <border>
      <left style="thick">
        <color rgb="FFC00000"/>
      </left>
      <right style="thick">
        <color rgb="FF0070C0"/>
      </right>
      <top style="thick">
        <color rgb="FF0070C0"/>
      </top>
      <bottom/>
      <diagonal/>
    </border>
    <border>
      <left/>
      <right/>
      <top style="thick">
        <color rgb="FF0070C0"/>
      </top>
      <bottom style="thick">
        <color rgb="FF00B0F0"/>
      </bottom>
      <diagonal/>
    </border>
    <border>
      <left/>
      <right style="thick">
        <color rgb="FF00B0F0"/>
      </right>
      <top/>
      <bottom style="thick">
        <color rgb="FF00B0F0"/>
      </bottom>
      <diagonal/>
    </border>
    <border>
      <left style="thick">
        <color rgb="FF0070C0"/>
      </left>
      <right/>
      <top/>
      <bottom/>
      <diagonal/>
    </border>
    <border>
      <left/>
      <right/>
      <top style="thick">
        <color rgb="FF00B0F0"/>
      </top>
      <bottom/>
      <diagonal/>
    </border>
    <border>
      <left/>
      <right style="thick">
        <color rgb="FF00B0F0"/>
      </right>
      <top/>
      <bottom style="thick">
        <color rgb="FF92D050"/>
      </bottom>
      <diagonal/>
    </border>
    <border>
      <left style="thick">
        <color rgb="FF00B0F0"/>
      </left>
      <right style="thick">
        <color rgb="FFFF0000"/>
      </right>
      <top/>
      <bottom style="thick">
        <color rgb="FF92D050"/>
      </bottom>
      <diagonal/>
    </border>
    <border>
      <left/>
      <right/>
      <top/>
      <bottom style="thick">
        <color rgb="FF92D050"/>
      </bottom>
      <diagonal/>
    </border>
    <border>
      <left style="mediumDashDot">
        <color auto="1"/>
      </left>
      <right style="thick">
        <color indexed="64"/>
      </right>
      <top/>
      <bottom style="thick">
        <color rgb="FF92D050"/>
      </bottom>
      <diagonal/>
    </border>
    <border>
      <left/>
      <right style="thick">
        <color rgb="FF92D050"/>
      </right>
      <top/>
      <bottom/>
      <diagonal/>
    </border>
    <border>
      <left style="mediumDashDot">
        <color auto="1"/>
      </left>
      <right/>
      <top/>
      <bottom style="mediumDashDot">
        <color auto="1"/>
      </bottom>
      <diagonal/>
    </border>
    <border>
      <left/>
      <right/>
      <top/>
      <bottom style="mediumDashDot">
        <color auto="1"/>
      </bottom>
      <diagonal/>
    </border>
    <border>
      <left/>
      <right style="mediumDashDot">
        <color auto="1"/>
      </right>
      <top/>
      <bottom style="mediumDashDot">
        <color auto="1"/>
      </bottom>
      <diagonal/>
    </border>
    <border>
      <left/>
      <right style="thick">
        <color indexed="64"/>
      </right>
      <top/>
      <bottom style="thick">
        <color rgb="FF00B0F0"/>
      </bottom>
      <diagonal/>
    </border>
    <border>
      <left style="thick">
        <color indexed="64"/>
      </left>
      <right/>
      <top/>
      <bottom style="thick">
        <color rgb="FF92D050"/>
      </bottom>
      <diagonal/>
    </border>
    <border>
      <left/>
      <right style="thick">
        <color rgb="FF92D050"/>
      </right>
      <top/>
      <bottom style="thick">
        <color rgb="FF92D050"/>
      </bottom>
      <diagonal/>
    </border>
    <border>
      <left/>
      <right style="thick">
        <color rgb="FF92D050"/>
      </right>
      <top style="thick">
        <color rgb="FF92D050"/>
      </top>
      <bottom/>
      <diagonal/>
    </border>
    <border>
      <left/>
      <right/>
      <top/>
      <bottom style="thick">
        <color rgb="FF00B050"/>
      </bottom>
      <diagonal/>
    </border>
    <border>
      <left/>
      <right style="thick">
        <color indexed="64"/>
      </right>
      <top/>
      <bottom style="thick">
        <color rgb="FF00B050"/>
      </bottom>
      <diagonal/>
    </border>
    <border>
      <left/>
      <right style="thick">
        <color rgb="FF00B050"/>
      </right>
      <top/>
      <bottom/>
      <diagonal/>
    </border>
    <border>
      <left/>
      <right style="thick">
        <color rgb="FFFFC000"/>
      </right>
      <top style="thick">
        <color rgb="FFFFC000"/>
      </top>
      <bottom/>
      <diagonal/>
    </border>
    <border>
      <left/>
      <right style="thick">
        <color rgb="FFFFC000"/>
      </right>
      <top/>
      <bottom/>
      <diagonal/>
    </border>
    <border>
      <left style="mediumDashDot">
        <color auto="1"/>
      </left>
      <right/>
      <top/>
      <bottom style="thick">
        <color rgb="FF92D050"/>
      </bottom>
      <diagonal/>
    </border>
    <border>
      <left style="thick">
        <color rgb="FF00B050"/>
      </left>
      <right/>
      <top/>
      <bottom/>
      <diagonal/>
    </border>
    <border>
      <left/>
      <right style="thick">
        <color rgb="FFC00000"/>
      </right>
      <top/>
      <bottom style="thick">
        <color rgb="FF00B050"/>
      </bottom>
      <diagonal/>
    </border>
    <border>
      <left/>
      <right style="thick">
        <color rgb="FF00B050"/>
      </right>
      <top/>
      <bottom style="thick">
        <color rgb="FF00B050"/>
      </bottom>
      <diagonal/>
    </border>
    <border>
      <left/>
      <right style="thick">
        <color rgb="FFFFC000"/>
      </right>
      <top/>
      <bottom style="thick">
        <color rgb="FFFFC000"/>
      </bottom>
      <diagonal/>
    </border>
    <border>
      <left/>
      <right style="thick">
        <color rgb="FF00B050"/>
      </right>
      <top style="thick">
        <color rgb="FF00B050"/>
      </top>
      <bottom/>
      <diagonal/>
    </border>
    <border>
      <left style="thick">
        <color indexed="64"/>
      </left>
      <right/>
      <top/>
      <bottom style="thick">
        <color rgb="FF00B050"/>
      </bottom>
      <diagonal/>
    </border>
    <border>
      <left/>
      <right style="thick">
        <color rgb="FF00B050"/>
      </right>
      <top style="thick">
        <color rgb="FF00B050"/>
      </top>
      <bottom style="mediumDashDot">
        <color auto="1"/>
      </bottom>
      <diagonal/>
    </border>
  </borders>
  <cellStyleXfs count="11">
    <xf numFmtId="0" fontId="0" fillId="0" borderId="0"/>
    <xf numFmtId="0" fontId="3" fillId="0" borderId="0"/>
    <xf numFmtId="0" fontId="3" fillId="0" borderId="0"/>
    <xf numFmtId="0" fontId="3" fillId="0" borderId="0"/>
    <xf numFmtId="0" fontId="15" fillId="0" borderId="0"/>
    <xf numFmtId="0" fontId="15" fillId="0" borderId="0"/>
    <xf numFmtId="9" fontId="15" fillId="0" borderId="0" applyFont="0" applyFill="0" applyBorder="0" applyAlignment="0" applyProtection="0"/>
    <xf numFmtId="0" fontId="22" fillId="0" borderId="0"/>
    <xf numFmtId="9" fontId="35" fillId="0" borderId="0" applyFont="0" applyFill="0" applyBorder="0" applyAlignment="0" applyProtection="0"/>
    <xf numFmtId="0" fontId="24" fillId="0" borderId="0"/>
    <xf numFmtId="0" fontId="25" fillId="0" borderId="0"/>
  </cellStyleXfs>
  <cellXfs count="309">
    <xf numFmtId="0" fontId="0" fillId="0" borderId="0" xfId="0"/>
    <xf numFmtId="10" fontId="0" fillId="0" borderId="0" xfId="8" applyNumberFormat="1" applyFont="1"/>
    <xf numFmtId="9" fontId="0" fillId="0" borderId="0" xfId="8" applyFont="1"/>
    <xf numFmtId="0" fontId="22" fillId="5" borderId="99" xfId="7" applyFill="1" applyBorder="1"/>
    <xf numFmtId="0" fontId="38" fillId="5" borderId="87" xfId="7" applyFont="1" applyFill="1" applyBorder="1"/>
    <xf numFmtId="0" fontId="22" fillId="5" borderId="98" xfId="7" applyFill="1" applyBorder="1"/>
    <xf numFmtId="3" fontId="22" fillId="5" borderId="63" xfId="7" applyNumberFormat="1" applyFill="1" applyBorder="1"/>
    <xf numFmtId="0" fontId="22" fillId="5" borderId="97" xfId="7" applyFill="1" applyBorder="1"/>
    <xf numFmtId="0" fontId="38" fillId="5" borderId="96" xfId="7" applyFont="1" applyFill="1" applyBorder="1"/>
    <xf numFmtId="0" fontId="22" fillId="5" borderId="93" xfId="7" applyFill="1" applyBorder="1"/>
    <xf numFmtId="0" fontId="22" fillId="5" borderId="95" xfId="7" applyFill="1" applyBorder="1"/>
    <xf numFmtId="0" fontId="22" fillId="5" borderId="87" xfId="7" applyFill="1" applyBorder="1"/>
    <xf numFmtId="0" fontId="38" fillId="5" borderId="94" xfId="7" applyFont="1" applyFill="1" applyBorder="1"/>
    <xf numFmtId="3" fontId="15" fillId="5" borderId="87" xfId="5" applyNumberFormat="1" applyFill="1" applyBorder="1"/>
    <xf numFmtId="3" fontId="22" fillId="5" borderId="93" xfId="7" applyNumberFormat="1" applyFill="1" applyBorder="1"/>
    <xf numFmtId="0" fontId="38" fillId="5" borderId="0" xfId="7" applyFont="1" applyFill="1" applyAlignment="1">
      <alignment horizontal="right"/>
    </xf>
    <xf numFmtId="3" fontId="22" fillId="5" borderId="43" xfId="7" applyNumberFormat="1" applyFill="1" applyBorder="1"/>
    <xf numFmtId="0" fontId="22" fillId="5" borderId="92" xfId="7" applyFill="1" applyBorder="1"/>
    <xf numFmtId="0" fontId="22" fillId="5" borderId="77" xfId="7" applyFill="1" applyBorder="1"/>
    <xf numFmtId="0" fontId="22" fillId="5" borderId="91" xfId="7" applyFill="1" applyBorder="1"/>
    <xf numFmtId="0" fontId="22" fillId="5" borderId="69" xfId="7" applyFill="1" applyBorder="1"/>
    <xf numFmtId="0" fontId="22" fillId="5" borderId="90" xfId="7" applyFill="1" applyBorder="1"/>
    <xf numFmtId="0" fontId="22" fillId="5" borderId="60" xfId="7" applyFill="1" applyBorder="1"/>
    <xf numFmtId="0" fontId="38" fillId="5" borderId="59" xfId="7" applyFont="1" applyFill="1" applyBorder="1" applyAlignment="1">
      <alignment horizontal="right"/>
    </xf>
    <xf numFmtId="0" fontId="38" fillId="5" borderId="59" xfId="7" applyFont="1" applyFill="1" applyBorder="1"/>
    <xf numFmtId="0" fontId="22" fillId="5" borderId="89" xfId="7" applyFill="1" applyBorder="1"/>
    <xf numFmtId="3" fontId="22" fillId="5" borderId="88" xfId="7" applyNumberFormat="1" applyFill="1" applyBorder="1"/>
    <xf numFmtId="0" fontId="38" fillId="21" borderId="87" xfId="5" applyFont="1" applyFill="1" applyBorder="1"/>
    <xf numFmtId="0" fontId="38" fillId="5" borderId="87" xfId="7" applyFont="1" applyFill="1" applyBorder="1" applyAlignment="1">
      <alignment horizontal="right"/>
    </xf>
    <xf numFmtId="0" fontId="22" fillId="5" borderId="86" xfId="7" applyFill="1" applyBorder="1"/>
    <xf numFmtId="3" fontId="22" fillId="5" borderId="85" xfId="7" applyNumberFormat="1" applyFill="1" applyBorder="1"/>
    <xf numFmtId="0" fontId="38" fillId="5" borderId="77" xfId="7" applyFont="1" applyFill="1" applyBorder="1"/>
    <xf numFmtId="3" fontId="22" fillId="5" borderId="84" xfId="7" applyNumberFormat="1" applyFill="1" applyBorder="1"/>
    <xf numFmtId="3" fontId="22" fillId="5" borderId="83" xfId="7" applyNumberFormat="1" applyFill="1" applyBorder="1"/>
    <xf numFmtId="0" fontId="22" fillId="5" borderId="82" xfId="7" applyFill="1" applyBorder="1"/>
    <xf numFmtId="0" fontId="22" fillId="5" borderId="81" xfId="7" applyFill="1" applyBorder="1"/>
    <xf numFmtId="0" fontId="22" fillId="5" borderId="80" xfId="7" applyFill="1" applyBorder="1"/>
    <xf numFmtId="0" fontId="22" fillId="5" borderId="79" xfId="7" applyFill="1" applyBorder="1"/>
    <xf numFmtId="3" fontId="22" fillId="5" borderId="78" xfId="7" applyNumberFormat="1" applyFill="1" applyBorder="1"/>
    <xf numFmtId="0" fontId="38" fillId="20" borderId="77" xfId="5" applyFont="1" applyFill="1" applyBorder="1"/>
    <xf numFmtId="0" fontId="38" fillId="5" borderId="77" xfId="7" applyFont="1" applyFill="1" applyBorder="1" applyAlignment="1">
      <alignment horizontal="right"/>
    </xf>
    <xf numFmtId="0" fontId="22" fillId="5" borderId="76" xfId="7" applyFill="1" applyBorder="1"/>
    <xf numFmtId="0" fontId="22" fillId="5" borderId="75" xfId="7" applyFill="1" applyBorder="1"/>
    <xf numFmtId="0" fontId="22" fillId="5" borderId="74" xfId="7" applyFill="1" applyBorder="1"/>
    <xf numFmtId="0" fontId="22" fillId="5" borderId="73" xfId="7" applyFill="1" applyBorder="1"/>
    <xf numFmtId="0" fontId="22" fillId="5" borderId="72" xfId="7" applyFill="1" applyBorder="1"/>
    <xf numFmtId="0" fontId="22" fillId="5" borderId="71" xfId="7" applyFill="1" applyBorder="1"/>
    <xf numFmtId="0" fontId="22" fillId="5" borderId="70" xfId="7" applyFill="1" applyBorder="1"/>
    <xf numFmtId="0" fontId="22" fillId="7" borderId="0" xfId="7" applyFill="1"/>
    <xf numFmtId="0" fontId="38" fillId="5" borderId="0" xfId="7" applyFont="1" applyFill="1"/>
    <xf numFmtId="3" fontId="22" fillId="5" borderId="69" xfId="7" applyNumberFormat="1" applyFill="1" applyBorder="1"/>
    <xf numFmtId="0" fontId="38" fillId="5" borderId="56" xfId="7" applyFont="1" applyFill="1" applyBorder="1" applyAlignment="1">
      <alignment horizontal="right"/>
    </xf>
    <xf numFmtId="0" fontId="22" fillId="5" borderId="68" xfId="7" applyFill="1" applyBorder="1"/>
    <xf numFmtId="0" fontId="22" fillId="5" borderId="67" xfId="7" applyFill="1" applyBorder="1"/>
    <xf numFmtId="3" fontId="22" fillId="5" borderId="66" xfId="7" applyNumberFormat="1" applyFill="1" applyBorder="1"/>
    <xf numFmtId="0" fontId="38" fillId="5" borderId="43" xfId="7" applyFont="1" applyFill="1" applyBorder="1" applyAlignment="1">
      <alignment horizontal="right"/>
    </xf>
    <xf numFmtId="0" fontId="22" fillId="5" borderId="65" xfId="7" applyFill="1" applyBorder="1"/>
    <xf numFmtId="0" fontId="22" fillId="5" borderId="64" xfId="7" applyFill="1" applyBorder="1"/>
    <xf numFmtId="0" fontId="22" fillId="5" borderId="63" xfId="7" applyFill="1" applyBorder="1"/>
    <xf numFmtId="0" fontId="22" fillId="5" borderId="62" xfId="7" applyFill="1" applyBorder="1"/>
    <xf numFmtId="0" fontId="22" fillId="5" borderId="61" xfId="7" applyFill="1" applyBorder="1"/>
    <xf numFmtId="0" fontId="38" fillId="5" borderId="60" xfId="7" applyFont="1" applyFill="1" applyBorder="1"/>
    <xf numFmtId="0" fontId="38" fillId="19" borderId="59" xfId="7" applyFont="1" applyFill="1" applyBorder="1"/>
    <xf numFmtId="0" fontId="22" fillId="5" borderId="58" xfId="7" applyFill="1" applyBorder="1"/>
    <xf numFmtId="3" fontId="22" fillId="5" borderId="57" xfId="7" applyNumberFormat="1" applyFill="1" applyBorder="1"/>
    <xf numFmtId="0" fontId="22" fillId="5" borderId="56" xfId="7" applyFill="1" applyBorder="1"/>
    <xf numFmtId="0" fontId="38" fillId="5" borderId="56" xfId="7" applyFont="1" applyFill="1" applyBorder="1"/>
    <xf numFmtId="0" fontId="38" fillId="18" borderId="56" xfId="5" applyFont="1" applyFill="1" applyBorder="1"/>
    <xf numFmtId="3" fontId="22" fillId="5" borderId="55" xfId="7" applyNumberFormat="1" applyFill="1" applyBorder="1"/>
    <xf numFmtId="3" fontId="22" fillId="5" borderId="31" xfId="7" applyNumberFormat="1" applyFill="1" applyBorder="1"/>
    <xf numFmtId="0" fontId="38" fillId="5" borderId="54" xfId="7" applyFont="1" applyFill="1" applyBorder="1" applyAlignment="1">
      <alignment horizontal="right"/>
    </xf>
    <xf numFmtId="0" fontId="38" fillId="5" borderId="53" xfId="7" applyFont="1" applyFill="1" applyBorder="1"/>
    <xf numFmtId="0" fontId="22" fillId="5" borderId="52" xfId="7" applyFill="1" applyBorder="1"/>
    <xf numFmtId="0" fontId="22" fillId="5" borderId="51" xfId="7" applyFill="1" applyBorder="1"/>
    <xf numFmtId="0" fontId="22" fillId="5" borderId="50" xfId="7" applyFill="1" applyBorder="1"/>
    <xf numFmtId="0" fontId="22" fillId="5" borderId="49" xfId="7" applyFill="1" applyBorder="1"/>
    <xf numFmtId="0" fontId="22" fillId="5" borderId="48" xfId="7" applyFill="1" applyBorder="1"/>
    <xf numFmtId="3" fontId="22" fillId="5" borderId="0" xfId="7" applyNumberFormat="1" applyFill="1"/>
    <xf numFmtId="3" fontId="22" fillId="5" borderId="47" xfId="7" applyNumberFormat="1" applyFill="1" applyBorder="1"/>
    <xf numFmtId="0" fontId="22" fillId="5" borderId="46" xfId="7" applyFill="1" applyBorder="1"/>
    <xf numFmtId="0" fontId="22" fillId="5" borderId="45" xfId="7" applyFill="1" applyBorder="1"/>
    <xf numFmtId="0" fontId="22" fillId="5" borderId="43" xfId="7" applyFill="1" applyBorder="1"/>
    <xf numFmtId="0" fontId="38" fillId="5" borderId="44" xfId="7" applyFont="1" applyFill="1" applyBorder="1"/>
    <xf numFmtId="0" fontId="38" fillId="17" borderId="43" xfId="7" applyFont="1" applyFill="1" applyBorder="1"/>
    <xf numFmtId="169" fontId="22" fillId="5" borderId="43" xfId="6" applyNumberFormat="1" applyFont="1" applyFill="1" applyBorder="1"/>
    <xf numFmtId="0" fontId="22" fillId="5" borderId="42" xfId="7" applyFill="1" applyBorder="1"/>
    <xf numFmtId="0" fontId="22" fillId="5" borderId="41" xfId="7" applyFill="1" applyBorder="1"/>
    <xf numFmtId="0" fontId="22" fillId="5" borderId="40" xfId="7" applyFill="1" applyBorder="1"/>
    <xf numFmtId="0" fontId="22" fillId="5" borderId="39" xfId="7" applyFill="1" applyBorder="1"/>
    <xf numFmtId="0" fontId="22" fillId="5" borderId="37" xfId="7" applyFill="1" applyBorder="1"/>
    <xf numFmtId="0" fontId="22" fillId="5" borderId="38" xfId="7" applyFill="1" applyBorder="1"/>
    <xf numFmtId="0" fontId="15" fillId="5" borderId="37" xfId="5" applyFill="1" applyBorder="1"/>
    <xf numFmtId="0" fontId="15" fillId="5" borderId="0" xfId="5" applyFill="1"/>
    <xf numFmtId="0" fontId="38" fillId="5" borderId="0" xfId="7" applyFont="1" applyFill="1" applyAlignment="1">
      <alignment wrapText="1"/>
    </xf>
    <xf numFmtId="0" fontId="22" fillId="5" borderId="36" xfId="7" applyFill="1" applyBorder="1"/>
    <xf numFmtId="169" fontId="22" fillId="5" borderId="0" xfId="6" applyNumberFormat="1" applyFont="1" applyFill="1" applyBorder="1"/>
    <xf numFmtId="0" fontId="22" fillId="5" borderId="35" xfId="7" applyFill="1" applyBorder="1"/>
    <xf numFmtId="0" fontId="38" fillId="5" borderId="0" xfId="7" applyFont="1" applyFill="1" applyAlignment="1">
      <alignment vertical="center"/>
    </xf>
    <xf numFmtId="0" fontId="22" fillId="5" borderId="34" xfId="7" applyFill="1" applyBorder="1"/>
    <xf numFmtId="3" fontId="22" fillId="5" borderId="33" xfId="7" applyNumberFormat="1" applyFill="1" applyBorder="1"/>
    <xf numFmtId="0" fontId="38" fillId="5" borderId="31" xfId="7" applyFont="1" applyFill="1" applyBorder="1" applyAlignment="1">
      <alignment horizontal="right"/>
    </xf>
    <xf numFmtId="0" fontId="22" fillId="5" borderId="31" xfId="7" applyFill="1" applyBorder="1"/>
    <xf numFmtId="0" fontId="38" fillId="5" borderId="32" xfId="7" applyFont="1" applyFill="1" applyBorder="1"/>
    <xf numFmtId="0" fontId="38" fillId="16" borderId="31" xfId="5" applyFont="1" applyFill="1" applyBorder="1"/>
    <xf numFmtId="0" fontId="15" fillId="5" borderId="31" xfId="5" applyFill="1" applyBorder="1"/>
    <xf numFmtId="3" fontId="22" fillId="5" borderId="30" xfId="7" applyNumberFormat="1" applyFill="1" applyBorder="1"/>
    <xf numFmtId="0" fontId="38" fillId="5" borderId="30" xfId="7" applyFont="1" applyFill="1" applyBorder="1" applyAlignment="1">
      <alignment horizontal="right"/>
    </xf>
    <xf numFmtId="0" fontId="22" fillId="5" borderId="30" xfId="7" applyFill="1" applyBorder="1"/>
    <xf numFmtId="0" fontId="38" fillId="5" borderId="30" xfId="7" applyFont="1" applyFill="1" applyBorder="1"/>
    <xf numFmtId="0" fontId="38" fillId="15" borderId="30" xfId="7" applyFont="1" applyFill="1" applyBorder="1"/>
    <xf numFmtId="169" fontId="22" fillId="5" borderId="30" xfId="6" applyNumberFormat="1" applyFont="1" applyFill="1" applyBorder="1"/>
    <xf numFmtId="0" fontId="22" fillId="5" borderId="29" xfId="7" applyFill="1" applyBorder="1"/>
    <xf numFmtId="0" fontId="22" fillId="5" borderId="28" xfId="7" applyFill="1" applyBorder="1"/>
    <xf numFmtId="0" fontId="22" fillId="5" borderId="27" xfId="7" applyFill="1" applyBorder="1"/>
    <xf numFmtId="0" fontId="37" fillId="5" borderId="0" xfId="7" applyFont="1" applyFill="1"/>
    <xf numFmtId="0" fontId="22" fillId="5" borderId="0" xfId="7" applyFill="1"/>
    <xf numFmtId="0" fontId="36" fillId="5" borderId="0" xfId="7" applyFont="1" applyFill="1"/>
    <xf numFmtId="164" fontId="15" fillId="9" borderId="7" xfId="0" applyNumberFormat="1" applyFont="1" applyFill="1" applyBorder="1"/>
    <xf numFmtId="0" fontId="15" fillId="9" borderId="7" xfId="0" applyFont="1" applyFill="1" applyBorder="1"/>
    <xf numFmtId="2" fontId="15" fillId="10" borderId="0" xfId="0" applyNumberFormat="1" applyFont="1" applyFill="1"/>
    <xf numFmtId="164" fontId="15" fillId="9" borderId="0" xfId="0" applyNumberFormat="1" applyFont="1" applyFill="1"/>
    <xf numFmtId="165" fontId="15" fillId="9" borderId="0" xfId="0" applyNumberFormat="1" applyFont="1" applyFill="1"/>
    <xf numFmtId="0" fontId="15" fillId="9" borderId="0" xfId="0" applyFont="1" applyFill="1"/>
    <xf numFmtId="164" fontId="15" fillId="10" borderId="0" xfId="0" applyNumberFormat="1" applyFont="1" applyFill="1"/>
    <xf numFmtId="0" fontId="15" fillId="10" borderId="0" xfId="0" applyFont="1" applyFill="1"/>
    <xf numFmtId="2" fontId="15" fillId="9" borderId="26" xfId="0" applyNumberFormat="1" applyFont="1" applyFill="1" applyBorder="1"/>
    <xf numFmtId="164" fontId="15" fillId="9" borderId="26" xfId="0" applyNumberFormat="1" applyFont="1" applyFill="1" applyBorder="1"/>
    <xf numFmtId="0" fontId="15" fillId="9" borderId="26" xfId="0" applyFont="1" applyFill="1" applyBorder="1"/>
    <xf numFmtId="166" fontId="15" fillId="14" borderId="7" xfId="1" applyNumberFormat="1" applyFont="1" applyFill="1" applyBorder="1" applyAlignment="1">
      <alignment vertical="center" wrapText="1"/>
    </xf>
    <xf numFmtId="166" fontId="15" fillId="14" borderId="25" xfId="1" applyNumberFormat="1" applyFont="1" applyFill="1" applyBorder="1" applyAlignment="1">
      <alignment vertical="center" wrapText="1"/>
    </xf>
    <xf numFmtId="0" fontId="15" fillId="14" borderId="7" xfId="0" applyFont="1" applyFill="1" applyBorder="1" applyAlignment="1">
      <alignment horizontal="center" vertical="center" wrapText="1"/>
    </xf>
    <xf numFmtId="166" fontId="15" fillId="14" borderId="7" xfId="1" applyNumberFormat="1" applyFont="1" applyFill="1" applyBorder="1" applyAlignment="1">
      <alignment horizontal="center" vertical="center" wrapText="1"/>
    </xf>
    <xf numFmtId="0" fontId="15" fillId="14" borderId="25" xfId="0" applyFont="1" applyFill="1" applyBorder="1" applyAlignment="1">
      <alignment horizontal="center" vertical="center" wrapText="1"/>
    </xf>
    <xf numFmtId="166" fontId="15" fillId="14" borderId="25" xfId="1" applyNumberFormat="1" applyFont="1" applyFill="1" applyBorder="1" applyAlignment="1">
      <alignment horizontal="center" vertical="center" wrapText="1"/>
    </xf>
    <xf numFmtId="166" fontId="20" fillId="13" borderId="24" xfId="0" applyNumberFormat="1" applyFont="1" applyFill="1" applyBorder="1" applyAlignment="1">
      <alignment horizontal="center" vertical="center" wrapText="1"/>
    </xf>
    <xf numFmtId="0" fontId="20" fillId="13" borderId="24" xfId="0" applyFont="1" applyFill="1" applyBorder="1" applyAlignment="1">
      <alignment horizontal="center" vertical="center"/>
    </xf>
    <xf numFmtId="166" fontId="20" fillId="13" borderId="24" xfId="0" applyNumberFormat="1" applyFont="1" applyFill="1" applyBorder="1" applyAlignment="1">
      <alignment horizontal="center" vertical="center"/>
    </xf>
    <xf numFmtId="166" fontId="3" fillId="3" borderId="6" xfId="1" applyNumberFormat="1" applyFill="1" applyBorder="1" applyAlignment="1">
      <alignment horizontal="center" vertical="center" wrapText="1"/>
    </xf>
    <xf numFmtId="166" fontId="3" fillId="3" borderId="4" xfId="1" applyNumberFormat="1" applyFill="1" applyBorder="1" applyAlignment="1">
      <alignment horizontal="center" vertical="center" wrapText="1"/>
    </xf>
    <xf numFmtId="0" fontId="26" fillId="0" borderId="18" xfId="0" applyFont="1" applyBorder="1" applyAlignment="1">
      <alignment horizontal="center" vertical="center" wrapText="1"/>
    </xf>
    <xf numFmtId="0" fontId="26" fillId="0" borderId="18" xfId="0" applyFont="1" applyBorder="1" applyAlignment="1">
      <alignment horizontal="center" vertical="center"/>
    </xf>
    <xf numFmtId="0" fontId="21" fillId="0" borderId="0" xfId="0" applyFont="1"/>
    <xf numFmtId="0" fontId="15" fillId="0" borderId="0" xfId="0" applyFont="1"/>
    <xf numFmtId="0" fontId="3" fillId="0" borderId="0" xfId="0" applyFont="1"/>
    <xf numFmtId="0" fontId="4" fillId="0" borderId="0" xfId="0" applyFont="1" applyAlignment="1">
      <alignment horizontal="left" wrapText="1"/>
    </xf>
    <xf numFmtId="0" fontId="5" fillId="0" borderId="0" xfId="0" applyFont="1"/>
    <xf numFmtId="0" fontId="3" fillId="0" borderId="0" xfId="0" applyFont="1" applyAlignment="1">
      <alignment horizontal="right"/>
    </xf>
    <xf numFmtId="0" fontId="0" fillId="0" borderId="0" xfId="0" applyAlignment="1">
      <alignment horizontal="right"/>
    </xf>
    <xf numFmtId="0" fontId="9" fillId="0" borderId="0" xfId="0" applyFont="1" applyAlignment="1">
      <alignment horizontal="left"/>
    </xf>
    <xf numFmtId="0" fontId="9" fillId="0" borderId="0" xfId="0" applyFont="1" applyAlignment="1">
      <alignment horizontal="right"/>
    </xf>
    <xf numFmtId="0" fontId="8" fillId="0" borderId="0" xfId="0" applyFont="1"/>
    <xf numFmtId="0" fontId="6" fillId="0" borderId="0" xfId="0" applyFont="1" applyAlignment="1">
      <alignment horizontal="right"/>
    </xf>
    <xf numFmtId="0" fontId="10" fillId="0" borderId="0" xfId="0" applyFont="1"/>
    <xf numFmtId="0" fontId="3" fillId="0" borderId="0" xfId="3"/>
    <xf numFmtId="0" fontId="3" fillId="0" borderId="0" xfId="3" applyAlignment="1">
      <alignment horizontal="right"/>
    </xf>
    <xf numFmtId="0" fontId="5" fillId="0" borderId="0" xfId="3" applyFont="1" applyAlignment="1">
      <alignment horizontal="left"/>
    </xf>
    <xf numFmtId="0" fontId="6" fillId="0" borderId="0" xfId="3" applyFont="1" applyAlignment="1">
      <alignment horizontal="right"/>
    </xf>
    <xf numFmtId="0" fontId="19" fillId="0" borderId="5" xfId="0" applyFont="1" applyBorder="1" applyAlignment="1">
      <alignment horizontal="left"/>
    </xf>
    <xf numFmtId="0" fontId="18" fillId="4" borderId="0" xfId="0" applyFont="1" applyFill="1"/>
    <xf numFmtId="0" fontId="17" fillId="0" borderId="0" xfId="0" applyFont="1"/>
    <xf numFmtId="166" fontId="2" fillId="4" borderId="0" xfId="0" applyNumberFormat="1" applyFont="1" applyFill="1"/>
    <xf numFmtId="166" fontId="3" fillId="0" borderId="0" xfId="0" applyNumberFormat="1" applyFont="1"/>
    <xf numFmtId="166" fontId="5" fillId="0" borderId="0" xfId="0" applyNumberFormat="1" applyFont="1"/>
    <xf numFmtId="166" fontId="0" fillId="0" borderId="0" xfId="0" applyNumberFormat="1"/>
    <xf numFmtId="0" fontId="20" fillId="0" borderId="0" xfId="0" applyFont="1" applyAlignment="1">
      <alignment wrapText="1"/>
    </xf>
    <xf numFmtId="0" fontId="0" fillId="5" borderId="0" xfId="0" applyFill="1"/>
    <xf numFmtId="0" fontId="3" fillId="5" borderId="0" xfId="0" applyFont="1" applyFill="1"/>
    <xf numFmtId="0" fontId="21" fillId="0" borderId="0" xfId="0" applyFont="1" applyAlignment="1">
      <alignment horizontal="left"/>
    </xf>
    <xf numFmtId="164" fontId="3" fillId="5" borderId="0" xfId="0" applyNumberFormat="1" applyFont="1" applyFill="1"/>
    <xf numFmtId="0" fontId="17" fillId="6" borderId="0" xfId="4" applyFont="1" applyFill="1" applyAlignment="1">
      <alignment horizontal="left"/>
    </xf>
    <xf numFmtId="166" fontId="0" fillId="5" borderId="0" xfId="0" applyNumberFormat="1" applyFill="1"/>
    <xf numFmtId="166" fontId="15" fillId="5" borderId="0" xfId="0" applyNumberFormat="1" applyFont="1" applyFill="1"/>
    <xf numFmtId="0" fontId="3" fillId="5" borderId="6" xfId="0" applyFont="1" applyFill="1" applyBorder="1"/>
    <xf numFmtId="165" fontId="0" fillId="0" borderId="0" xfId="0" applyNumberFormat="1"/>
    <xf numFmtId="0" fontId="17" fillId="6" borderId="6" xfId="4" applyFont="1" applyFill="1" applyBorder="1" applyAlignment="1">
      <alignment horizontal="left"/>
    </xf>
    <xf numFmtId="0" fontId="12" fillId="0" borderId="0" xfId="2" applyFont="1" applyAlignment="1">
      <alignment horizontal="center"/>
    </xf>
    <xf numFmtId="0" fontId="0" fillId="5" borderId="6" xfId="0" applyFill="1" applyBorder="1"/>
    <xf numFmtId="0" fontId="23" fillId="5" borderId="0" xfId="0" applyFont="1" applyFill="1"/>
    <xf numFmtId="0" fontId="16" fillId="0" borderId="0" xfId="0" applyFont="1" applyAlignment="1">
      <alignment wrapText="1"/>
    </xf>
    <xf numFmtId="0" fontId="16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/>
    </xf>
    <xf numFmtId="167" fontId="15" fillId="0" borderId="0" xfId="9" applyNumberFormat="1" applyFont="1" applyAlignment="1">
      <alignment horizontal="right" vertical="center"/>
    </xf>
    <xf numFmtId="167" fontId="15" fillId="0" borderId="0" xfId="9" applyNumberFormat="1" applyFont="1" applyAlignment="1">
      <alignment horizontal="center" vertical="center"/>
    </xf>
    <xf numFmtId="2" fontId="15" fillId="0" borderId="0" xfId="0" applyNumberFormat="1" applyFont="1"/>
    <xf numFmtId="2" fontId="0" fillId="0" borderId="0" xfId="0" applyNumberFormat="1"/>
    <xf numFmtId="164" fontId="23" fillId="5" borderId="0" xfId="0" applyNumberFormat="1" applyFont="1" applyFill="1"/>
    <xf numFmtId="0" fontId="20" fillId="0" borderId="0" xfId="4" applyFont="1"/>
    <xf numFmtId="0" fontId="27" fillId="4" borderId="0" xfId="0" quotePrefix="1" applyFont="1" applyFill="1" applyAlignment="1">
      <alignment horizontal="left"/>
    </xf>
    <xf numFmtId="0" fontId="19" fillId="0" borderId="0" xfId="0" applyFont="1" applyAlignment="1">
      <alignment horizontal="left"/>
    </xf>
    <xf numFmtId="0" fontId="3" fillId="7" borderId="0" xfId="0" applyFont="1" applyFill="1"/>
    <xf numFmtId="0" fontId="17" fillId="8" borderId="0" xfId="4" applyFont="1" applyFill="1" applyAlignment="1">
      <alignment horizontal="left"/>
    </xf>
    <xf numFmtId="0" fontId="0" fillId="7" borderId="0" xfId="0" applyFill="1"/>
    <xf numFmtId="0" fontId="23" fillId="7" borderId="0" xfId="0" applyFont="1" applyFill="1"/>
    <xf numFmtId="164" fontId="23" fillId="7" borderId="0" xfId="0" applyNumberFormat="1" applyFont="1" applyFill="1"/>
    <xf numFmtId="0" fontId="0" fillId="7" borderId="6" xfId="0" applyFill="1" applyBorder="1"/>
    <xf numFmtId="0" fontId="3" fillId="7" borderId="6" xfId="0" applyFont="1" applyFill="1" applyBorder="1"/>
    <xf numFmtId="0" fontId="23" fillId="7" borderId="6" xfId="0" applyFont="1" applyFill="1" applyBorder="1"/>
    <xf numFmtId="0" fontId="15" fillId="7" borderId="6" xfId="0" applyFont="1" applyFill="1" applyBorder="1"/>
    <xf numFmtId="166" fontId="0" fillId="7" borderId="0" xfId="0" applyNumberFormat="1" applyFill="1"/>
    <xf numFmtId="166" fontId="15" fillId="7" borderId="0" xfId="0" applyNumberFormat="1" applyFont="1" applyFill="1"/>
    <xf numFmtId="2" fontId="3" fillId="5" borderId="6" xfId="0" applyNumberFormat="1" applyFont="1" applyFill="1" applyBorder="1"/>
    <xf numFmtId="0" fontId="0" fillId="0" borderId="6" xfId="0" applyBorder="1"/>
    <xf numFmtId="0" fontId="15" fillId="0" borderId="1" xfId="0" applyFont="1" applyBorder="1"/>
    <xf numFmtId="0" fontId="0" fillId="0" borderId="1" xfId="0" applyBorder="1"/>
    <xf numFmtId="0" fontId="3" fillId="0" borderId="1" xfId="0" applyFont="1" applyBorder="1"/>
    <xf numFmtId="0" fontId="16" fillId="0" borderId="1" xfId="0" applyFont="1" applyBorder="1" applyAlignment="1">
      <alignment horizontal="center" vertical="center" wrapText="1"/>
    </xf>
    <xf numFmtId="167" fontId="29" fillId="0" borderId="1" xfId="9" applyNumberFormat="1" applyFont="1" applyBorder="1" applyAlignment="1">
      <alignment horizontal="center" vertical="center"/>
    </xf>
    <xf numFmtId="0" fontId="29" fillId="0" borderId="1" xfId="0" applyFont="1" applyBorder="1" applyAlignment="1">
      <alignment horizontal="center"/>
    </xf>
    <xf numFmtId="0" fontId="29" fillId="0" borderId="0" xfId="0" applyFont="1"/>
    <xf numFmtId="0" fontId="29" fillId="0" borderId="0" xfId="0" applyFont="1" applyAlignment="1">
      <alignment horizontal="center" vertical="center"/>
    </xf>
    <xf numFmtId="0" fontId="16" fillId="0" borderId="0" xfId="0" applyFont="1"/>
    <xf numFmtId="0" fontId="26" fillId="0" borderId="8" xfId="0" applyFont="1" applyBorder="1" applyAlignment="1">
      <alignment horizontal="center" vertical="center" wrapText="1"/>
    </xf>
    <xf numFmtId="0" fontId="26" fillId="0" borderId="9" xfId="0" applyFont="1" applyBorder="1" applyAlignment="1">
      <alignment horizontal="center" vertical="center" wrapText="1"/>
    </xf>
    <xf numFmtId="0" fontId="29" fillId="0" borderId="11" xfId="0" applyFont="1" applyBorder="1" applyAlignment="1">
      <alignment horizontal="center"/>
    </xf>
    <xf numFmtId="0" fontId="26" fillId="0" borderId="10" xfId="10" applyFont="1" applyBorder="1" applyAlignment="1">
      <alignment horizontal="left" vertical="center"/>
    </xf>
    <xf numFmtId="167" fontId="29" fillId="0" borderId="11" xfId="9" applyNumberFormat="1" applyFont="1" applyBorder="1" applyAlignment="1">
      <alignment horizontal="center" vertical="center"/>
    </xf>
    <xf numFmtId="0" fontId="26" fillId="0" borderId="10" xfId="0" applyFont="1" applyBorder="1" applyAlignment="1">
      <alignment horizontal="left"/>
    </xf>
    <xf numFmtId="0" fontId="26" fillId="0" borderId="12" xfId="0" applyFont="1" applyBorder="1" applyAlignment="1">
      <alignment horizontal="left"/>
    </xf>
    <xf numFmtId="167" fontId="29" fillId="0" borderId="2" xfId="9" applyNumberFormat="1" applyFont="1" applyBorder="1" applyAlignment="1">
      <alignment horizontal="center" vertical="center"/>
    </xf>
    <xf numFmtId="167" fontId="26" fillId="0" borderId="2" xfId="9" applyNumberFormat="1" applyFont="1" applyBorder="1" applyAlignment="1">
      <alignment horizontal="center" vertical="center"/>
    </xf>
    <xf numFmtId="167" fontId="29" fillId="0" borderId="13" xfId="9" applyNumberFormat="1" applyFont="1" applyBorder="1" applyAlignment="1">
      <alignment horizontal="center" vertical="center"/>
    </xf>
    <xf numFmtId="0" fontId="26" fillId="0" borderId="9" xfId="0" applyFont="1" applyBorder="1" applyAlignment="1">
      <alignment horizontal="center" vertical="center"/>
    </xf>
    <xf numFmtId="0" fontId="29" fillId="0" borderId="10" xfId="0" applyFont="1" applyBorder="1"/>
    <xf numFmtId="164" fontId="29" fillId="0" borderId="11" xfId="0" applyNumberFormat="1" applyFont="1" applyBorder="1" applyAlignment="1">
      <alignment horizontal="center" vertical="center"/>
    </xf>
    <xf numFmtId="0" fontId="29" fillId="0" borderId="12" xfId="0" applyFont="1" applyBorder="1"/>
    <xf numFmtId="0" fontId="29" fillId="0" borderId="2" xfId="0" applyFont="1" applyBorder="1" applyAlignment="1">
      <alignment horizontal="center"/>
    </xf>
    <xf numFmtId="164" fontId="29" fillId="0" borderId="13" xfId="0" applyNumberFormat="1" applyFont="1" applyBorder="1" applyAlignment="1">
      <alignment horizontal="center" vertical="center"/>
    </xf>
    <xf numFmtId="0" fontId="26" fillId="0" borderId="8" xfId="0" applyFont="1" applyBorder="1" applyAlignment="1">
      <alignment horizontal="center" vertical="center"/>
    </xf>
    <xf numFmtId="168" fontId="29" fillId="0" borderId="1" xfId="9" applyNumberFormat="1" applyFont="1" applyBorder="1" applyAlignment="1">
      <alignment horizontal="center" vertical="center"/>
    </xf>
    <xf numFmtId="164" fontId="15" fillId="7" borderId="6" xfId="0" applyNumberFormat="1" applyFont="1" applyFill="1" applyBorder="1"/>
    <xf numFmtId="168" fontId="15" fillId="0" borderId="0" xfId="9" applyNumberFormat="1" applyFont="1" applyAlignment="1">
      <alignment horizontal="right" vertical="center"/>
    </xf>
    <xf numFmtId="164" fontId="30" fillId="5" borderId="0" xfId="0" applyNumberFormat="1" applyFont="1" applyFill="1"/>
    <xf numFmtId="2" fontId="30" fillId="5" borderId="0" xfId="0" applyNumberFormat="1" applyFont="1" applyFill="1"/>
    <xf numFmtId="0" fontId="30" fillId="5" borderId="0" xfId="0" applyFont="1" applyFill="1"/>
    <xf numFmtId="0" fontId="30" fillId="7" borderId="0" xfId="0" applyFont="1" applyFill="1"/>
    <xf numFmtId="164" fontId="30" fillId="7" borderId="0" xfId="0" applyNumberFormat="1" applyFont="1" applyFill="1"/>
    <xf numFmtId="166" fontId="0" fillId="9" borderId="0" xfId="0" applyNumberFormat="1" applyFill="1" applyAlignment="1">
      <alignment horizontal="left"/>
    </xf>
    <xf numFmtId="166" fontId="15" fillId="9" borderId="0" xfId="0" applyNumberFormat="1" applyFont="1" applyFill="1" applyAlignment="1">
      <alignment horizontal="left"/>
    </xf>
    <xf numFmtId="166" fontId="0" fillId="10" borderId="0" xfId="0" applyNumberFormat="1" applyFill="1" applyAlignment="1">
      <alignment horizontal="left"/>
    </xf>
    <xf numFmtId="166" fontId="15" fillId="10" borderId="0" xfId="0" applyNumberFormat="1" applyFont="1" applyFill="1" applyAlignment="1">
      <alignment horizontal="left"/>
    </xf>
    <xf numFmtId="166" fontId="0" fillId="10" borderId="7" xfId="0" applyNumberFormat="1" applyFill="1" applyBorder="1" applyAlignment="1">
      <alignment horizontal="left"/>
    </xf>
    <xf numFmtId="166" fontId="0" fillId="5" borderId="0" xfId="0" applyNumberFormat="1" applyFill="1" applyAlignment="1">
      <alignment horizontal="left"/>
    </xf>
    <xf numFmtId="166" fontId="0" fillId="7" borderId="0" xfId="0" applyNumberFormat="1" applyFill="1" applyAlignment="1">
      <alignment horizontal="left"/>
    </xf>
    <xf numFmtId="164" fontId="3" fillId="5" borderId="0" xfId="0" applyNumberFormat="1" applyFont="1" applyFill="1" applyAlignment="1">
      <alignment horizontal="right"/>
    </xf>
    <xf numFmtId="0" fontId="3" fillId="5" borderId="0" xfId="0" applyFont="1" applyFill="1" applyAlignment="1">
      <alignment horizontal="right"/>
    </xf>
    <xf numFmtId="2" fontId="3" fillId="5" borderId="0" xfId="0" applyNumberFormat="1" applyFont="1" applyFill="1" applyAlignment="1">
      <alignment horizontal="right"/>
    </xf>
    <xf numFmtId="164" fontId="0" fillId="7" borderId="6" xfId="0" applyNumberFormat="1" applyFill="1" applyBorder="1" applyAlignment="1">
      <alignment horizontal="right"/>
    </xf>
    <xf numFmtId="0" fontId="0" fillId="7" borderId="6" xfId="0" applyFill="1" applyBorder="1" applyAlignment="1">
      <alignment horizontal="right"/>
    </xf>
    <xf numFmtId="2" fontId="0" fillId="7" borderId="6" xfId="0" applyNumberFormat="1" applyFill="1" applyBorder="1" applyAlignment="1">
      <alignment horizontal="right"/>
    </xf>
    <xf numFmtId="0" fontId="3" fillId="5" borderId="0" xfId="0" applyFont="1" applyFill="1" applyAlignment="1">
      <alignment horizontal="left"/>
    </xf>
    <xf numFmtId="0" fontId="0" fillId="7" borderId="6" xfId="0" applyFill="1" applyBorder="1" applyAlignment="1">
      <alignment horizontal="left"/>
    </xf>
    <xf numFmtId="2" fontId="3" fillId="5" borderId="0" xfId="0" applyNumberFormat="1" applyFont="1" applyFill="1"/>
    <xf numFmtId="2" fontId="15" fillId="7" borderId="6" xfId="0" applyNumberFormat="1" applyFont="1" applyFill="1" applyBorder="1"/>
    <xf numFmtId="2" fontId="30" fillId="7" borderId="0" xfId="0" applyNumberFormat="1" applyFont="1" applyFill="1"/>
    <xf numFmtId="2" fontId="0" fillId="5" borderId="0" xfId="0" applyNumberFormat="1" applyFill="1"/>
    <xf numFmtId="164" fontId="3" fillId="5" borderId="6" xfId="0" applyNumberFormat="1" applyFont="1" applyFill="1" applyBorder="1"/>
    <xf numFmtId="164" fontId="0" fillId="5" borderId="6" xfId="0" applyNumberFormat="1" applyFill="1" applyBorder="1"/>
    <xf numFmtId="2" fontId="17" fillId="5" borderId="0" xfId="0" applyNumberFormat="1" applyFont="1" applyFill="1" applyAlignment="1">
      <alignment horizontal="right"/>
    </xf>
    <xf numFmtId="2" fontId="17" fillId="7" borderId="0" xfId="0" applyNumberFormat="1" applyFont="1" applyFill="1" applyAlignment="1">
      <alignment horizontal="right"/>
    </xf>
    <xf numFmtId="2" fontId="17" fillId="5" borderId="6" xfId="0" applyNumberFormat="1" applyFont="1" applyFill="1" applyBorder="1" applyAlignment="1">
      <alignment horizontal="right"/>
    </xf>
    <xf numFmtId="0" fontId="0" fillId="5" borderId="6" xfId="0" applyFill="1" applyBorder="1" applyAlignment="1">
      <alignment horizontal="right"/>
    </xf>
    <xf numFmtId="2" fontId="30" fillId="5" borderId="6" xfId="0" applyNumberFormat="1" applyFont="1" applyFill="1" applyBorder="1"/>
    <xf numFmtId="166" fontId="15" fillId="10" borderId="7" xfId="0" applyNumberFormat="1" applyFont="1" applyFill="1" applyBorder="1" applyAlignment="1">
      <alignment horizontal="left"/>
    </xf>
    <xf numFmtId="0" fontId="15" fillId="7" borderId="6" xfId="0" applyFont="1" applyFill="1" applyBorder="1" applyAlignment="1">
      <alignment horizontal="left"/>
    </xf>
    <xf numFmtId="0" fontId="20" fillId="0" borderId="0" xfId="0" applyFont="1"/>
    <xf numFmtId="0" fontId="15" fillId="9" borderId="14" xfId="0" applyFont="1" applyFill="1" applyBorder="1"/>
    <xf numFmtId="0" fontId="2" fillId="4" borderId="0" xfId="0" quotePrefix="1" applyFont="1" applyFill="1"/>
    <xf numFmtId="0" fontId="6" fillId="4" borderId="0" xfId="0" applyFont="1" applyFill="1"/>
    <xf numFmtId="0" fontId="33" fillId="4" borderId="0" xfId="0" quotePrefix="1" applyFont="1" applyFill="1" applyAlignment="1">
      <alignment horizontal="left"/>
    </xf>
    <xf numFmtId="0" fontId="12" fillId="0" borderId="0" xfId="2" applyFont="1" applyAlignment="1">
      <alignment horizontal="left"/>
    </xf>
    <xf numFmtId="0" fontId="2" fillId="4" borderId="0" xfId="0" applyFont="1" applyFill="1" applyAlignment="1">
      <alignment readingOrder="1"/>
    </xf>
    <xf numFmtId="164" fontId="0" fillId="0" borderId="0" xfId="0" applyNumberFormat="1"/>
    <xf numFmtId="166" fontId="1" fillId="2" borderId="4" xfId="0" applyNumberFormat="1" applyFont="1" applyFill="1" applyBorder="1" applyAlignment="1">
      <alignment horizontal="center" vertical="center"/>
    </xf>
    <xf numFmtId="166" fontId="3" fillId="3" borderId="6" xfId="1" quotePrefix="1" applyNumberFormat="1" applyFill="1" applyBorder="1" applyAlignment="1">
      <alignment horizontal="center" vertical="center" wrapText="1"/>
    </xf>
    <xf numFmtId="0" fontId="3" fillId="3" borderId="6" xfId="1" quotePrefix="1" applyFill="1" applyBorder="1" applyAlignment="1">
      <alignment horizontal="center" vertical="center" wrapText="1"/>
    </xf>
    <xf numFmtId="166" fontId="0" fillId="12" borderId="0" xfId="0" applyNumberFormat="1" applyFill="1" applyAlignment="1">
      <alignment horizontal="left"/>
    </xf>
    <xf numFmtId="166" fontId="0" fillId="12" borderId="0" xfId="0" applyNumberFormat="1" applyFill="1"/>
    <xf numFmtId="166" fontId="15" fillId="12" borderId="0" xfId="0" applyNumberFormat="1" applyFont="1" applyFill="1"/>
    <xf numFmtId="166" fontId="0" fillId="12" borderId="7" xfId="0" applyNumberFormat="1" applyFill="1" applyBorder="1" applyAlignment="1">
      <alignment horizontal="left"/>
    </xf>
    <xf numFmtId="166" fontId="15" fillId="12" borderId="7" xfId="0" applyNumberFormat="1" applyFont="1" applyFill="1" applyBorder="1" applyAlignment="1">
      <alignment horizontal="left"/>
    </xf>
    <xf numFmtId="166" fontId="1" fillId="2" borderId="4" xfId="0" applyNumberFormat="1" applyFont="1" applyFill="1" applyBorder="1" applyAlignment="1">
      <alignment horizontal="center" vertical="center" wrapText="1"/>
    </xf>
    <xf numFmtId="166" fontId="3" fillId="3" borderId="6" xfId="1" applyNumberFormat="1" applyFill="1" applyBorder="1" applyAlignment="1">
      <alignment vertical="center" wrapText="1"/>
    </xf>
    <xf numFmtId="0" fontId="26" fillId="0" borderId="15" xfId="10" applyFont="1" applyBorder="1" applyAlignment="1">
      <alignment horizontal="left" vertical="center"/>
    </xf>
    <xf numFmtId="0" fontId="26" fillId="0" borderId="15" xfId="0" applyFont="1" applyBorder="1" applyAlignment="1">
      <alignment horizontal="left"/>
    </xf>
    <xf numFmtId="0" fontId="26" fillId="0" borderId="16" xfId="0" applyFont="1" applyBorder="1" applyAlignment="1">
      <alignment horizontal="left"/>
    </xf>
    <xf numFmtId="0" fontId="29" fillId="0" borderId="15" xfId="0" applyFont="1" applyBorder="1"/>
    <xf numFmtId="0" fontId="29" fillId="0" borderId="16" xfId="0" applyFont="1" applyBorder="1"/>
    <xf numFmtId="0" fontId="26" fillId="0" borderId="19" xfId="0" applyFont="1" applyBorder="1" applyAlignment="1">
      <alignment horizontal="center" vertical="center" wrapText="1"/>
    </xf>
    <xf numFmtId="0" fontId="26" fillId="0" borderId="19" xfId="0" applyFont="1" applyBorder="1" applyAlignment="1">
      <alignment horizontal="center" vertical="center"/>
    </xf>
    <xf numFmtId="0" fontId="34" fillId="0" borderId="0" xfId="0" applyFont="1"/>
    <xf numFmtId="0" fontId="26" fillId="0" borderId="20" xfId="0" applyFont="1" applyBorder="1" applyAlignment="1">
      <alignment horizontal="center" vertical="center"/>
    </xf>
    <xf numFmtId="0" fontId="26" fillId="0" borderId="18" xfId="0" applyFont="1" applyBorder="1" applyAlignment="1">
      <alignment horizontal="center" vertical="center"/>
    </xf>
    <xf numFmtId="0" fontId="26" fillId="0" borderId="21" xfId="0" applyFont="1" applyBorder="1" applyAlignment="1">
      <alignment horizontal="center" vertical="center"/>
    </xf>
    <xf numFmtId="0" fontId="26" fillId="0" borderId="17" xfId="0" applyFont="1" applyBorder="1" applyAlignment="1">
      <alignment horizontal="center" vertical="center"/>
    </xf>
    <xf numFmtId="0" fontId="26" fillId="0" borderId="21" xfId="0" applyFont="1" applyBorder="1" applyAlignment="1">
      <alignment horizontal="center" vertical="center" wrapText="1"/>
    </xf>
    <xf numFmtId="0" fontId="26" fillId="0" borderId="22" xfId="0" applyFont="1" applyBorder="1" applyAlignment="1">
      <alignment horizontal="center" vertical="center" wrapText="1"/>
    </xf>
    <xf numFmtId="0" fontId="26" fillId="0" borderId="17" xfId="0" applyFont="1" applyBorder="1" applyAlignment="1">
      <alignment horizontal="center" vertical="center" wrapText="1"/>
    </xf>
    <xf numFmtId="0" fontId="26" fillId="0" borderId="20" xfId="0" applyFont="1" applyBorder="1" applyAlignment="1">
      <alignment horizontal="center" vertical="center" wrapText="1"/>
    </xf>
    <xf numFmtId="0" fontId="26" fillId="0" borderId="23" xfId="0" applyFont="1" applyBorder="1" applyAlignment="1">
      <alignment horizontal="center" vertical="center" wrapText="1"/>
    </xf>
    <xf numFmtId="0" fontId="26" fillId="0" borderId="18" xfId="0" applyFont="1" applyBorder="1" applyAlignment="1">
      <alignment horizontal="center" vertical="center" wrapText="1"/>
    </xf>
    <xf numFmtId="0" fontId="32" fillId="11" borderId="3" xfId="0" applyFont="1" applyFill="1" applyBorder="1" applyAlignment="1">
      <alignment horizontal="center"/>
    </xf>
    <xf numFmtId="0" fontId="32" fillId="11" borderId="0" xfId="0" applyFont="1" applyFill="1" applyAlignment="1">
      <alignment horizontal="center"/>
    </xf>
    <xf numFmtId="166" fontId="3" fillId="3" borderId="4" xfId="1" applyNumberFormat="1" applyFill="1" applyBorder="1" applyAlignment="1">
      <alignment horizontal="center" vertical="center" wrapText="1"/>
    </xf>
    <xf numFmtId="166" fontId="3" fillId="3" borderId="6" xfId="1" applyNumberFormat="1" applyFill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 wrapText="1"/>
    </xf>
    <xf numFmtId="2" fontId="20" fillId="0" borderId="1" xfId="0" applyNumberFormat="1" applyFont="1" applyBorder="1" applyAlignment="1">
      <alignment horizontal="center" vertical="center"/>
    </xf>
    <xf numFmtId="3" fontId="22" fillId="5" borderId="0" xfId="7" applyNumberFormat="1" applyFill="1" applyAlignment="1">
      <alignment horizontal="right"/>
    </xf>
    <xf numFmtId="169" fontId="22" fillId="5" borderId="0" xfId="6" applyNumberFormat="1" applyFont="1" applyFill="1" applyAlignment="1">
      <alignment horizontal="right"/>
    </xf>
  </cellXfs>
  <cellStyles count="11">
    <cellStyle name="Normal 10" xfId="1"/>
    <cellStyle name="Normal 2" xfId="5"/>
    <cellStyle name="Normal 3" xfId="2"/>
    <cellStyle name="Normal 4" xfId="3"/>
    <cellStyle name="Normalny" xfId="0" builtinId="0"/>
    <cellStyle name="Normalny 2" xfId="4"/>
    <cellStyle name="Normalny 43" xfId="7"/>
    <cellStyle name="Normalny_S301-339-05" xfId="9"/>
    <cellStyle name="Normalny_T206" xfId="10"/>
    <cellStyle name="Per cent 2" xfId="6"/>
    <cellStyle name="Procentowy" xfId="8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1729408</xdr:colOff>
      <xdr:row>0</xdr:row>
      <xdr:rowOff>72888</xdr:rowOff>
    </xdr:from>
    <xdr:to>
      <xdr:col>14</xdr:col>
      <xdr:colOff>689113</xdr:colOff>
      <xdr:row>3</xdr:row>
      <xdr:rowOff>86141</xdr:rowOff>
    </xdr:to>
    <xdr:sp macro="" textlink="">
      <xdr:nvSpPr>
        <xdr:cNvPr id="2" name="TextBox 1">
          <a:extLst>
            <a:ext uri="{FF2B5EF4-FFF2-40B4-BE49-F238E27FC236}">
              <a16:creationId xmlns="" xmlns:a16="http://schemas.microsoft.com/office/drawing/2014/main" id="{3E58C486-551F-47A9-91CE-116C018103E4}"/>
            </a:ext>
          </a:extLst>
        </xdr:cNvPr>
        <xdr:cNvSpPr txBox="1"/>
      </xdr:nvSpPr>
      <xdr:spPr>
        <a:xfrm>
          <a:off x="8037443" y="72888"/>
          <a:ext cx="4353340" cy="549966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l-PL" sz="1400">
              <a:solidFill>
                <a:schemeClr val="bg1"/>
              </a:solidFill>
            </a:rPr>
            <a:t>The character " </a:t>
          </a:r>
          <a:r>
            <a:rPr lang="pl-PL" sz="1400" b="1">
              <a:solidFill>
                <a:schemeClr val="bg1"/>
              </a:solidFill>
            </a:rPr>
            <a:t>~</a:t>
          </a:r>
          <a:r>
            <a:rPr lang="pl-PL" sz="1400">
              <a:solidFill>
                <a:schemeClr val="bg1"/>
              </a:solidFill>
            </a:rPr>
            <a:t> " after the attribute name allows an additional dimension to be inserted to "flatten" the table.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57150</xdr:colOff>
      <xdr:row>3</xdr:row>
      <xdr:rowOff>142875</xdr:rowOff>
    </xdr:from>
    <xdr:to>
      <xdr:col>26</xdr:col>
      <xdr:colOff>409575</xdr:colOff>
      <xdr:row>5</xdr:row>
      <xdr:rowOff>0</xdr:rowOff>
    </xdr:to>
    <xdr:pic>
      <xdr:nvPicPr>
        <xdr:cNvPr id="5" name="Picture 4">
          <a:extLst>
            <a:ext uri="{FF2B5EF4-FFF2-40B4-BE49-F238E27FC236}">
              <a16:creationId xmlns="" xmlns:a16="http://schemas.microsoft.com/office/drawing/2014/main" id="{8035D9D1-15A9-F0F2-2F78-F3043F1FA9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36425" y="695325"/>
          <a:ext cx="3524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27</xdr:col>
      <xdr:colOff>133350</xdr:colOff>
      <xdr:row>3</xdr:row>
      <xdr:rowOff>133350</xdr:rowOff>
    </xdr:from>
    <xdr:to>
      <xdr:col>27</xdr:col>
      <xdr:colOff>485775</xdr:colOff>
      <xdr:row>4</xdr:row>
      <xdr:rowOff>190500</xdr:rowOff>
    </xdr:to>
    <xdr:pic>
      <xdr:nvPicPr>
        <xdr:cNvPr id="6" name="Picture 5">
          <a:extLst>
            <a:ext uri="{FF2B5EF4-FFF2-40B4-BE49-F238E27FC236}">
              <a16:creationId xmlns="" xmlns:a16="http://schemas.microsoft.com/office/drawing/2014/main" id="{BD111EA6-E3D2-46BE-A017-FE92ADC4D6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927050" y="685800"/>
          <a:ext cx="35242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28</xdr:col>
      <xdr:colOff>47625</xdr:colOff>
      <xdr:row>3</xdr:row>
      <xdr:rowOff>133350</xdr:rowOff>
    </xdr:from>
    <xdr:to>
      <xdr:col>29</xdr:col>
      <xdr:colOff>0</xdr:colOff>
      <xdr:row>4</xdr:row>
      <xdr:rowOff>190500</xdr:rowOff>
    </xdr:to>
    <xdr:pic>
      <xdr:nvPicPr>
        <xdr:cNvPr id="8" name="Picture 7">
          <a:extLst>
            <a:ext uri="{FF2B5EF4-FFF2-40B4-BE49-F238E27FC236}">
              <a16:creationId xmlns="" xmlns:a16="http://schemas.microsoft.com/office/drawing/2014/main" id="{5F778850-239C-33C0-C185-82E99A63E8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65250" y="685800"/>
          <a:ext cx="87630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29</xdr:col>
      <xdr:colOff>76200</xdr:colOff>
      <xdr:row>3</xdr:row>
      <xdr:rowOff>133350</xdr:rowOff>
    </xdr:from>
    <xdr:to>
      <xdr:col>30</xdr:col>
      <xdr:colOff>0</xdr:colOff>
      <xdr:row>4</xdr:row>
      <xdr:rowOff>190500</xdr:rowOff>
    </xdr:to>
    <xdr:pic>
      <xdr:nvPicPr>
        <xdr:cNvPr id="9" name="Picture 8">
          <a:extLst>
            <a:ext uri="{FF2B5EF4-FFF2-40B4-BE49-F238E27FC236}">
              <a16:creationId xmlns="" xmlns:a16="http://schemas.microsoft.com/office/drawing/2014/main" id="{9B604B8E-35BB-B25F-5C86-0753962104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0" y="685800"/>
          <a:ext cx="70485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31</xdr:col>
      <xdr:colOff>38100</xdr:colOff>
      <xdr:row>3</xdr:row>
      <xdr:rowOff>123825</xdr:rowOff>
    </xdr:from>
    <xdr:to>
      <xdr:col>31</xdr:col>
      <xdr:colOff>800100</xdr:colOff>
      <xdr:row>4</xdr:row>
      <xdr:rowOff>180975</xdr:rowOff>
    </xdr:to>
    <xdr:pic>
      <xdr:nvPicPr>
        <xdr:cNvPr id="10" name="Picture 9">
          <a:extLst>
            <a:ext uri="{FF2B5EF4-FFF2-40B4-BE49-F238E27FC236}">
              <a16:creationId xmlns="" xmlns:a16="http://schemas.microsoft.com/office/drawing/2014/main" id="{17DBEBE8-5760-7F25-660F-0A8576E966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51275" y="676275"/>
          <a:ext cx="76200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30</xdr:col>
      <xdr:colOff>238125</xdr:colOff>
      <xdr:row>2</xdr:row>
      <xdr:rowOff>152400</xdr:rowOff>
    </xdr:from>
    <xdr:to>
      <xdr:col>30</xdr:col>
      <xdr:colOff>600075</xdr:colOff>
      <xdr:row>4</xdr:row>
      <xdr:rowOff>200025</xdr:rowOff>
    </xdr:to>
    <xdr:pic>
      <xdr:nvPicPr>
        <xdr:cNvPr id="12" name="Picture 11">
          <a:extLst>
            <a:ext uri="{FF2B5EF4-FFF2-40B4-BE49-F238E27FC236}">
              <a16:creationId xmlns="" xmlns:a16="http://schemas.microsoft.com/office/drawing/2014/main" id="{6DC9CA45-6392-CAF6-FA7A-8C545C5AAD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660725" y="542925"/>
          <a:ext cx="361950" cy="409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32</xdr:col>
      <xdr:colOff>114300</xdr:colOff>
      <xdr:row>3</xdr:row>
      <xdr:rowOff>114300</xdr:rowOff>
    </xdr:from>
    <xdr:to>
      <xdr:col>32</xdr:col>
      <xdr:colOff>876300</xdr:colOff>
      <xdr:row>4</xdr:row>
      <xdr:rowOff>171450</xdr:rowOff>
    </xdr:to>
    <xdr:pic>
      <xdr:nvPicPr>
        <xdr:cNvPr id="13" name="Picture 12">
          <a:extLst>
            <a:ext uri="{FF2B5EF4-FFF2-40B4-BE49-F238E27FC236}">
              <a16:creationId xmlns="" xmlns:a16="http://schemas.microsoft.com/office/drawing/2014/main" id="{58B1A39B-3206-4F49-9C7A-A04FEDC09A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165800" y="666750"/>
          <a:ext cx="76200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23</xdr:col>
      <xdr:colOff>142875</xdr:colOff>
      <xdr:row>3</xdr:row>
      <xdr:rowOff>161925</xdr:rowOff>
    </xdr:from>
    <xdr:to>
      <xdr:col>24</xdr:col>
      <xdr:colOff>0</xdr:colOff>
      <xdr:row>4</xdr:row>
      <xdr:rowOff>228600</xdr:rowOff>
    </xdr:to>
    <xdr:pic>
      <xdr:nvPicPr>
        <xdr:cNvPr id="14" name="Picture 13">
          <a:extLst>
            <a:ext uri="{FF2B5EF4-FFF2-40B4-BE49-F238E27FC236}">
              <a16:creationId xmlns="" xmlns:a16="http://schemas.microsoft.com/office/drawing/2014/main" id="{8935ABFE-EDF6-B6CE-E90C-D57D96B040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155025" y="714375"/>
          <a:ext cx="581025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24</xdr:col>
      <xdr:colOff>38100</xdr:colOff>
      <xdr:row>3</xdr:row>
      <xdr:rowOff>190500</xdr:rowOff>
    </xdr:from>
    <xdr:to>
      <xdr:col>24</xdr:col>
      <xdr:colOff>866775</xdr:colOff>
      <xdr:row>5</xdr:row>
      <xdr:rowOff>0</xdr:rowOff>
    </xdr:to>
    <xdr:pic>
      <xdr:nvPicPr>
        <xdr:cNvPr id="15" name="Picture 14">
          <a:extLst>
            <a:ext uri="{FF2B5EF4-FFF2-40B4-BE49-F238E27FC236}">
              <a16:creationId xmlns="" xmlns:a16="http://schemas.microsoft.com/office/drawing/2014/main" id="{253A5223-C089-12B0-5421-9EE7E09876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774150" y="742950"/>
          <a:ext cx="8286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25</xdr:col>
      <xdr:colOff>57150</xdr:colOff>
      <xdr:row>3</xdr:row>
      <xdr:rowOff>180975</xdr:rowOff>
    </xdr:from>
    <xdr:to>
      <xdr:col>26</xdr:col>
      <xdr:colOff>0</xdr:colOff>
      <xdr:row>4</xdr:row>
      <xdr:rowOff>238125</xdr:rowOff>
    </xdr:to>
    <xdr:pic>
      <xdr:nvPicPr>
        <xdr:cNvPr id="16" name="Picture 15">
          <a:extLst>
            <a:ext uri="{FF2B5EF4-FFF2-40B4-BE49-F238E27FC236}">
              <a16:creationId xmlns="" xmlns:a16="http://schemas.microsoft.com/office/drawing/2014/main" id="{079C0B42-E73F-C625-111E-6B3DB0B6AD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993475" y="733425"/>
          <a:ext cx="68580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33</xdr:col>
      <xdr:colOff>228600</xdr:colOff>
      <xdr:row>3</xdr:row>
      <xdr:rowOff>161925</xdr:rowOff>
    </xdr:from>
    <xdr:to>
      <xdr:col>33</xdr:col>
      <xdr:colOff>514350</xdr:colOff>
      <xdr:row>4</xdr:row>
      <xdr:rowOff>219075</xdr:rowOff>
    </xdr:to>
    <xdr:pic>
      <xdr:nvPicPr>
        <xdr:cNvPr id="19" name="Picture 18">
          <a:extLst>
            <a:ext uri="{FF2B5EF4-FFF2-40B4-BE49-F238E27FC236}">
              <a16:creationId xmlns="" xmlns:a16="http://schemas.microsoft.com/office/drawing/2014/main" id="{AEDF508D-5EAD-6177-BF0B-215EDD2470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204025" y="714375"/>
          <a:ext cx="28575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awyrwa" id="{CF6847B2-AD86-423B-BF32-E5B6B4D71763}" userId="awyrwa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X5" dT="2022-08-09T11:09:00.18" personId="{CF6847B2-AD86-423B-BF32-E5B6B4D71763}" id="{70911FE4-4C4E-4558-8CD0-C1439EB30AC1}">
    <text>Produkcja energii elektrycznej netto w pełnej kondensacji</text>
  </threadedComment>
  <threadedComment ref="AA5" dT="2022-08-09T11:11:46.85" personId="{CF6847B2-AD86-423B-BF32-E5B6B4D71763}" id="{E4F5F666-2BDB-4F8C-8784-8054A11A4221}">
    <text>Wielkość produkcji energii elektrycznej, która jest „tracona” na rzecz produkcji ciepła PPELC (upuszczona para mogłaby wykonać pracę na łopatach turbiny skutkującą produkcją energii elektrycznej)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1"/>
  <dimension ref="B2:P50"/>
  <sheetViews>
    <sheetView tabSelected="1" topLeftCell="B13" zoomScale="130" zoomScaleNormal="130" workbookViewId="0">
      <selection activeCell="C13" sqref="C13"/>
    </sheetView>
  </sheetViews>
  <sheetFormatPr defaultRowHeight="12.75" x14ac:dyDescent="0.2"/>
  <cols>
    <col min="1" max="1" width="2.85546875" customWidth="1"/>
    <col min="2" max="2" width="36.5703125" customWidth="1"/>
    <col min="3" max="3" width="49.42578125" customWidth="1"/>
    <col min="4" max="4" width="15" customWidth="1"/>
    <col min="5" max="5" width="14.85546875" customWidth="1"/>
    <col min="6" max="6" width="10.7109375" customWidth="1"/>
    <col min="7" max="7" width="10" customWidth="1"/>
    <col min="8" max="8" width="12" customWidth="1"/>
    <col min="9" max="9" width="11" customWidth="1"/>
    <col min="10" max="10" width="10.5703125" customWidth="1"/>
  </cols>
  <sheetData>
    <row r="2" spans="2:10" ht="15" x14ac:dyDescent="0.2">
      <c r="B2" s="187" t="s">
        <v>266</v>
      </c>
      <c r="C2" s="187"/>
    </row>
    <row r="4" spans="2:10" x14ac:dyDescent="0.2">
      <c r="B4" s="208" t="s">
        <v>238</v>
      </c>
      <c r="C4" s="208"/>
    </row>
    <row r="5" spans="2:10" ht="13.5" thickBot="1" x14ac:dyDescent="0.25">
      <c r="B5" s="208" t="s">
        <v>239</v>
      </c>
      <c r="C5" s="208"/>
    </row>
    <row r="6" spans="2:10" ht="51" x14ac:dyDescent="0.2">
      <c r="B6" s="294" t="s">
        <v>0</v>
      </c>
      <c r="C6" s="297" t="s">
        <v>223</v>
      </c>
      <c r="D6" s="211" t="s">
        <v>1</v>
      </c>
      <c r="E6" s="211" t="s">
        <v>2</v>
      </c>
      <c r="F6" s="211" t="s">
        <v>3</v>
      </c>
      <c r="G6" s="211" t="s">
        <v>4</v>
      </c>
      <c r="H6" s="211" t="s">
        <v>5</v>
      </c>
      <c r="I6" s="211" t="s">
        <v>4</v>
      </c>
      <c r="J6" s="212" t="s">
        <v>5</v>
      </c>
    </row>
    <row r="7" spans="2:10" ht="51" x14ac:dyDescent="0.2">
      <c r="B7" s="295"/>
      <c r="C7" s="298"/>
      <c r="D7" s="139" t="s">
        <v>224</v>
      </c>
      <c r="E7" s="139" t="s">
        <v>225</v>
      </c>
      <c r="F7" s="139" t="s">
        <v>226</v>
      </c>
      <c r="G7" s="139" t="s">
        <v>227</v>
      </c>
      <c r="H7" s="139" t="s">
        <v>228</v>
      </c>
      <c r="I7" s="139" t="s">
        <v>227</v>
      </c>
      <c r="J7" s="139" t="s">
        <v>228</v>
      </c>
    </row>
    <row r="8" spans="2:10" ht="15.75" x14ac:dyDescent="0.2">
      <c r="B8" s="296"/>
      <c r="C8" s="299"/>
      <c r="D8" s="207" t="s">
        <v>6</v>
      </c>
      <c r="E8" s="207" t="s">
        <v>7</v>
      </c>
      <c r="F8" s="207" t="s">
        <v>8</v>
      </c>
      <c r="G8" s="207" t="s">
        <v>63</v>
      </c>
      <c r="H8" s="207" t="s">
        <v>9</v>
      </c>
      <c r="I8" s="207" t="s">
        <v>10</v>
      </c>
      <c r="J8" s="213" t="s">
        <v>11</v>
      </c>
    </row>
    <row r="9" spans="2:10" ht="15.75" x14ac:dyDescent="0.2">
      <c r="B9" s="214" t="s">
        <v>12</v>
      </c>
      <c r="C9" s="282" t="s">
        <v>229</v>
      </c>
      <c r="D9" s="206">
        <v>17023.8</v>
      </c>
      <c r="E9" s="206">
        <v>47860</v>
      </c>
      <c r="F9" s="206"/>
      <c r="G9" s="206">
        <v>20996.9</v>
      </c>
      <c r="H9" s="206">
        <v>21688.2</v>
      </c>
      <c r="I9" s="206"/>
      <c r="J9" s="215"/>
    </row>
    <row r="10" spans="2:10" ht="15.75" x14ac:dyDescent="0.2">
      <c r="B10" s="214" t="s">
        <v>13</v>
      </c>
      <c r="C10" s="282" t="s">
        <v>230</v>
      </c>
      <c r="D10" s="206">
        <v>7391.2</v>
      </c>
      <c r="E10" s="206">
        <v>34351.700000000004</v>
      </c>
      <c r="F10" s="206"/>
      <c r="G10" s="206">
        <v>45266.6</v>
      </c>
      <c r="H10" s="206">
        <v>7935.8</v>
      </c>
      <c r="I10" s="206"/>
      <c r="J10" s="215"/>
    </row>
    <row r="11" spans="2:10" ht="15.75" x14ac:dyDescent="0.2">
      <c r="B11" s="214" t="s">
        <v>14</v>
      </c>
      <c r="C11" s="282" t="s">
        <v>231</v>
      </c>
      <c r="D11" s="206">
        <v>4094.6000000000022</v>
      </c>
      <c r="E11" s="206">
        <v>16259.8</v>
      </c>
      <c r="F11" s="206">
        <v>137017.29999999999</v>
      </c>
      <c r="G11" s="206">
        <v>11204.8</v>
      </c>
      <c r="H11" s="206">
        <v>21089.599999999999</v>
      </c>
      <c r="I11" s="206"/>
      <c r="J11" s="215"/>
    </row>
    <row r="12" spans="2:10" ht="15.75" x14ac:dyDescent="0.2">
      <c r="B12" s="214" t="s">
        <v>15</v>
      </c>
      <c r="C12" s="282" t="s">
        <v>232</v>
      </c>
      <c r="D12" s="206">
        <v>1656.5</v>
      </c>
      <c r="E12" s="206">
        <v>7464.6</v>
      </c>
      <c r="F12" s="206">
        <v>17571.3</v>
      </c>
      <c r="G12" s="206"/>
      <c r="H12" s="206"/>
      <c r="I12" s="206">
        <v>2109.5030000000002</v>
      </c>
      <c r="J12" s="215">
        <v>32467</v>
      </c>
    </row>
    <row r="13" spans="2:10" ht="15.75" x14ac:dyDescent="0.2">
      <c r="B13" s="214" t="s">
        <v>16</v>
      </c>
      <c r="C13" s="282" t="s">
        <v>233</v>
      </c>
      <c r="D13" s="206">
        <v>6227.6934486274804</v>
      </c>
      <c r="E13" s="206">
        <v>15623.048922000018</v>
      </c>
      <c r="F13" s="206"/>
      <c r="G13" s="206"/>
      <c r="H13" s="206"/>
      <c r="I13" s="206"/>
      <c r="J13" s="215"/>
    </row>
    <row r="14" spans="2:10" ht="15.75" x14ac:dyDescent="0.2">
      <c r="B14" s="214" t="s">
        <v>17</v>
      </c>
      <c r="C14" s="282" t="s">
        <v>234</v>
      </c>
      <c r="D14" s="206">
        <v>3954.96</v>
      </c>
      <c r="E14" s="206">
        <v>1957.92</v>
      </c>
      <c r="F14" s="206"/>
      <c r="G14" s="206"/>
      <c r="H14" s="206"/>
      <c r="I14" s="206"/>
      <c r="J14" s="215"/>
    </row>
    <row r="15" spans="2:10" ht="15.75" x14ac:dyDescent="0.2">
      <c r="B15" s="216" t="s">
        <v>18</v>
      </c>
      <c r="C15" s="283" t="s">
        <v>235</v>
      </c>
      <c r="D15" s="228">
        <v>19.806000000000001</v>
      </c>
      <c r="E15" s="206"/>
      <c r="F15" s="206">
        <v>81695</v>
      </c>
      <c r="G15" s="206">
        <v>4227</v>
      </c>
      <c r="H15" s="206">
        <v>22840</v>
      </c>
      <c r="I15" s="206"/>
      <c r="J15" s="215"/>
    </row>
    <row r="16" spans="2:10" ht="13.5" thickBot="1" x14ac:dyDescent="0.25">
      <c r="B16" s="217" t="s">
        <v>19</v>
      </c>
      <c r="C16" s="284" t="s">
        <v>236</v>
      </c>
      <c r="D16" s="218"/>
      <c r="E16" s="219">
        <f>SUM(E9:E15)</f>
        <v>123517.06892200003</v>
      </c>
      <c r="F16" s="219">
        <f>SUM(F9:F15)</f>
        <v>236283.59999999998</v>
      </c>
      <c r="G16" s="218"/>
      <c r="H16" s="218"/>
      <c r="I16" s="218"/>
      <c r="J16" s="220"/>
    </row>
    <row r="17" spans="2:7" ht="15.6" customHeight="1" x14ac:dyDescent="0.2">
      <c r="B17" s="210" t="s">
        <v>237</v>
      </c>
      <c r="C17" s="210"/>
    </row>
    <row r="18" spans="2:7" x14ac:dyDescent="0.2">
      <c r="B18" s="210" t="s">
        <v>20</v>
      </c>
      <c r="C18" s="210"/>
    </row>
    <row r="19" spans="2:7" x14ac:dyDescent="0.2">
      <c r="B19" s="289" t="s">
        <v>268</v>
      </c>
      <c r="C19" s="210"/>
    </row>
    <row r="20" spans="2:7" x14ac:dyDescent="0.2">
      <c r="B20" s="210" t="s">
        <v>269</v>
      </c>
      <c r="C20" s="210"/>
    </row>
    <row r="21" spans="2:7" x14ac:dyDescent="0.2">
      <c r="B21" s="208"/>
      <c r="C21" s="208"/>
      <c r="D21" s="208"/>
      <c r="E21" s="208"/>
      <c r="F21" s="208"/>
    </row>
    <row r="22" spans="2:7" x14ac:dyDescent="0.2">
      <c r="B22" s="208"/>
      <c r="C22" s="208"/>
      <c r="D22" s="208"/>
      <c r="E22" s="208"/>
      <c r="F22" s="208"/>
    </row>
    <row r="23" spans="2:7" ht="15" x14ac:dyDescent="0.2">
      <c r="B23" s="187" t="s">
        <v>310</v>
      </c>
      <c r="C23" s="187"/>
      <c r="D23" s="208"/>
      <c r="E23" s="208"/>
      <c r="F23" s="208"/>
    </row>
    <row r="25" spans="2:7" x14ac:dyDescent="0.2">
      <c r="B25" s="208" t="s">
        <v>247</v>
      </c>
      <c r="C25" s="208"/>
      <c r="D25" s="208"/>
      <c r="E25" s="208"/>
      <c r="F25" s="208"/>
    </row>
    <row r="26" spans="2:7" ht="13.5" thickBot="1" x14ac:dyDescent="0.25">
      <c r="B26" s="208" t="s">
        <v>246</v>
      </c>
      <c r="C26" s="208"/>
      <c r="D26" s="208"/>
      <c r="E26" s="208"/>
      <c r="F26" s="208"/>
    </row>
    <row r="27" spans="2:7" ht="31.7" customHeight="1" x14ac:dyDescent="0.2">
      <c r="B27" s="292" t="s">
        <v>21</v>
      </c>
      <c r="C27" s="290" t="s">
        <v>240</v>
      </c>
      <c r="D27" s="211" t="s">
        <v>22</v>
      </c>
      <c r="E27" s="221" t="s">
        <v>23</v>
      </c>
      <c r="F27" s="208"/>
    </row>
    <row r="28" spans="2:7" ht="31.7" customHeight="1" x14ac:dyDescent="0.2">
      <c r="B28" s="293"/>
      <c r="C28" s="291"/>
      <c r="D28" s="139" t="s">
        <v>245</v>
      </c>
      <c r="E28" s="288" t="s">
        <v>143</v>
      </c>
      <c r="F28" s="208"/>
    </row>
    <row r="29" spans="2:7" x14ac:dyDescent="0.2">
      <c r="B29" s="222" t="s">
        <v>24</v>
      </c>
      <c r="C29" s="285" t="s">
        <v>241</v>
      </c>
      <c r="D29" s="207" t="s">
        <v>278</v>
      </c>
      <c r="E29" s="223">
        <v>0.97706171756374371</v>
      </c>
      <c r="F29" s="208"/>
      <c r="G29" s="2"/>
    </row>
    <row r="30" spans="2:7" x14ac:dyDescent="0.2">
      <c r="B30" s="222" t="s">
        <v>24</v>
      </c>
      <c r="C30" s="285" t="s">
        <v>241</v>
      </c>
      <c r="D30" s="207" t="s">
        <v>309</v>
      </c>
      <c r="E30" s="223">
        <v>0.9764416403645515</v>
      </c>
      <c r="F30" s="208"/>
      <c r="G30" s="2"/>
    </row>
    <row r="31" spans="2:7" x14ac:dyDescent="0.2">
      <c r="B31" s="222" t="s">
        <v>24</v>
      </c>
      <c r="C31" s="285" t="s">
        <v>241</v>
      </c>
      <c r="D31" s="207" t="s">
        <v>243</v>
      </c>
      <c r="E31" s="223">
        <v>0.9515253427786764</v>
      </c>
      <c r="F31" s="208"/>
      <c r="G31" s="142"/>
    </row>
    <row r="32" spans="2:7" ht="13.5" thickBot="1" x14ac:dyDescent="0.25">
      <c r="B32" s="224" t="s">
        <v>25</v>
      </c>
      <c r="C32" s="286" t="s">
        <v>242</v>
      </c>
      <c r="D32" s="225" t="s">
        <v>244</v>
      </c>
      <c r="E32" s="226">
        <v>0.85899999999999999</v>
      </c>
      <c r="F32" s="208"/>
    </row>
    <row r="33" spans="2:16" x14ac:dyDescent="0.2">
      <c r="B33" s="210" t="s">
        <v>237</v>
      </c>
      <c r="C33" s="208"/>
      <c r="D33" s="208"/>
      <c r="E33" s="209"/>
      <c r="F33" s="208"/>
      <c r="O33" s="142"/>
      <c r="P33" s="142"/>
    </row>
    <row r="34" spans="2:16" x14ac:dyDescent="0.2">
      <c r="B34" s="289" t="s">
        <v>20</v>
      </c>
      <c r="C34" s="208"/>
      <c r="D34" s="208"/>
      <c r="E34" s="209"/>
      <c r="F34" s="208"/>
    </row>
    <row r="35" spans="2:16" x14ac:dyDescent="0.2">
      <c r="B35" s="289" t="s">
        <v>268</v>
      </c>
      <c r="C35" s="208"/>
      <c r="D35" s="208"/>
      <c r="E35" s="209"/>
      <c r="F35" s="208"/>
    </row>
    <row r="36" spans="2:16" x14ac:dyDescent="0.2">
      <c r="B36" s="208"/>
      <c r="C36" s="208"/>
      <c r="D36" s="208"/>
      <c r="E36" s="209"/>
      <c r="F36" s="208"/>
    </row>
    <row r="37" spans="2:16" x14ac:dyDescent="0.2">
      <c r="B37" s="208"/>
      <c r="C37" s="208"/>
      <c r="D37" s="208"/>
      <c r="E37" s="209"/>
      <c r="F37" s="208"/>
    </row>
    <row r="38" spans="2:16" ht="15" x14ac:dyDescent="0.2">
      <c r="B38" s="187" t="s">
        <v>267</v>
      </c>
      <c r="C38" s="187"/>
      <c r="D38" s="208"/>
      <c r="E38" s="209"/>
      <c r="F38" s="208"/>
    </row>
    <row r="39" spans="2:16" x14ac:dyDescent="0.2">
      <c r="B39" s="208"/>
      <c r="C39" s="208"/>
      <c r="D39" s="208"/>
      <c r="E39" s="209"/>
      <c r="F39" s="208"/>
    </row>
    <row r="40" spans="2:16" x14ac:dyDescent="0.2">
      <c r="B40" s="208" t="s">
        <v>249</v>
      </c>
      <c r="C40" s="208"/>
      <c r="D40" s="208"/>
      <c r="E40" s="209"/>
      <c r="F40" s="208"/>
    </row>
    <row r="41" spans="2:16" ht="13.5" thickBot="1" x14ac:dyDescent="0.25">
      <c r="B41" s="208" t="s">
        <v>248</v>
      </c>
      <c r="C41" s="208"/>
      <c r="D41" s="208"/>
      <c r="E41" s="209"/>
      <c r="F41" s="208"/>
    </row>
    <row r="42" spans="2:16" ht="24.75" customHeight="1" x14ac:dyDescent="0.2">
      <c r="B42" s="292" t="s">
        <v>21</v>
      </c>
      <c r="C42" s="290" t="s">
        <v>240</v>
      </c>
      <c r="D42" s="227" t="s">
        <v>26</v>
      </c>
      <c r="E42" s="212" t="s">
        <v>27</v>
      </c>
      <c r="F42" s="208"/>
    </row>
    <row r="43" spans="2:16" ht="24.75" customHeight="1" x14ac:dyDescent="0.2">
      <c r="B43" s="293"/>
      <c r="C43" s="291"/>
      <c r="D43" s="140" t="s">
        <v>35</v>
      </c>
      <c r="E43" s="287" t="s">
        <v>250</v>
      </c>
      <c r="F43" s="208"/>
    </row>
    <row r="44" spans="2:16" x14ac:dyDescent="0.2">
      <c r="B44" s="222" t="s">
        <v>24</v>
      </c>
      <c r="C44" s="285" t="s">
        <v>241</v>
      </c>
      <c r="D44" s="207" t="s">
        <v>28</v>
      </c>
      <c r="E44" s="223">
        <f>SUM(E9:E14)*E29/1000</f>
        <v>120.68379950936867</v>
      </c>
      <c r="F44" s="208"/>
    </row>
    <row r="45" spans="2:16" ht="13.5" thickBot="1" x14ac:dyDescent="0.25">
      <c r="B45" s="224" t="s">
        <v>25</v>
      </c>
      <c r="C45" s="286" t="s">
        <v>242</v>
      </c>
      <c r="D45" s="225" t="s">
        <v>29</v>
      </c>
      <c r="E45" s="226">
        <f>SUM(F9:F15)*E32/1000</f>
        <v>202.96761239999998</v>
      </c>
      <c r="F45" s="208"/>
    </row>
    <row r="46" spans="2:16" x14ac:dyDescent="0.2">
      <c r="B46" s="210" t="s">
        <v>237</v>
      </c>
      <c r="C46" s="208"/>
      <c r="D46" s="208"/>
      <c r="E46" s="208"/>
      <c r="F46" s="208"/>
    </row>
    <row r="47" spans="2:16" x14ac:dyDescent="0.2">
      <c r="B47" s="289" t="s">
        <v>20</v>
      </c>
      <c r="C47" s="208"/>
      <c r="D47" s="208"/>
      <c r="E47" s="208"/>
      <c r="F47" s="208"/>
    </row>
    <row r="48" spans="2:16" x14ac:dyDescent="0.2">
      <c r="B48" s="289" t="s">
        <v>268</v>
      </c>
    </row>
    <row r="50" spans="2:3" x14ac:dyDescent="0.2">
      <c r="B50" s="208"/>
      <c r="C50" s="208"/>
    </row>
  </sheetData>
  <mergeCells count="6">
    <mergeCell ref="C42:C43"/>
    <mergeCell ref="B42:B43"/>
    <mergeCell ref="B27:B28"/>
    <mergeCell ref="C27:C28"/>
    <mergeCell ref="B6:B8"/>
    <mergeCell ref="C6:C8"/>
  </mergeCells>
  <pageMargins left="0.7" right="0.7" top="0.75" bottom="0.75" header="0.3" footer="0.3"/>
  <pageSetup paperSize="9"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  <pageSetUpPr fitToPage="1"/>
  </sheetPr>
  <dimension ref="B1:AL35"/>
  <sheetViews>
    <sheetView zoomScale="85" zoomScaleNormal="85" workbookViewId="0">
      <selection activeCell="L6" sqref="L6"/>
    </sheetView>
  </sheetViews>
  <sheetFormatPr defaultColWidth="9.28515625" defaultRowHeight="15" x14ac:dyDescent="0.25"/>
  <cols>
    <col min="1" max="1" width="2.7109375" style="115" customWidth="1"/>
    <col min="2" max="4" width="6.42578125" style="115" customWidth="1"/>
    <col min="5" max="5" width="7.28515625" style="115" customWidth="1"/>
    <col min="6" max="6" width="9.28515625" style="115" customWidth="1"/>
    <col min="7" max="8" width="7.28515625" style="115" customWidth="1"/>
    <col min="9" max="10" width="3.42578125" style="115" customWidth="1"/>
    <col min="11" max="11" width="7.28515625" style="115" customWidth="1"/>
    <col min="12" max="12" width="12" style="115" customWidth="1"/>
    <col min="13" max="13" width="8.85546875" style="115" customWidth="1"/>
    <col min="14" max="16" width="7.28515625" style="115" customWidth="1"/>
    <col min="17" max="17" width="8.28515625" style="115" customWidth="1"/>
    <col min="18" max="18" width="12.28515625" style="115" customWidth="1"/>
    <col min="19" max="19" width="7.42578125" style="115" customWidth="1"/>
    <col min="20" max="21" width="7.28515625" style="115" customWidth="1"/>
    <col min="22" max="22" width="5" style="115" customWidth="1"/>
    <col min="23" max="23" width="7.28515625" style="115" customWidth="1"/>
    <col min="24" max="24" width="12.7109375" style="115" customWidth="1"/>
    <col min="25" max="25" width="7.28515625" style="115" customWidth="1"/>
    <col min="26" max="26" width="5.42578125" style="115" customWidth="1"/>
    <col min="27" max="27" width="6.42578125" style="115" customWidth="1"/>
    <col min="28" max="28" width="5.42578125" style="115" customWidth="1"/>
    <col min="29" max="29" width="7" style="115" customWidth="1"/>
    <col min="30" max="30" width="12" style="115" customWidth="1"/>
    <col min="31" max="31" width="7" style="115" customWidth="1"/>
    <col min="32" max="32" width="5.7109375" style="115" customWidth="1"/>
    <col min="33" max="33" width="13" style="115" customWidth="1"/>
    <col min="34" max="34" width="5.7109375" style="115" customWidth="1"/>
    <col min="35" max="35" width="4.28515625" style="115" customWidth="1"/>
    <col min="36" max="36" width="12.7109375" style="115" customWidth="1"/>
    <col min="37" max="38" width="4.28515625" style="115" customWidth="1"/>
    <col min="39" max="16384" width="9.28515625" style="115"/>
  </cols>
  <sheetData>
    <row r="1" spans="2:35" ht="18.75" x14ac:dyDescent="0.3">
      <c r="B1" s="116" t="s">
        <v>279</v>
      </c>
    </row>
    <row r="2" spans="2:35" ht="15.75" x14ac:dyDescent="0.25">
      <c r="B2" s="114" t="s">
        <v>280</v>
      </c>
    </row>
    <row r="3" spans="2:35" x14ac:dyDescent="0.25">
      <c r="B3" s="115" t="s">
        <v>281</v>
      </c>
    </row>
    <row r="5" spans="2:35" ht="15.75" thickBot="1" x14ac:dyDescent="0.3"/>
    <row r="6" spans="2:35" ht="16.5" thickTop="1" thickBot="1" x14ac:dyDescent="0.3">
      <c r="B6" s="113"/>
      <c r="C6" s="112"/>
      <c r="D6" s="111"/>
      <c r="E6" s="110"/>
      <c r="F6" s="109" t="s">
        <v>282</v>
      </c>
      <c r="G6" s="108" t="s">
        <v>283</v>
      </c>
      <c r="H6" s="107"/>
      <c r="I6" s="107"/>
      <c r="J6" s="107"/>
      <c r="K6" s="106" t="s">
        <v>283</v>
      </c>
      <c r="L6" s="109" t="s">
        <v>282</v>
      </c>
      <c r="M6" s="105">
        <v>144879.37399999998</v>
      </c>
      <c r="N6" s="113"/>
      <c r="O6" s="112"/>
      <c r="P6" s="111"/>
      <c r="Q6" s="104"/>
      <c r="R6" s="103" t="s">
        <v>284</v>
      </c>
      <c r="S6" s="102" t="s">
        <v>283</v>
      </c>
      <c r="T6" s="101"/>
      <c r="U6" s="101"/>
      <c r="V6" s="101"/>
      <c r="W6" s="100" t="s">
        <v>283</v>
      </c>
      <c r="X6" s="103" t="s">
        <v>284</v>
      </c>
      <c r="Y6" s="99">
        <v>7209.7110000000002</v>
      </c>
      <c r="Z6" s="113"/>
      <c r="AA6" s="112"/>
      <c r="AB6" s="111"/>
    </row>
    <row r="7" spans="2:35" ht="30.75" thickTop="1" x14ac:dyDescent="0.25">
      <c r="B7" s="98"/>
      <c r="C7" s="97" t="s">
        <v>91</v>
      </c>
      <c r="D7" s="96"/>
      <c r="E7" s="95"/>
      <c r="G7" s="94"/>
      <c r="N7" s="98"/>
      <c r="O7" s="93" t="s">
        <v>285</v>
      </c>
      <c r="P7" s="96"/>
      <c r="Q7" s="92"/>
      <c r="R7" s="91"/>
      <c r="S7" s="90"/>
      <c r="T7" s="89"/>
      <c r="V7" s="88"/>
      <c r="Z7" s="98"/>
      <c r="AA7" s="93" t="s">
        <v>122</v>
      </c>
      <c r="AB7" s="96"/>
    </row>
    <row r="8" spans="2:35" ht="15.75" thickBot="1" x14ac:dyDescent="0.3">
      <c r="B8" s="87"/>
      <c r="C8" s="86"/>
      <c r="D8" s="85"/>
      <c r="E8" s="84"/>
      <c r="F8" s="83" t="s">
        <v>286</v>
      </c>
      <c r="G8" s="82" t="s">
        <v>283</v>
      </c>
      <c r="H8" s="81"/>
      <c r="N8" s="87"/>
      <c r="O8" s="86"/>
      <c r="P8" s="85"/>
      <c r="Q8" s="92"/>
      <c r="R8" s="92"/>
      <c r="S8" s="90"/>
      <c r="V8" s="90"/>
      <c r="Z8" s="87"/>
      <c r="AA8" s="86"/>
      <c r="AB8" s="85"/>
    </row>
    <row r="9" spans="2:35" ht="16.5" thickTop="1" thickBot="1" x14ac:dyDescent="0.3">
      <c r="G9" s="80"/>
      <c r="H9" s="79"/>
      <c r="L9" s="101"/>
      <c r="M9" s="101"/>
      <c r="N9" s="101"/>
      <c r="O9" s="101"/>
      <c r="P9" s="101"/>
      <c r="Q9" s="104"/>
      <c r="R9" s="104"/>
      <c r="S9" s="78">
        <v>105527.87399999998</v>
      </c>
      <c r="V9" s="90"/>
      <c r="W9" s="77">
        <v>27121.55</v>
      </c>
    </row>
    <row r="10" spans="2:35" ht="16.5" thickTop="1" thickBot="1" x14ac:dyDescent="0.3">
      <c r="G10" s="80"/>
      <c r="H10" s="79"/>
      <c r="K10" s="76"/>
      <c r="V10" s="90"/>
    </row>
    <row r="11" spans="2:35" ht="15.75" thickBot="1" x14ac:dyDescent="0.3">
      <c r="G11" s="80"/>
      <c r="H11" s="79"/>
      <c r="K11" s="75"/>
      <c r="V11" s="90"/>
      <c r="Y11" s="74"/>
      <c r="Z11" s="73"/>
      <c r="AA11" s="73"/>
      <c r="AB11" s="73"/>
      <c r="AC11" s="73"/>
      <c r="AD11" s="73"/>
      <c r="AE11" s="73"/>
      <c r="AF11" s="73"/>
      <c r="AG11" s="73"/>
      <c r="AH11" s="73"/>
      <c r="AI11" s="72"/>
    </row>
    <row r="12" spans="2:35" ht="16.5" thickTop="1" thickBot="1" x14ac:dyDescent="0.3">
      <c r="B12" s="113"/>
      <c r="C12" s="112"/>
      <c r="D12" s="111"/>
      <c r="E12" s="107"/>
      <c r="F12" s="109" t="s">
        <v>282</v>
      </c>
      <c r="G12" s="71" t="s">
        <v>283</v>
      </c>
      <c r="H12" s="79"/>
      <c r="K12" s="70" t="s">
        <v>283</v>
      </c>
      <c r="L12" s="103" t="s">
        <v>284</v>
      </c>
      <c r="M12" s="69">
        <v>105527.87399999998</v>
      </c>
      <c r="N12" s="113"/>
      <c r="O12" s="112"/>
      <c r="P12" s="111"/>
      <c r="Q12" s="68">
        <v>109718.511</v>
      </c>
      <c r="R12" s="67" t="s">
        <v>287</v>
      </c>
      <c r="S12" s="66" t="s">
        <v>283</v>
      </c>
      <c r="T12" s="65"/>
      <c r="U12" s="77">
        <v>51822.235000000001</v>
      </c>
      <c r="V12" s="90"/>
      <c r="W12" s="100" t="s">
        <v>283</v>
      </c>
      <c r="X12" s="103" t="s">
        <v>284</v>
      </c>
      <c r="Y12" s="64"/>
      <c r="Z12" s="113"/>
      <c r="AA12" s="112"/>
      <c r="AB12" s="111"/>
      <c r="AC12" s="63"/>
      <c r="AD12" s="62" t="s">
        <v>288</v>
      </c>
      <c r="AE12" s="61" t="s">
        <v>283</v>
      </c>
      <c r="AF12" s="113"/>
      <c r="AG12" s="112"/>
      <c r="AH12" s="111"/>
      <c r="AI12" s="60"/>
    </row>
    <row r="13" spans="2:35" ht="30.75" thickTop="1" x14ac:dyDescent="0.25">
      <c r="B13" s="98"/>
      <c r="C13" s="97" t="s">
        <v>98</v>
      </c>
      <c r="D13" s="96"/>
      <c r="G13" s="80"/>
      <c r="H13" s="79"/>
      <c r="N13" s="98"/>
      <c r="O13" s="93" t="s">
        <v>289</v>
      </c>
      <c r="P13" s="96"/>
      <c r="S13" s="59"/>
      <c r="U13" s="59"/>
      <c r="V13" s="90"/>
      <c r="Y13" s="58"/>
      <c r="Z13" s="98"/>
      <c r="AA13" s="93" t="s">
        <v>290</v>
      </c>
      <c r="AB13" s="96"/>
      <c r="AF13" s="98"/>
      <c r="AG13" s="93" t="s">
        <v>291</v>
      </c>
      <c r="AH13" s="96"/>
      <c r="AI13" s="60"/>
    </row>
    <row r="14" spans="2:35" ht="16.5" customHeight="1" thickBot="1" x14ac:dyDescent="0.3">
      <c r="B14" s="87"/>
      <c r="C14" s="86"/>
      <c r="D14" s="85"/>
      <c r="E14" s="81"/>
      <c r="F14" s="83" t="s">
        <v>286</v>
      </c>
      <c r="G14" s="82" t="s">
        <v>283</v>
      </c>
      <c r="H14" s="57"/>
      <c r="I14" s="56"/>
      <c r="J14" s="81"/>
      <c r="K14" s="55" t="s">
        <v>283</v>
      </c>
      <c r="L14" s="83" t="s">
        <v>286</v>
      </c>
      <c r="M14" s="54">
        <v>8049.0010000000002</v>
      </c>
      <c r="N14" s="87"/>
      <c r="O14" s="86"/>
      <c r="P14" s="85"/>
      <c r="S14" s="53"/>
      <c r="U14" s="53"/>
      <c r="V14" s="52"/>
      <c r="W14" s="51" t="s">
        <v>283</v>
      </c>
      <c r="X14" s="67" t="s">
        <v>287</v>
      </c>
      <c r="Y14" s="50"/>
      <c r="AA14" s="49" t="s">
        <v>292</v>
      </c>
      <c r="AB14" s="96"/>
      <c r="AD14" s="48" t="s">
        <v>293</v>
      </c>
      <c r="AF14" s="98"/>
      <c r="AG14" s="93" t="s">
        <v>294</v>
      </c>
      <c r="AH14" s="96"/>
      <c r="AI14" s="60"/>
    </row>
    <row r="15" spans="2:35" ht="16.5" thickTop="1" thickBot="1" x14ac:dyDescent="0.3">
      <c r="G15" s="80"/>
      <c r="H15" s="47"/>
      <c r="K15" s="46"/>
      <c r="L15" s="46"/>
      <c r="M15" s="65"/>
      <c r="N15" s="65"/>
      <c r="O15" s="65"/>
      <c r="P15" s="65"/>
      <c r="Q15" s="65"/>
      <c r="R15" s="65"/>
      <c r="S15" s="45"/>
      <c r="U15" s="53"/>
      <c r="V15" s="90"/>
      <c r="Y15" s="58"/>
      <c r="Z15" s="98"/>
      <c r="AB15" s="96"/>
      <c r="AD15" s="48" t="s">
        <v>295</v>
      </c>
      <c r="AF15" s="98"/>
      <c r="AG15" s="93" t="s">
        <v>296</v>
      </c>
      <c r="AH15" s="96"/>
      <c r="AI15" s="60"/>
    </row>
    <row r="16" spans="2:35" ht="16.5" thickTop="1" thickBot="1" x14ac:dyDescent="0.3">
      <c r="G16" s="80"/>
      <c r="H16" s="79"/>
      <c r="I16" s="44"/>
      <c r="J16" s="53"/>
      <c r="S16" s="43"/>
      <c r="U16" s="42"/>
      <c r="V16" s="41"/>
      <c r="W16" s="40" t="s">
        <v>283</v>
      </c>
      <c r="X16" s="39" t="s">
        <v>297</v>
      </c>
      <c r="Y16" s="38"/>
      <c r="Z16" s="87"/>
      <c r="AA16" s="86"/>
      <c r="AB16" s="85"/>
      <c r="AD16" s="48" t="s">
        <v>298</v>
      </c>
      <c r="AF16" s="87"/>
      <c r="AG16" s="86"/>
      <c r="AH16" s="85"/>
      <c r="AI16" s="60"/>
    </row>
    <row r="17" spans="2:38" ht="16.5" thickTop="1" thickBot="1" x14ac:dyDescent="0.3">
      <c r="G17" s="80"/>
      <c r="H17" s="79"/>
      <c r="I17" s="44"/>
      <c r="J17" s="53"/>
      <c r="T17" s="37"/>
      <c r="U17" s="53"/>
      <c r="V17" s="90"/>
      <c r="Y17" s="36"/>
      <c r="Z17" s="35"/>
      <c r="AA17" s="35"/>
      <c r="AB17" s="35"/>
      <c r="AC17" s="35"/>
      <c r="AD17" s="35"/>
      <c r="AE17" s="35"/>
      <c r="AF17" s="35"/>
      <c r="AG17" s="35"/>
      <c r="AH17" s="35"/>
      <c r="AI17" s="34"/>
    </row>
    <row r="18" spans="2:38" ht="16.5" thickTop="1" thickBot="1" x14ac:dyDescent="0.3">
      <c r="B18" s="113"/>
      <c r="C18" s="112"/>
      <c r="D18" s="111"/>
      <c r="E18" s="107"/>
      <c r="F18" s="109" t="s">
        <v>282</v>
      </c>
      <c r="G18" s="71" t="s">
        <v>283</v>
      </c>
      <c r="H18" s="79"/>
      <c r="I18" s="44"/>
      <c r="J18" s="53"/>
      <c r="K18" s="51" t="s">
        <v>283</v>
      </c>
      <c r="L18" s="67" t="s">
        <v>287</v>
      </c>
      <c r="M18" s="33">
        <v>57896.275999999998</v>
      </c>
      <c r="N18" s="113"/>
      <c r="O18" s="112"/>
      <c r="P18" s="111"/>
      <c r="Q18" s="32">
        <v>56087.057999999997</v>
      </c>
      <c r="R18" s="39" t="s">
        <v>297</v>
      </c>
      <c r="S18" s="31" t="s">
        <v>283</v>
      </c>
      <c r="T18" s="30">
        <v>56087.057999999997</v>
      </c>
      <c r="U18" s="53"/>
      <c r="V18" s="90"/>
    </row>
    <row r="19" spans="2:38" ht="31.5" thickTop="1" thickBot="1" x14ac:dyDescent="0.3">
      <c r="B19" s="98"/>
      <c r="C19" s="97" t="s">
        <v>299</v>
      </c>
      <c r="D19" s="96"/>
      <c r="G19" s="94"/>
      <c r="H19" s="79"/>
      <c r="N19" s="98"/>
      <c r="O19" s="93" t="s">
        <v>300</v>
      </c>
      <c r="P19" s="96"/>
      <c r="T19" s="29"/>
      <c r="U19" s="53"/>
      <c r="V19" s="90"/>
    </row>
    <row r="20" spans="2:38" ht="15.75" thickBot="1" x14ac:dyDescent="0.3">
      <c r="B20" s="87"/>
      <c r="C20" s="86"/>
      <c r="D20" s="85"/>
      <c r="E20" s="81"/>
      <c r="F20" s="83" t="s">
        <v>286</v>
      </c>
      <c r="G20" s="82" t="s">
        <v>283</v>
      </c>
      <c r="H20" s="57"/>
      <c r="K20" s="28" t="s">
        <v>283</v>
      </c>
      <c r="L20" s="27" t="s">
        <v>301</v>
      </c>
      <c r="M20" s="26">
        <v>1197.2349999999999</v>
      </c>
      <c r="N20" s="87"/>
      <c r="O20" s="86"/>
      <c r="P20" s="85"/>
      <c r="T20" s="37"/>
      <c r="U20" s="53"/>
      <c r="V20" s="90"/>
      <c r="Y20" s="74"/>
      <c r="Z20" s="73"/>
      <c r="AA20" s="73"/>
      <c r="AB20" s="73"/>
      <c r="AC20" s="73"/>
      <c r="AD20" s="73"/>
      <c r="AE20" s="73"/>
      <c r="AF20" s="73"/>
      <c r="AG20" s="73"/>
      <c r="AH20" s="73"/>
      <c r="AI20" s="73"/>
      <c r="AJ20" s="73"/>
      <c r="AK20" s="73"/>
      <c r="AL20" s="72"/>
    </row>
    <row r="21" spans="2:38" ht="16.5" thickTop="1" thickBot="1" x14ac:dyDescent="0.3">
      <c r="G21" s="80"/>
      <c r="H21" s="79"/>
      <c r="J21" s="25"/>
      <c r="T21" s="37"/>
      <c r="U21" s="53"/>
      <c r="V21" s="90"/>
      <c r="W21" s="100" t="s">
        <v>283</v>
      </c>
      <c r="X21" s="103" t="s">
        <v>284</v>
      </c>
      <c r="Y21" s="64"/>
      <c r="Z21" s="113"/>
      <c r="AA21" s="112"/>
      <c r="AB21" s="111"/>
      <c r="AC21" s="63"/>
      <c r="AD21" s="62" t="s">
        <v>288</v>
      </c>
      <c r="AE21" s="24" t="s">
        <v>283</v>
      </c>
      <c r="AF21" s="23" t="s">
        <v>283</v>
      </c>
      <c r="AG21" s="62" t="s">
        <v>288</v>
      </c>
      <c r="AH21" s="22"/>
      <c r="AI21" s="113"/>
      <c r="AJ21" s="112"/>
      <c r="AK21" s="111"/>
      <c r="AL21" s="60"/>
    </row>
    <row r="22" spans="2:38" ht="15.75" thickTop="1" x14ac:dyDescent="0.25">
      <c r="G22" s="80"/>
      <c r="H22" s="79"/>
      <c r="J22" s="25"/>
      <c r="T22" s="37"/>
      <c r="U22" s="53"/>
      <c r="Y22" s="58"/>
      <c r="Z22" s="98"/>
      <c r="AA22" s="49" t="s">
        <v>290</v>
      </c>
      <c r="AB22" s="96"/>
      <c r="AE22" s="21"/>
      <c r="AI22" s="98"/>
      <c r="AJ22" s="93" t="s">
        <v>291</v>
      </c>
      <c r="AK22" s="96"/>
      <c r="AL22" s="60"/>
    </row>
    <row r="23" spans="2:38" ht="30.75" thickBot="1" x14ac:dyDescent="0.3">
      <c r="G23" s="80"/>
      <c r="H23" s="79"/>
      <c r="J23" s="25"/>
      <c r="M23" s="115" t="s">
        <v>302</v>
      </c>
      <c r="P23" s="307">
        <v>154125.60999999996</v>
      </c>
      <c r="Q23" s="307"/>
      <c r="R23" s="115" t="s">
        <v>7</v>
      </c>
      <c r="T23" s="37"/>
      <c r="U23" s="53"/>
      <c r="V23" s="65"/>
      <c r="W23" s="51" t="s">
        <v>283</v>
      </c>
      <c r="X23" s="67" t="s">
        <v>287</v>
      </c>
      <c r="Y23" s="20"/>
      <c r="Z23" s="98"/>
      <c r="AA23" s="49" t="s">
        <v>292</v>
      </c>
      <c r="AB23" s="96"/>
      <c r="AE23" s="19"/>
      <c r="AG23" s="48" t="s">
        <v>303</v>
      </c>
      <c r="AI23" s="98"/>
      <c r="AJ23" s="93" t="s">
        <v>294</v>
      </c>
      <c r="AK23" s="96"/>
      <c r="AL23" s="60"/>
    </row>
    <row r="24" spans="2:38" ht="16.5" thickTop="1" thickBot="1" x14ac:dyDescent="0.3">
      <c r="B24" s="113"/>
      <c r="C24" s="112"/>
      <c r="D24" s="111"/>
      <c r="E24" s="105">
        <v>12579.937</v>
      </c>
      <c r="F24" s="109" t="s">
        <v>282</v>
      </c>
      <c r="G24" s="71" t="s">
        <v>283</v>
      </c>
      <c r="H24" s="79"/>
      <c r="J24" s="25"/>
      <c r="M24" s="115" t="s">
        <v>304</v>
      </c>
      <c r="P24" s="307">
        <v>142240.554</v>
      </c>
      <c r="Q24" s="307"/>
      <c r="R24" s="115" t="s">
        <v>7</v>
      </c>
      <c r="T24" s="37"/>
      <c r="Y24" s="58"/>
      <c r="Z24" s="98"/>
      <c r="AB24" s="96"/>
      <c r="AE24" s="19"/>
      <c r="AG24" s="48" t="s">
        <v>295</v>
      </c>
      <c r="AI24" s="98"/>
      <c r="AJ24" s="93" t="s">
        <v>296</v>
      </c>
      <c r="AK24" s="96"/>
      <c r="AL24" s="60"/>
    </row>
    <row r="25" spans="2:38" ht="16.5" thickTop="1" thickBot="1" x14ac:dyDescent="0.3">
      <c r="B25" s="98"/>
      <c r="D25" s="96"/>
      <c r="F25" s="49"/>
      <c r="G25" s="80"/>
      <c r="H25" s="79"/>
      <c r="J25" s="25"/>
      <c r="M25" s="115" t="s">
        <v>305</v>
      </c>
      <c r="P25" s="307">
        <v>1075.1959999999999</v>
      </c>
      <c r="Q25" s="307"/>
      <c r="R25" s="115" t="s">
        <v>7</v>
      </c>
      <c r="T25" s="37"/>
      <c r="U25" s="18"/>
      <c r="V25" s="18"/>
      <c r="W25" s="40" t="s">
        <v>283</v>
      </c>
      <c r="X25" s="39" t="s">
        <v>297</v>
      </c>
      <c r="Y25" s="17"/>
      <c r="Z25" s="87"/>
      <c r="AA25" s="86"/>
      <c r="AB25" s="85"/>
      <c r="AE25" s="19"/>
      <c r="AG25" s="48" t="s">
        <v>298</v>
      </c>
      <c r="AI25" s="87"/>
      <c r="AJ25" s="86"/>
      <c r="AK25" s="85"/>
      <c r="AL25" s="60"/>
    </row>
    <row r="26" spans="2:38" ht="16.5" thickTop="1" thickBot="1" x14ac:dyDescent="0.3">
      <c r="B26" s="98"/>
      <c r="C26" s="49" t="s">
        <v>306</v>
      </c>
      <c r="D26" s="96"/>
      <c r="E26" s="16">
        <v>5779.1689999999999</v>
      </c>
      <c r="F26" s="83" t="s">
        <v>286</v>
      </c>
      <c r="G26" s="82" t="s">
        <v>283</v>
      </c>
      <c r="H26" s="57"/>
      <c r="J26" s="25"/>
      <c r="M26" s="115" t="s">
        <v>307</v>
      </c>
      <c r="P26" s="307">
        <v>1620.396</v>
      </c>
      <c r="Q26" s="307"/>
      <c r="R26" s="115" t="s">
        <v>7</v>
      </c>
      <c r="W26" s="15"/>
      <c r="Y26" s="58"/>
      <c r="AE26" s="19"/>
      <c r="AL26" s="60"/>
    </row>
    <row r="27" spans="2:38" ht="16.5" thickTop="1" thickBot="1" x14ac:dyDescent="0.3">
      <c r="B27" s="98"/>
      <c r="D27" s="96"/>
      <c r="G27" s="80"/>
      <c r="J27" s="25"/>
      <c r="K27" s="14"/>
      <c r="M27" s="115" t="s">
        <v>308</v>
      </c>
      <c r="P27" s="308">
        <v>5.9623212521267233E-2</v>
      </c>
      <c r="Q27" s="308"/>
      <c r="Y27" s="58"/>
      <c r="AE27" s="19"/>
      <c r="AL27" s="60"/>
    </row>
    <row r="28" spans="2:38" ht="16.5" thickTop="1" thickBot="1" x14ac:dyDescent="0.3">
      <c r="B28" s="87"/>
      <c r="C28" s="86"/>
      <c r="D28" s="85"/>
      <c r="E28" s="13"/>
      <c r="F28" s="27" t="s">
        <v>301</v>
      </c>
      <c r="G28" s="12" t="s">
        <v>283</v>
      </c>
      <c r="H28" s="11"/>
      <c r="I28" s="11"/>
      <c r="J28" s="10"/>
      <c r="K28" s="9"/>
      <c r="Y28" s="58"/>
      <c r="Z28" s="113"/>
      <c r="AA28" s="112"/>
      <c r="AB28" s="111"/>
      <c r="AC28" s="63"/>
      <c r="AD28" s="62" t="s">
        <v>288</v>
      </c>
      <c r="AE28" s="8" t="s">
        <v>283</v>
      </c>
      <c r="AL28" s="60"/>
    </row>
    <row r="29" spans="2:38" ht="15.75" thickTop="1" x14ac:dyDescent="0.25">
      <c r="G29" s="80"/>
      <c r="J29" s="7"/>
      <c r="Y29" s="58"/>
      <c r="Z29" s="98"/>
      <c r="AA29" s="49" t="s">
        <v>295</v>
      </c>
      <c r="AB29" s="96"/>
      <c r="AL29" s="60"/>
    </row>
    <row r="30" spans="2:38" x14ac:dyDescent="0.25">
      <c r="G30" s="80"/>
      <c r="J30" s="25"/>
      <c r="Y30" s="58"/>
      <c r="Z30" s="98"/>
      <c r="AA30" s="49" t="s">
        <v>298</v>
      </c>
      <c r="AB30" s="96"/>
      <c r="AL30" s="60"/>
    </row>
    <row r="31" spans="2:38" ht="15.75" thickBot="1" x14ac:dyDescent="0.3">
      <c r="G31" s="80"/>
      <c r="J31" s="25"/>
      <c r="Y31" s="6"/>
      <c r="Z31" s="87"/>
      <c r="AA31" s="86"/>
      <c r="AB31" s="85"/>
      <c r="AC31" s="5"/>
      <c r="AD31" s="27" t="s">
        <v>301</v>
      </c>
      <c r="AE31" s="4" t="s">
        <v>283</v>
      </c>
      <c r="AL31" s="60"/>
    </row>
    <row r="32" spans="2:38" ht="16.5" thickTop="1" thickBot="1" x14ac:dyDescent="0.3">
      <c r="B32" s="113"/>
      <c r="C32" s="112"/>
      <c r="D32" s="111"/>
      <c r="E32" s="105">
        <v>20432.701999999997</v>
      </c>
      <c r="F32" s="109" t="s">
        <v>282</v>
      </c>
      <c r="G32" s="71" t="s">
        <v>283</v>
      </c>
      <c r="J32" s="25"/>
      <c r="Y32" s="36"/>
      <c r="Z32" s="35"/>
      <c r="AA32" s="35"/>
      <c r="AB32" s="35"/>
      <c r="AC32" s="35"/>
      <c r="AD32" s="35"/>
      <c r="AE32" s="3"/>
      <c r="AF32" s="35"/>
      <c r="AG32" s="35"/>
      <c r="AH32" s="35"/>
      <c r="AI32" s="35"/>
      <c r="AJ32" s="35"/>
      <c r="AK32" s="35"/>
      <c r="AL32" s="34"/>
    </row>
    <row r="33" spans="2:31" ht="15.75" thickTop="1" x14ac:dyDescent="0.25">
      <c r="B33" s="98"/>
      <c r="C33" s="49" t="s">
        <v>119</v>
      </c>
      <c r="D33" s="96"/>
      <c r="J33" s="25"/>
      <c r="AE33" s="25"/>
    </row>
    <row r="34" spans="2:31" ht="15.75" thickBot="1" x14ac:dyDescent="0.3">
      <c r="B34" s="87"/>
      <c r="C34" s="86"/>
      <c r="D34" s="85"/>
      <c r="E34" s="92"/>
      <c r="F34" s="92"/>
      <c r="J34" s="25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0"/>
    </row>
    <row r="35" spans="2:31" ht="15.75" thickTop="1" x14ac:dyDescent="0.25"/>
  </sheetData>
  <mergeCells count="5">
    <mergeCell ref="P23:Q23"/>
    <mergeCell ref="P24:Q24"/>
    <mergeCell ref="P25:Q25"/>
    <mergeCell ref="P26:Q26"/>
    <mergeCell ref="P27:Q27"/>
  </mergeCells>
  <pageMargins left="0.25" right="0.25" top="0.75" bottom="0.75" header="0.3" footer="0.3"/>
  <pageSetup paperSize="9" scale="52" orientation="landscape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B2:K31"/>
  <sheetViews>
    <sheetView zoomScaleNormal="100" workbookViewId="0">
      <selection activeCell="K27" sqref="K27"/>
    </sheetView>
  </sheetViews>
  <sheetFormatPr defaultRowHeight="12.75" x14ac:dyDescent="0.2"/>
  <cols>
    <col min="1" max="1" width="2.85546875" customWidth="1"/>
    <col min="2" max="2" width="14.5703125" customWidth="1"/>
    <col min="3" max="3" width="13.7109375" customWidth="1"/>
    <col min="4" max="4" width="42.7109375" customWidth="1"/>
    <col min="5" max="5" width="9.28515625" customWidth="1"/>
    <col min="6" max="6" width="13.42578125" customWidth="1"/>
    <col min="7" max="7" width="11.140625" customWidth="1"/>
    <col min="8" max="8" width="14.140625" customWidth="1"/>
    <col min="9" max="9" width="13.42578125" customWidth="1"/>
    <col min="10" max="10" width="10.42578125" customWidth="1"/>
    <col min="11" max="12" width="10.7109375" bestFit="1" customWidth="1"/>
  </cols>
  <sheetData>
    <row r="2" spans="2:11" ht="18" x14ac:dyDescent="0.25">
      <c r="B2" s="266" t="s">
        <v>30</v>
      </c>
      <c r="C2" s="267"/>
      <c r="D2" s="267"/>
      <c r="E2" s="161"/>
      <c r="F2" s="161"/>
      <c r="G2" s="161"/>
      <c r="H2" s="161"/>
      <c r="I2" s="161"/>
    </row>
    <row r="3" spans="2:11" ht="17.45" customHeight="1" x14ac:dyDescent="0.2">
      <c r="B3" s="162"/>
      <c r="C3" s="161"/>
      <c r="D3" s="161"/>
      <c r="E3" s="161"/>
      <c r="F3" s="161"/>
      <c r="G3" s="161"/>
      <c r="H3" s="161"/>
      <c r="I3" s="161"/>
    </row>
    <row r="4" spans="2:11" ht="17.45" customHeight="1" x14ac:dyDescent="0.2">
      <c r="B4" s="162" t="s">
        <v>31</v>
      </c>
      <c r="C4" s="161"/>
      <c r="D4" s="161"/>
      <c r="E4" s="161"/>
      <c r="F4" s="161"/>
      <c r="G4" s="161"/>
      <c r="H4" s="161"/>
      <c r="I4" s="161"/>
    </row>
    <row r="5" spans="2:11" ht="15.75" customHeight="1" x14ac:dyDescent="0.2">
      <c r="B5" s="272" t="s">
        <v>32</v>
      </c>
      <c r="C5" s="272" t="s">
        <v>33</v>
      </c>
      <c r="D5" s="272" t="s">
        <v>34</v>
      </c>
      <c r="E5" s="272" t="s">
        <v>35</v>
      </c>
      <c r="F5" s="272" t="s">
        <v>36</v>
      </c>
      <c r="G5" s="272" t="s">
        <v>37</v>
      </c>
      <c r="H5" s="272" t="s">
        <v>38</v>
      </c>
      <c r="I5" s="272" t="s">
        <v>39</v>
      </c>
    </row>
    <row r="6" spans="2:11" ht="39.75" customHeight="1" x14ac:dyDescent="0.2">
      <c r="B6" s="138" t="s">
        <v>40</v>
      </c>
      <c r="C6" s="138" t="s">
        <v>41</v>
      </c>
      <c r="D6" s="138" t="s">
        <v>42</v>
      </c>
      <c r="E6" s="138" t="s">
        <v>35</v>
      </c>
      <c r="F6" s="138" t="s">
        <v>43</v>
      </c>
      <c r="G6" s="138" t="s">
        <v>44</v>
      </c>
      <c r="H6" s="138" t="s">
        <v>45</v>
      </c>
      <c r="I6" s="138" t="s">
        <v>46</v>
      </c>
    </row>
    <row r="7" spans="2:11" ht="64.5" thickBot="1" x14ac:dyDescent="0.25">
      <c r="B7" s="137" t="s">
        <v>193</v>
      </c>
      <c r="C7" s="137" t="s">
        <v>194</v>
      </c>
      <c r="D7" s="137" t="s">
        <v>195</v>
      </c>
      <c r="E7" s="137" t="s">
        <v>196</v>
      </c>
      <c r="F7" s="273" t="s">
        <v>257</v>
      </c>
      <c r="G7" s="137" t="s">
        <v>197</v>
      </c>
      <c r="H7" s="273" t="s">
        <v>258</v>
      </c>
      <c r="I7" s="137" t="s">
        <v>198</v>
      </c>
    </row>
    <row r="8" spans="2:11" ht="15.75" customHeight="1" x14ac:dyDescent="0.2">
      <c r="B8" s="236" t="s">
        <v>47</v>
      </c>
      <c r="C8" s="237" t="s">
        <v>251</v>
      </c>
      <c r="D8" s="237" t="s">
        <v>48</v>
      </c>
      <c r="E8" s="236" t="s">
        <v>49</v>
      </c>
      <c r="F8" s="236"/>
      <c r="G8" s="236" t="s">
        <v>50</v>
      </c>
      <c r="H8" s="236" t="s">
        <v>51</v>
      </c>
      <c r="I8" s="236" t="s">
        <v>52</v>
      </c>
    </row>
    <row r="9" spans="2:11" ht="15.75" customHeight="1" x14ac:dyDescent="0.2">
      <c r="B9" s="238" t="s">
        <v>47</v>
      </c>
      <c r="C9" s="239" t="s">
        <v>252</v>
      </c>
      <c r="D9" s="239" t="s">
        <v>53</v>
      </c>
      <c r="E9" s="238" t="s">
        <v>49</v>
      </c>
      <c r="F9" s="238"/>
      <c r="G9" s="238" t="s">
        <v>50</v>
      </c>
      <c r="H9" s="238" t="s">
        <v>51</v>
      </c>
      <c r="I9" s="238" t="s">
        <v>52</v>
      </c>
    </row>
    <row r="10" spans="2:11" ht="15.75" customHeight="1" x14ac:dyDescent="0.2">
      <c r="B10" s="236" t="s">
        <v>47</v>
      </c>
      <c r="C10" s="237" t="s">
        <v>253</v>
      </c>
      <c r="D10" s="237" t="s">
        <v>54</v>
      </c>
      <c r="E10" s="236" t="s">
        <v>49</v>
      </c>
      <c r="F10" s="236"/>
      <c r="G10" s="236" t="s">
        <v>50</v>
      </c>
      <c r="H10" s="236" t="s">
        <v>51</v>
      </c>
      <c r="I10" s="236" t="s">
        <v>52</v>
      </c>
    </row>
    <row r="11" spans="2:11" ht="15.75" customHeight="1" x14ac:dyDescent="0.2">
      <c r="B11" s="236" t="s">
        <v>47</v>
      </c>
      <c r="C11" s="142" t="s">
        <v>313</v>
      </c>
      <c r="D11" s="237" t="s">
        <v>48</v>
      </c>
      <c r="E11" s="236" t="s">
        <v>49</v>
      </c>
      <c r="G11" s="236" t="s">
        <v>50</v>
      </c>
      <c r="H11" s="236" t="s">
        <v>51</v>
      </c>
      <c r="I11" s="236" t="s">
        <v>52</v>
      </c>
    </row>
    <row r="12" spans="2:11" ht="15.75" customHeight="1" x14ac:dyDescent="0.2">
      <c r="B12" s="236" t="s">
        <v>47</v>
      </c>
      <c r="C12" s="142" t="s">
        <v>314</v>
      </c>
      <c r="D12" s="239" t="s">
        <v>53</v>
      </c>
      <c r="E12" s="236" t="s">
        <v>49</v>
      </c>
      <c r="G12" s="236" t="s">
        <v>50</v>
      </c>
      <c r="H12" s="236" t="s">
        <v>51</v>
      </c>
      <c r="I12" s="236" t="s">
        <v>52</v>
      </c>
    </row>
    <row r="13" spans="2:11" ht="15.75" customHeight="1" x14ac:dyDescent="0.2">
      <c r="B13" s="236" t="s">
        <v>47</v>
      </c>
      <c r="C13" s="142" t="s">
        <v>315</v>
      </c>
      <c r="D13" s="237" t="s">
        <v>54</v>
      </c>
      <c r="E13" s="236" t="s">
        <v>49</v>
      </c>
      <c r="G13" s="236" t="s">
        <v>50</v>
      </c>
      <c r="H13" s="236" t="s">
        <v>51</v>
      </c>
      <c r="I13" s="236" t="s">
        <v>52</v>
      </c>
    </row>
    <row r="14" spans="2:11" ht="15.75" customHeight="1" x14ac:dyDescent="0.2">
      <c r="B14" s="238" t="s">
        <v>47</v>
      </c>
      <c r="C14" s="239" t="s">
        <v>55</v>
      </c>
      <c r="D14" s="239" t="s">
        <v>56</v>
      </c>
      <c r="E14" s="238" t="s">
        <v>49</v>
      </c>
      <c r="F14" s="238"/>
      <c r="G14" s="238" t="s">
        <v>50</v>
      </c>
      <c r="H14" s="238" t="s">
        <v>51</v>
      </c>
      <c r="I14" s="238"/>
      <c r="K14" s="163"/>
    </row>
    <row r="15" spans="2:11" ht="15.75" customHeight="1" x14ac:dyDescent="0.2">
      <c r="B15" s="236" t="s">
        <v>47</v>
      </c>
      <c r="C15" s="237" t="s">
        <v>57</v>
      </c>
      <c r="D15" s="237" t="s">
        <v>58</v>
      </c>
      <c r="E15" s="236" t="s">
        <v>49</v>
      </c>
      <c r="F15" s="236"/>
      <c r="G15" s="236" t="s">
        <v>50</v>
      </c>
      <c r="H15" s="236" t="s">
        <v>51</v>
      </c>
      <c r="I15" s="236"/>
    </row>
    <row r="16" spans="2:11" x14ac:dyDescent="0.2">
      <c r="B16" s="238" t="s">
        <v>59</v>
      </c>
      <c r="C16" s="239" t="s">
        <v>254</v>
      </c>
      <c r="D16" s="239" t="s">
        <v>256</v>
      </c>
      <c r="E16" s="239" t="s">
        <v>49</v>
      </c>
      <c r="F16" s="238"/>
      <c r="G16" s="238"/>
      <c r="H16" s="238"/>
      <c r="I16" s="239" t="s">
        <v>52</v>
      </c>
    </row>
    <row r="17" spans="2:9" x14ac:dyDescent="0.2">
      <c r="B17" s="236" t="s">
        <v>59</v>
      </c>
      <c r="C17" s="237" t="s">
        <v>265</v>
      </c>
      <c r="D17" s="237" t="s">
        <v>255</v>
      </c>
      <c r="E17" s="237" t="s">
        <v>49</v>
      </c>
      <c r="F17" s="236"/>
      <c r="G17" s="236"/>
      <c r="H17" s="236"/>
      <c r="I17" s="237"/>
    </row>
    <row r="18" spans="2:9" ht="13.5" thickBot="1" x14ac:dyDescent="0.25">
      <c r="B18" s="240" t="s">
        <v>60</v>
      </c>
      <c r="C18" s="240" t="s">
        <v>61</v>
      </c>
      <c r="D18" s="262" t="s">
        <v>62</v>
      </c>
      <c r="E18" s="240" t="s">
        <v>63</v>
      </c>
      <c r="F18" s="240"/>
      <c r="G18" s="240"/>
      <c r="H18" s="240"/>
      <c r="I18" s="240"/>
    </row>
    <row r="26" spans="2:9" ht="13.5" thickBot="1" x14ac:dyDescent="0.25">
      <c r="B26" s="300" t="s">
        <v>64</v>
      </c>
      <c r="C26" s="300"/>
    </row>
    <row r="27" spans="2:9" x14ac:dyDescent="0.2">
      <c r="B27" s="265" t="s">
        <v>47</v>
      </c>
      <c r="C27" s="265" t="s">
        <v>65</v>
      </c>
    </row>
    <row r="28" spans="2:9" x14ac:dyDescent="0.2">
      <c r="B28" s="124" t="s">
        <v>60</v>
      </c>
      <c r="C28" s="124" t="s">
        <v>66</v>
      </c>
    </row>
    <row r="29" spans="2:9" x14ac:dyDescent="0.2">
      <c r="B29" s="122" t="s">
        <v>59</v>
      </c>
      <c r="C29" s="122" t="s">
        <v>67</v>
      </c>
    </row>
    <row r="30" spans="2:9" x14ac:dyDescent="0.2">
      <c r="B30" s="124" t="s">
        <v>68</v>
      </c>
      <c r="C30" s="124" t="s">
        <v>69</v>
      </c>
    </row>
    <row r="31" spans="2:9" ht="13.5" thickBot="1" x14ac:dyDescent="0.25">
      <c r="B31" s="118" t="s">
        <v>70</v>
      </c>
      <c r="C31" s="118" t="s">
        <v>71</v>
      </c>
    </row>
  </sheetData>
  <mergeCells count="1">
    <mergeCell ref="B26:C26"/>
  </mergeCells>
  <phoneticPr fontId="0" type="noConversion"/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Arkusz2"/>
  <dimension ref="A1:J30"/>
  <sheetViews>
    <sheetView topLeftCell="B1" zoomScaleNormal="100" workbookViewId="0">
      <selection activeCell="F27" sqref="F27"/>
    </sheetView>
  </sheetViews>
  <sheetFormatPr defaultRowHeight="12.75" x14ac:dyDescent="0.2"/>
  <cols>
    <col min="1" max="1" width="1.42578125" customWidth="1"/>
    <col min="2" max="2" width="16.140625" customWidth="1"/>
    <col min="3" max="3" width="13.5703125" customWidth="1"/>
    <col min="4" max="4" width="21.7109375" customWidth="1"/>
    <col min="5" max="5" width="38.42578125" customWidth="1"/>
    <col min="6" max="10" width="21.7109375" customWidth="1"/>
    <col min="12" max="12" width="13.5703125" customWidth="1"/>
  </cols>
  <sheetData>
    <row r="1" spans="1:10" ht="12.75" customHeight="1" x14ac:dyDescent="0.2">
      <c r="B1" s="269"/>
      <c r="C1" s="175"/>
      <c r="D1" s="175"/>
    </row>
    <row r="2" spans="1:10" ht="18.75" customHeight="1" x14ac:dyDescent="0.25">
      <c r="A2" s="152"/>
      <c r="B2" s="270" t="s">
        <v>72</v>
      </c>
      <c r="C2" s="270"/>
      <c r="D2" s="270"/>
      <c r="E2" s="163"/>
      <c r="F2" s="163"/>
      <c r="G2" s="163"/>
      <c r="H2" s="163"/>
      <c r="I2" s="163"/>
      <c r="J2" s="163"/>
    </row>
    <row r="3" spans="1:10" ht="12.75" customHeight="1" x14ac:dyDescent="0.2"/>
    <row r="4" spans="1:10" ht="18" customHeight="1" x14ac:dyDescent="0.2">
      <c r="B4" s="162" t="s">
        <v>73</v>
      </c>
      <c r="C4" s="162"/>
      <c r="D4" s="163"/>
      <c r="E4" s="163"/>
      <c r="F4" s="163"/>
      <c r="G4" s="163"/>
      <c r="H4" s="163"/>
      <c r="I4" s="163"/>
      <c r="J4" s="163"/>
    </row>
    <row r="5" spans="1:10" ht="15.75" customHeight="1" x14ac:dyDescent="0.2">
      <c r="B5" s="272" t="s">
        <v>74</v>
      </c>
      <c r="C5" s="272" t="s">
        <v>75</v>
      </c>
      <c r="D5" s="272" t="s">
        <v>76</v>
      </c>
      <c r="E5" s="272" t="s">
        <v>77</v>
      </c>
      <c r="F5" s="272" t="s">
        <v>78</v>
      </c>
      <c r="G5" s="272" t="s">
        <v>79</v>
      </c>
      <c r="H5" s="272" t="s">
        <v>80</v>
      </c>
      <c r="I5" s="272" t="s">
        <v>81</v>
      </c>
      <c r="J5" s="272" t="s">
        <v>82</v>
      </c>
    </row>
    <row r="6" spans="1:10" ht="30" customHeight="1" x14ac:dyDescent="0.2">
      <c r="B6" s="138" t="s">
        <v>83</v>
      </c>
      <c r="C6" s="138" t="s">
        <v>84</v>
      </c>
      <c r="D6" s="138" t="s">
        <v>85</v>
      </c>
      <c r="E6" s="138" t="s">
        <v>86</v>
      </c>
      <c r="F6" s="138" t="s">
        <v>87</v>
      </c>
      <c r="G6" s="138" t="s">
        <v>88</v>
      </c>
      <c r="H6" s="138" t="s">
        <v>44</v>
      </c>
      <c r="I6" s="138" t="s">
        <v>89</v>
      </c>
      <c r="J6" s="138" t="s">
        <v>90</v>
      </c>
    </row>
    <row r="7" spans="1:10" ht="39" thickBot="1" x14ac:dyDescent="0.25">
      <c r="B7" s="137" t="s">
        <v>199</v>
      </c>
      <c r="C7" s="137" t="s">
        <v>200</v>
      </c>
      <c r="D7" s="137" t="s">
        <v>201</v>
      </c>
      <c r="E7" s="137" t="s">
        <v>202</v>
      </c>
      <c r="F7" s="137" t="s">
        <v>203</v>
      </c>
      <c r="G7" s="137" t="s">
        <v>204</v>
      </c>
      <c r="H7" s="137" t="s">
        <v>197</v>
      </c>
      <c r="I7" s="274" t="s">
        <v>263</v>
      </c>
      <c r="J7" s="274" t="s">
        <v>264</v>
      </c>
    </row>
    <row r="8" spans="1:10" ht="15.75" customHeight="1" x14ac:dyDescent="0.2">
      <c r="B8" s="241" t="s">
        <v>91</v>
      </c>
      <c r="C8" s="170" t="s">
        <v>92</v>
      </c>
      <c r="D8" s="171" t="s">
        <v>259</v>
      </c>
      <c r="E8" s="171" t="s">
        <v>93</v>
      </c>
      <c r="F8" s="170" t="s">
        <v>49</v>
      </c>
      <c r="G8" s="170" t="s">
        <v>94</v>
      </c>
      <c r="H8" s="170" t="s">
        <v>50</v>
      </c>
      <c r="I8" s="170"/>
      <c r="J8" s="170"/>
    </row>
    <row r="9" spans="1:10" ht="15.75" customHeight="1" x14ac:dyDescent="0.2">
      <c r="B9" s="242" t="s">
        <v>91</v>
      </c>
      <c r="C9" s="198" t="s">
        <v>92</v>
      </c>
      <c r="D9" s="199" t="s">
        <v>260</v>
      </c>
      <c r="E9" s="199" t="s">
        <v>95</v>
      </c>
      <c r="F9" s="198" t="s">
        <v>49</v>
      </c>
      <c r="G9" s="198" t="s">
        <v>94</v>
      </c>
      <c r="H9" s="198" t="s">
        <v>50</v>
      </c>
      <c r="I9" s="198"/>
      <c r="J9" s="198"/>
    </row>
    <row r="10" spans="1:10" ht="15.75" customHeight="1" x14ac:dyDescent="0.2">
      <c r="B10" s="241" t="s">
        <v>91</v>
      </c>
      <c r="C10" s="170" t="s">
        <v>92</v>
      </c>
      <c r="D10" s="171" t="s">
        <v>261</v>
      </c>
      <c r="E10" s="171" t="s">
        <v>96</v>
      </c>
      <c r="F10" s="170" t="s">
        <v>49</v>
      </c>
      <c r="G10" s="170" t="s">
        <v>94</v>
      </c>
      <c r="H10" s="170" t="s">
        <v>50</v>
      </c>
      <c r="I10" s="170"/>
      <c r="J10" s="170"/>
    </row>
    <row r="11" spans="1:10" ht="15.75" customHeight="1" x14ac:dyDescent="0.2">
      <c r="B11" s="242" t="s">
        <v>91</v>
      </c>
      <c r="C11" s="198" t="s">
        <v>92</v>
      </c>
      <c r="D11" s="199" t="s">
        <v>262</v>
      </c>
      <c r="E11" s="199" t="s">
        <v>97</v>
      </c>
      <c r="F11" s="198" t="s">
        <v>49</v>
      </c>
      <c r="G11" s="198" t="s">
        <v>94</v>
      </c>
      <c r="H11" s="198" t="s">
        <v>50</v>
      </c>
      <c r="I11" s="198"/>
      <c r="J11" s="198"/>
    </row>
    <row r="12" spans="1:10" ht="15.75" customHeight="1" x14ac:dyDescent="0.2">
      <c r="B12" s="241" t="s">
        <v>98</v>
      </c>
      <c r="C12" s="170" t="s">
        <v>92</v>
      </c>
      <c r="D12" s="171" t="s">
        <v>99</v>
      </c>
      <c r="E12" s="171" t="s">
        <v>100</v>
      </c>
      <c r="F12" s="170" t="s">
        <v>49</v>
      </c>
      <c r="G12" s="170" t="s">
        <v>94</v>
      </c>
      <c r="H12" s="170" t="s">
        <v>50</v>
      </c>
      <c r="I12" s="170"/>
      <c r="J12" s="170"/>
    </row>
    <row r="13" spans="1:10" ht="15.75" customHeight="1" x14ac:dyDescent="0.2">
      <c r="B13" s="242" t="s">
        <v>98</v>
      </c>
      <c r="C13" s="198" t="s">
        <v>92</v>
      </c>
      <c r="D13" s="199" t="s">
        <v>101</v>
      </c>
      <c r="E13" s="199" t="s">
        <v>102</v>
      </c>
      <c r="F13" s="198" t="s">
        <v>49</v>
      </c>
      <c r="G13" s="198" t="s">
        <v>94</v>
      </c>
      <c r="H13" s="198" t="s">
        <v>50</v>
      </c>
      <c r="I13" s="198"/>
      <c r="J13" s="198"/>
    </row>
    <row r="14" spans="1:10" ht="15.75" customHeight="1" x14ac:dyDescent="0.2">
      <c r="B14" s="241" t="s">
        <v>103</v>
      </c>
      <c r="C14" s="170" t="s">
        <v>92</v>
      </c>
      <c r="D14" s="171" t="s">
        <v>104</v>
      </c>
      <c r="E14" s="171" t="s">
        <v>105</v>
      </c>
      <c r="F14" s="170" t="s">
        <v>49</v>
      </c>
      <c r="G14" s="170" t="s">
        <v>94</v>
      </c>
      <c r="H14" s="170" t="s">
        <v>50</v>
      </c>
      <c r="I14" s="170"/>
      <c r="J14" s="170"/>
    </row>
    <row r="15" spans="1:10" ht="15.75" customHeight="1" x14ac:dyDescent="0.2">
      <c r="B15" s="275" t="s">
        <v>106</v>
      </c>
      <c r="C15" s="276" t="s">
        <v>92</v>
      </c>
      <c r="D15" s="277" t="s">
        <v>311</v>
      </c>
      <c r="E15" s="277" t="s">
        <v>312</v>
      </c>
      <c r="F15" s="276" t="s">
        <v>49</v>
      </c>
      <c r="G15" s="276" t="s">
        <v>222</v>
      </c>
      <c r="H15" s="276" t="s">
        <v>50</v>
      </c>
      <c r="I15" s="276"/>
      <c r="J15" s="276"/>
    </row>
    <row r="16" spans="1:10" ht="15.75" customHeight="1" x14ac:dyDescent="0.2">
      <c r="B16" s="275" t="s">
        <v>106</v>
      </c>
      <c r="C16" s="276" t="s">
        <v>92</v>
      </c>
      <c r="D16" s="277" t="s">
        <v>316</v>
      </c>
      <c r="E16" s="277" t="s">
        <v>319</v>
      </c>
      <c r="F16" s="276" t="s">
        <v>49</v>
      </c>
      <c r="G16" s="276" t="s">
        <v>222</v>
      </c>
      <c r="H16" s="276" t="s">
        <v>50</v>
      </c>
      <c r="I16" s="276"/>
      <c r="J16" s="276"/>
    </row>
    <row r="17" spans="2:10" x14ac:dyDescent="0.2">
      <c r="B17" s="275" t="s">
        <v>106</v>
      </c>
      <c r="C17" s="276" t="s">
        <v>92</v>
      </c>
      <c r="D17" s="277" t="s">
        <v>317</v>
      </c>
      <c r="E17" s="277" t="s">
        <v>318</v>
      </c>
      <c r="F17" s="276" t="s">
        <v>49</v>
      </c>
      <c r="G17" s="276" t="s">
        <v>222</v>
      </c>
      <c r="H17" s="276" t="s">
        <v>50</v>
      </c>
      <c r="I17" s="276"/>
      <c r="J17" s="276"/>
    </row>
    <row r="18" spans="2:10" x14ac:dyDescent="0.2">
      <c r="B18" s="275" t="s">
        <v>106</v>
      </c>
      <c r="C18" s="276" t="s">
        <v>92</v>
      </c>
      <c r="D18" s="277" t="s">
        <v>107</v>
      </c>
      <c r="E18" s="277" t="s">
        <v>108</v>
      </c>
      <c r="F18" s="276" t="s">
        <v>49</v>
      </c>
      <c r="G18" s="276" t="s">
        <v>222</v>
      </c>
      <c r="H18" s="276" t="s">
        <v>50</v>
      </c>
      <c r="I18" s="276"/>
      <c r="J18" s="276"/>
    </row>
    <row r="19" spans="2:10" ht="13.5" thickBot="1" x14ac:dyDescent="0.25">
      <c r="B19" s="278" t="s">
        <v>106</v>
      </c>
      <c r="C19" s="278" t="s">
        <v>92</v>
      </c>
      <c r="D19" s="279" t="s">
        <v>109</v>
      </c>
      <c r="E19" s="279" t="s">
        <v>110</v>
      </c>
      <c r="F19" s="278" t="s">
        <v>49</v>
      </c>
      <c r="G19" s="278" t="s">
        <v>222</v>
      </c>
      <c r="H19" s="278" t="s">
        <v>50</v>
      </c>
      <c r="I19" s="278"/>
      <c r="J19" s="278"/>
    </row>
    <row r="21" spans="2:10" x14ac:dyDescent="0.2">
      <c r="B21" s="301" t="s">
        <v>111</v>
      </c>
      <c r="C21" s="301"/>
      <c r="D21" s="301"/>
    </row>
    <row r="22" spans="2:10" x14ac:dyDescent="0.2">
      <c r="B22" s="122" t="s">
        <v>91</v>
      </c>
      <c r="C22" s="122" t="s">
        <v>112</v>
      </c>
      <c r="D22" s="122"/>
    </row>
    <row r="23" spans="2:10" x14ac:dyDescent="0.2">
      <c r="B23" s="124" t="s">
        <v>98</v>
      </c>
      <c r="C23" s="124" t="s">
        <v>113</v>
      </c>
      <c r="D23" s="124"/>
    </row>
    <row r="24" spans="2:10" x14ac:dyDescent="0.2">
      <c r="B24" s="122" t="s">
        <v>114</v>
      </c>
      <c r="C24" s="122" t="s">
        <v>115</v>
      </c>
      <c r="D24" s="122"/>
    </row>
    <row r="25" spans="2:10" x14ac:dyDescent="0.2">
      <c r="B25" s="124" t="s">
        <v>106</v>
      </c>
      <c r="C25" s="124" t="s">
        <v>116</v>
      </c>
      <c r="D25" s="124"/>
    </row>
    <row r="26" spans="2:10" x14ac:dyDescent="0.2">
      <c r="B26" s="122" t="s">
        <v>117</v>
      </c>
      <c r="C26" s="122" t="s">
        <v>118</v>
      </c>
      <c r="D26" s="122" t="s">
        <v>270</v>
      </c>
    </row>
    <row r="27" spans="2:10" x14ac:dyDescent="0.2">
      <c r="B27" s="124" t="s">
        <v>119</v>
      </c>
      <c r="C27" s="124" t="s">
        <v>120</v>
      </c>
      <c r="D27" s="124" t="s">
        <v>121</v>
      </c>
    </row>
    <row r="28" spans="2:10" x14ac:dyDescent="0.2">
      <c r="B28" s="122" t="s">
        <v>122</v>
      </c>
      <c r="C28" s="122" t="s">
        <v>123</v>
      </c>
      <c r="D28" s="122" t="s">
        <v>124</v>
      </c>
    </row>
    <row r="29" spans="2:10" x14ac:dyDescent="0.2">
      <c r="B29" s="124" t="s">
        <v>125</v>
      </c>
      <c r="C29" s="124" t="s">
        <v>126</v>
      </c>
      <c r="D29" s="124" t="s">
        <v>121</v>
      </c>
    </row>
    <row r="30" spans="2:10" ht="13.5" thickBot="1" x14ac:dyDescent="0.25">
      <c r="B30" s="118" t="s">
        <v>103</v>
      </c>
      <c r="C30" s="118" t="s">
        <v>127</v>
      </c>
      <c r="D30" s="118"/>
    </row>
  </sheetData>
  <mergeCells count="1">
    <mergeCell ref="B21:D21"/>
  </mergeCells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Arkusz3"/>
  <dimension ref="B2:AD27"/>
  <sheetViews>
    <sheetView zoomScale="115" zoomScaleNormal="115" workbookViewId="0">
      <selection activeCell="U8" sqref="U8"/>
    </sheetView>
  </sheetViews>
  <sheetFormatPr defaultRowHeight="12.75" x14ac:dyDescent="0.2"/>
  <cols>
    <col min="1" max="1" width="2.85546875" customWidth="1"/>
    <col min="2" max="2" width="12.85546875" customWidth="1"/>
    <col min="3" max="3" width="44.28515625" customWidth="1"/>
    <col min="4" max="4" width="10.28515625" customWidth="1"/>
    <col min="5" max="5" width="10.5703125" customWidth="1"/>
    <col min="6" max="6" width="11" customWidth="1"/>
    <col min="7" max="7" width="25.28515625" customWidth="1"/>
    <col min="8" max="8" width="7.7109375" customWidth="1"/>
    <col min="9" max="9" width="11" customWidth="1"/>
    <col min="10" max="10" width="15.42578125" customWidth="1"/>
    <col min="11" max="14" width="7.7109375" customWidth="1"/>
    <col min="15" max="15" width="15.85546875" customWidth="1"/>
    <col min="16" max="16" width="10.85546875" customWidth="1"/>
    <col min="17" max="17" width="15" customWidth="1"/>
    <col min="18" max="18" width="13" customWidth="1"/>
    <col min="19" max="19" width="17.85546875" customWidth="1"/>
    <col min="20" max="20" width="15" customWidth="1"/>
    <col min="21" max="21" width="15.28515625" customWidth="1"/>
    <col min="24" max="24" width="12.5703125" bestFit="1" customWidth="1"/>
  </cols>
  <sheetData>
    <row r="2" spans="2:30" ht="16.5" customHeight="1" x14ac:dyDescent="0.25">
      <c r="B2" s="268" t="s">
        <v>128</v>
      </c>
      <c r="C2" s="187"/>
      <c r="E2" s="145"/>
      <c r="H2" s="148"/>
      <c r="I2" s="141"/>
      <c r="J2" s="141"/>
      <c r="K2" s="141"/>
      <c r="L2" s="141"/>
      <c r="M2" s="141"/>
      <c r="N2" s="141"/>
      <c r="O2" s="149"/>
      <c r="P2" s="149"/>
      <c r="Q2" s="151"/>
      <c r="R2" s="146"/>
      <c r="S2" s="147"/>
    </row>
    <row r="3" spans="2:30" x14ac:dyDescent="0.2">
      <c r="B3" s="150"/>
      <c r="C3" s="144"/>
      <c r="E3" s="145"/>
      <c r="H3" s="148"/>
      <c r="I3" s="148"/>
      <c r="J3" s="148"/>
      <c r="K3" s="148"/>
      <c r="L3" s="148"/>
      <c r="M3" s="148"/>
      <c r="N3" s="148"/>
      <c r="O3" s="149"/>
      <c r="P3" s="149"/>
      <c r="Q3" s="151"/>
      <c r="R3" s="146"/>
      <c r="S3" s="147"/>
    </row>
    <row r="4" spans="2:30" ht="15.75" customHeight="1" x14ac:dyDescent="0.2">
      <c r="E4" s="155" t="s">
        <v>129</v>
      </c>
      <c r="F4" s="153"/>
      <c r="G4" s="153"/>
      <c r="H4" s="153"/>
      <c r="I4" s="153"/>
      <c r="J4" s="153"/>
      <c r="K4" s="153"/>
      <c r="L4" s="153"/>
      <c r="M4" s="153"/>
      <c r="N4" s="153"/>
      <c r="O4" s="156"/>
      <c r="P4" s="156"/>
      <c r="Q4" s="154"/>
      <c r="R4" s="154"/>
      <c r="S4" s="154"/>
    </row>
    <row r="5" spans="2:30" s="143" customFormat="1" ht="49.9" customHeight="1" x14ac:dyDescent="0.2">
      <c r="B5" s="136" t="s">
        <v>76</v>
      </c>
      <c r="C5" s="136" t="s">
        <v>130</v>
      </c>
      <c r="D5" s="136" t="s">
        <v>131</v>
      </c>
      <c r="E5" s="136" t="s">
        <v>132</v>
      </c>
      <c r="F5" s="136" t="s">
        <v>133</v>
      </c>
      <c r="G5" s="136" t="s">
        <v>134</v>
      </c>
      <c r="H5" s="134" t="s">
        <v>186</v>
      </c>
      <c r="I5" s="134" t="s">
        <v>187</v>
      </c>
      <c r="J5" s="134" t="s">
        <v>188</v>
      </c>
      <c r="K5" s="134" t="s">
        <v>189</v>
      </c>
      <c r="L5" s="134" t="s">
        <v>190</v>
      </c>
      <c r="M5" s="134" t="s">
        <v>191</v>
      </c>
      <c r="N5" s="134" t="s">
        <v>135</v>
      </c>
      <c r="O5" s="136" t="s">
        <v>136</v>
      </c>
      <c r="P5" s="136" t="s">
        <v>220</v>
      </c>
      <c r="Q5" s="136" t="s">
        <v>137</v>
      </c>
      <c r="R5" s="136" t="s">
        <v>138</v>
      </c>
      <c r="S5" s="136" t="s">
        <v>139</v>
      </c>
      <c r="T5"/>
      <c r="W5"/>
      <c r="X5"/>
    </row>
    <row r="6" spans="2:30" ht="53.1" customHeight="1" x14ac:dyDescent="0.2">
      <c r="B6" s="138" t="s">
        <v>140</v>
      </c>
      <c r="C6" s="138" t="s">
        <v>86</v>
      </c>
      <c r="D6" s="138" t="s">
        <v>141</v>
      </c>
      <c r="E6" s="138" t="s">
        <v>142</v>
      </c>
      <c r="F6" s="138" t="s">
        <v>143</v>
      </c>
      <c r="G6" s="138" t="s">
        <v>144</v>
      </c>
      <c r="H6" s="302" t="s">
        <v>145</v>
      </c>
      <c r="I6" s="302"/>
      <c r="J6" s="302"/>
      <c r="K6" s="302"/>
      <c r="L6" s="302"/>
      <c r="M6" s="302"/>
      <c r="N6" s="302"/>
      <c r="O6" s="138" t="s">
        <v>146</v>
      </c>
      <c r="P6" s="138" t="s">
        <v>147</v>
      </c>
      <c r="Q6" s="138" t="s">
        <v>147</v>
      </c>
      <c r="R6" s="138" t="s">
        <v>148</v>
      </c>
      <c r="S6" s="138" t="s">
        <v>149</v>
      </c>
      <c r="Y6" s="180"/>
      <c r="Z6" s="142"/>
    </row>
    <row r="7" spans="2:30" ht="53.45" customHeight="1" thickBot="1" x14ac:dyDescent="0.25">
      <c r="B7" s="137" t="s">
        <v>213</v>
      </c>
      <c r="C7" s="137" t="s">
        <v>202</v>
      </c>
      <c r="D7" s="137" t="s">
        <v>206</v>
      </c>
      <c r="E7" s="137" t="s">
        <v>207</v>
      </c>
      <c r="F7" s="137" t="s">
        <v>23</v>
      </c>
      <c r="G7" s="137" t="s">
        <v>208</v>
      </c>
      <c r="H7" s="303" t="s">
        <v>205</v>
      </c>
      <c r="I7" s="303"/>
      <c r="J7" s="303"/>
      <c r="K7" s="303"/>
      <c r="L7" s="303"/>
      <c r="M7" s="303"/>
      <c r="N7" s="303"/>
      <c r="O7" s="137" t="s">
        <v>209</v>
      </c>
      <c r="P7" s="137" t="s">
        <v>210</v>
      </c>
      <c r="Q7" s="137" t="s">
        <v>210</v>
      </c>
      <c r="R7" s="137" t="s">
        <v>211</v>
      </c>
      <c r="S7" s="137" t="s">
        <v>212</v>
      </c>
      <c r="Y7" s="180"/>
      <c r="Z7" s="142"/>
    </row>
    <row r="8" spans="2:30" ht="15.75" customHeight="1" x14ac:dyDescent="0.2">
      <c r="B8" s="166" t="str">
        <f>SEC_Processes!D10</f>
        <v>ELE_EX_HC</v>
      </c>
      <c r="C8" s="166" t="str">
        <f>SEC_Processes!E10</f>
        <v>Existing Hard Coal Power Plants</v>
      </c>
      <c r="D8" s="249" t="s">
        <v>150</v>
      </c>
      <c r="E8" s="249" t="str">
        <f>SEC_Comm!C8</f>
        <v>ELEC_HV</v>
      </c>
      <c r="F8" s="243">
        <f>(BALANCE!E9*3.6/10^3)/(BALANCE!G9*BALANCE!H9/10^6)</f>
        <v>0.37835241091502259</v>
      </c>
      <c r="G8" s="244">
        <v>31.536000000000001</v>
      </c>
      <c r="H8" s="243">
        <f>BALANCE!D9/1000</f>
        <v>17.023799999999998</v>
      </c>
      <c r="I8" s="243">
        <v>13.973599999999999</v>
      </c>
      <c r="J8" s="243">
        <v>9.5486000000000004</v>
      </c>
      <c r="K8" s="243">
        <v>7.5076000000000001</v>
      </c>
      <c r="L8" s="243">
        <v>5.294999999999999</v>
      </c>
      <c r="M8" s="243">
        <v>3.5409999999999995</v>
      </c>
      <c r="N8" s="243">
        <v>0</v>
      </c>
      <c r="O8" s="245">
        <v>1</v>
      </c>
      <c r="P8" s="245">
        <f>ROUNDUP((BALANCE!E9/BALANCE!D9*1000/8760),2)</f>
        <v>0.33</v>
      </c>
      <c r="Q8" s="244">
        <f>P8*1.25</f>
        <v>0.41250000000000003</v>
      </c>
      <c r="R8" s="245">
        <f>44*4.5</f>
        <v>198</v>
      </c>
      <c r="S8" s="244">
        <f>3.4/3.6*4.5</f>
        <v>4.25</v>
      </c>
    </row>
    <row r="9" spans="2:30" ht="15.75" customHeight="1" thickBot="1" x14ac:dyDescent="0.25">
      <c r="B9" s="195" t="str">
        <f>SEC_Processes!D11</f>
        <v>ELE_EX_BC</v>
      </c>
      <c r="C9" s="195" t="str">
        <f>SEC_Processes!E11</f>
        <v>Existing Brown Coal Power Plants</v>
      </c>
      <c r="D9" s="263" t="s">
        <v>151</v>
      </c>
      <c r="E9" s="250" t="str">
        <f>SEC_Comm!C8</f>
        <v>ELEC_HV</v>
      </c>
      <c r="F9" s="246">
        <f>(BALANCE!E10*3.6/10^3)/(BALANCE!G10*BALANCE!H10/10^6)</f>
        <v>0.34425649711369494</v>
      </c>
      <c r="G9" s="247">
        <v>31.536000000000001</v>
      </c>
      <c r="H9" s="246">
        <f>BALANCE!D10/1000</f>
        <v>7.3911999999999995</v>
      </c>
      <c r="I9" s="246">
        <v>7.5307599999999999</v>
      </c>
      <c r="J9" s="246">
        <v>7.1887599999999994</v>
      </c>
      <c r="K9" s="246">
        <v>3.145</v>
      </c>
      <c r="L9" s="246">
        <v>1.4890000000000001</v>
      </c>
      <c r="M9" s="246">
        <v>0.89</v>
      </c>
      <c r="N9" s="246">
        <v>0</v>
      </c>
      <c r="O9" s="248">
        <v>1</v>
      </c>
      <c r="P9" s="248">
        <f>ROUNDUP((BALANCE!E10/BALANCE!D10*1000/8760),2)</f>
        <v>0.54</v>
      </c>
      <c r="Q9" s="247">
        <f>P9*1.25</f>
        <v>0.67500000000000004</v>
      </c>
      <c r="R9" s="248">
        <f>49*4.5</f>
        <v>220.5</v>
      </c>
      <c r="S9" s="248">
        <f>3.2/3.6*4.5</f>
        <v>4</v>
      </c>
    </row>
    <row r="13" spans="2:30" ht="15.75" x14ac:dyDescent="0.25">
      <c r="B13" s="268" t="s">
        <v>273</v>
      </c>
      <c r="C13" s="187"/>
      <c r="U13" s="178"/>
      <c r="V13" s="179"/>
      <c r="Y13" s="179"/>
      <c r="Z13" s="179"/>
      <c r="AA13" s="179"/>
      <c r="AB13" s="179"/>
      <c r="AC13" s="179"/>
      <c r="AD13" s="179"/>
    </row>
    <row r="14" spans="2:30" x14ac:dyDescent="0.2">
      <c r="I14" s="173"/>
      <c r="J14" s="173"/>
      <c r="K14" s="173"/>
      <c r="L14" s="173"/>
      <c r="M14" s="173"/>
      <c r="N14" s="173"/>
      <c r="V14" s="180"/>
      <c r="Y14" s="180"/>
      <c r="Z14" s="180"/>
      <c r="AA14" s="180"/>
      <c r="AB14" s="180"/>
      <c r="AC14" s="180"/>
      <c r="AD14" s="180"/>
    </row>
    <row r="15" spans="2:30" x14ac:dyDescent="0.2">
      <c r="T15" s="142"/>
      <c r="U15" s="142"/>
      <c r="V15" s="230"/>
      <c r="Y15" s="181"/>
      <c r="Z15" s="181"/>
      <c r="AA15" s="182"/>
      <c r="AB15" s="142"/>
      <c r="AC15" s="142"/>
      <c r="AD15" s="183"/>
    </row>
    <row r="16" spans="2:30" ht="35.450000000000003" customHeight="1" x14ac:dyDescent="0.2">
      <c r="B16" s="136" t="s">
        <v>76</v>
      </c>
      <c r="C16" s="136" t="s">
        <v>130</v>
      </c>
      <c r="D16" s="136" t="s">
        <v>131</v>
      </c>
      <c r="E16" s="136" t="s">
        <v>132</v>
      </c>
      <c r="F16" s="136" t="s">
        <v>133</v>
      </c>
      <c r="G16" s="136" t="s">
        <v>134</v>
      </c>
      <c r="H16" s="135" t="s">
        <v>271</v>
      </c>
      <c r="I16" s="135" t="s">
        <v>36</v>
      </c>
      <c r="J16" s="134" t="s">
        <v>276</v>
      </c>
      <c r="K16" s="136" t="s">
        <v>136</v>
      </c>
      <c r="L16" s="134" t="s">
        <v>137</v>
      </c>
      <c r="M16" s="134" t="s">
        <v>137</v>
      </c>
      <c r="N16" s="136" t="s">
        <v>138</v>
      </c>
      <c r="O16" s="136" t="s">
        <v>139</v>
      </c>
      <c r="V16" s="181"/>
      <c r="Y16" s="181"/>
      <c r="Z16" s="181"/>
      <c r="AA16" s="182"/>
      <c r="AB16" s="142"/>
      <c r="AC16" s="142"/>
      <c r="AD16" s="183"/>
    </row>
    <row r="17" spans="2:30" ht="61.9" customHeight="1" x14ac:dyDescent="0.2">
      <c r="B17" s="133" t="s">
        <v>140</v>
      </c>
      <c r="C17" s="133" t="s">
        <v>86</v>
      </c>
      <c r="D17" s="133" t="s">
        <v>141</v>
      </c>
      <c r="E17" s="133" t="s">
        <v>142</v>
      </c>
      <c r="F17" s="133" t="s">
        <v>143</v>
      </c>
      <c r="G17" s="133" t="s">
        <v>144</v>
      </c>
      <c r="H17" s="132" t="s">
        <v>271</v>
      </c>
      <c r="I17" s="132" t="s">
        <v>274</v>
      </c>
      <c r="J17" s="129" t="s">
        <v>145</v>
      </c>
      <c r="K17" s="133" t="s">
        <v>146</v>
      </c>
      <c r="L17" s="133" t="s">
        <v>147</v>
      </c>
      <c r="M17" s="133" t="s">
        <v>147</v>
      </c>
      <c r="N17" s="133" t="s">
        <v>148</v>
      </c>
      <c r="O17" s="133" t="s">
        <v>149</v>
      </c>
      <c r="Y17" s="181"/>
      <c r="Z17" s="181"/>
      <c r="AD17" s="184"/>
    </row>
    <row r="18" spans="2:30" ht="79.150000000000006" customHeight="1" thickBot="1" x14ac:dyDescent="0.25">
      <c r="B18" s="131" t="s">
        <v>213</v>
      </c>
      <c r="C18" s="131" t="s">
        <v>202</v>
      </c>
      <c r="D18" s="131" t="s">
        <v>206</v>
      </c>
      <c r="E18" s="131" t="s">
        <v>207</v>
      </c>
      <c r="F18" s="131" t="s">
        <v>23</v>
      </c>
      <c r="G18" s="131" t="s">
        <v>208</v>
      </c>
      <c r="H18" s="130" t="s">
        <v>272</v>
      </c>
      <c r="I18" s="130" t="s">
        <v>275</v>
      </c>
      <c r="J18" s="128" t="s">
        <v>205</v>
      </c>
      <c r="K18" s="131" t="s">
        <v>209</v>
      </c>
      <c r="L18" s="131" t="s">
        <v>210</v>
      </c>
      <c r="M18" s="131" t="s">
        <v>210</v>
      </c>
      <c r="N18" s="131" t="s">
        <v>211</v>
      </c>
      <c r="O18" s="131" t="s">
        <v>212</v>
      </c>
      <c r="Y18" s="181"/>
      <c r="Z18" s="181"/>
      <c r="AD18" s="184"/>
    </row>
    <row r="19" spans="2:30" ht="18.75" customHeight="1" x14ac:dyDescent="0.2">
      <c r="B19" s="127" t="s">
        <v>261</v>
      </c>
      <c r="C19" s="127" t="s">
        <v>96</v>
      </c>
      <c r="D19" s="127" t="s">
        <v>150</v>
      </c>
      <c r="E19" s="127" t="s">
        <v>251</v>
      </c>
      <c r="F19" s="126">
        <v>0.37835241091502259</v>
      </c>
      <c r="G19" s="127">
        <v>31.536000000000001</v>
      </c>
      <c r="H19" s="127"/>
      <c r="I19" s="127"/>
      <c r="J19" s="127"/>
      <c r="K19" s="125">
        <v>1</v>
      </c>
      <c r="L19" s="127"/>
      <c r="M19" s="127">
        <v>0.41250000000000003</v>
      </c>
      <c r="N19" s="125">
        <v>198</v>
      </c>
      <c r="O19" s="127">
        <v>4.25</v>
      </c>
    </row>
    <row r="20" spans="2:30" ht="18.75" customHeight="1" x14ac:dyDescent="0.2">
      <c r="B20" s="124"/>
      <c r="C20" s="124"/>
      <c r="D20" s="124"/>
      <c r="E20" s="124"/>
      <c r="F20" s="124"/>
      <c r="G20" s="124"/>
      <c r="H20" s="124">
        <v>2020</v>
      </c>
      <c r="I20" s="124" t="s">
        <v>277</v>
      </c>
      <c r="J20" s="123">
        <v>17.023799999999998</v>
      </c>
      <c r="K20" s="124"/>
      <c r="L20" s="119">
        <v>0.33</v>
      </c>
      <c r="M20" s="124"/>
      <c r="N20" s="124"/>
      <c r="O20" s="124"/>
    </row>
    <row r="21" spans="2:30" ht="18.75" customHeight="1" x14ac:dyDescent="0.2">
      <c r="B21" s="122"/>
      <c r="C21" s="122"/>
      <c r="D21" s="122"/>
      <c r="E21" s="122"/>
      <c r="F21" s="122"/>
      <c r="G21" s="122"/>
      <c r="H21" s="122">
        <v>2021</v>
      </c>
      <c r="I21" s="121" t="s">
        <v>277</v>
      </c>
      <c r="J21" s="120">
        <v>17.023799999999998</v>
      </c>
      <c r="K21" s="122"/>
      <c r="L21" s="122">
        <v>0.33</v>
      </c>
      <c r="M21" s="122"/>
      <c r="N21" s="122"/>
      <c r="O21" s="122"/>
    </row>
    <row r="22" spans="2:30" ht="18.75" customHeight="1" x14ac:dyDescent="0.2">
      <c r="B22" s="124"/>
      <c r="C22" s="124"/>
      <c r="D22" s="124"/>
      <c r="E22" s="124"/>
      <c r="F22" s="124"/>
      <c r="G22" s="124"/>
      <c r="H22" s="124">
        <v>2025</v>
      </c>
      <c r="I22" s="124"/>
      <c r="J22" s="123">
        <v>13.973599999999999</v>
      </c>
      <c r="K22" s="124"/>
      <c r="L22" s="124"/>
      <c r="M22" s="124"/>
      <c r="N22" s="124"/>
      <c r="O22" s="124"/>
    </row>
    <row r="23" spans="2:30" ht="18.75" customHeight="1" x14ac:dyDescent="0.2">
      <c r="B23" s="122"/>
      <c r="C23" s="122"/>
      <c r="D23" s="122"/>
      <c r="E23" s="122"/>
      <c r="F23" s="122"/>
      <c r="G23" s="122"/>
      <c r="H23" s="122">
        <v>2030</v>
      </c>
      <c r="I23" s="122"/>
      <c r="J23" s="120">
        <v>9.5486000000000004</v>
      </c>
      <c r="K23" s="122"/>
      <c r="L23" s="122"/>
      <c r="M23" s="122"/>
      <c r="N23" s="122"/>
      <c r="O23" s="122"/>
    </row>
    <row r="24" spans="2:30" ht="18.75" customHeight="1" x14ac:dyDescent="0.2">
      <c r="B24" s="124"/>
      <c r="C24" s="124"/>
      <c r="D24" s="124"/>
      <c r="E24" s="124"/>
      <c r="F24" s="124"/>
      <c r="G24" s="124"/>
      <c r="H24" s="124">
        <v>2035</v>
      </c>
      <c r="I24" s="124"/>
      <c r="J24" s="123">
        <v>7.5076000000000001</v>
      </c>
      <c r="K24" s="124"/>
      <c r="L24" s="124"/>
      <c r="M24" s="124"/>
      <c r="N24" s="124"/>
      <c r="O24" s="124"/>
    </row>
    <row r="25" spans="2:30" ht="18.75" customHeight="1" x14ac:dyDescent="0.2">
      <c r="B25" s="122"/>
      <c r="C25" s="122"/>
      <c r="D25" s="122"/>
      <c r="E25" s="122"/>
      <c r="F25" s="122"/>
      <c r="G25" s="122"/>
      <c r="H25" s="122">
        <v>2040</v>
      </c>
      <c r="I25" s="121"/>
      <c r="J25" s="120">
        <v>5.294999999999999</v>
      </c>
      <c r="K25" s="122"/>
      <c r="L25" s="122"/>
      <c r="M25" s="122"/>
      <c r="N25" s="122"/>
      <c r="O25" s="122"/>
    </row>
    <row r="26" spans="2:30" ht="18.75" customHeight="1" x14ac:dyDescent="0.2">
      <c r="B26" s="124"/>
      <c r="C26" s="124"/>
      <c r="D26" s="124"/>
      <c r="E26" s="124"/>
      <c r="F26" s="124"/>
      <c r="G26" s="124"/>
      <c r="H26" s="124">
        <v>2045</v>
      </c>
      <c r="I26" s="124"/>
      <c r="J26" s="123">
        <v>3.5409999999999995</v>
      </c>
      <c r="K26" s="124"/>
      <c r="L26" s="124"/>
      <c r="M26" s="124"/>
      <c r="N26" s="124"/>
      <c r="O26" s="124"/>
    </row>
    <row r="27" spans="2:30" ht="18.75" customHeight="1" thickBot="1" x14ac:dyDescent="0.25">
      <c r="B27" s="118"/>
      <c r="C27" s="118"/>
      <c r="D27" s="118"/>
      <c r="E27" s="118"/>
      <c r="F27" s="118"/>
      <c r="G27" s="118"/>
      <c r="H27" s="118">
        <v>2050</v>
      </c>
      <c r="I27" s="118"/>
      <c r="J27" s="117">
        <v>0</v>
      </c>
      <c r="K27" s="118"/>
      <c r="L27" s="118"/>
      <c r="M27" s="118"/>
      <c r="N27" s="118"/>
      <c r="O27" s="118"/>
    </row>
  </sheetData>
  <mergeCells count="2">
    <mergeCell ref="H6:N6"/>
    <mergeCell ref="H7:N7"/>
  </mergeCells>
  <phoneticPr fontId="0" type="noConversion"/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Arkusz4"/>
  <dimension ref="B2:S16"/>
  <sheetViews>
    <sheetView zoomScaleNormal="100" workbookViewId="0">
      <selection activeCell="H3" sqref="H3"/>
    </sheetView>
  </sheetViews>
  <sheetFormatPr defaultRowHeight="12.75" x14ac:dyDescent="0.2"/>
  <cols>
    <col min="1" max="1" width="2.85546875" customWidth="1"/>
    <col min="2" max="2" width="18.5703125" customWidth="1"/>
    <col min="3" max="3" width="26.42578125" customWidth="1"/>
    <col min="4" max="5" width="11.42578125" customWidth="1"/>
    <col min="6" max="6" width="10.28515625" customWidth="1"/>
    <col min="7" max="7" width="26.28515625" customWidth="1"/>
    <col min="8" max="14" width="7.5703125" customWidth="1"/>
    <col min="15" max="15" width="16.140625" customWidth="1"/>
    <col min="16" max="16" width="13.85546875" customWidth="1"/>
    <col min="17" max="17" width="15.42578125" customWidth="1"/>
    <col min="18" max="18" width="20.140625" customWidth="1"/>
    <col min="19" max="19" width="11.42578125" customWidth="1"/>
  </cols>
  <sheetData>
    <row r="2" spans="2:19" ht="18" x14ac:dyDescent="0.25">
      <c r="B2" s="268" t="s">
        <v>152</v>
      </c>
      <c r="C2" s="160"/>
      <c r="E2" s="145"/>
      <c r="H2" s="148"/>
      <c r="I2" s="148"/>
      <c r="J2" s="148"/>
      <c r="K2" s="148"/>
      <c r="L2" s="148"/>
      <c r="M2" s="148"/>
      <c r="N2" s="148"/>
      <c r="O2" s="148"/>
      <c r="P2" s="149"/>
      <c r="Q2" s="151"/>
      <c r="R2" s="146"/>
      <c r="S2" s="147"/>
    </row>
    <row r="3" spans="2:19" x14ac:dyDescent="0.2">
      <c r="B3" s="210"/>
      <c r="C3" s="144"/>
      <c r="E3" s="145"/>
      <c r="H3" s="148"/>
      <c r="I3" s="148"/>
      <c r="J3" s="148"/>
      <c r="K3" s="148"/>
      <c r="L3" s="148"/>
      <c r="M3" s="148"/>
      <c r="N3" s="148"/>
      <c r="O3" s="148"/>
      <c r="P3" s="149"/>
      <c r="Q3" s="151"/>
      <c r="R3" s="146"/>
      <c r="S3" s="147"/>
    </row>
    <row r="4" spans="2:19" ht="15.75" customHeight="1" x14ac:dyDescent="0.2">
      <c r="E4" s="155" t="s">
        <v>129</v>
      </c>
      <c r="F4" s="153"/>
      <c r="G4" s="153"/>
      <c r="H4" s="153"/>
      <c r="I4" s="153"/>
      <c r="J4" s="153"/>
      <c r="K4" s="153"/>
      <c r="L4" s="153"/>
      <c r="M4" s="153"/>
      <c r="N4" s="153"/>
      <c r="O4" s="153"/>
      <c r="P4" s="156"/>
      <c r="Q4" s="154"/>
      <c r="R4" s="154"/>
    </row>
    <row r="5" spans="2:19" s="143" customFormat="1" ht="25.5" x14ac:dyDescent="0.2">
      <c r="B5" s="272" t="s">
        <v>76</v>
      </c>
      <c r="C5" s="272" t="s">
        <v>153</v>
      </c>
      <c r="D5" s="272" t="s">
        <v>131</v>
      </c>
      <c r="E5" s="272" t="s">
        <v>132</v>
      </c>
      <c r="F5" s="272" t="s">
        <v>133</v>
      </c>
      <c r="G5" s="272" t="s">
        <v>134</v>
      </c>
      <c r="H5" s="280" t="s">
        <v>221</v>
      </c>
      <c r="I5" s="280" t="s">
        <v>187</v>
      </c>
      <c r="J5" s="280" t="s">
        <v>188</v>
      </c>
      <c r="K5" s="280" t="s">
        <v>189</v>
      </c>
      <c r="L5" s="280" t="s">
        <v>190</v>
      </c>
      <c r="M5" s="280" t="s">
        <v>191</v>
      </c>
      <c r="N5" s="280" t="s">
        <v>135</v>
      </c>
      <c r="O5" s="272" t="s">
        <v>136</v>
      </c>
      <c r="P5" s="272" t="s">
        <v>137</v>
      </c>
      <c r="Q5" s="272" t="s">
        <v>138</v>
      </c>
      <c r="R5" s="272" t="s">
        <v>139</v>
      </c>
      <c r="S5"/>
    </row>
    <row r="6" spans="2:19" ht="38.25" x14ac:dyDescent="0.2">
      <c r="B6" s="138" t="s">
        <v>140</v>
      </c>
      <c r="C6" s="138" t="s">
        <v>86</v>
      </c>
      <c r="D6" s="138" t="s">
        <v>141</v>
      </c>
      <c r="E6" s="138" t="s">
        <v>142</v>
      </c>
      <c r="F6" s="138" t="s">
        <v>143</v>
      </c>
      <c r="G6" s="138" t="s">
        <v>144</v>
      </c>
      <c r="H6" s="302" t="s">
        <v>145</v>
      </c>
      <c r="I6" s="302"/>
      <c r="J6" s="302"/>
      <c r="K6" s="302"/>
      <c r="L6" s="302"/>
      <c r="M6" s="302"/>
      <c r="N6" s="302"/>
      <c r="O6" s="138" t="s">
        <v>146</v>
      </c>
      <c r="P6" s="138" t="s">
        <v>147</v>
      </c>
      <c r="Q6" s="138" t="s">
        <v>148</v>
      </c>
      <c r="R6" s="138" t="s">
        <v>149</v>
      </c>
    </row>
    <row r="7" spans="2:19" ht="39" thickBot="1" x14ac:dyDescent="0.25">
      <c r="B7" s="137" t="s">
        <v>213</v>
      </c>
      <c r="C7" s="137" t="s">
        <v>202</v>
      </c>
      <c r="D7" s="137" t="s">
        <v>206</v>
      </c>
      <c r="E7" s="137" t="s">
        <v>207</v>
      </c>
      <c r="F7" s="137" t="s">
        <v>23</v>
      </c>
      <c r="G7" s="137" t="s">
        <v>208</v>
      </c>
      <c r="H7" s="303" t="s">
        <v>205</v>
      </c>
      <c r="I7" s="303"/>
      <c r="J7" s="303"/>
      <c r="K7" s="303"/>
      <c r="L7" s="303"/>
      <c r="M7" s="303"/>
      <c r="N7" s="303"/>
      <c r="O7" s="137" t="s">
        <v>209</v>
      </c>
      <c r="P7" s="137" t="s">
        <v>210</v>
      </c>
      <c r="Q7" s="137" t="s">
        <v>211</v>
      </c>
      <c r="R7" s="137" t="s">
        <v>212</v>
      </c>
    </row>
    <row r="8" spans="2:19" ht="20.25" customHeight="1" x14ac:dyDescent="0.2">
      <c r="B8" s="165" t="str">
        <f>SEC_Processes!D8</f>
        <v>ELE_EX_WIND-ON</v>
      </c>
      <c r="C8" s="166" t="str">
        <f>SEC_Processes!E8</f>
        <v>Existing Onshore Wind Turbines</v>
      </c>
      <c r="D8" s="166" t="s">
        <v>154</v>
      </c>
      <c r="E8" s="166" t="str">
        <f>SEC_Comm!C8</f>
        <v>ELEC_HV</v>
      </c>
      <c r="F8" s="168">
        <v>1</v>
      </c>
      <c r="G8" s="166">
        <v>31.536000000000001</v>
      </c>
      <c r="H8" s="168">
        <f>BALANCE!D13/1000</f>
        <v>6.2276934486274804</v>
      </c>
      <c r="I8" s="168">
        <v>6.2982500000000003</v>
      </c>
      <c r="J8" s="168">
        <v>5.8289999999999997</v>
      </c>
      <c r="K8" s="168">
        <v>4.3650000000000002</v>
      </c>
      <c r="L8" s="168">
        <v>7.3999999999999996E-2</v>
      </c>
      <c r="M8" s="168">
        <v>0</v>
      </c>
      <c r="N8" s="168">
        <v>0</v>
      </c>
      <c r="O8" s="251">
        <v>0.05</v>
      </c>
      <c r="P8" s="251">
        <f>BALANCE!E13/BALANCE!D13*1000/8760+0.01</f>
        <v>0.29637457639806086</v>
      </c>
      <c r="Q8" s="251">
        <f>50*4.5</f>
        <v>225</v>
      </c>
      <c r="R8" s="251">
        <v>1E-3</v>
      </c>
    </row>
    <row r="9" spans="2:19" ht="20.25" customHeight="1" thickBot="1" x14ac:dyDescent="0.25">
      <c r="B9" s="197" t="str">
        <f>SEC_Processes!D9</f>
        <v>ELE_EX_PV</v>
      </c>
      <c r="C9" s="197" t="str">
        <f>SEC_Processes!E9</f>
        <v>Existing Photovoltaics (all Types)</v>
      </c>
      <c r="D9" s="197" t="s">
        <v>155</v>
      </c>
      <c r="E9" s="197" t="str">
        <f>SEC_Comm!C8</f>
        <v>ELEC_HV</v>
      </c>
      <c r="F9" s="229">
        <v>1</v>
      </c>
      <c r="G9" s="197">
        <v>31.536000000000001</v>
      </c>
      <c r="H9" s="229">
        <f>BALANCE!D14/1000</f>
        <v>3.9549600000000003</v>
      </c>
      <c r="I9" s="229">
        <v>3.9549600000000003</v>
      </c>
      <c r="J9" s="229">
        <v>3.9549600000000003</v>
      </c>
      <c r="K9" s="229">
        <v>3.4839600000000002</v>
      </c>
      <c r="L9" s="229">
        <v>2.197092</v>
      </c>
      <c r="M9" s="229">
        <v>0.91022400000000003</v>
      </c>
      <c r="N9" s="229">
        <v>0</v>
      </c>
      <c r="O9" s="252">
        <v>0.05</v>
      </c>
      <c r="P9" s="252">
        <v>1</v>
      </c>
      <c r="Q9" s="252">
        <f>16*4.5</f>
        <v>72</v>
      </c>
      <c r="R9" s="252">
        <v>1E-3</v>
      </c>
    </row>
    <row r="12" spans="2:19" x14ac:dyDescent="0.2">
      <c r="B12" s="142"/>
    </row>
    <row r="16" spans="2:19" x14ac:dyDescent="0.2">
      <c r="I16" s="271"/>
    </row>
  </sheetData>
  <mergeCells count="2">
    <mergeCell ref="H6:N6"/>
    <mergeCell ref="H7:N7"/>
  </mergeCells>
  <pageMargins left="0.75" right="0.75" top="1" bottom="1" header="0.5" footer="0.5"/>
  <pageSetup orientation="portrait" horizontalDpi="4294967292" r:id="rId1"/>
  <headerFooter alignWithMargins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Arkusz5"/>
  <dimension ref="B2:AH24"/>
  <sheetViews>
    <sheetView zoomScale="115" zoomScaleNormal="115" workbookViewId="0">
      <selection activeCell="AH8" sqref="AH8:AH10"/>
    </sheetView>
  </sheetViews>
  <sheetFormatPr defaultRowHeight="12.75" x14ac:dyDescent="0.2"/>
  <cols>
    <col min="1" max="1" width="2.85546875" customWidth="1"/>
    <col min="2" max="2" width="18.7109375" customWidth="1"/>
    <col min="3" max="3" width="32" customWidth="1"/>
    <col min="4" max="6" width="11.42578125" customWidth="1"/>
    <col min="7" max="7" width="18.28515625" customWidth="1"/>
    <col min="8" max="9" width="15.7109375" customWidth="1"/>
    <col min="10" max="10" width="22.5703125" customWidth="1"/>
    <col min="11" max="11" width="13" customWidth="1"/>
    <col min="12" max="13" width="12.7109375" customWidth="1"/>
    <col min="14" max="14" width="16" customWidth="1"/>
    <col min="15" max="15" width="15" customWidth="1"/>
    <col min="16" max="16" width="13.28515625" customWidth="1"/>
    <col min="17" max="17" width="13.7109375" customWidth="1"/>
    <col min="18" max="19" width="15.28515625" customWidth="1"/>
    <col min="21" max="21" width="10.85546875" customWidth="1"/>
    <col min="22" max="22" width="29.7109375" customWidth="1"/>
    <col min="23" max="23" width="11.140625" customWidth="1"/>
    <col min="24" max="24" width="16.7109375" customWidth="1"/>
    <col min="25" max="26" width="13.85546875" customWidth="1"/>
    <col min="27" max="27" width="11.7109375" customWidth="1"/>
    <col min="28" max="28" width="11.85546875" customWidth="1"/>
    <col min="29" max="29" width="16.7109375" customWidth="1"/>
    <col min="30" max="31" width="14.5703125" customWidth="1"/>
    <col min="32" max="32" width="13" customWidth="1"/>
    <col min="33" max="33" width="13.85546875" customWidth="1"/>
    <col min="34" max="34" width="12.7109375" customWidth="1"/>
  </cols>
  <sheetData>
    <row r="2" spans="2:34" ht="18" x14ac:dyDescent="0.25">
      <c r="B2" s="268" t="s">
        <v>156</v>
      </c>
      <c r="C2" s="160"/>
      <c r="E2" s="145"/>
      <c r="L2" s="167"/>
      <c r="M2" s="167"/>
      <c r="N2" s="149"/>
      <c r="O2" s="151"/>
      <c r="P2" s="146"/>
      <c r="Q2" s="147"/>
      <c r="R2" s="147"/>
    </row>
    <row r="3" spans="2:34" ht="15" x14ac:dyDescent="0.2">
      <c r="B3" s="150"/>
      <c r="C3" s="144"/>
      <c r="E3" s="145"/>
      <c r="L3" s="148"/>
      <c r="M3" s="148"/>
      <c r="N3" s="149"/>
      <c r="O3" s="151"/>
      <c r="P3" s="146"/>
      <c r="Q3" s="147"/>
      <c r="R3" s="147"/>
      <c r="W3" s="187" t="s">
        <v>157</v>
      </c>
      <c r="X3" s="187"/>
    </row>
    <row r="4" spans="2:34" ht="15.75" customHeight="1" x14ac:dyDescent="0.2">
      <c r="E4" s="155" t="s">
        <v>129</v>
      </c>
      <c r="F4" s="153"/>
      <c r="G4" s="153"/>
      <c r="H4" s="153"/>
      <c r="I4" s="153"/>
      <c r="J4" s="153"/>
      <c r="K4" s="153"/>
      <c r="L4" s="153"/>
      <c r="M4" s="153"/>
      <c r="N4" s="156"/>
      <c r="O4" s="154"/>
      <c r="P4" s="154"/>
      <c r="Q4" s="154"/>
      <c r="R4" s="147"/>
    </row>
    <row r="5" spans="2:34" s="143" customFormat="1" ht="25.5" x14ac:dyDescent="0.2">
      <c r="B5" s="272" t="s">
        <v>76</v>
      </c>
      <c r="C5" s="272" t="s">
        <v>153</v>
      </c>
      <c r="D5" s="272" t="s">
        <v>131</v>
      </c>
      <c r="E5" s="272" t="s">
        <v>132</v>
      </c>
      <c r="F5" s="272" t="s">
        <v>133</v>
      </c>
      <c r="G5" s="272" t="s">
        <v>158</v>
      </c>
      <c r="H5" s="272" t="s">
        <v>159</v>
      </c>
      <c r="I5" s="272" t="s">
        <v>160</v>
      </c>
      <c r="J5" s="272" t="s">
        <v>161</v>
      </c>
      <c r="K5" s="272" t="s">
        <v>134</v>
      </c>
      <c r="L5" s="280" t="s">
        <v>186</v>
      </c>
      <c r="M5" s="280" t="s">
        <v>135</v>
      </c>
      <c r="N5" s="272" t="s">
        <v>136</v>
      </c>
      <c r="O5" s="272" t="s">
        <v>137</v>
      </c>
      <c r="P5" s="272" t="s">
        <v>138</v>
      </c>
      <c r="Q5" s="272" t="s">
        <v>139</v>
      </c>
      <c r="R5" s="272"/>
      <c r="S5"/>
      <c r="W5" s="202" t="s">
        <v>162</v>
      </c>
      <c r="X5" s="203"/>
      <c r="Y5" s="203"/>
      <c r="Z5" s="203"/>
      <c r="AA5" s="203"/>
      <c r="AB5" s="202"/>
      <c r="AC5" s="203"/>
      <c r="AD5" s="203"/>
      <c r="AE5" s="203"/>
      <c r="AF5" s="204"/>
      <c r="AG5" s="204"/>
      <c r="AH5" s="203"/>
    </row>
    <row r="6" spans="2:34" ht="42" customHeight="1" x14ac:dyDescent="0.2">
      <c r="B6" s="138" t="s">
        <v>140</v>
      </c>
      <c r="C6" s="138" t="s">
        <v>86</v>
      </c>
      <c r="D6" s="138" t="s">
        <v>141</v>
      </c>
      <c r="E6" s="138" t="s">
        <v>142</v>
      </c>
      <c r="F6" s="138" t="s">
        <v>143</v>
      </c>
      <c r="G6" s="138" t="s">
        <v>163</v>
      </c>
      <c r="H6" s="138" t="s">
        <v>164</v>
      </c>
      <c r="I6" s="138" t="s">
        <v>165</v>
      </c>
      <c r="J6" s="138" t="s">
        <v>166</v>
      </c>
      <c r="K6" s="138" t="s">
        <v>144</v>
      </c>
      <c r="L6" s="138" t="s">
        <v>145</v>
      </c>
      <c r="M6" s="138" t="s">
        <v>145</v>
      </c>
      <c r="N6" s="138" t="s">
        <v>146</v>
      </c>
      <c r="O6" s="138" t="s">
        <v>147</v>
      </c>
      <c r="P6" s="138" t="s">
        <v>148</v>
      </c>
      <c r="Q6" s="138" t="s">
        <v>149</v>
      </c>
      <c r="R6" s="138"/>
      <c r="W6" s="205" t="s">
        <v>167</v>
      </c>
      <c r="X6" s="205" t="s">
        <v>168</v>
      </c>
      <c r="Y6" s="205" t="s">
        <v>169</v>
      </c>
      <c r="Z6" s="205" t="s">
        <v>170</v>
      </c>
      <c r="AA6" s="205" t="s">
        <v>28</v>
      </c>
      <c r="AB6" s="205" t="s">
        <v>171</v>
      </c>
      <c r="AC6" s="205" t="s">
        <v>172</v>
      </c>
      <c r="AD6" s="205" t="s">
        <v>173</v>
      </c>
      <c r="AE6" s="205" t="s">
        <v>174</v>
      </c>
      <c r="AF6" s="205" t="s">
        <v>175</v>
      </c>
      <c r="AG6" s="205" t="s">
        <v>176</v>
      </c>
      <c r="AH6" s="205" t="s">
        <v>177</v>
      </c>
    </row>
    <row r="7" spans="2:34" ht="90" thickBot="1" x14ac:dyDescent="0.25">
      <c r="B7" s="137" t="s">
        <v>213</v>
      </c>
      <c r="C7" s="137" t="s">
        <v>202</v>
      </c>
      <c r="D7" s="137" t="s">
        <v>206</v>
      </c>
      <c r="E7" s="137" t="s">
        <v>207</v>
      </c>
      <c r="F7" s="137" t="s">
        <v>23</v>
      </c>
      <c r="G7" s="137" t="s">
        <v>214</v>
      </c>
      <c r="H7" s="137" t="s">
        <v>216</v>
      </c>
      <c r="I7" s="137" t="s">
        <v>215</v>
      </c>
      <c r="J7" s="137" t="s">
        <v>217</v>
      </c>
      <c r="K7" s="137" t="s">
        <v>208</v>
      </c>
      <c r="L7" s="137" t="s">
        <v>205</v>
      </c>
      <c r="M7" s="137" t="s">
        <v>205</v>
      </c>
      <c r="N7" s="137" t="s">
        <v>209</v>
      </c>
      <c r="O7" s="137" t="s">
        <v>210</v>
      </c>
      <c r="P7" s="137" t="s">
        <v>211</v>
      </c>
      <c r="Q7" s="137" t="s">
        <v>212</v>
      </c>
      <c r="R7" s="137"/>
      <c r="W7" s="205"/>
      <c r="X7" s="205"/>
      <c r="Y7" s="205"/>
      <c r="Z7" s="205"/>
      <c r="AA7" s="205"/>
      <c r="AB7" s="205"/>
      <c r="AC7" s="205"/>
      <c r="AD7" s="205"/>
      <c r="AE7" s="205"/>
      <c r="AF7" s="205"/>
      <c r="AG7" s="205"/>
      <c r="AH7" s="205"/>
    </row>
    <row r="8" spans="2:34" ht="15" customHeight="1" x14ac:dyDescent="0.2">
      <c r="B8" s="166" t="str">
        <f>SEC_Processes!D12</f>
        <v>CHP_EX_HC</v>
      </c>
      <c r="C8" s="166" t="str">
        <f>SEC_Processes!E12</f>
        <v>Existing Hard Coal CHPs</v>
      </c>
      <c r="D8" s="166" t="s">
        <v>150</v>
      </c>
      <c r="E8" s="166"/>
      <c r="F8" s="231">
        <f>(L8*K8*O8)/(BALANCE!G11*BALANCE!H11/10^6)</f>
        <v>0.24771097483306254</v>
      </c>
      <c r="G8" s="232">
        <f>BALANCE!F11/(3.6*BALANCE!E11)</f>
        <v>2.3407644073796177</v>
      </c>
      <c r="H8" s="233"/>
      <c r="I8" s="233"/>
      <c r="J8" s="233"/>
      <c r="K8" s="233">
        <v>31.536000000000001</v>
      </c>
      <c r="L8" s="231">
        <f>BALANCE!D11/1000</f>
        <v>4.0946000000000025</v>
      </c>
      <c r="M8" s="231">
        <v>0</v>
      </c>
      <c r="N8" s="232">
        <v>1</v>
      </c>
      <c r="O8" s="232">
        <f>BALANCE!E11/BALANCE!D11*1000/8760</f>
        <v>0.45331450019816694</v>
      </c>
      <c r="P8" s="232">
        <f>48*4.5</f>
        <v>216</v>
      </c>
      <c r="Q8" s="232">
        <f>3.2/3.6*4.5</f>
        <v>4</v>
      </c>
      <c r="R8" s="233"/>
      <c r="U8" s="304" t="str">
        <f>SEC_Processes!D12</f>
        <v>CHP_EX_HC</v>
      </c>
      <c r="V8" s="305" t="str">
        <f>SEC_Processes!E12</f>
        <v>Existing Hard Coal CHPs</v>
      </c>
      <c r="W8" s="304">
        <f>L8*K8*O8</f>
        <v>58.53528</v>
      </c>
      <c r="X8" s="304"/>
      <c r="Y8" s="306">
        <f>L8*K8*O8/3.6</f>
        <v>16.259799999999998</v>
      </c>
      <c r="Z8" s="304">
        <f>Y8*3.6</f>
        <v>58.535279999999993</v>
      </c>
      <c r="AA8" s="304"/>
      <c r="AB8" s="304"/>
      <c r="AC8" s="306">
        <f>Z8*G8</f>
        <v>137.01729999999998</v>
      </c>
      <c r="AD8" s="304">
        <f>Z8+AC8</f>
        <v>195.55257999999998</v>
      </c>
      <c r="AE8" s="304">
        <f>Z8/AC8</f>
        <v>0.42721087045212541</v>
      </c>
      <c r="AF8" s="304">
        <f>W8/F8</f>
        <v>236.30475007999996</v>
      </c>
      <c r="AG8" s="304">
        <f>AF8*10^6/(BALANCE!H11/1000)/1000</f>
        <v>11204.8</v>
      </c>
      <c r="AH8" s="304">
        <f>AD8/AF8</f>
        <v>0.82754400803960348</v>
      </c>
    </row>
    <row r="9" spans="2:34" ht="15" customHeight="1" x14ac:dyDescent="0.2">
      <c r="B9" s="165"/>
      <c r="C9" s="165"/>
      <c r="D9" s="165"/>
      <c r="E9" s="166" t="str">
        <f>SEC_Comm!C8</f>
        <v>ELEC_HV</v>
      </c>
      <c r="F9" s="177"/>
      <c r="G9" s="177"/>
      <c r="H9" s="177"/>
      <c r="I9" s="177"/>
      <c r="J9" s="177"/>
      <c r="K9" s="165"/>
      <c r="L9" s="185"/>
      <c r="M9" s="185"/>
      <c r="N9" s="254"/>
      <c r="O9" s="254"/>
      <c r="P9" s="254"/>
      <c r="Q9" s="254"/>
      <c r="R9" s="165"/>
      <c r="U9" s="304"/>
      <c r="V9" s="305"/>
      <c r="W9" s="304"/>
      <c r="X9" s="304"/>
      <c r="Y9" s="306"/>
      <c r="Z9" s="304"/>
      <c r="AA9" s="304"/>
      <c r="AB9" s="304"/>
      <c r="AC9" s="306"/>
      <c r="AD9" s="304"/>
      <c r="AE9" s="304"/>
      <c r="AF9" s="304"/>
      <c r="AG9" s="304"/>
      <c r="AH9" s="304"/>
    </row>
    <row r="10" spans="2:34" ht="15" customHeight="1" x14ac:dyDescent="0.2">
      <c r="B10" s="165"/>
      <c r="C10" s="165"/>
      <c r="D10" s="165"/>
      <c r="E10" s="166" t="str">
        <f>SEC_Comm!C14</f>
        <v>HEAT_HT</v>
      </c>
      <c r="F10" s="177"/>
      <c r="G10" s="177"/>
      <c r="H10" s="177"/>
      <c r="I10" s="177"/>
      <c r="J10" s="177"/>
      <c r="K10" s="165"/>
      <c r="L10" s="185"/>
      <c r="M10" s="185"/>
      <c r="N10" s="254"/>
      <c r="O10" s="254"/>
      <c r="P10" s="254"/>
      <c r="Q10" s="254"/>
      <c r="R10" s="165"/>
      <c r="U10" s="304"/>
      <c r="V10" s="305"/>
      <c r="W10" s="304"/>
      <c r="X10" s="304"/>
      <c r="Y10" s="306"/>
      <c r="Z10" s="304"/>
      <c r="AA10" s="304"/>
      <c r="AB10" s="304"/>
      <c r="AC10" s="306"/>
      <c r="AD10" s="304"/>
      <c r="AE10" s="304"/>
      <c r="AF10" s="304"/>
      <c r="AG10" s="304"/>
      <c r="AH10" s="304"/>
    </row>
    <row r="11" spans="2:34" ht="15" customHeight="1" x14ac:dyDescent="0.2">
      <c r="B11" s="189" t="str">
        <f>SEC_Processes!D13</f>
        <v>CHP_EX_NAT-GAS</v>
      </c>
      <c r="C11" s="189" t="str">
        <f>SEC_Processes!E13</f>
        <v>Existing Natural Gas CHPs</v>
      </c>
      <c r="D11" s="189" t="s">
        <v>178</v>
      </c>
      <c r="E11" s="189"/>
      <c r="F11" s="235">
        <v>0.55000000000000004</v>
      </c>
      <c r="G11" s="234"/>
      <c r="H11" s="253">
        <v>0.2</v>
      </c>
      <c r="I11" s="253">
        <v>0.7</v>
      </c>
      <c r="J11" s="234">
        <v>0.25</v>
      </c>
      <c r="K11" s="234">
        <v>31.536000000000001</v>
      </c>
      <c r="L11" s="235">
        <f>BALANCE!D12/1000</f>
        <v>1.6565000000000001</v>
      </c>
      <c r="M11" s="235">
        <f>L11</f>
        <v>1.6565000000000001</v>
      </c>
      <c r="N11" s="253">
        <v>1</v>
      </c>
      <c r="O11" s="253">
        <v>0.59850000000000003</v>
      </c>
      <c r="P11" s="253">
        <v>97.199999999999989</v>
      </c>
      <c r="Q11" s="253">
        <v>2.6999999999999997</v>
      </c>
      <c r="R11" s="234"/>
      <c r="U11" s="304" t="str">
        <f>SEC_Processes!D13</f>
        <v>CHP_EX_NAT-GAS</v>
      </c>
      <c r="V11" s="305" t="str">
        <f>SEC_Processes!E13</f>
        <v>Existing Natural Gas CHPs</v>
      </c>
      <c r="W11" s="304">
        <f>L11*K11*O11</f>
        <v>31.265271324000008</v>
      </c>
      <c r="X11" s="304">
        <f>L11*K11*O11/3.6</f>
        <v>8.6847975900000023</v>
      </c>
      <c r="Y11" s="306">
        <f>BALANCE!E12/1000</f>
        <v>7.4646000000000008</v>
      </c>
      <c r="Z11" s="304">
        <f>Y11*3.6</f>
        <v>26.872560000000004</v>
      </c>
      <c r="AA11" s="304">
        <f>X11-Y11</f>
        <v>1.2201975900000015</v>
      </c>
      <c r="AB11" s="304">
        <f>AA11*3.6</f>
        <v>4.3927113240000057</v>
      </c>
      <c r="AC11" s="306">
        <f>AB11/J11</f>
        <v>17.570845296000023</v>
      </c>
      <c r="AD11" s="304">
        <f>Z11+AC11</f>
        <v>44.443405296000023</v>
      </c>
      <c r="AE11" s="304">
        <f>Z11/AC11</f>
        <v>1.5293834501017149</v>
      </c>
      <c r="AF11" s="304">
        <f>W11/F11</f>
        <v>56.845947861818189</v>
      </c>
      <c r="AG11" s="304">
        <f>AF11*10^6/(BALANCE!J12/1000)/1000</f>
        <v>1750.8839086401019</v>
      </c>
      <c r="AH11" s="304">
        <f>AD11/AF11</f>
        <v>0.78182187064649855</v>
      </c>
    </row>
    <row r="12" spans="2:34" ht="15" customHeight="1" x14ac:dyDescent="0.2">
      <c r="B12" s="191"/>
      <c r="C12" s="191"/>
      <c r="D12" s="191"/>
      <c r="E12" s="189" t="str">
        <f>SEC_Comm!C8</f>
        <v>ELEC_HV</v>
      </c>
      <c r="F12" s="192"/>
      <c r="G12" s="192"/>
      <c r="H12" s="192"/>
      <c r="I12" s="192"/>
      <c r="J12" s="192"/>
      <c r="K12" s="191"/>
      <c r="L12" s="193"/>
      <c r="M12" s="193"/>
      <c r="N12" s="191"/>
      <c r="O12" s="191"/>
      <c r="P12" s="191"/>
      <c r="Q12" s="191"/>
      <c r="R12" s="191"/>
      <c r="U12" s="304"/>
      <c r="V12" s="305"/>
      <c r="W12" s="304"/>
      <c r="X12" s="304"/>
      <c r="Y12" s="306"/>
      <c r="Z12" s="304"/>
      <c r="AA12" s="304"/>
      <c r="AB12" s="304"/>
      <c r="AC12" s="306"/>
      <c r="AD12" s="304"/>
      <c r="AE12" s="304"/>
      <c r="AF12" s="304"/>
      <c r="AG12" s="304"/>
      <c r="AH12" s="304"/>
    </row>
    <row r="13" spans="2:34" ht="15" customHeight="1" thickBot="1" x14ac:dyDescent="0.25">
      <c r="B13" s="194"/>
      <c r="C13" s="194"/>
      <c r="D13" s="194"/>
      <c r="E13" s="195" t="str">
        <f>SEC_Comm!C14</f>
        <v>HEAT_HT</v>
      </c>
      <c r="F13" s="196"/>
      <c r="G13" s="196"/>
      <c r="H13" s="196"/>
      <c r="I13" s="196"/>
      <c r="J13" s="196"/>
      <c r="K13" s="194"/>
      <c r="L13" s="194"/>
      <c r="M13" s="194"/>
      <c r="N13" s="194"/>
      <c r="O13" s="194"/>
      <c r="P13" s="194"/>
      <c r="Q13" s="194"/>
      <c r="R13" s="194"/>
      <c r="U13" s="304"/>
      <c r="V13" s="305"/>
      <c r="W13" s="304"/>
      <c r="X13" s="304"/>
      <c r="Y13" s="306"/>
      <c r="Z13" s="304"/>
      <c r="AA13" s="304"/>
      <c r="AB13" s="304"/>
      <c r="AC13" s="306"/>
      <c r="AD13" s="304"/>
      <c r="AE13" s="304"/>
      <c r="AF13" s="304"/>
      <c r="AG13" s="304"/>
      <c r="AH13" s="304"/>
    </row>
    <row r="18" spans="29:34" x14ac:dyDescent="0.2">
      <c r="AC18" s="142"/>
      <c r="AD18" s="142"/>
      <c r="AE18" s="142"/>
      <c r="AF18" s="181"/>
      <c r="AG18" s="181"/>
      <c r="AH18" s="181"/>
    </row>
    <row r="19" spans="29:34" x14ac:dyDescent="0.2">
      <c r="AC19" s="142"/>
      <c r="AD19" s="142"/>
      <c r="AE19" s="142"/>
      <c r="AF19" s="181"/>
      <c r="AG19" s="181"/>
      <c r="AH19" s="181"/>
    </row>
    <row r="20" spans="29:34" x14ac:dyDescent="0.2">
      <c r="AC20" s="142"/>
      <c r="AD20" s="142"/>
      <c r="AE20" s="142"/>
      <c r="AH20" s="181"/>
    </row>
    <row r="21" spans="29:34" x14ac:dyDescent="0.2">
      <c r="AD21" s="142"/>
      <c r="AE21" s="142"/>
      <c r="AG21" s="181"/>
      <c r="AH21" s="181"/>
    </row>
    <row r="24" spans="29:34" x14ac:dyDescent="0.2">
      <c r="AH24" s="186"/>
    </row>
  </sheetData>
  <mergeCells count="28">
    <mergeCell ref="AD11:AD13"/>
    <mergeCell ref="AE11:AE13"/>
    <mergeCell ref="AF11:AF13"/>
    <mergeCell ref="Z8:Z10"/>
    <mergeCell ref="AA8:AA10"/>
    <mergeCell ref="AB8:AB10"/>
    <mergeCell ref="AC8:AC10"/>
    <mergeCell ref="AD8:AD10"/>
    <mergeCell ref="Z11:Z13"/>
    <mergeCell ref="AA11:AA13"/>
    <mergeCell ref="AB11:AB13"/>
    <mergeCell ref="AC11:AC13"/>
    <mergeCell ref="AH8:AH10"/>
    <mergeCell ref="AH11:AH13"/>
    <mergeCell ref="AE8:AE10"/>
    <mergeCell ref="AF8:AF10"/>
    <mergeCell ref="AG8:AG10"/>
    <mergeCell ref="AG11:AG13"/>
    <mergeCell ref="U11:U13"/>
    <mergeCell ref="V11:V13"/>
    <mergeCell ref="W8:W10"/>
    <mergeCell ref="X8:X10"/>
    <mergeCell ref="Y8:Y10"/>
    <mergeCell ref="U8:U10"/>
    <mergeCell ref="V8:V10"/>
    <mergeCell ref="W11:W13"/>
    <mergeCell ref="X11:X13"/>
    <mergeCell ref="Y11:Y13"/>
  </mergeCells>
  <pageMargins left="0.75" right="0.75" top="1" bottom="1" header="0.5" footer="0.5"/>
  <pageSetup orientation="portrait" horizontalDpi="4294967292" r:id="rId1"/>
  <headerFooter alignWithMargins="0"/>
  <ignoredErrors>
    <ignoredError sqref="AA11" formula="1"/>
  </ignoredErrors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Arkusz6"/>
  <dimension ref="B1:M8"/>
  <sheetViews>
    <sheetView zoomScaleNormal="100" workbookViewId="0">
      <selection activeCell="P8" sqref="P8"/>
    </sheetView>
  </sheetViews>
  <sheetFormatPr defaultRowHeight="12.75" x14ac:dyDescent="0.2"/>
  <cols>
    <col min="1" max="1" width="2.85546875" customWidth="1"/>
    <col min="2" max="2" width="11.42578125" customWidth="1"/>
    <col min="3" max="3" width="33.85546875" customWidth="1"/>
    <col min="4" max="4" width="12.140625" customWidth="1"/>
    <col min="5" max="5" width="11.7109375" bestFit="1" customWidth="1"/>
    <col min="6" max="6" width="10.5703125" customWidth="1"/>
    <col min="7" max="7" width="19.28515625" customWidth="1"/>
    <col min="8" max="9" width="15" customWidth="1"/>
    <col min="10" max="10" width="13" customWidth="1"/>
    <col min="11" max="11" width="14.85546875" customWidth="1"/>
    <col min="12" max="12" width="13" customWidth="1"/>
    <col min="13" max="13" width="13.7109375" customWidth="1"/>
    <col min="18" max="18" width="12.7109375" bestFit="1" customWidth="1"/>
    <col min="19" max="19" width="13.42578125" customWidth="1"/>
  </cols>
  <sheetData>
    <row r="1" spans="2:13" ht="12.75" customHeight="1" x14ac:dyDescent="0.25">
      <c r="I1" s="141"/>
      <c r="L1" s="141"/>
    </row>
    <row r="2" spans="2:13" ht="18" x14ac:dyDescent="0.25">
      <c r="B2" s="268" t="s">
        <v>179</v>
      </c>
      <c r="C2" s="160"/>
      <c r="E2" s="145"/>
      <c r="H2" s="148"/>
      <c r="I2" s="148"/>
      <c r="J2" s="149"/>
      <c r="K2" s="151"/>
      <c r="L2" s="146"/>
      <c r="M2" s="147"/>
    </row>
    <row r="3" spans="2:13" x14ac:dyDescent="0.2">
      <c r="B3" s="150"/>
      <c r="C3" s="144"/>
      <c r="E3" s="145"/>
      <c r="H3" s="148"/>
      <c r="I3" s="148"/>
      <c r="J3" s="149"/>
      <c r="K3" s="151"/>
      <c r="L3" s="146"/>
      <c r="M3" s="147"/>
    </row>
    <row r="4" spans="2:13" ht="15.75" customHeight="1" x14ac:dyDescent="0.2">
      <c r="E4" s="155" t="s">
        <v>129</v>
      </c>
      <c r="F4" s="153"/>
      <c r="G4" s="153"/>
      <c r="H4" s="153"/>
      <c r="I4" s="153"/>
      <c r="J4" s="156"/>
      <c r="K4" s="154"/>
      <c r="L4" s="154"/>
      <c r="M4" s="154"/>
    </row>
    <row r="5" spans="2:13" ht="25.5" x14ac:dyDescent="0.2">
      <c r="B5" s="272" t="s">
        <v>76</v>
      </c>
      <c r="C5" s="272" t="s">
        <v>153</v>
      </c>
      <c r="D5" s="272" t="s">
        <v>131</v>
      </c>
      <c r="E5" s="272" t="s">
        <v>132</v>
      </c>
      <c r="F5" s="272" t="s">
        <v>133</v>
      </c>
      <c r="G5" s="272" t="s">
        <v>134</v>
      </c>
      <c r="H5" s="280" t="s">
        <v>186</v>
      </c>
      <c r="I5" s="272" t="s">
        <v>135</v>
      </c>
      <c r="J5" s="272" t="s">
        <v>136</v>
      </c>
      <c r="K5" s="272" t="s">
        <v>137</v>
      </c>
      <c r="L5" s="272" t="s">
        <v>138</v>
      </c>
      <c r="M5" s="272" t="s">
        <v>139</v>
      </c>
    </row>
    <row r="6" spans="2:13" ht="45" customHeight="1" x14ac:dyDescent="0.2">
      <c r="B6" s="138" t="s">
        <v>140</v>
      </c>
      <c r="C6" s="138" t="s">
        <v>86</v>
      </c>
      <c r="D6" s="138" t="s">
        <v>141</v>
      </c>
      <c r="E6" s="138" t="s">
        <v>142</v>
      </c>
      <c r="F6" s="138" t="s">
        <v>143</v>
      </c>
      <c r="G6" s="138" t="s">
        <v>144</v>
      </c>
      <c r="H6" s="138" t="s">
        <v>145</v>
      </c>
      <c r="I6" s="138" t="s">
        <v>145</v>
      </c>
      <c r="J6" s="138" t="s">
        <v>146</v>
      </c>
      <c r="K6" s="138" t="s">
        <v>147</v>
      </c>
      <c r="L6" s="138" t="s">
        <v>148</v>
      </c>
      <c r="M6" s="138" t="s">
        <v>149</v>
      </c>
    </row>
    <row r="7" spans="2:13" ht="64.5" thickBot="1" x14ac:dyDescent="0.25">
      <c r="B7" s="137" t="s">
        <v>213</v>
      </c>
      <c r="C7" s="137" t="s">
        <v>202</v>
      </c>
      <c r="D7" s="137" t="s">
        <v>206</v>
      </c>
      <c r="E7" s="137" t="s">
        <v>207</v>
      </c>
      <c r="F7" s="137" t="s">
        <v>23</v>
      </c>
      <c r="G7" s="137" t="s">
        <v>208</v>
      </c>
      <c r="H7" s="281" t="s">
        <v>205</v>
      </c>
      <c r="I7" s="281" t="s">
        <v>205</v>
      </c>
      <c r="J7" s="137" t="s">
        <v>209</v>
      </c>
      <c r="K7" s="137" t="s">
        <v>210</v>
      </c>
      <c r="L7" s="137" t="s">
        <v>211</v>
      </c>
      <c r="M7" s="137" t="s">
        <v>212</v>
      </c>
    </row>
    <row r="8" spans="2:13" ht="24" customHeight="1" thickBot="1" x14ac:dyDescent="0.25">
      <c r="B8" s="172" t="str">
        <f>SEC_Processes!D14</f>
        <v>HPL_EX_HC</v>
      </c>
      <c r="C8" s="172" t="str">
        <f>SEC_Processes!E14</f>
        <v>Existing Hard Coal Heat Only Plants</v>
      </c>
      <c r="D8" s="172" t="s">
        <v>150</v>
      </c>
      <c r="E8" s="172" t="str">
        <f>SEC_Comm!C14</f>
        <v>HEAT_HT</v>
      </c>
      <c r="F8" s="255">
        <f>(H8*G8*K8)/(BALANCE!G15*BALANCE!H15/10^6)</f>
        <v>0.90573900332985746</v>
      </c>
      <c r="G8" s="201">
        <v>31.536000000000001</v>
      </c>
      <c r="H8" s="172">
        <f>BALANCE!D15</f>
        <v>19.806000000000001</v>
      </c>
      <c r="I8" s="172">
        <f>H8</f>
        <v>19.806000000000001</v>
      </c>
      <c r="J8" s="200">
        <v>1</v>
      </c>
      <c r="K8" s="200">
        <f>ROUNDUP((BALANCE!F15/1000)/(H8*G8),2)</f>
        <v>0.14000000000000001</v>
      </c>
      <c r="L8" s="261">
        <v>14.323</v>
      </c>
      <c r="M8" s="261">
        <v>3.617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8"/>
  <dimension ref="B2:H15"/>
  <sheetViews>
    <sheetView zoomScale="115" zoomScaleNormal="115" workbookViewId="0">
      <selection activeCell="D7" sqref="D7:F7"/>
    </sheetView>
  </sheetViews>
  <sheetFormatPr defaultRowHeight="12.75" x14ac:dyDescent="0.2"/>
  <cols>
    <col min="1" max="1" width="2.85546875" customWidth="1"/>
    <col min="2" max="2" width="20.7109375" customWidth="1"/>
    <col min="3" max="3" width="13.85546875" customWidth="1"/>
    <col min="6" max="6" width="10.7109375" customWidth="1"/>
  </cols>
  <sheetData>
    <row r="2" spans="2:8" ht="15" x14ac:dyDescent="0.2">
      <c r="B2" s="187" t="s">
        <v>181</v>
      </c>
      <c r="C2" s="158"/>
      <c r="D2" s="158"/>
      <c r="E2" s="158"/>
      <c r="F2" s="158"/>
      <c r="G2" s="158"/>
      <c r="H2" s="158"/>
    </row>
    <row r="3" spans="2:8" x14ac:dyDescent="0.2">
      <c r="B3" s="188"/>
      <c r="C3" s="188"/>
      <c r="D3" s="188"/>
      <c r="E3" s="188"/>
      <c r="F3" s="159"/>
      <c r="G3" s="159"/>
      <c r="H3" s="159"/>
    </row>
    <row r="4" spans="2:8" ht="15.75" customHeight="1" x14ac:dyDescent="0.2">
      <c r="B4" s="157"/>
      <c r="C4" s="155" t="s">
        <v>182</v>
      </c>
      <c r="D4" s="159"/>
      <c r="E4" s="159"/>
    </row>
    <row r="5" spans="2:8" ht="15.75" customHeight="1" x14ac:dyDescent="0.2">
      <c r="B5" s="272" t="s">
        <v>76</v>
      </c>
      <c r="C5" s="272" t="s">
        <v>33</v>
      </c>
      <c r="D5" s="272" t="s">
        <v>150</v>
      </c>
      <c r="E5" s="272" t="s">
        <v>151</v>
      </c>
      <c r="F5" s="272" t="s">
        <v>178</v>
      </c>
      <c r="H5" s="264" t="s">
        <v>183</v>
      </c>
    </row>
    <row r="6" spans="2:8" ht="38.25" x14ac:dyDescent="0.2">
      <c r="B6" s="138" t="s">
        <v>140</v>
      </c>
      <c r="C6" s="138" t="s">
        <v>184</v>
      </c>
      <c r="D6" s="302" t="s">
        <v>185</v>
      </c>
      <c r="E6" s="302"/>
      <c r="F6" s="302"/>
    </row>
    <row r="7" spans="2:8" ht="26.25" thickBot="1" x14ac:dyDescent="0.25">
      <c r="B7" s="137" t="s">
        <v>213</v>
      </c>
      <c r="C7" s="137" t="s">
        <v>218</v>
      </c>
      <c r="D7" s="303" t="s">
        <v>219</v>
      </c>
      <c r="E7" s="303"/>
      <c r="F7" s="303"/>
    </row>
    <row r="8" spans="2:8" ht="15.75" customHeight="1" x14ac:dyDescent="0.2">
      <c r="B8" s="166" t="str">
        <f>SEC_Processes!D10</f>
        <v>ELE_EX_HC</v>
      </c>
      <c r="C8" s="169" t="s">
        <v>61</v>
      </c>
      <c r="D8" s="257">
        <v>94.19</v>
      </c>
      <c r="E8" s="257"/>
      <c r="F8" s="257"/>
    </row>
    <row r="9" spans="2:8" ht="15.75" customHeight="1" x14ac:dyDescent="0.2">
      <c r="B9" s="189" t="str">
        <f>SEC_Processes!D11</f>
        <v>ELE_EX_BC</v>
      </c>
      <c r="C9" s="190" t="s">
        <v>61</v>
      </c>
      <c r="D9" s="258"/>
      <c r="E9" s="258">
        <v>109.08</v>
      </c>
      <c r="F9" s="258"/>
    </row>
    <row r="10" spans="2:8" ht="15.75" customHeight="1" x14ac:dyDescent="0.2">
      <c r="B10" s="166" t="str">
        <f>SEC_Processes!D12</f>
        <v>CHP_EX_HC</v>
      </c>
      <c r="C10" s="169" t="s">
        <v>61</v>
      </c>
      <c r="D10" s="257">
        <v>94.19</v>
      </c>
      <c r="E10" s="257"/>
      <c r="F10" s="257"/>
    </row>
    <row r="11" spans="2:8" ht="15.75" customHeight="1" x14ac:dyDescent="0.2">
      <c r="B11" s="189" t="str">
        <f>SEC_Processes!D13</f>
        <v>CHP_EX_NAT-GAS</v>
      </c>
      <c r="C11" s="190" t="s">
        <v>61</v>
      </c>
      <c r="D11" s="258"/>
      <c r="E11" s="258"/>
      <c r="F11" s="258">
        <v>55.82</v>
      </c>
    </row>
    <row r="12" spans="2:8" ht="15.75" customHeight="1" thickBot="1" x14ac:dyDescent="0.25">
      <c r="B12" s="172" t="str">
        <f>SEC_Processes!D14</f>
        <v>HPL_EX_HC</v>
      </c>
      <c r="C12" s="174" t="s">
        <v>61</v>
      </c>
      <c r="D12" s="259">
        <v>94.19</v>
      </c>
      <c r="E12" s="260"/>
      <c r="F12" s="260"/>
      <c r="H12" s="142"/>
    </row>
    <row r="15" spans="2:8" x14ac:dyDescent="0.2">
      <c r="F15" t="s">
        <v>192</v>
      </c>
    </row>
  </sheetData>
  <mergeCells count="2">
    <mergeCell ref="D6:F6"/>
    <mergeCell ref="D7:F7"/>
  </mergeCells>
  <phoneticPr fontId="16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Arkusz7"/>
  <dimension ref="B2:I15"/>
  <sheetViews>
    <sheetView zoomScale="160" zoomScaleNormal="160" workbookViewId="0">
      <selection activeCell="I12" sqref="I12"/>
    </sheetView>
  </sheetViews>
  <sheetFormatPr defaultRowHeight="12.75" x14ac:dyDescent="0.2"/>
  <cols>
    <col min="1" max="1" width="2.85546875" customWidth="1"/>
    <col min="2" max="2" width="16.5703125" customWidth="1"/>
    <col min="3" max="3" width="66.140625" customWidth="1"/>
    <col min="4" max="4" width="12.140625" customWidth="1"/>
    <col min="5" max="5" width="13.5703125" customWidth="1"/>
    <col min="6" max="6" width="10" customWidth="1"/>
    <col min="9" max="9" width="53.28515625" customWidth="1"/>
  </cols>
  <sheetData>
    <row r="2" spans="2:9" ht="18" x14ac:dyDescent="0.25">
      <c r="B2" s="268" t="s">
        <v>180</v>
      </c>
      <c r="C2" s="160"/>
      <c r="E2" s="145"/>
    </row>
    <row r="3" spans="2:9" x14ac:dyDescent="0.2">
      <c r="B3" s="150"/>
      <c r="C3" s="144"/>
      <c r="E3" s="145"/>
    </row>
    <row r="4" spans="2:9" ht="15.75" customHeight="1" x14ac:dyDescent="0.2">
      <c r="E4" s="155" t="s">
        <v>129</v>
      </c>
      <c r="F4" s="153"/>
    </row>
    <row r="5" spans="2:9" ht="15.75" customHeight="1" x14ac:dyDescent="0.2">
      <c r="B5" s="272" t="s">
        <v>76</v>
      </c>
      <c r="C5" s="272" t="s">
        <v>130</v>
      </c>
      <c r="D5" s="272" t="s">
        <v>131</v>
      </c>
      <c r="E5" s="272" t="s">
        <v>132</v>
      </c>
      <c r="F5" s="272" t="s">
        <v>133</v>
      </c>
      <c r="I5" s="164"/>
    </row>
    <row r="6" spans="2:9" ht="31.7" customHeight="1" x14ac:dyDescent="0.2">
      <c r="B6" s="138" t="s">
        <v>140</v>
      </c>
      <c r="C6" s="138" t="s">
        <v>86</v>
      </c>
      <c r="D6" s="138" t="s">
        <v>141</v>
      </c>
      <c r="E6" s="138" t="s">
        <v>142</v>
      </c>
      <c r="F6" s="138" t="s">
        <v>143</v>
      </c>
    </row>
    <row r="7" spans="2:9" ht="31.7" customHeight="1" thickBot="1" x14ac:dyDescent="0.25">
      <c r="B7" s="137" t="s">
        <v>213</v>
      </c>
      <c r="C7" s="137" t="s">
        <v>202</v>
      </c>
      <c r="D7" s="137" t="s">
        <v>206</v>
      </c>
      <c r="E7" s="137" t="s">
        <v>207</v>
      </c>
      <c r="F7" s="137" t="s">
        <v>23</v>
      </c>
    </row>
    <row r="8" spans="2:9" ht="15.75" customHeight="1" x14ac:dyDescent="0.2">
      <c r="B8" t="str">
        <f>SEC_Processes!D15</f>
        <v>TRANSF_HV-HV</v>
      </c>
      <c r="C8" t="str">
        <f>SEC_Processes!E15</f>
        <v>Electricity Transformation and Distribution High Voltage to High Voltage</v>
      </c>
      <c r="D8" t="str">
        <f>SEC_Comm!C8</f>
        <v>ELEC_HV</v>
      </c>
      <c r="E8" t="str">
        <f>SEC_Comm!C8</f>
        <v>ELEC_HV</v>
      </c>
      <c r="F8" s="271">
        <f>BALANCE!E29</f>
        <v>0.97706171756374371</v>
      </c>
      <c r="H8" s="1">
        <f>1-F8</f>
        <v>2.2938282436256285E-2</v>
      </c>
    </row>
    <row r="9" spans="2:9" ht="15.75" customHeight="1" x14ac:dyDescent="0.2">
      <c r="B9" t="str">
        <f>SEC_Processes!D16</f>
        <v>TRANSF_MV-MV</v>
      </c>
      <c r="C9" t="str">
        <f>SEC_Processes!E16</f>
        <v>Electricity Transformation and Distribution Medium Voltage to Medium Voltage</v>
      </c>
      <c r="D9" t="str">
        <f>SEC_Comm!C9</f>
        <v>ELEC_MV</v>
      </c>
      <c r="E9" t="str">
        <f>SEC_Comm!C9</f>
        <v>ELEC_MV</v>
      </c>
      <c r="F9" s="271">
        <f>BALANCE!E30</f>
        <v>0.9764416403645515</v>
      </c>
    </row>
    <row r="10" spans="2:9" x14ac:dyDescent="0.2">
      <c r="B10" t="str">
        <f>SEC_Processes!D17</f>
        <v>TRANSF_LV-LV</v>
      </c>
      <c r="C10" t="str">
        <f>SEC_Processes!E17</f>
        <v>Electricity Transformation and Distribution Low Voltage to Low Voltage</v>
      </c>
      <c r="D10" t="str">
        <f>SEC_Comm!C10</f>
        <v>ELEC_LV</v>
      </c>
      <c r="E10" t="str">
        <f>SEC_Comm!C10</f>
        <v>ELEC_LV</v>
      </c>
      <c r="F10" s="271">
        <f>BALANCE!E31</f>
        <v>0.9515253427786764</v>
      </c>
    </row>
    <row r="11" spans="2:9" ht="13.5" thickBot="1" x14ac:dyDescent="0.25">
      <c r="B11" s="172" t="str">
        <f>SEC_Processes!D19</f>
        <v>TRANSF_HT-LT</v>
      </c>
      <c r="C11" s="172" t="str">
        <f>SEC_Processes!E19</f>
        <v>Heat Transformation and Distribution</v>
      </c>
      <c r="D11" s="176" t="str">
        <f>SEC_Comm!C14</f>
        <v>HEAT_HT</v>
      </c>
      <c r="E11" s="176" t="str">
        <f>SEC_Comm!C15</f>
        <v>HEAT_LT</v>
      </c>
      <c r="F11" s="256">
        <f>BALANCE!E32</f>
        <v>0.85899999999999999</v>
      </c>
    </row>
    <row r="14" spans="2:9" x14ac:dyDescent="0.2">
      <c r="E14" s="142"/>
      <c r="F14" s="142"/>
    </row>
    <row r="15" spans="2:9" x14ac:dyDescent="0.2">
      <c r="E15" s="142"/>
    </row>
  </sheetData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B5E91D90439164FB1E7A099E16B4F92" ma:contentTypeVersion="6" ma:contentTypeDescription="Create a new document." ma:contentTypeScope="" ma:versionID="304d45e6d5149914c9d9c7e63f737d0c">
  <xsd:schema xmlns:xsd="http://www.w3.org/2001/XMLSchema" xmlns:xs="http://www.w3.org/2001/XMLSchema" xmlns:p="http://schemas.microsoft.com/office/2006/metadata/properties" xmlns:ns2="ed486f94-dcec-4d02-b634-b755b9f6f9c5" xmlns:ns3="58a8bd51-6561-42ef-8e0a-a55781e8d45f" targetNamespace="http://schemas.microsoft.com/office/2006/metadata/properties" ma:root="true" ma:fieldsID="4ab2ce33a85fc3634f0c8a3fa79a735e" ns2:_="" ns3:_="">
    <xsd:import namespace="ed486f94-dcec-4d02-b634-b755b9f6f9c5"/>
    <xsd:import namespace="58a8bd51-6561-42ef-8e0a-a55781e8d45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486f94-dcec-4d02-b634-b755b9f6f9c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a8bd51-6561-42ef-8e0a-a55781e8d45f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CA861A5-7E6A-41A7-8E0B-DCD15A12B5CB}">
  <ds:schemaRefs>
    <ds:schemaRef ds:uri="http://schemas.microsoft.com/office/2006/metadata/properties"/>
    <ds:schemaRef ds:uri="http://schemas.microsoft.com/office/infopath/2007/PartnerControls"/>
    <ds:schemaRef ds:uri="96cf5878-74d7-460f-a445-eb4c85d99a58"/>
    <ds:schemaRef ds:uri="833e474d-e424-4496-95f1-98e7780be11a"/>
  </ds:schemaRefs>
</ds:datastoreItem>
</file>

<file path=customXml/itemProps2.xml><?xml version="1.0" encoding="utf-8"?>
<ds:datastoreItem xmlns:ds="http://schemas.openxmlformats.org/officeDocument/2006/customXml" ds:itemID="{A551C1B6-05FC-4B61-8034-B37F3A0576E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711598C-D257-4C18-AE2A-3557063E1EC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d486f94-dcec-4d02-b634-b755b9f6f9c5"/>
    <ds:schemaRef ds:uri="58a8bd51-6561-42ef-8e0a-a55781e8d45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10</vt:i4>
      </vt:variant>
    </vt:vector>
  </HeadingPairs>
  <TitlesOfParts>
    <vt:vector size="10" baseType="lpstr">
      <vt:lpstr>BALANCE</vt:lpstr>
      <vt:lpstr>SEC_Comm</vt:lpstr>
      <vt:lpstr>SEC_Processes</vt:lpstr>
      <vt:lpstr>PP</vt:lpstr>
      <vt:lpstr>RES</vt:lpstr>
      <vt:lpstr>CHP</vt:lpstr>
      <vt:lpstr>HPL</vt:lpstr>
      <vt:lpstr>EMI</vt:lpstr>
      <vt:lpstr>T&amp;D</vt:lpstr>
      <vt:lpstr>SCHEM_ELC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student</cp:lastModifiedBy>
  <cp:revision/>
  <dcterms:created xsi:type="dcterms:W3CDTF">2000-12-13T15:53:11Z</dcterms:created>
  <dcterms:modified xsi:type="dcterms:W3CDTF">2024-05-21T12:41:29Z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0x0101007B5E91D90439164FB1E7A099E16B4F92</vt:lpwstr>
  </property>
  <property fmtid="{D5CDD505-2E9C-101B-9397-08002B2CF9AE}" pid="3" name="MediaServiceImageTags">
    <vt:lpwstr/>
  </property>
  <property fmtid="{D5CDD505-2E9C-101B-9397-08002B2CF9AE}" pid="4" name="SaveCode">
    <vt:r8>809963405132293</vt:r8>
  </property>
</Properties>
</file>