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AWEI\Desktop\new_w manu\"/>
    </mc:Choice>
  </mc:AlternateContent>
  <xr:revisionPtr revIDLastSave="0" documentId="13_ncr:1_{D997D2F1-CA62-4F07-A2EA-993657027E0C}" xr6:coauthVersionLast="47" xr6:coauthVersionMax="47" xr10:uidLastSave="{00000000-0000-0000-0000-000000000000}"/>
  <bookViews>
    <workbookView xWindow="-108" yWindow="-108" windowWidth="23256" windowHeight="12456" tabRatio="642" activeTab="8" xr2:uid="{E732C9AB-753E-4965-BF52-8B88C85D7912}"/>
  </bookViews>
  <sheets>
    <sheet name="AKT1" sheetId="1" r:id="rId1"/>
    <sheet name="CDK2" sheetId="2" r:id="rId2"/>
    <sheet name="DPP4" sheetId="3" r:id="rId3"/>
    <sheet name="EGFR" sheetId="4" r:id="rId4"/>
    <sheet name="PPARG" sheetId="5" r:id="rId5"/>
    <sheet name="AA2AR" sheetId="6" r:id="rId6"/>
    <sheet name="p53" sheetId="7" r:id="rId7"/>
    <sheet name="TDP1" sheetId="8" r:id="rId8"/>
    <sheet name="Preditions" sheetId="9" r:id="rId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6" l="1"/>
  <c r="C10" i="6"/>
  <c r="C9" i="6"/>
  <c r="C8" i="6"/>
  <c r="C7" i="6"/>
  <c r="C6" i="6"/>
  <c r="C5" i="6"/>
  <c r="C4" i="6"/>
  <c r="C3" i="6"/>
  <c r="C2" i="6"/>
  <c r="C11" i="5"/>
  <c r="C10" i="5"/>
  <c r="C9" i="5"/>
  <c r="C8" i="5"/>
  <c r="C7" i="5"/>
  <c r="C6" i="5"/>
  <c r="C5" i="5"/>
  <c r="C3" i="5"/>
  <c r="C4" i="5"/>
  <c r="C2" i="5"/>
  <c r="C11" i="4"/>
  <c r="C10" i="4"/>
  <c r="C9" i="4"/>
  <c r="C8" i="4"/>
  <c r="C7" i="4"/>
  <c r="C6" i="4"/>
  <c r="C5" i="4"/>
  <c r="C4" i="4"/>
  <c r="C3" i="4"/>
  <c r="C2" i="4"/>
  <c r="C11" i="3"/>
  <c r="C10" i="3"/>
  <c r="C9" i="3"/>
  <c r="C8" i="3"/>
  <c r="C7" i="3"/>
  <c r="C6" i="3"/>
  <c r="C5" i="3"/>
  <c r="C4" i="3"/>
  <c r="C3" i="3"/>
  <c r="C2" i="3"/>
  <c r="C11" i="2"/>
  <c r="C10" i="2"/>
  <c r="C9" i="2"/>
  <c r="C8" i="2"/>
  <c r="C7" i="2"/>
  <c r="C6" i="2"/>
  <c r="C5" i="2"/>
  <c r="C4" i="2"/>
  <c r="C3" i="2"/>
  <c r="C2" i="2"/>
  <c r="C11" i="1"/>
  <c r="C10" i="1"/>
  <c r="C9" i="1"/>
  <c r="C8" i="1"/>
  <c r="C7" i="1"/>
  <c r="C6" i="1"/>
  <c r="C4" i="1"/>
  <c r="C5" i="1"/>
  <c r="C3" i="1"/>
  <c r="C2" i="1"/>
</calcChain>
</file>

<file path=xl/sharedStrings.xml><?xml version="1.0" encoding="utf-8"?>
<sst xmlns="http://schemas.openxmlformats.org/spreadsheetml/2006/main" count="263" uniqueCount="222">
  <si>
    <t>Title</t>
  </si>
  <si>
    <t>PIC50</t>
  </si>
  <si>
    <t>pharm</t>
  </si>
  <si>
    <t>Docking</t>
  </si>
  <si>
    <t>Shape_sim</t>
  </si>
  <si>
    <t>CHEMBL379300</t>
  </si>
  <si>
    <t>SMILES</t>
  </si>
  <si>
    <t>Cc4n[nH]c5ccc(c3cncc(OC[C@@H](N)Cc1c[nH]c2ccccc12)c3)cc45</t>
  </si>
  <si>
    <t>CC(C)(Cc1ccco1)C5C(=O)Nc6ccc(c4cncc(OC[C@@H](N)Cc2c[nH]c3ccccc23)c4)cc56</t>
  </si>
  <si>
    <t>CHEMBL210954</t>
  </si>
  <si>
    <t>CHEMBL388311</t>
  </si>
  <si>
    <t>C1=CC=C(C=C1)C[C@@H](COC2=CN=CC(=C2)C3=CC\4=C(C=C3)NC(=O)/C4=C\C5=CC=CN5)N</t>
  </si>
  <si>
    <t>CHEMBL470598</t>
  </si>
  <si>
    <t>C1CCC(CC1)C[C@@H](CN)NC(=O)C2=CC(=C(S2)C3=C4C=CNC4=NC=C3)Br</t>
  </si>
  <si>
    <t>CHEMBL210403</t>
  </si>
  <si>
    <t>CC1=C2C=C(C=CC2=NN1)C3=CC(=CN=C3)OC[C@H](CC4=C(C=CC5=CC=CC=C54)OC)N</t>
  </si>
  <si>
    <t>C1=CC=C2C(=C1)C(=CN2)C[C@@H](COC3=CN=CC(=C3)C4=CC5=C(C=C4)NC(=O)C5=O)N</t>
  </si>
  <si>
    <t>CHEMBL574268</t>
  </si>
  <si>
    <t>CC1=C2C=C(C=CC2=NN1)C3=C(N=CC(=C3)OC[C@H](CC4=CNC5=C4N=CC=C5)N)C6=COC=C6</t>
  </si>
  <si>
    <t>CHEMBL605838</t>
  </si>
  <si>
    <t>C1CN(CCC1C2=CC(=NN2)C3=CNC(=O)C=C3)CC4=CC=C(C=C4)C5=C(C=C6C=CC=NC6=N5)C7=CC=CC=C7</t>
  </si>
  <si>
    <t>CHEMBL260184</t>
  </si>
  <si>
    <t>C1CN(CCC1N2C3=CC=CC=C3NC2=O)CC4=CC=C(C=C4)C5=NC6=C(C=C(C=C6)C7=NNN=N7)N=C5C8=CC=CC=C8</t>
  </si>
  <si>
    <t>CHEMBL271091</t>
  </si>
  <si>
    <t>CHEMBL210544</t>
  </si>
  <si>
    <t>C1=CC=C(C=C1)C2=NC=C3C=CC(=CC3=C2)C4=CC(=CN=C4)OC[C@H](CC5=CNC6=CC=CC=C65)N</t>
  </si>
  <si>
    <t>CC1=C(C(=C(C=C1)F)C(=O)N2C(=NC(=N2)NC3=CC=C(C=C3)S(=O)(=O)N)C)F</t>
  </si>
  <si>
    <t>CHEMBL363607</t>
  </si>
  <si>
    <t>CHEMBL445945</t>
  </si>
  <si>
    <t>C1=CNC2=CC=C3C(=C(C(=O)N3)C=NC4=CC=C(C=C4)S(=O)(=O)N)C2=C1</t>
  </si>
  <si>
    <t>CHEMBL271953</t>
  </si>
  <si>
    <t>C1=CC(=CN=C1)CNC(=O)C2=CC3=C(C=C2)NC(=C3N=NC4=CC=C(C=C4)S(=O)(=O)N)O</t>
  </si>
  <si>
    <t>CHEMBL60541</t>
  </si>
  <si>
    <t>CNS(=O)(=O)C1=CC\2=C(C=C1)NC(=O)/C2=C\C3=C4CCOC(=O)C4=CN3</t>
  </si>
  <si>
    <t>COC1=CC=C(C=C1)C2=C3C(=C4C=CC=C(C4=C3O)NC(=O)N=NC(=O)CCC5=CC=C(C=C5)O)NN2</t>
  </si>
  <si>
    <t>CHEMBL365872</t>
  </si>
  <si>
    <t>CHEMBL434081</t>
  </si>
  <si>
    <t>COC1=CC=C(C=C1)C2=NNC3=C2C(=O)C4=C3C=CC=C4NC(=O)CN5CCOCC5</t>
  </si>
  <si>
    <t>CC1(CC2=CN=C(N=C2C3=C1C(=NN3C)C(=O)NC)NC4=CC(=CC=C4)OC5CCN(CC5)C)C</t>
  </si>
  <si>
    <t>CHEMBL560102</t>
  </si>
  <si>
    <t>CHEMBL1081105</t>
  </si>
  <si>
    <t>C1=CC(=CC=C1C[C@@H](CCC2=CC(=NO2)C3=CC4=C(C=C3)C=NC=C4)N)C(F)(F)F</t>
  </si>
  <si>
    <t>CHEMBL372207</t>
  </si>
  <si>
    <t>O=c4ccc3cnc(Nc2ccc(N1CCCCC1)cc2)nc3n4C5CCCC5</t>
  </si>
  <si>
    <t>CHEMBL312292</t>
  </si>
  <si>
    <t>CN1C=CC2=C1C3=C(C=C2)C4=C(C5=CC=CC(=C5N4)CCN6CCC(CC6)C(=O)N)C7=C3C(=O)NC7=O</t>
  </si>
  <si>
    <t>CHEMBL98869</t>
  </si>
  <si>
    <t>C1CCN(CC1)C(=O)[C@H](CCNCC2=CC=C(C=C2)Cl)N</t>
  </si>
  <si>
    <t>CHEMBL380090</t>
  </si>
  <si>
    <t>C1C[C@H](N(C1)C(=O)[C@@H]2CC[C@@H](N2)COC3=CC=C(C4=CC=CC=C43)C(=O)O)C#N</t>
  </si>
  <si>
    <t>CHEMBL389804</t>
  </si>
  <si>
    <t>Cn4c(C1CC1)nc5ccc(N3CC[C@H](c2cc(F)c(F)cc2F)[C@@H](N)C3)nc45</t>
  </si>
  <si>
    <t>CC#CCN1C2=C(C=NN(C2=O)CC3=CC=C(C4=CC=CC=C34)C#N)N=C1N5CCCC(C5)N</t>
  </si>
  <si>
    <t>CHEMBL404220</t>
  </si>
  <si>
    <t>C1CN(CC1(F)F)C(=O)[C@@H]2C[C@@H](CN2)N3CCN(CC3)C4=NC5=C(O4)C=NC=C5</t>
  </si>
  <si>
    <t>CHEMBL475573</t>
  </si>
  <si>
    <t>CHEMBL268359</t>
  </si>
  <si>
    <t>CS(=O)(=O)C1=CC=CC(=C1)C2=NC(=NC=N2)N3C[C@@H]([C@H](CC3=O)C4=CC(=C(C=C4F)F)F)N</t>
  </si>
  <si>
    <t>CHEMBL456413</t>
  </si>
  <si>
    <t>N[C@@H](C(c1ccc(F)cc1)c2ccc(F)cc2)C(=O)N3C[C@H](F)C[C@@H]3C#N</t>
  </si>
  <si>
    <t>CHEMBL199379</t>
  </si>
  <si>
    <t>CC(C)([C@H](N)C(=O)N1C[C@@H](F)C[C@H]1C#N)S(=O)(=O)Cc2csc3ccc(Cl)cc23</t>
  </si>
  <si>
    <t>CHEMBL475654</t>
  </si>
  <si>
    <t>N[C@@H](CC(=O)N2CCCN(C(=O)c1cccc(C(O)=O)c1)CC2)Cc3cc(F)c(F)cc3F</t>
  </si>
  <si>
    <t>CHEMBL355479</t>
  </si>
  <si>
    <t>N[C@@H]([C@@H]3CC[C@@H](NC(=O)Nc1cccc2ccccc12)C3)C(=O)N4CCCC4</t>
  </si>
  <si>
    <t>CHEMBL53711</t>
  </si>
  <si>
    <t>CN(C)c3cc2c(Nc1cccc(Br)c1)ncnc2cn3</t>
  </si>
  <si>
    <t>CHEMBL162142</t>
  </si>
  <si>
    <t>Brc4cccc(Nc2ncnc3cnc(NCCc1c[nH]cn1)cc23)c4</t>
  </si>
  <si>
    <t>CHEMBL31276</t>
  </si>
  <si>
    <t>CN(C)C/C=C/C(=O)Nc3cc2c(Nc1cccc(Br)c1)c(C#N)cnc2cn3</t>
  </si>
  <si>
    <t>CHEMBL40130</t>
  </si>
  <si>
    <t>Brc5cccc(Nc3ncnc4cc2n(CCN1CCOCC1)ccc2cc34)c5</t>
  </si>
  <si>
    <t>CHEMBL489058</t>
  </si>
  <si>
    <t>CCN5CCN(CC/C=C/c4ccc3c(Nc2ccc(Sc1nccn1C)c(Cl)c2)c(C#N)cnc3c4)CC5</t>
  </si>
  <si>
    <t>CHEMBL69960</t>
  </si>
  <si>
    <t>Cc2cc(C(=O)N1CCOCC1)[nH]c2\C=c4/c(=O)[nH]c5ncnc(Nc3ccc(F)c(Cl)c3)c45</t>
  </si>
  <si>
    <t>CHEMBL472581</t>
  </si>
  <si>
    <t>CS(=O)(=O)CCNCc6nc(c5ccc4ncnc(Nc3ccc2n(Cc1ccccc1)ncc2c3)c4c5)cs6</t>
  </si>
  <si>
    <t>COc1ccccc1Cc8nc7ccc(c5nn(C4CCC(N3CCN(CC2CC2)CC3)CC4)c6ncnc(N)c56)cc7[nH]8</t>
  </si>
  <si>
    <t>CHEMBL446250</t>
  </si>
  <si>
    <t>CHEMBL1090357</t>
  </si>
  <si>
    <t>CN(C)CCc6ccc(Nc5nccc(c3c(c2cccc(NC(=O)c1c(F)cccc1F)c2)nc4sccn34)n5)cc6</t>
  </si>
  <si>
    <t>CHEMBL436137</t>
  </si>
  <si>
    <t>Cc1cccc(C)c1c5cc(C)c4nc(Nc3ccc(OCCN2CCCC2)cc3)nnc4c5</t>
  </si>
  <si>
    <t>CHEMBL230814</t>
  </si>
  <si>
    <t>CCO/N=C(\CC)C(Cc3ccc(OCCc2nc(c1ccccc1)oc2C)cc3)C(O)=O</t>
  </si>
  <si>
    <t>CHEMBL213315</t>
  </si>
  <si>
    <t>C[C@H](CCOc1ccc(CCC(O)=O)c(C)c1)Oc2ccc(C(F)(F)F)cc2Oc3ccccc3</t>
  </si>
  <si>
    <t>CHEMBL452051</t>
  </si>
  <si>
    <t>C[C@H](Oc4cccc(Cn2c(C)c(C(=O)c1ccc(Cl)cc1)c3ccc(OC(F)(F)F)cc23)c4)C(O)=O</t>
  </si>
  <si>
    <t>CHEMBL403432</t>
  </si>
  <si>
    <t>CC(C)COC(=O)N4CCC(CC(O)=O)=C(c3cccc(OCCc2nc(c1ccccc1)oc2C)c3)C4</t>
  </si>
  <si>
    <t>CHEMBL472571</t>
  </si>
  <si>
    <t>Cc4cc(CNC(=O)c3cc(c2ccc(c1ccoc1)cc2)n(C)n3)ccc4OC(C)(C)C(O)=O</t>
  </si>
  <si>
    <t>CHEMBL253311</t>
  </si>
  <si>
    <t>OC(=O)Cc5cccc6c(NCc4cccc(c2c(Cc1ccccc1)cnc3c(C(F)(F)F)cccc23)c4)cccc56</t>
  </si>
  <si>
    <t>CHEMBL219688</t>
  </si>
  <si>
    <t>Cc2cc(c1nc(C(F)(F)F)ns1)ccc2OCCCOc4ccc3[C@H](CC(O)=O)CCc3c4</t>
  </si>
  <si>
    <t>CHEMBL247937</t>
  </si>
  <si>
    <t>CCO[C@@H](Cc4ccc(OC/C=C/c3cc(OC1CCCC1)cc(OC2CCCC2)c3)cc4)C(O)=O</t>
  </si>
  <si>
    <t>CHEMBL190169</t>
  </si>
  <si>
    <t>CCCc3cc2c(=O)n(C1CCCCC1)oc2c(CCC)c3O[C@H](C(O)=O)c4ccc(C(C)C)cc4</t>
  </si>
  <si>
    <t>CHEMBL214719</t>
  </si>
  <si>
    <t>OC(=O)Cc5ccc(COc4cccc(c2c(Cc1ccccc1)cnc3c(C(F)(F)F)cccc23)c4)cc5</t>
  </si>
  <si>
    <t>CHEMBL1095999</t>
  </si>
  <si>
    <t>Nc4nc(c1ccco1)c3c(=O)c2ccccc2c3n4</t>
  </si>
  <si>
    <t>CHEMBL321218</t>
  </si>
  <si>
    <t>CCCn4c(=O)n(CCCNC(=O)c1ccc(S(F)(=O)=O)cc1)c3[nH]c(C2CCCC2)nc3c4=O</t>
  </si>
  <si>
    <t>CHEMBL360707</t>
  </si>
  <si>
    <t>Nc5nc(c3cccc(N2CCC(N1CCOCC1)CC2)c3)cc6nc(c4ccco4)nn56</t>
  </si>
  <si>
    <t>CHEMBL256755</t>
  </si>
  <si>
    <t>Cc5cc(C)n(c4cc(NC(=O)COc1ccccc1CCN2CCOCC2)nc(c3ccc(C)o3)n4)n5</t>
  </si>
  <si>
    <t>CHEMBL176039</t>
  </si>
  <si>
    <t>Nc4nc(NC[C@H]1CCCN1Cc2c(F)cc(F)cc2F)nc5nc(c3ccco3)nn45</t>
  </si>
  <si>
    <t>CHEMBL404864</t>
  </si>
  <si>
    <t>Cc4cc(C)nc(OCC(=O)Nc3cc(n1nc(C)cc1C)nc(c2ccc(C)o2)n3)n4</t>
  </si>
  <si>
    <t>CHEMBL604026</t>
  </si>
  <si>
    <t>CCNC(=O)[C@H]4OC(n2cnc3c(N)nc(C#CCN1CCSCC1)nc23)[C@H](O)[C@@H]4O</t>
  </si>
  <si>
    <t>CHEMBL466453</t>
  </si>
  <si>
    <t>CCCn4c(=O)n(CCC)c3cc(c2ccc(COC(=O)Nc1cc[nH]n1)cc2)[nH]c3c4=O</t>
  </si>
  <si>
    <t>CHEMBL596014</t>
  </si>
  <si>
    <t>O[C@H]4[C@@H](O)[C@H](n2cnc3c(NCc1cccc(I)c1)ncnc23)S[C@@H]4C(=O)NC5CC5</t>
  </si>
  <si>
    <t>CHEMBL605265</t>
  </si>
  <si>
    <t>CCNC(=O)[C@H]4OC(n2cnc3c(N)nc(C#Cc1nccs1)nc23)[C@H](O)[C@@H]4O</t>
  </si>
  <si>
    <t>CC(=O)NC1=CC2=C(C=C1)C(=O)C3=CC=CC=C3C2=O</t>
  </si>
  <si>
    <t>CCC(C)(C)C1=CC2=C(C=C1)C(=O)C3=CC=CC=C3C2=O</t>
  </si>
  <si>
    <t>C1=CC=C2C(=C1)C(=O)C3=C(C2=O)C=C(C=C3)N</t>
  </si>
  <si>
    <t>CC1=C(C2=C(C=C1)C(=O)C3=CC=CC=C3C2=O)[N+](=O)[O-]</t>
  </si>
  <si>
    <t>C1=CC(=C2C(=C1[N+](=O)[O-])C(=O)C3=C(C=CC(=C3C2=O)O)[N+](=O)[O-])O</t>
  </si>
  <si>
    <t>C1CCN(CC1)C2=CC3=C(C=C2)C(=O)C4=CC=CC=C4C3=O</t>
  </si>
  <si>
    <t>CC1=CC=C(C=C1)/C=C/C(=O)C2=CC=C(C=C2)C</t>
  </si>
  <si>
    <t>COC1=CC(=C(C(=C1)OC)C(=O)/C=C/C2=CC=CC=C2)O</t>
  </si>
  <si>
    <t>C1=CC=C(C=C1)NS(=O)(=O)C2=CC3=C(C=C2)C(=O)C4=CC=CC=C4C3=O</t>
  </si>
  <si>
    <t>CN(C)C1=CC=C(C=C1)/C=C/C(=O)C2=C(C=C(C=C2)OC)OC</t>
  </si>
  <si>
    <t>C1=CC=C2C(=C1)C(=O)C3=C(C2=O)C=C(C=C3)CN4C=C(N=N4)C5=CC(=CC=C5)C(F)(F)F</t>
  </si>
  <si>
    <t>COC1=CC=C(C=C1)C2=CN(N=N2)CC3=CC4=C(C=C3)C(=O)C5=CC=CC=C5C4=O</t>
  </si>
  <si>
    <t>COC1=CC=C(C=C1)/C=C/C(=O)C2=C(C=C(C=C2)OC)OC</t>
  </si>
  <si>
    <t>CC1=CC=C(C=C1)/C=C/C(=O)C2=CC=CC=C2O</t>
  </si>
  <si>
    <t>COC1=CC=C(C=C1)/C=C/C(=O)C2=CC(=C(C=C2O)O)C(=O)/C=C/C3=CC=C(C=C3)OC</t>
  </si>
  <si>
    <t>CHEMBL304069</t>
  </si>
  <si>
    <t>CHEMBL1412015</t>
  </si>
  <si>
    <t>CHEMBL84685</t>
  </si>
  <si>
    <t>CHEMBL1331312</t>
  </si>
  <si>
    <t>CHEMBL1535689</t>
  </si>
  <si>
    <t>CHEMBL1714115</t>
  </si>
  <si>
    <t>CHEMBL252659</t>
  </si>
  <si>
    <t>CHEMBL104255</t>
  </si>
  <si>
    <t>CHEMBL1374291</t>
  </si>
  <si>
    <t>CHEMBL61559</t>
  </si>
  <si>
    <t>CHEMBL2354574</t>
  </si>
  <si>
    <t>CHEMBL1475084</t>
  </si>
  <si>
    <t>CHEMBL36584</t>
  </si>
  <si>
    <t>CHEMBL476598</t>
  </si>
  <si>
    <t>CHEMBL1928922</t>
  </si>
  <si>
    <t>Pharm</t>
  </si>
  <si>
    <t>AKT1_PIC50</t>
  </si>
  <si>
    <t>AKT1_Pharm</t>
  </si>
  <si>
    <t>AKT1_Dock</t>
  </si>
  <si>
    <t>AKT1_Sim</t>
  </si>
  <si>
    <t>AA2AR_PIC50</t>
  </si>
  <si>
    <t>AA2AR_Pharm</t>
  </si>
  <si>
    <t>AA2AR_Docking</t>
  </si>
  <si>
    <t>AA2AR_Shape</t>
  </si>
  <si>
    <t>CDK2_PIC50</t>
  </si>
  <si>
    <t>CDK2_Pharm</t>
  </si>
  <si>
    <t>CDK2_Docking</t>
  </si>
  <si>
    <t>CDK2_Shape</t>
  </si>
  <si>
    <t>DPP4_PIC50</t>
  </si>
  <si>
    <t>DPP4_Pharm</t>
  </si>
  <si>
    <t>DPP4_Dock</t>
  </si>
  <si>
    <t>DPP4_Shape</t>
  </si>
  <si>
    <t>EGFR_PIC50</t>
  </si>
  <si>
    <t>EGFR_Pharm</t>
  </si>
  <si>
    <t>EGFR_Dock</t>
  </si>
  <si>
    <t>EGFR_Shape</t>
  </si>
  <si>
    <t>PPARG_PIC50</t>
  </si>
  <si>
    <t>PPARG_Pharm</t>
  </si>
  <si>
    <t>PPARG_Dock</t>
  </si>
  <si>
    <t>PPARG_shape</t>
  </si>
  <si>
    <t>P53_PIC50</t>
  </si>
  <si>
    <t>P53_Pharm</t>
  </si>
  <si>
    <t>P53_Dock</t>
  </si>
  <si>
    <t>p53_Shape</t>
  </si>
  <si>
    <t>TDP1_PIC50</t>
  </si>
  <si>
    <t>TDP1_Pharm</t>
  </si>
  <si>
    <t>TDP1_Dock</t>
  </si>
  <si>
    <t>TDP1_Shape</t>
  </si>
  <si>
    <t>R2=</t>
  </si>
  <si>
    <t>AKT1_PIC50_Actual</t>
  </si>
  <si>
    <t>AKT1_Pharm_Actual</t>
  </si>
  <si>
    <t>AKT1_Dock_Actual</t>
  </si>
  <si>
    <t>AA2AR_PIC50_Actual</t>
  </si>
  <si>
    <t>AA2AR_Pharm_Actual</t>
  </si>
  <si>
    <t>AA2AR_Docking_Actual</t>
  </si>
  <si>
    <t>AA2AR_Shape_Actual</t>
  </si>
  <si>
    <t>AKT1_Shape_Actual</t>
  </si>
  <si>
    <t>CDK2_PIC50_Actual</t>
  </si>
  <si>
    <t>CDK2_Pharm_Actual</t>
  </si>
  <si>
    <t>CDK2_Docking_Actual</t>
  </si>
  <si>
    <t>CDK2_Shape_Actual</t>
  </si>
  <si>
    <t>DPP4_PIC50_Actual</t>
  </si>
  <si>
    <t>DPP4_Pharm_Actual</t>
  </si>
  <si>
    <t>DPP4_Dock_Actual</t>
  </si>
  <si>
    <t>DPP4_Shape_Actual</t>
  </si>
  <si>
    <t>EGFR_PIC50_Actual</t>
  </si>
  <si>
    <t>EGFR_Pharm_Actual</t>
  </si>
  <si>
    <t>EGFR_Dock_Actual</t>
  </si>
  <si>
    <t>EGFR_Shape_Actual</t>
  </si>
  <si>
    <t>PPARG_PIC50_Actual</t>
  </si>
  <si>
    <t>PPARG_Pharm_Actual</t>
  </si>
  <si>
    <t>PPARG_Dock_Actual</t>
  </si>
  <si>
    <t>PPARG_shape_Actual</t>
  </si>
  <si>
    <t>P53_PIC50_Actual</t>
  </si>
  <si>
    <t>P53_Pharm_Actual</t>
  </si>
  <si>
    <t>P53_Dock_Actual</t>
  </si>
  <si>
    <t>p53_Shape_Actual</t>
  </si>
  <si>
    <t>TDP1_PIC50_Actual</t>
  </si>
  <si>
    <t>TDP1_Pharm_Actual</t>
  </si>
  <si>
    <t>TDP1_Dock_Actual</t>
  </si>
  <si>
    <t>TDP1_Shape_Actual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</si>
</sst>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FD47B-B3B9-48D6-8FB0-D4D07FC90F4A}">
  <dimension ref="A1:F11"/>
  <sheetViews>
    <sheetView workbookViewId="0">
      <selection activeCell="F2" sqref="F2:F11"/>
    </sheetView>
  </sheetViews>
  <sheetFormatPr defaultRowHeight="14.4" x14ac:dyDescent="0.3"/>
  <cols>
    <col min="1" max="1" width="18" customWidth="1"/>
  </cols>
  <sheetData>
    <row r="1" spans="1:6" x14ac:dyDescent="0.3">
      <c r="A1" t="s">
        <v>0</v>
      </c>
      <c r="B1" t="s">
        <v>6</v>
      </c>
      <c r="C1" t="s">
        <v>1</v>
      </c>
      <c r="D1" t="s">
        <v>2</v>
      </c>
      <c r="E1" t="s">
        <v>3</v>
      </c>
      <c r="F1" t="s">
        <v>4</v>
      </c>
    </row>
    <row r="2" spans="1:6" x14ac:dyDescent="0.3">
      <c r="A2" t="s">
        <v>5</v>
      </c>
      <c r="B2" t="s">
        <v>7</v>
      </c>
      <c r="C2">
        <f>6-LOG10(0.00016)</f>
        <v>9.795880017344075</v>
      </c>
      <c r="D2">
        <v>0.80366666666666664</v>
      </c>
      <c r="E2">
        <v>-7.8280000000000003</v>
      </c>
      <c r="F2">
        <v>0.81200000000000006</v>
      </c>
    </row>
    <row r="3" spans="1:6" x14ac:dyDescent="0.3">
      <c r="A3" t="s">
        <v>9</v>
      </c>
      <c r="B3" t="s">
        <v>8</v>
      </c>
      <c r="C3">
        <f>6-LOG10(0.00017)</f>
        <v>9.7695510786217259</v>
      </c>
      <c r="D3">
        <v>0.82466666666666677</v>
      </c>
      <c r="E3">
        <v>-4.6260000000000003</v>
      </c>
      <c r="F3">
        <v>0.67800000000000005</v>
      </c>
    </row>
    <row r="4" spans="1:6" x14ac:dyDescent="0.3">
      <c r="A4" t="s">
        <v>10</v>
      </c>
      <c r="B4" t="s">
        <v>11</v>
      </c>
      <c r="C4">
        <f>6-LOG10(0.0006)</f>
        <v>9.2218487496163561</v>
      </c>
      <c r="D4">
        <v>0.45500000000000002</v>
      </c>
      <c r="E4">
        <v>-4.9710000000000001</v>
      </c>
      <c r="F4">
        <v>0.69599999999999995</v>
      </c>
    </row>
    <row r="5" spans="1:6" x14ac:dyDescent="0.3">
      <c r="A5" t="s">
        <v>12</v>
      </c>
      <c r="B5" t="s">
        <v>13</v>
      </c>
      <c r="C5">
        <f>6-LOG10(0.001)</f>
        <v>9</v>
      </c>
      <c r="D5">
        <v>0.876</v>
      </c>
      <c r="E5">
        <v>-8.8640000000000008</v>
      </c>
      <c r="F5">
        <v>0.86099999999999999</v>
      </c>
    </row>
    <row r="6" spans="1:6" x14ac:dyDescent="0.3">
      <c r="A6" t="s">
        <v>14</v>
      </c>
      <c r="B6" t="s">
        <v>15</v>
      </c>
      <c r="C6">
        <f>6-LOG10(0.0011)</f>
        <v>8.9586073148417746</v>
      </c>
      <c r="D6">
        <v>0.53733333333333333</v>
      </c>
      <c r="E6">
        <v>-7.34</v>
      </c>
      <c r="F6">
        <v>0.77500000000000002</v>
      </c>
    </row>
    <row r="7" spans="1:6" x14ac:dyDescent="0.3">
      <c r="A7" t="s">
        <v>17</v>
      </c>
      <c r="B7" t="s">
        <v>16</v>
      </c>
      <c r="C7">
        <f>6-LOG10(0.0054)</f>
        <v>8.2676062401770309</v>
      </c>
      <c r="D7">
        <v>0.87566666666666659</v>
      </c>
      <c r="E7">
        <v>-5.8319999999999999</v>
      </c>
      <c r="F7">
        <v>0.89300000000000002</v>
      </c>
    </row>
    <row r="8" spans="1:6" x14ac:dyDescent="0.3">
      <c r="A8" t="s">
        <v>19</v>
      </c>
      <c r="B8" t="s">
        <v>18</v>
      </c>
      <c r="C8">
        <f>6-LOG10(0.01)</f>
        <v>8</v>
      </c>
      <c r="D8">
        <v>0.78900000000000003</v>
      </c>
      <c r="E8">
        <v>-5.149</v>
      </c>
      <c r="F8">
        <v>0.66700000000000004</v>
      </c>
    </row>
    <row r="9" spans="1:6" x14ac:dyDescent="0.3">
      <c r="A9" t="s">
        <v>21</v>
      </c>
      <c r="B9" t="s">
        <v>20</v>
      </c>
      <c r="C9">
        <f>6-LOG10(0.034)</f>
        <v>7.4685210829577446</v>
      </c>
      <c r="D9">
        <v>0.89533333333333331</v>
      </c>
      <c r="E9">
        <v>-5.0369999999999999</v>
      </c>
      <c r="F9">
        <v>0.872</v>
      </c>
    </row>
    <row r="10" spans="1:6" x14ac:dyDescent="0.3">
      <c r="A10" t="s">
        <v>23</v>
      </c>
      <c r="B10" t="s">
        <v>22</v>
      </c>
      <c r="C10">
        <f>6-LOG10(0.063)</f>
        <v>7.2006594505464179</v>
      </c>
      <c r="D10">
        <v>0.79899999999999993</v>
      </c>
      <c r="E10">
        <v>-4.9359999999999999</v>
      </c>
      <c r="F10">
        <v>0.89100000000000001</v>
      </c>
    </row>
    <row r="11" spans="1:6" x14ac:dyDescent="0.3">
      <c r="A11" t="s">
        <v>24</v>
      </c>
      <c r="B11" t="s">
        <v>25</v>
      </c>
      <c r="C11">
        <f>6-LOG10(0.305)</f>
        <v>6.5157001606532141</v>
      </c>
      <c r="D11">
        <v>0.83433333333333337</v>
      </c>
      <c r="E11">
        <v>-5.5750000000000002</v>
      </c>
      <c r="F11">
        <v>0.68300000000000005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6F668-7E5B-42AF-8323-14D1D04CB974}">
  <dimension ref="A1:F11"/>
  <sheetViews>
    <sheetView workbookViewId="0">
      <selection activeCell="F2" sqref="F2:F11"/>
    </sheetView>
  </sheetViews>
  <sheetFormatPr defaultRowHeight="14.4" x14ac:dyDescent="0.3"/>
  <cols>
    <col min="1" max="1" width="16" customWidth="1"/>
  </cols>
  <sheetData>
    <row r="1" spans="1:6" x14ac:dyDescent="0.3">
      <c r="A1" t="s">
        <v>0</v>
      </c>
      <c r="B1" t="s">
        <v>6</v>
      </c>
      <c r="C1" t="s">
        <v>1</v>
      </c>
      <c r="D1" t="s">
        <v>2</v>
      </c>
      <c r="E1" t="s">
        <v>3</v>
      </c>
      <c r="F1" t="s">
        <v>4</v>
      </c>
    </row>
    <row r="2" spans="1:6" x14ac:dyDescent="0.3">
      <c r="A2" t="s">
        <v>27</v>
      </c>
      <c r="B2" t="s">
        <v>26</v>
      </c>
      <c r="C2">
        <f>6-LOG10(0.0003)</f>
        <v>9.5228787452803374</v>
      </c>
      <c r="D2">
        <v>0.82799999999999996</v>
      </c>
      <c r="E2">
        <v>-8.5329999999999995</v>
      </c>
      <c r="F2">
        <v>0.89100000000000001</v>
      </c>
    </row>
    <row r="3" spans="1:6" x14ac:dyDescent="0.3">
      <c r="A3" t="s">
        <v>28</v>
      </c>
      <c r="B3" t="s">
        <v>29</v>
      </c>
      <c r="C3">
        <f>6-LOG10(0.0015)</f>
        <v>8.8239087409443187</v>
      </c>
      <c r="D3">
        <v>0.65300000000000002</v>
      </c>
      <c r="E3">
        <v>-6.3940000000000001</v>
      </c>
      <c r="F3">
        <v>0.78700000000000003</v>
      </c>
    </row>
    <row r="4" spans="1:6" x14ac:dyDescent="0.3">
      <c r="A4" t="s">
        <v>30</v>
      </c>
      <c r="B4" t="s">
        <v>31</v>
      </c>
      <c r="C4">
        <f>6-LOG10(0.0021)</f>
        <v>8.6777807052660805</v>
      </c>
      <c r="D4">
        <v>0.60933333333333339</v>
      </c>
      <c r="E4">
        <v>-7.0549999999999997</v>
      </c>
      <c r="F4">
        <v>0.92400000000000004</v>
      </c>
    </row>
    <row r="5" spans="1:6" x14ac:dyDescent="0.3">
      <c r="A5" t="s">
        <v>32</v>
      </c>
      <c r="B5" t="s">
        <v>33</v>
      </c>
      <c r="C5">
        <f>6-LOG10(0.004)</f>
        <v>8.3979400086720375</v>
      </c>
      <c r="D5">
        <v>0.53166666666666662</v>
      </c>
      <c r="E5">
        <v>-4.0389999999999997</v>
      </c>
      <c r="F5">
        <v>0.65200000000000002</v>
      </c>
    </row>
    <row r="6" spans="1:6" x14ac:dyDescent="0.3">
      <c r="A6" t="s">
        <v>35</v>
      </c>
      <c r="B6" t="s">
        <v>34</v>
      </c>
      <c r="C6">
        <f>6-LOG10(0.01)</f>
        <v>8</v>
      </c>
      <c r="D6">
        <v>0.60399999999999998</v>
      </c>
      <c r="E6">
        <v>-7.6390000000000002</v>
      </c>
      <c r="F6">
        <v>0.66</v>
      </c>
    </row>
    <row r="7" spans="1:6" x14ac:dyDescent="0.3">
      <c r="A7" t="s">
        <v>36</v>
      </c>
      <c r="B7" t="s">
        <v>37</v>
      </c>
      <c r="C7">
        <f>6-LOG10(0.021)</f>
        <v>7.6777807052660805</v>
      </c>
      <c r="D7">
        <v>0.52533333333333332</v>
      </c>
      <c r="E7">
        <v>-4.1269999999999998</v>
      </c>
      <c r="F7">
        <v>0.74199999999999999</v>
      </c>
    </row>
    <row r="8" spans="1:6" x14ac:dyDescent="0.3">
      <c r="A8" t="s">
        <v>39</v>
      </c>
      <c r="B8" t="s">
        <v>38</v>
      </c>
      <c r="C8">
        <f>6-LOG10(0.047)</f>
        <v>7.327902142064282</v>
      </c>
      <c r="D8">
        <v>0.72800000000000009</v>
      </c>
      <c r="E8">
        <v>-3.6360000000000001</v>
      </c>
      <c r="F8">
        <v>0.66900000000000004</v>
      </c>
    </row>
    <row r="9" spans="1:6" x14ac:dyDescent="0.3">
      <c r="A9" t="s">
        <v>40</v>
      </c>
      <c r="B9" t="s">
        <v>41</v>
      </c>
      <c r="C9">
        <f>6-LOG10(0.117)</f>
        <v>6.9318141382538379</v>
      </c>
      <c r="D9">
        <v>0.46900000000000003</v>
      </c>
      <c r="E9">
        <v>-7.07</v>
      </c>
      <c r="F9">
        <v>0.70499999999999996</v>
      </c>
    </row>
    <row r="10" spans="1:6" x14ac:dyDescent="0.3">
      <c r="A10" t="s">
        <v>42</v>
      </c>
      <c r="B10" t="s">
        <v>43</v>
      </c>
      <c r="C10">
        <f>6-LOG10(0.24547)</f>
        <v>6.6100015773926666</v>
      </c>
      <c r="D10">
        <v>0.81733333333333336</v>
      </c>
      <c r="E10">
        <v>-10.263</v>
      </c>
      <c r="F10">
        <v>0.93300000000000005</v>
      </c>
    </row>
    <row r="11" spans="1:6" x14ac:dyDescent="0.3">
      <c r="A11" t="s">
        <v>44</v>
      </c>
      <c r="B11" t="s">
        <v>45</v>
      </c>
      <c r="C11">
        <f>6-LOG10(0.796)</f>
        <v>6.0990869322623311</v>
      </c>
      <c r="D11">
        <v>0.59799999999999998</v>
      </c>
      <c r="E11">
        <v>-5.1180000000000003</v>
      </c>
      <c r="F11">
        <v>0.63500000000000001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150D7-E1B7-47F6-B3E6-692ED88CA357}">
  <dimension ref="A1:F11"/>
  <sheetViews>
    <sheetView workbookViewId="0">
      <selection activeCell="F2" sqref="F2:F11"/>
    </sheetView>
  </sheetViews>
  <sheetFormatPr defaultRowHeight="14.4" x14ac:dyDescent="0.3"/>
  <cols>
    <col min="1" max="1" width="14.21875" customWidth="1"/>
  </cols>
  <sheetData>
    <row r="1" spans="1:6" x14ac:dyDescent="0.3">
      <c r="A1" t="s">
        <v>0</v>
      </c>
      <c r="B1" t="s">
        <v>6</v>
      </c>
      <c r="C1" t="s">
        <v>1</v>
      </c>
      <c r="D1" t="s">
        <v>2</v>
      </c>
      <c r="E1" t="s">
        <v>3</v>
      </c>
      <c r="F1" t="s">
        <v>4</v>
      </c>
    </row>
    <row r="2" spans="1:6" x14ac:dyDescent="0.3">
      <c r="A2" t="s">
        <v>46</v>
      </c>
      <c r="B2" t="s">
        <v>47</v>
      </c>
      <c r="C2">
        <f>6-LOG10(0.000082)</f>
        <v>10.086186147616283</v>
      </c>
      <c r="D2">
        <v>0.70233333333333337</v>
      </c>
      <c r="E2">
        <v>-8.6170000000000009</v>
      </c>
      <c r="F2">
        <v>0.90500000000000003</v>
      </c>
    </row>
    <row r="3" spans="1:6" x14ac:dyDescent="0.3">
      <c r="A3" t="s">
        <v>48</v>
      </c>
      <c r="B3" t="s">
        <v>49</v>
      </c>
      <c r="C3">
        <f>6-LOG10(0.00096)</f>
        <v>9.0177287669604311</v>
      </c>
      <c r="D3">
        <v>0.65266666666666662</v>
      </c>
      <c r="E3">
        <v>-5.6870000000000003</v>
      </c>
      <c r="F3">
        <v>0.78</v>
      </c>
    </row>
    <row r="4" spans="1:6" x14ac:dyDescent="0.3">
      <c r="A4" t="s">
        <v>50</v>
      </c>
      <c r="B4" t="s">
        <v>51</v>
      </c>
      <c r="C4">
        <f>6-LOG10(0.002)</f>
        <v>8.6989700043360187</v>
      </c>
      <c r="D4">
        <v>0.91666666666666663</v>
      </c>
      <c r="E4">
        <v>-7.9269999999999996</v>
      </c>
      <c r="F4">
        <v>0.91600000000000004</v>
      </c>
    </row>
    <row r="5" spans="1:6" x14ac:dyDescent="0.3">
      <c r="A5" t="s">
        <v>53</v>
      </c>
      <c r="B5" t="s">
        <v>52</v>
      </c>
      <c r="C5">
        <f>6-LOG10(0.004)</f>
        <v>8.3979400086720375</v>
      </c>
      <c r="D5">
        <v>0.65700000000000003</v>
      </c>
      <c r="E5">
        <v>-6.1920000000000002</v>
      </c>
      <c r="F5">
        <v>0.85099999999999998</v>
      </c>
    </row>
    <row r="6" spans="1:6" x14ac:dyDescent="0.3">
      <c r="A6" t="s">
        <v>55</v>
      </c>
      <c r="B6" t="s">
        <v>54</v>
      </c>
      <c r="C6">
        <f>6-LOG10(0.0074)</f>
        <v>8.1307682802690238</v>
      </c>
      <c r="D6">
        <v>0.64033333333333331</v>
      </c>
      <c r="E6">
        <v>-6.1959999999999997</v>
      </c>
      <c r="F6">
        <v>0.90800000000000003</v>
      </c>
    </row>
    <row r="7" spans="1:6" x14ac:dyDescent="0.3">
      <c r="A7" t="s">
        <v>56</v>
      </c>
      <c r="B7" t="s">
        <v>57</v>
      </c>
      <c r="C7">
        <f>6-LOG10(0.013)</f>
        <v>7.8860566476931631</v>
      </c>
      <c r="D7">
        <v>0.81666666666666676</v>
      </c>
      <c r="E7">
        <v>-8.1479999999999997</v>
      </c>
      <c r="F7">
        <v>0.79600000000000004</v>
      </c>
    </row>
    <row r="8" spans="1:6" x14ac:dyDescent="0.3">
      <c r="A8" t="s">
        <v>58</v>
      </c>
      <c r="B8" t="s">
        <v>59</v>
      </c>
      <c r="C8">
        <f>6-LOG10(0.022)</f>
        <v>7.6575773191777934</v>
      </c>
      <c r="D8">
        <v>0.59466666666666668</v>
      </c>
      <c r="E8">
        <v>-7.8040000000000003</v>
      </c>
      <c r="F8">
        <v>0.60199999999999998</v>
      </c>
    </row>
    <row r="9" spans="1:6" x14ac:dyDescent="0.3">
      <c r="A9" t="s">
        <v>60</v>
      </c>
      <c r="B9" t="s">
        <v>61</v>
      </c>
      <c r="C9">
        <f>6-LOG10(0.04)</f>
        <v>7.3979400086720375</v>
      </c>
      <c r="D9">
        <v>0.63166666666666671</v>
      </c>
      <c r="E9">
        <v>-4.734</v>
      </c>
      <c r="F9">
        <v>0.77200000000000002</v>
      </c>
    </row>
    <row r="10" spans="1:6" x14ac:dyDescent="0.3">
      <c r="A10" t="s">
        <v>62</v>
      </c>
      <c r="B10" t="s">
        <v>63</v>
      </c>
      <c r="C10">
        <f>6-LOG10(0.05)</f>
        <v>7.3010299956639813</v>
      </c>
      <c r="D10">
        <v>0.54399999999999993</v>
      </c>
      <c r="E10">
        <v>-7.6920000000000002</v>
      </c>
      <c r="F10">
        <v>0.67800000000000005</v>
      </c>
    </row>
    <row r="11" spans="1:6" x14ac:dyDescent="0.3">
      <c r="A11" t="s">
        <v>64</v>
      </c>
      <c r="B11" t="s">
        <v>65</v>
      </c>
      <c r="C11">
        <f>6-LOG10(0.094)</f>
        <v>7.0268721464003017</v>
      </c>
      <c r="D11">
        <v>0.60899999999999999</v>
      </c>
      <c r="E11">
        <v>-5.6859999999999999</v>
      </c>
      <c r="F11">
        <v>0.78500000000000003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0500FD-21A4-4BC9-BFD9-8B0A5B6C482C}">
  <dimension ref="A1:F11"/>
  <sheetViews>
    <sheetView workbookViewId="0">
      <selection activeCell="B19" sqref="B19"/>
    </sheetView>
  </sheetViews>
  <sheetFormatPr defaultRowHeight="14.4" x14ac:dyDescent="0.3"/>
  <cols>
    <col min="1" max="1" width="16.109375" customWidth="1"/>
  </cols>
  <sheetData>
    <row r="1" spans="1:6" x14ac:dyDescent="0.3">
      <c r="A1" t="s">
        <v>0</v>
      </c>
      <c r="B1" t="s">
        <v>6</v>
      </c>
      <c r="C1" t="s">
        <v>1</v>
      </c>
      <c r="D1" t="s">
        <v>2</v>
      </c>
      <c r="E1" t="s">
        <v>3</v>
      </c>
      <c r="F1" t="s">
        <v>4</v>
      </c>
    </row>
    <row r="2" spans="1:6" x14ac:dyDescent="0.3">
      <c r="A2" t="s">
        <v>66</v>
      </c>
      <c r="B2" t="s">
        <v>67</v>
      </c>
      <c r="C2">
        <f>6-LOG10(0.000006)</f>
        <v>11.221848749616356</v>
      </c>
      <c r="D2">
        <v>0.51033333333333331</v>
      </c>
      <c r="E2">
        <v>-9.5039999999999996</v>
      </c>
      <c r="F2">
        <v>0.70299999999999996</v>
      </c>
    </row>
    <row r="3" spans="1:6" x14ac:dyDescent="0.3">
      <c r="A3" t="s">
        <v>68</v>
      </c>
      <c r="B3" t="s">
        <v>69</v>
      </c>
      <c r="C3">
        <f>6-LOG10(0.00078)</f>
        <v>9.1079053973095192</v>
      </c>
      <c r="D3">
        <v>0.77700000000000002</v>
      </c>
      <c r="E3">
        <v>-9.5760000000000005</v>
      </c>
      <c r="F3">
        <v>0.77300000000000002</v>
      </c>
    </row>
    <row r="4" spans="1:6" x14ac:dyDescent="0.3">
      <c r="A4" t="s">
        <v>70</v>
      </c>
      <c r="B4" t="s">
        <v>71</v>
      </c>
      <c r="C4">
        <f>6-LOG10(0.0019)</f>
        <v>8.7212463990471711</v>
      </c>
      <c r="D4">
        <v>0.55033333333333334</v>
      </c>
      <c r="E4">
        <v>-8.4920000000000009</v>
      </c>
      <c r="F4">
        <v>0.79800000000000004</v>
      </c>
    </row>
    <row r="5" spans="1:6" x14ac:dyDescent="0.3">
      <c r="A5" t="s">
        <v>72</v>
      </c>
      <c r="B5" t="s">
        <v>73</v>
      </c>
      <c r="C5">
        <f>6-LOG10(0.0037)</f>
        <v>8.431798275933005</v>
      </c>
      <c r="D5">
        <v>0.53433333333333333</v>
      </c>
      <c r="E5">
        <v>-9.3480000000000008</v>
      </c>
      <c r="F5">
        <v>0.77200000000000002</v>
      </c>
    </row>
    <row r="6" spans="1:6" x14ac:dyDescent="0.3">
      <c r="A6" t="s">
        <v>74</v>
      </c>
      <c r="B6" t="s">
        <v>75</v>
      </c>
      <c r="C6">
        <f>6-LOG10(0.01)</f>
        <v>8</v>
      </c>
      <c r="D6">
        <v>0.59699999999999998</v>
      </c>
      <c r="E6">
        <v>-10.657999999999999</v>
      </c>
      <c r="F6">
        <v>0.67800000000000005</v>
      </c>
    </row>
    <row r="7" spans="1:6" x14ac:dyDescent="0.3">
      <c r="A7" t="s">
        <v>76</v>
      </c>
      <c r="B7" t="s">
        <v>77</v>
      </c>
      <c r="C7">
        <f>6-LOG10(0.04)</f>
        <v>7.3979400086720375</v>
      </c>
      <c r="D7">
        <v>0.42499999999999999</v>
      </c>
      <c r="E7">
        <v>-10.587</v>
      </c>
      <c r="F7">
        <v>0.86099999999999999</v>
      </c>
    </row>
    <row r="8" spans="1:6" x14ac:dyDescent="0.3">
      <c r="A8" t="s">
        <v>78</v>
      </c>
      <c r="B8" t="s">
        <v>79</v>
      </c>
      <c r="C8">
        <f>6-LOG10(0.07079)</f>
        <v>7.1500280876711502</v>
      </c>
      <c r="D8">
        <v>0.68299999999999994</v>
      </c>
      <c r="E8">
        <v>-14.512</v>
      </c>
      <c r="F8">
        <v>0.67400000000000004</v>
      </c>
    </row>
    <row r="9" spans="1:6" x14ac:dyDescent="0.3">
      <c r="A9" t="s">
        <v>81</v>
      </c>
      <c r="B9" t="s">
        <v>80</v>
      </c>
      <c r="C9">
        <f>6-LOG10(0.091)</f>
        <v>7.0409586076789061</v>
      </c>
      <c r="D9">
        <v>0.78566666666666674</v>
      </c>
      <c r="E9">
        <v>-12.182</v>
      </c>
      <c r="F9">
        <v>0.86399999999999999</v>
      </c>
    </row>
    <row r="10" spans="1:6" x14ac:dyDescent="0.3">
      <c r="A10" t="s">
        <v>82</v>
      </c>
      <c r="B10" t="s">
        <v>83</v>
      </c>
      <c r="C10">
        <f>6-LOG10(0.22)</f>
        <v>6.6575773191777934</v>
      </c>
      <c r="D10">
        <v>0.67499999999999993</v>
      </c>
      <c r="E10">
        <v>-7.6689999999999996</v>
      </c>
      <c r="F10">
        <v>0.61899999999999999</v>
      </c>
    </row>
    <row r="11" spans="1:6" x14ac:dyDescent="0.3">
      <c r="A11" t="s">
        <v>84</v>
      </c>
      <c r="B11" t="s">
        <v>85</v>
      </c>
      <c r="C11">
        <f>6-LOG10(0.965)</f>
        <v>6.0154726866562074</v>
      </c>
      <c r="D11">
        <v>0.67366666666666664</v>
      </c>
      <c r="E11">
        <v>-5.4020000000000001</v>
      </c>
      <c r="F11">
        <v>0.88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AACC0-B8F0-4A42-8563-71CBAA739CEB}">
  <dimension ref="A1:F11"/>
  <sheetViews>
    <sheetView workbookViewId="0">
      <selection activeCell="F2" sqref="F2:F11"/>
    </sheetView>
  </sheetViews>
  <sheetFormatPr defaultRowHeight="14.4" x14ac:dyDescent="0.3"/>
  <cols>
    <col min="1" max="1" width="15.109375" customWidth="1"/>
  </cols>
  <sheetData>
    <row r="1" spans="1:6" x14ac:dyDescent="0.3">
      <c r="A1" t="s">
        <v>0</v>
      </c>
      <c r="B1" t="s">
        <v>6</v>
      </c>
      <c r="C1" t="s">
        <v>1</v>
      </c>
      <c r="D1" t="s">
        <v>156</v>
      </c>
      <c r="E1" t="s">
        <v>3</v>
      </c>
      <c r="F1" t="s">
        <v>4</v>
      </c>
    </row>
    <row r="2" spans="1:6" x14ac:dyDescent="0.3">
      <c r="A2" t="s">
        <v>86</v>
      </c>
      <c r="B2" t="s">
        <v>87</v>
      </c>
      <c r="C2">
        <f>6-LOG10(0.0001)</f>
        <v>10</v>
      </c>
      <c r="D2">
        <v>0.5096666666666666</v>
      </c>
      <c r="E2">
        <v>-6.9359999999999999</v>
      </c>
      <c r="F2">
        <v>0.66</v>
      </c>
    </row>
    <row r="3" spans="1:6" x14ac:dyDescent="0.3">
      <c r="A3" t="s">
        <v>90</v>
      </c>
      <c r="B3" t="s">
        <v>91</v>
      </c>
      <c r="C3">
        <f>6-LOG10(0.001)</f>
        <v>9</v>
      </c>
      <c r="D3">
        <v>0.6256666666666667</v>
      </c>
      <c r="E3">
        <v>-2.88</v>
      </c>
      <c r="F3">
        <v>0.65900000000000003</v>
      </c>
    </row>
    <row r="4" spans="1:6" x14ac:dyDescent="0.3">
      <c r="A4" t="s">
        <v>88</v>
      </c>
      <c r="B4" t="s">
        <v>89</v>
      </c>
      <c r="C4">
        <f>6-LOG10(0.004)</f>
        <v>8.3979400086720375</v>
      </c>
      <c r="D4">
        <v>0.55500000000000005</v>
      </c>
      <c r="E4">
        <v>-12.481999999999999</v>
      </c>
      <c r="F4">
        <v>0.66500000000000004</v>
      </c>
    </row>
    <row r="5" spans="1:6" x14ac:dyDescent="0.3">
      <c r="A5" t="s">
        <v>92</v>
      </c>
      <c r="B5" t="s">
        <v>93</v>
      </c>
      <c r="C5">
        <f>6-LOG10(0.018)</f>
        <v>7.7447274948966935</v>
      </c>
      <c r="D5">
        <v>0.48900000000000005</v>
      </c>
      <c r="E5">
        <v>-8.9269999999999996</v>
      </c>
      <c r="F5">
        <v>0.65100000000000002</v>
      </c>
    </row>
    <row r="6" spans="1:6" x14ac:dyDescent="0.3">
      <c r="A6" t="s">
        <v>94</v>
      </c>
      <c r="B6" t="s">
        <v>95</v>
      </c>
      <c r="C6">
        <f>6-LOG10(0.03)</f>
        <v>7.5228787452803374</v>
      </c>
      <c r="D6">
        <v>0.64533333333333331</v>
      </c>
      <c r="E6">
        <v>-9.734</v>
      </c>
      <c r="F6">
        <v>0.85</v>
      </c>
    </row>
    <row r="7" spans="1:6" x14ac:dyDescent="0.3">
      <c r="A7" t="s">
        <v>96</v>
      </c>
      <c r="B7" t="s">
        <v>97</v>
      </c>
      <c r="C7">
        <f>6-LOG10(0.084)</f>
        <v>7.075720713938118</v>
      </c>
      <c r="D7">
        <v>0.56900000000000006</v>
      </c>
      <c r="E7">
        <v>-8.7189999999999994</v>
      </c>
      <c r="F7">
        <v>0.78300000000000003</v>
      </c>
    </row>
    <row r="8" spans="1:6" x14ac:dyDescent="0.3">
      <c r="A8" t="s">
        <v>98</v>
      </c>
      <c r="B8" t="s">
        <v>99</v>
      </c>
      <c r="C8">
        <f>6-LOG10(0.158)</f>
        <v>6.8013429130455769</v>
      </c>
      <c r="D8">
        <v>0.51666666666666672</v>
      </c>
      <c r="E8">
        <v>-11.007999999999999</v>
      </c>
      <c r="F8">
        <v>0.66300000000000003</v>
      </c>
    </row>
    <row r="9" spans="1:6" x14ac:dyDescent="0.3">
      <c r="A9" t="s">
        <v>100</v>
      </c>
      <c r="B9" t="s">
        <v>101</v>
      </c>
      <c r="C9">
        <f>6-LOG10(0.3)</f>
        <v>6.5228787452803374</v>
      </c>
      <c r="D9">
        <v>0.56799999999999995</v>
      </c>
      <c r="E9">
        <v>-10.516</v>
      </c>
      <c r="F9">
        <v>0.68799999999999994</v>
      </c>
    </row>
    <row r="10" spans="1:6" x14ac:dyDescent="0.3">
      <c r="A10" t="s">
        <v>102</v>
      </c>
      <c r="B10" t="s">
        <v>103</v>
      </c>
      <c r="C10">
        <f>6-LOG10(0.44)</f>
        <v>6.3565473235138121</v>
      </c>
      <c r="D10">
        <v>0.89033333333333331</v>
      </c>
      <c r="E10">
        <v>-7.9379999999999997</v>
      </c>
      <c r="F10">
        <v>0.83399999999999996</v>
      </c>
    </row>
    <row r="11" spans="1:6" x14ac:dyDescent="0.3">
      <c r="A11" t="s">
        <v>104</v>
      </c>
      <c r="B11" t="s">
        <v>105</v>
      </c>
      <c r="C11">
        <f>6-LOG10(0.68)</f>
        <v>6.1674910872937634</v>
      </c>
      <c r="D11">
        <v>0.6263333333333333</v>
      </c>
      <c r="E11">
        <v>-9.9079999999999995</v>
      </c>
      <c r="F11">
        <v>0.77200000000000002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CD780-285F-4479-9671-626D803AF8D8}">
  <dimension ref="A1:F11"/>
  <sheetViews>
    <sheetView workbookViewId="0">
      <selection activeCell="F2" sqref="F2:F11"/>
    </sheetView>
  </sheetViews>
  <sheetFormatPr defaultRowHeight="14.4" x14ac:dyDescent="0.3"/>
  <cols>
    <col min="1" max="1" width="16.109375" customWidth="1"/>
  </cols>
  <sheetData>
    <row r="1" spans="1:6" x14ac:dyDescent="0.3">
      <c r="A1" t="s">
        <v>0</v>
      </c>
      <c r="B1" t="s">
        <v>6</v>
      </c>
      <c r="C1" t="s">
        <v>1</v>
      </c>
      <c r="D1" t="s">
        <v>2</v>
      </c>
      <c r="E1" t="s">
        <v>3</v>
      </c>
      <c r="F1" t="s">
        <v>4</v>
      </c>
    </row>
    <row r="2" spans="1:6" x14ac:dyDescent="0.3">
      <c r="A2" t="s">
        <v>106</v>
      </c>
      <c r="B2" t="s">
        <v>107</v>
      </c>
      <c r="C2">
        <f>6-LOG10(0.0001)</f>
        <v>10</v>
      </c>
      <c r="D2">
        <v>0.52933333333333332</v>
      </c>
      <c r="E2">
        <v>-5.968</v>
      </c>
      <c r="F2">
        <v>0.52</v>
      </c>
    </row>
    <row r="3" spans="1:6" x14ac:dyDescent="0.3">
      <c r="A3" t="s">
        <v>108</v>
      </c>
      <c r="B3" t="s">
        <v>109</v>
      </c>
      <c r="C3">
        <f>6-LOG10(0.00034)</f>
        <v>9.4685210829577446</v>
      </c>
      <c r="D3">
        <v>0.72400000000000009</v>
      </c>
      <c r="E3">
        <v>-4.9569999999999999</v>
      </c>
      <c r="F3">
        <v>1</v>
      </c>
    </row>
    <row r="4" spans="1:6" x14ac:dyDescent="0.3">
      <c r="A4" t="s">
        <v>110</v>
      </c>
      <c r="B4" t="s">
        <v>111</v>
      </c>
      <c r="C4">
        <f>6-LOG10(0.0008)</f>
        <v>9.0969100130080562</v>
      </c>
      <c r="D4">
        <v>0.71666666666666667</v>
      </c>
      <c r="E4">
        <v>-11.227</v>
      </c>
      <c r="F4">
        <v>0.621</v>
      </c>
    </row>
    <row r="5" spans="1:6" x14ac:dyDescent="0.3">
      <c r="A5" t="s">
        <v>112</v>
      </c>
      <c r="B5" t="s">
        <v>113</v>
      </c>
      <c r="C5">
        <f>6-LOG10(0.0012)</f>
        <v>8.9208187539523749</v>
      </c>
      <c r="D5">
        <v>0.54266666666666663</v>
      </c>
      <c r="E5">
        <v>-4.6269999999999998</v>
      </c>
      <c r="F5">
        <v>0.747</v>
      </c>
    </row>
    <row r="6" spans="1:6" x14ac:dyDescent="0.3">
      <c r="A6" t="s">
        <v>114</v>
      </c>
      <c r="B6" t="s">
        <v>115</v>
      </c>
      <c r="C6">
        <f>6-LOG10(0.002)</f>
        <v>8.6989700043360187</v>
      </c>
      <c r="D6">
        <v>0.79066666666666663</v>
      </c>
      <c r="E6">
        <v>-11.045</v>
      </c>
      <c r="F6">
        <v>0.59699999999999998</v>
      </c>
    </row>
    <row r="7" spans="1:6" x14ac:dyDescent="0.3">
      <c r="A7" t="s">
        <v>116</v>
      </c>
      <c r="B7" t="s">
        <v>117</v>
      </c>
      <c r="C7">
        <f>6-LOG10(0.0037)</f>
        <v>8.431798275933005</v>
      </c>
      <c r="D7">
        <v>0.55733333333333335</v>
      </c>
      <c r="E7">
        <v>-4.8250000000000002</v>
      </c>
      <c r="F7">
        <v>0.78</v>
      </c>
    </row>
    <row r="8" spans="1:6" x14ac:dyDescent="0.3">
      <c r="A8" t="s">
        <v>118</v>
      </c>
      <c r="B8" t="s">
        <v>119</v>
      </c>
      <c r="C8">
        <f>6-LOG10(0.0059 )</f>
        <v>8.2291479883578553</v>
      </c>
      <c r="D8">
        <v>0.90200000000000002</v>
      </c>
      <c r="E8">
        <v>-5.008</v>
      </c>
      <c r="F8">
        <v>0.91</v>
      </c>
    </row>
    <row r="9" spans="1:6" x14ac:dyDescent="0.3">
      <c r="A9" t="s">
        <v>120</v>
      </c>
      <c r="B9" t="s">
        <v>121</v>
      </c>
      <c r="C9">
        <f>6-LOG10(0.01)</f>
        <v>8</v>
      </c>
      <c r="D9">
        <v>0.56133333333333335</v>
      </c>
      <c r="E9">
        <v>-4.2290000000000001</v>
      </c>
      <c r="F9">
        <v>0.66400000000000003</v>
      </c>
    </row>
    <row r="10" spans="1:6" x14ac:dyDescent="0.3">
      <c r="A10" t="s">
        <v>122</v>
      </c>
      <c r="B10" t="s">
        <v>123</v>
      </c>
      <c r="C10">
        <f>6-LOG10(0.0152)</f>
        <v>7.8181564120552274</v>
      </c>
      <c r="D10">
        <v>0.82433333333333325</v>
      </c>
      <c r="E10">
        <v>-5.9279999999999999</v>
      </c>
      <c r="F10">
        <v>0.68</v>
      </c>
    </row>
    <row r="11" spans="1:6" x14ac:dyDescent="0.3">
      <c r="A11" t="s">
        <v>124</v>
      </c>
      <c r="B11" t="s">
        <v>125</v>
      </c>
      <c r="C11">
        <f>6-LOG10(0.0287)</f>
        <v>7.5421181032660076</v>
      </c>
      <c r="D11">
        <v>0.95000000000000007</v>
      </c>
      <c r="E11">
        <v>-5.367</v>
      </c>
      <c r="F11">
        <v>0.82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AA3C5-29E4-48F7-A251-E7F0073EEAC3}">
  <dimension ref="A1:F6"/>
  <sheetViews>
    <sheetView workbookViewId="0">
      <selection activeCell="H20" sqref="H20"/>
    </sheetView>
  </sheetViews>
  <sheetFormatPr defaultRowHeight="14.4" x14ac:dyDescent="0.3"/>
  <cols>
    <col min="1" max="1" width="16.6640625" customWidth="1"/>
  </cols>
  <sheetData>
    <row r="1" spans="1:6" x14ac:dyDescent="0.3">
      <c r="A1" t="s">
        <v>0</v>
      </c>
      <c r="B1" t="s">
        <v>6</v>
      </c>
      <c r="C1" t="s">
        <v>1</v>
      </c>
      <c r="D1" t="s">
        <v>156</v>
      </c>
      <c r="E1" t="s">
        <v>3</v>
      </c>
      <c r="F1" t="s">
        <v>4</v>
      </c>
    </row>
    <row r="2" spans="1:6" x14ac:dyDescent="0.3">
      <c r="A2" t="s">
        <v>141</v>
      </c>
      <c r="B2" t="s">
        <v>126</v>
      </c>
      <c r="C2">
        <v>4.0999999999999996</v>
      </c>
      <c r="D2">
        <v>0.949333333</v>
      </c>
      <c r="E2">
        <v>-8.4480000000000004</v>
      </c>
      <c r="F2">
        <v>0.96299999999999997</v>
      </c>
    </row>
    <row r="3" spans="1:6" x14ac:dyDescent="0.3">
      <c r="A3" t="s">
        <v>142</v>
      </c>
      <c r="B3" t="s">
        <v>127</v>
      </c>
      <c r="C3">
        <v>5.0999999999999996</v>
      </c>
      <c r="D3">
        <v>0.92700000000000005</v>
      </c>
      <c r="E3">
        <v>-8.1750000000000007</v>
      </c>
      <c r="F3">
        <v>0.82199999999999995</v>
      </c>
    </row>
    <row r="4" spans="1:6" x14ac:dyDescent="0.3">
      <c r="A4" t="s">
        <v>143</v>
      </c>
      <c r="B4" t="s">
        <v>128</v>
      </c>
      <c r="C4">
        <v>4.9139999999999997</v>
      </c>
      <c r="D4">
        <v>0.97666666700000004</v>
      </c>
      <c r="E4">
        <v>-8.6359999999999992</v>
      </c>
      <c r="F4">
        <v>0.79400000000000004</v>
      </c>
    </row>
    <row r="5" spans="1:6" x14ac:dyDescent="0.3">
      <c r="A5" t="s">
        <v>144</v>
      </c>
      <c r="B5" t="s">
        <v>129</v>
      </c>
      <c r="C5">
        <v>5.4219999999999997</v>
      </c>
      <c r="D5">
        <v>0.94566666700000002</v>
      </c>
      <c r="E5">
        <v>-8.8089999999999993</v>
      </c>
      <c r="F5">
        <v>0.97499999999999998</v>
      </c>
    </row>
    <row r="6" spans="1:6" x14ac:dyDescent="0.3">
      <c r="A6" t="s">
        <v>145</v>
      </c>
      <c r="B6" t="s">
        <v>130</v>
      </c>
      <c r="C6">
        <v>5.0179999999999998</v>
      </c>
      <c r="D6">
        <v>0.88166666699999996</v>
      </c>
      <c r="E6">
        <v>-6.9489999999999998</v>
      </c>
      <c r="F6">
        <v>0.95299999999999996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3F2EE-6310-4F4B-BE20-76DB26BA20A3}">
  <dimension ref="A1:F11"/>
  <sheetViews>
    <sheetView workbookViewId="0">
      <selection activeCell="F2" sqref="F2:F11"/>
    </sheetView>
  </sheetViews>
  <sheetFormatPr defaultRowHeight="14.4" x14ac:dyDescent="0.3"/>
  <cols>
    <col min="1" max="1" width="19.44140625" customWidth="1"/>
  </cols>
  <sheetData>
    <row r="1" spans="1:6" x14ac:dyDescent="0.3">
      <c r="A1" t="s">
        <v>0</v>
      </c>
      <c r="B1" t="s">
        <v>6</v>
      </c>
      <c r="C1" t="s">
        <v>1</v>
      </c>
      <c r="D1" t="s">
        <v>156</v>
      </c>
      <c r="E1" t="s">
        <v>3</v>
      </c>
      <c r="F1" t="s">
        <v>4</v>
      </c>
    </row>
    <row r="2" spans="1:6" x14ac:dyDescent="0.3">
      <c r="A2" t="s">
        <v>146</v>
      </c>
      <c r="B2" t="s">
        <v>131</v>
      </c>
      <c r="C2">
        <v>4.7359999999999998</v>
      </c>
      <c r="D2">
        <v>0.64766699999999999</v>
      </c>
      <c r="E2">
        <v>-2.645</v>
      </c>
      <c r="F2">
        <v>0.56201599999999996</v>
      </c>
    </row>
    <row r="3" spans="1:6" x14ac:dyDescent="0.3">
      <c r="A3" t="s">
        <v>147</v>
      </c>
      <c r="B3" t="s">
        <v>132</v>
      </c>
      <c r="C3">
        <v>4.6360000000000001</v>
      </c>
      <c r="D3">
        <v>0.63566699999999998</v>
      </c>
      <c r="E3">
        <v>-2.5880000000000001</v>
      </c>
      <c r="F3">
        <v>0.56927000000000005</v>
      </c>
    </row>
    <row r="4" spans="1:6" x14ac:dyDescent="0.3">
      <c r="A4" t="s">
        <v>148</v>
      </c>
      <c r="B4" t="s">
        <v>133</v>
      </c>
      <c r="C4">
        <v>4.8360000000000003</v>
      </c>
      <c r="D4">
        <v>0.79400000000000004</v>
      </c>
      <c r="E4">
        <v>-2.395</v>
      </c>
      <c r="F4">
        <v>0.94234600000000002</v>
      </c>
    </row>
    <row r="5" spans="1:6" x14ac:dyDescent="0.3">
      <c r="A5" t="s">
        <v>149</v>
      </c>
      <c r="B5" t="s">
        <v>134</v>
      </c>
      <c r="C5">
        <v>4.8360000000000003</v>
      </c>
      <c r="D5">
        <v>0.85399999999999998</v>
      </c>
      <c r="E5">
        <v>-2.266</v>
      </c>
      <c r="F5">
        <v>1</v>
      </c>
    </row>
    <row r="6" spans="1:6" x14ac:dyDescent="0.3">
      <c r="A6" t="s">
        <v>150</v>
      </c>
      <c r="B6" t="s">
        <v>135</v>
      </c>
      <c r="C6">
        <v>5.1360000000000001</v>
      </c>
      <c r="D6">
        <v>0.79</v>
      </c>
      <c r="E6">
        <v>-2.0169999999999999</v>
      </c>
      <c r="F6">
        <v>0.86338800000000004</v>
      </c>
    </row>
    <row r="7" spans="1:6" x14ac:dyDescent="0.3">
      <c r="A7" t="s">
        <v>151</v>
      </c>
      <c r="B7" t="s">
        <v>136</v>
      </c>
      <c r="C7">
        <v>4.45</v>
      </c>
      <c r="D7">
        <v>0.67400000000000004</v>
      </c>
      <c r="E7">
        <v>-1.8080000000000001</v>
      </c>
      <c r="F7">
        <v>0.84394899999999995</v>
      </c>
    </row>
    <row r="8" spans="1:6" x14ac:dyDescent="0.3">
      <c r="A8" t="s">
        <v>152</v>
      </c>
      <c r="B8" t="s">
        <v>137</v>
      </c>
      <c r="C8">
        <v>5.05</v>
      </c>
      <c r="D8">
        <v>0.66466700000000001</v>
      </c>
      <c r="E8">
        <v>-1.7509999999999999</v>
      </c>
      <c r="F8">
        <v>1</v>
      </c>
    </row>
    <row r="9" spans="1:6" x14ac:dyDescent="0.3">
      <c r="A9" t="s">
        <v>153</v>
      </c>
      <c r="B9" t="s">
        <v>138</v>
      </c>
      <c r="C9">
        <v>4.6360000000000001</v>
      </c>
      <c r="D9">
        <v>0.56866700000000003</v>
      </c>
      <c r="E9">
        <v>-1.496</v>
      </c>
      <c r="F9">
        <v>1</v>
      </c>
    </row>
    <row r="10" spans="1:6" x14ac:dyDescent="0.3">
      <c r="A10" t="s">
        <v>154</v>
      </c>
      <c r="B10" t="s">
        <v>139</v>
      </c>
      <c r="C10">
        <v>4.5860000000000003</v>
      </c>
      <c r="D10">
        <v>0.71466700000000005</v>
      </c>
      <c r="E10">
        <v>-1.4390000000000001</v>
      </c>
      <c r="F10">
        <v>0.927593</v>
      </c>
    </row>
    <row r="11" spans="1:6" x14ac:dyDescent="0.3">
      <c r="A11" t="s">
        <v>155</v>
      </c>
      <c r="B11" t="s">
        <v>140</v>
      </c>
      <c r="C11">
        <v>4.95</v>
      </c>
      <c r="D11">
        <v>0.80056183999999997</v>
      </c>
      <c r="E11">
        <v>-4.7430000000000003</v>
      </c>
      <c r="F11">
        <v>0.75539599999999996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400BE-0B43-4B87-888D-80728F7E7425}">
  <dimension ref="A1:BL13"/>
  <sheetViews>
    <sheetView tabSelected="1" topLeftCell="AR1" workbookViewId="0">
      <selection activeCell="BN8" sqref="BN8"/>
    </sheetView>
  </sheetViews>
  <sheetFormatPr defaultRowHeight="14.4" x14ac:dyDescent="0.3"/>
  <sheetData>
    <row r="1" spans="1:64" x14ac:dyDescent="0.3">
      <c r="A1" t="s">
        <v>190</v>
      </c>
      <c r="B1" t="s">
        <v>157</v>
      </c>
      <c r="C1" t="s">
        <v>191</v>
      </c>
      <c r="D1" t="s">
        <v>158</v>
      </c>
      <c r="E1" t="s">
        <v>192</v>
      </c>
      <c r="F1" t="s">
        <v>159</v>
      </c>
      <c r="G1" t="s">
        <v>197</v>
      </c>
      <c r="H1" t="s">
        <v>160</v>
      </c>
      <c r="I1" t="s">
        <v>193</v>
      </c>
      <c r="J1" t="s">
        <v>161</v>
      </c>
      <c r="K1" t="s">
        <v>194</v>
      </c>
      <c r="L1" t="s">
        <v>162</v>
      </c>
      <c r="M1" t="s">
        <v>195</v>
      </c>
      <c r="N1" t="s">
        <v>163</v>
      </c>
      <c r="O1" t="s">
        <v>196</v>
      </c>
      <c r="P1" t="s">
        <v>164</v>
      </c>
      <c r="Q1" t="s">
        <v>198</v>
      </c>
      <c r="R1" t="s">
        <v>165</v>
      </c>
      <c r="S1" t="s">
        <v>199</v>
      </c>
      <c r="T1" t="s">
        <v>166</v>
      </c>
      <c r="U1" t="s">
        <v>200</v>
      </c>
      <c r="V1" t="s">
        <v>167</v>
      </c>
      <c r="W1" t="s">
        <v>201</v>
      </c>
      <c r="X1" t="s">
        <v>168</v>
      </c>
      <c r="Y1" t="s">
        <v>202</v>
      </c>
      <c r="Z1" t="s">
        <v>169</v>
      </c>
      <c r="AA1" t="s">
        <v>203</v>
      </c>
      <c r="AB1" t="s">
        <v>170</v>
      </c>
      <c r="AC1" t="s">
        <v>204</v>
      </c>
      <c r="AD1" t="s">
        <v>171</v>
      </c>
      <c r="AE1" t="s">
        <v>205</v>
      </c>
      <c r="AF1" t="s">
        <v>172</v>
      </c>
      <c r="AG1" t="s">
        <v>206</v>
      </c>
      <c r="AH1" t="s">
        <v>173</v>
      </c>
      <c r="AI1" t="s">
        <v>207</v>
      </c>
      <c r="AJ1" t="s">
        <v>174</v>
      </c>
      <c r="AK1" t="s">
        <v>208</v>
      </c>
      <c r="AL1" t="s">
        <v>175</v>
      </c>
      <c r="AM1" t="s">
        <v>209</v>
      </c>
      <c r="AN1" t="s">
        <v>176</v>
      </c>
      <c r="AO1" t="s">
        <v>210</v>
      </c>
      <c r="AP1" t="s">
        <v>177</v>
      </c>
      <c r="AQ1" t="s">
        <v>211</v>
      </c>
      <c r="AR1" t="s">
        <v>178</v>
      </c>
      <c r="AS1" t="s">
        <v>212</v>
      </c>
      <c r="AT1" t="s">
        <v>179</v>
      </c>
      <c r="AU1" t="s">
        <v>213</v>
      </c>
      <c r="AV1" t="s">
        <v>180</v>
      </c>
      <c r="AW1" t="s">
        <v>214</v>
      </c>
      <c r="AX1" t="s">
        <v>181</v>
      </c>
      <c r="AY1" t="s">
        <v>215</v>
      </c>
      <c r="AZ1" t="s">
        <v>182</v>
      </c>
      <c r="BA1" t="s">
        <v>216</v>
      </c>
      <c r="BB1" t="s">
        <v>183</v>
      </c>
      <c r="BC1" t="s">
        <v>217</v>
      </c>
      <c r="BD1" t="s">
        <v>184</v>
      </c>
      <c r="BE1" t="s">
        <v>218</v>
      </c>
      <c r="BF1" t="s">
        <v>185</v>
      </c>
      <c r="BG1" t="s">
        <v>219</v>
      </c>
      <c r="BH1" t="s">
        <v>186</v>
      </c>
      <c r="BI1" t="s">
        <v>220</v>
      </c>
      <c r="BJ1" t="s">
        <v>187</v>
      </c>
      <c r="BK1" t="s">
        <v>221</v>
      </c>
      <c r="BL1" t="s">
        <v>188</v>
      </c>
    </row>
    <row r="2" spans="1:64" x14ac:dyDescent="0.3">
      <c r="A2">
        <v>9.795880017344075</v>
      </c>
      <c r="B2">
        <v>9.4398499999999999</v>
      </c>
      <c r="C2">
        <v>0.80366666666666664</v>
      </c>
      <c r="D2">
        <v>0.894509</v>
      </c>
      <c r="E2">
        <v>-7.8280000000000003</v>
      </c>
      <c r="F2">
        <v>-7.6655899999999999</v>
      </c>
      <c r="G2">
        <v>0.81200000000000006</v>
      </c>
      <c r="H2">
        <v>0.725387</v>
      </c>
      <c r="I2">
        <v>10</v>
      </c>
      <c r="J2">
        <v>9.7354500000000002</v>
      </c>
      <c r="K2">
        <v>0.52933333333333332</v>
      </c>
      <c r="L2">
        <v>0.52644599999999997</v>
      </c>
      <c r="M2">
        <v>-5.968</v>
      </c>
      <c r="N2">
        <v>-5.6565599999999998</v>
      </c>
      <c r="O2">
        <v>0.52</v>
      </c>
      <c r="P2">
        <v>0.55979900000000005</v>
      </c>
      <c r="Q2">
        <v>9.5228787452803374</v>
      </c>
      <c r="R2">
        <v>9.0403500000000001</v>
      </c>
      <c r="S2">
        <v>0.82799999999999996</v>
      </c>
      <c r="T2">
        <v>0.84674199999999999</v>
      </c>
      <c r="U2">
        <v>-8.5329999999999995</v>
      </c>
      <c r="V2">
        <v>-7.4641200000000003</v>
      </c>
      <c r="W2">
        <v>0.89100000000000001</v>
      </c>
      <c r="X2">
        <v>0.85791700000000004</v>
      </c>
      <c r="Y2">
        <v>10.086186147616283</v>
      </c>
      <c r="Z2">
        <v>9.6277000000000008</v>
      </c>
      <c r="AA2">
        <v>0.70233333333333337</v>
      </c>
      <c r="AB2">
        <v>0.77663099999999996</v>
      </c>
      <c r="AC2">
        <v>-8.6170000000000009</v>
      </c>
      <c r="AD2">
        <v>-8.2012099999999997</v>
      </c>
      <c r="AE2">
        <v>0.90500000000000003</v>
      </c>
      <c r="AF2">
        <v>0.89999099999999999</v>
      </c>
      <c r="AG2">
        <v>11.221848749616356</v>
      </c>
      <c r="AH2">
        <v>10.11919</v>
      </c>
      <c r="AI2">
        <v>0.51033333333333331</v>
      </c>
      <c r="AJ2">
        <v>0.698658</v>
      </c>
      <c r="AK2">
        <v>-9.5039999999999996</v>
      </c>
      <c r="AL2">
        <v>-9.1252800000000001</v>
      </c>
      <c r="AM2">
        <v>0.70299999999999996</v>
      </c>
      <c r="AN2">
        <v>0.74784600000000001</v>
      </c>
      <c r="AO2">
        <v>10</v>
      </c>
      <c r="AP2">
        <v>9.7619500000000006</v>
      </c>
      <c r="AQ2">
        <v>0.5096666666666666</v>
      </c>
      <c r="AR2">
        <v>0.58351900000000001</v>
      </c>
      <c r="AS2">
        <v>-6.9359999999999999</v>
      </c>
      <c r="AT2">
        <v>-6.9383400000000002</v>
      </c>
      <c r="AU2">
        <v>0.66</v>
      </c>
      <c r="AV2">
        <v>0.64082300000000003</v>
      </c>
      <c r="AW2">
        <v>4.0999999999999996</v>
      </c>
      <c r="AX2">
        <v>4.440823</v>
      </c>
      <c r="AY2">
        <v>0.949333333</v>
      </c>
      <c r="AZ2">
        <v>0.91082300000000005</v>
      </c>
      <c r="BA2">
        <v>-8.4480000000000004</v>
      </c>
      <c r="BB2">
        <v>-8.8108229999999992</v>
      </c>
      <c r="BC2">
        <v>0.96299999999999997</v>
      </c>
      <c r="BD2">
        <v>0.91082300000000005</v>
      </c>
      <c r="BE2">
        <v>4.7359999999999998</v>
      </c>
      <c r="BF2">
        <v>4.6459999999999999</v>
      </c>
      <c r="BG2">
        <v>0.64766699999999999</v>
      </c>
      <c r="BH2">
        <v>0.69966700000000004</v>
      </c>
      <c r="BI2">
        <v>-2.645</v>
      </c>
      <c r="BJ2">
        <v>-2.34043</v>
      </c>
      <c r="BK2">
        <v>0.56201599999999996</v>
      </c>
      <c r="BL2">
        <v>0.54802799999999996</v>
      </c>
    </row>
    <row r="3" spans="1:64" x14ac:dyDescent="0.3">
      <c r="A3">
        <v>9.7695510786217259</v>
      </c>
      <c r="B3">
        <v>8.5725499999999997</v>
      </c>
      <c r="C3">
        <v>0.82466666666666677</v>
      </c>
      <c r="D3">
        <v>0.89214700000000002</v>
      </c>
      <c r="E3">
        <v>-4.6260000000000003</v>
      </c>
      <c r="F3">
        <v>-4.2526000000000002</v>
      </c>
      <c r="G3">
        <v>0.67800000000000005</v>
      </c>
      <c r="H3">
        <v>0.66825599999999996</v>
      </c>
      <c r="I3">
        <v>9.4685210829577446</v>
      </c>
      <c r="J3">
        <v>9.6784800000000004</v>
      </c>
      <c r="K3">
        <v>0.72400000000000009</v>
      </c>
      <c r="L3">
        <v>0.753328</v>
      </c>
      <c r="M3">
        <v>-4.9569999999999999</v>
      </c>
      <c r="N3">
        <v>-4.0580299999999996</v>
      </c>
      <c r="O3">
        <v>1</v>
      </c>
      <c r="P3">
        <v>0.95888099999999998</v>
      </c>
      <c r="Q3">
        <v>8.8239087409443187</v>
      </c>
      <c r="R3">
        <v>8.0460499999999993</v>
      </c>
      <c r="S3">
        <v>0.65300000000000002</v>
      </c>
      <c r="T3">
        <v>0.64674200000000004</v>
      </c>
      <c r="U3">
        <v>-6.3940000000000001</v>
      </c>
      <c r="V3">
        <v>-6.19855</v>
      </c>
      <c r="W3">
        <v>0.78700000000000003</v>
      </c>
      <c r="X3">
        <v>0.773895</v>
      </c>
      <c r="Y3">
        <v>9.0177287669604311</v>
      </c>
      <c r="Z3">
        <v>8.3272399999999998</v>
      </c>
      <c r="AA3">
        <v>0.65266666666666662</v>
      </c>
      <c r="AB3">
        <v>0.723271</v>
      </c>
      <c r="AC3">
        <v>-5.6870000000000003</v>
      </c>
      <c r="AD3">
        <v>-6.0106599999999997</v>
      </c>
      <c r="AE3">
        <v>0.78</v>
      </c>
      <c r="AF3">
        <v>0.73404700000000001</v>
      </c>
      <c r="AG3">
        <v>9.1079053973095192</v>
      </c>
      <c r="AH3">
        <v>9.0012000000000008</v>
      </c>
      <c r="AI3">
        <v>0.77700000000000002</v>
      </c>
      <c r="AJ3">
        <v>0.66163799999999995</v>
      </c>
      <c r="AK3">
        <v>-9.5760000000000005</v>
      </c>
      <c r="AL3">
        <v>-9.1039399999999997</v>
      </c>
      <c r="AM3">
        <v>0.77300000000000002</v>
      </c>
      <c r="AN3">
        <v>0.80255100000000001</v>
      </c>
      <c r="AO3">
        <v>9</v>
      </c>
      <c r="AP3">
        <v>8.5228800000000007</v>
      </c>
      <c r="AQ3">
        <v>0.6256666666666667</v>
      </c>
      <c r="AR3">
        <v>0.638988</v>
      </c>
      <c r="AS3">
        <v>-2.88</v>
      </c>
      <c r="AT3">
        <v>-4.87988</v>
      </c>
      <c r="AU3">
        <v>0.65900000000000003</v>
      </c>
      <c r="AV3">
        <v>0.66671999999999998</v>
      </c>
      <c r="AW3">
        <v>5.0999999999999996</v>
      </c>
      <c r="AX3">
        <v>5.2667200000000003</v>
      </c>
      <c r="AY3">
        <v>0.92700000000000005</v>
      </c>
      <c r="AZ3">
        <v>0.94072</v>
      </c>
      <c r="BA3">
        <v>-8.1750000000000007</v>
      </c>
      <c r="BB3">
        <v>-7.98672</v>
      </c>
      <c r="BC3">
        <v>0.82199999999999995</v>
      </c>
      <c r="BD3">
        <v>0.84672000000000003</v>
      </c>
      <c r="BE3">
        <v>4.6360000000000001</v>
      </c>
      <c r="BF3">
        <v>4.6037100000000004</v>
      </c>
      <c r="BG3">
        <v>0.63566699999999998</v>
      </c>
      <c r="BH3">
        <v>0.64766699999999999</v>
      </c>
      <c r="BI3">
        <v>-2.5880000000000001</v>
      </c>
      <c r="BJ3">
        <v>-2.0501800000000001</v>
      </c>
      <c r="BK3">
        <v>0.56927000000000005</v>
      </c>
      <c r="BL3">
        <v>0.55306100000000002</v>
      </c>
    </row>
    <row r="4" spans="1:64" x14ac:dyDescent="0.3">
      <c r="A4">
        <v>9.2218487496163561</v>
      </c>
      <c r="B4">
        <v>8.8560400000000001</v>
      </c>
      <c r="C4">
        <v>0.45500000000000002</v>
      </c>
      <c r="D4">
        <v>0.54264900000000005</v>
      </c>
      <c r="E4">
        <v>-4.9710000000000001</v>
      </c>
      <c r="F4">
        <v>-4.6242799999999997</v>
      </c>
      <c r="G4">
        <v>0.69599999999999995</v>
      </c>
      <c r="H4">
        <v>0.65400700000000001</v>
      </c>
      <c r="I4">
        <v>9.0969100130080562</v>
      </c>
      <c r="J4">
        <v>9.4005700000000001</v>
      </c>
      <c r="K4">
        <v>0.71666666666666667</v>
      </c>
      <c r="L4">
        <v>0.77894699999999994</v>
      </c>
      <c r="M4">
        <v>-11.227</v>
      </c>
      <c r="N4">
        <v>-10.37035</v>
      </c>
      <c r="O4">
        <v>0.621</v>
      </c>
      <c r="P4">
        <v>0.55822300000000002</v>
      </c>
      <c r="Q4">
        <v>8.6777807052660805</v>
      </c>
      <c r="R4">
        <v>8.3211999999999993</v>
      </c>
      <c r="S4">
        <v>0.60933333333333339</v>
      </c>
      <c r="T4">
        <v>0.70273099999999999</v>
      </c>
      <c r="U4">
        <v>-7.0549999999999997</v>
      </c>
      <c r="V4">
        <v>-7.4439599999999997</v>
      </c>
      <c r="W4">
        <v>0.92400000000000004</v>
      </c>
      <c r="X4">
        <v>0.87679200000000002</v>
      </c>
      <c r="Y4">
        <v>8.6989700043360187</v>
      </c>
      <c r="Z4">
        <v>8.0074400000000008</v>
      </c>
      <c r="AA4">
        <v>0.91666666666666663</v>
      </c>
      <c r="AB4">
        <v>0.89324800000000004</v>
      </c>
      <c r="AC4">
        <v>-7.9269999999999996</v>
      </c>
      <c r="AD4">
        <v>-7.0389600000000003</v>
      </c>
      <c r="AE4">
        <v>0.91600000000000004</v>
      </c>
      <c r="AF4">
        <v>0.82060100000000002</v>
      </c>
      <c r="AG4">
        <v>8.7212463990471711</v>
      </c>
      <c r="AH4">
        <v>9.3010300000000008</v>
      </c>
      <c r="AI4">
        <v>0.55033333333333334</v>
      </c>
      <c r="AJ4">
        <v>0.87553899999999996</v>
      </c>
      <c r="AK4">
        <v>-8.4920000000000009</v>
      </c>
      <c r="AL4">
        <v>-8.8718599999999999</v>
      </c>
      <c r="AM4">
        <v>0.79800000000000004</v>
      </c>
      <c r="AN4">
        <v>0.80925800000000003</v>
      </c>
      <c r="AO4">
        <v>8.3979400086720375</v>
      </c>
      <c r="AP4">
        <v>8.7958800000000004</v>
      </c>
      <c r="AQ4">
        <v>0.55500000000000005</v>
      </c>
      <c r="AR4">
        <v>0.59498499999999999</v>
      </c>
      <c r="AS4">
        <v>-12.481999999999999</v>
      </c>
      <c r="AT4">
        <v>-10.1494</v>
      </c>
      <c r="AU4">
        <v>0.66500000000000004</v>
      </c>
      <c r="AV4">
        <v>0.54563700000000004</v>
      </c>
      <c r="AW4">
        <v>4.9139999999999997</v>
      </c>
      <c r="AX4">
        <v>4.7456370000000003</v>
      </c>
      <c r="AY4">
        <v>0.97666666700000004</v>
      </c>
      <c r="AZ4">
        <v>0.96563699999999997</v>
      </c>
      <c r="BA4">
        <v>-8.6359999999999992</v>
      </c>
      <c r="BB4">
        <v>-8.9156370000000003</v>
      </c>
      <c r="BC4">
        <v>0.79400000000000004</v>
      </c>
      <c r="BD4">
        <v>0.80563700000000005</v>
      </c>
      <c r="BE4">
        <v>4.8360000000000003</v>
      </c>
      <c r="BF4">
        <v>4.7060000000000004</v>
      </c>
      <c r="BG4">
        <v>0.79400000000000004</v>
      </c>
      <c r="BH4">
        <v>0.72399999999999998</v>
      </c>
      <c r="BI4">
        <v>-2.395</v>
      </c>
      <c r="BJ4">
        <v>-2.5625399999999998</v>
      </c>
      <c r="BK4">
        <v>0.94234600000000002</v>
      </c>
      <c r="BL4">
        <v>0.86956500000000003</v>
      </c>
    </row>
    <row r="5" spans="1:64" x14ac:dyDescent="0.3">
      <c r="A5">
        <v>9</v>
      </c>
      <c r="B5">
        <v>8.4627599999999994</v>
      </c>
      <c r="C5">
        <v>0.876</v>
      </c>
      <c r="D5">
        <v>0.86327699999999996</v>
      </c>
      <c r="E5">
        <v>-8.8640000000000008</v>
      </c>
      <c r="F5">
        <v>-8.3635199999999994</v>
      </c>
      <c r="G5">
        <v>0.86099999999999999</v>
      </c>
      <c r="H5">
        <v>0.86279099999999997</v>
      </c>
      <c r="I5">
        <v>8.9208187539523749</v>
      </c>
      <c r="J5">
        <v>8.6139299999999999</v>
      </c>
      <c r="K5">
        <v>0.54266666666666663</v>
      </c>
      <c r="L5">
        <v>0.52314300000000002</v>
      </c>
      <c r="M5">
        <v>-4.6269999999999998</v>
      </c>
      <c r="N5">
        <v>-4.0974599999999999</v>
      </c>
      <c r="O5">
        <v>0.747</v>
      </c>
      <c r="P5">
        <v>0.79723500000000003</v>
      </c>
      <c r="Q5">
        <v>8.3979400086720375</v>
      </c>
      <c r="R5">
        <v>7.9858200000000004</v>
      </c>
      <c r="S5">
        <v>0.53166666666666662</v>
      </c>
      <c r="T5">
        <v>0.54641600000000001</v>
      </c>
      <c r="U5">
        <v>-4.0389999999999997</v>
      </c>
      <c r="V5">
        <v>-4.19855</v>
      </c>
      <c r="W5">
        <v>0.65200000000000002</v>
      </c>
      <c r="X5">
        <v>0.61843199999999998</v>
      </c>
      <c r="Y5">
        <v>8.3979400086720375</v>
      </c>
      <c r="Z5">
        <v>8.2794399999999992</v>
      </c>
      <c r="AA5">
        <v>0.65700000000000003</v>
      </c>
      <c r="AB5">
        <v>0.64984900000000001</v>
      </c>
      <c r="AC5">
        <v>-6.1920000000000002</v>
      </c>
      <c r="AD5">
        <v>-6.3196199999999996</v>
      </c>
      <c r="AE5">
        <v>0.85099999999999998</v>
      </c>
      <c r="AF5">
        <v>0.82703700000000002</v>
      </c>
      <c r="AG5">
        <v>8.431798275933005</v>
      </c>
      <c r="AH5">
        <v>9.032</v>
      </c>
      <c r="AI5">
        <v>0.53433333333333333</v>
      </c>
      <c r="AJ5">
        <v>0.70889599999999997</v>
      </c>
      <c r="AK5">
        <v>-9.3480000000000008</v>
      </c>
      <c r="AL5">
        <v>-9.1692300000000007</v>
      </c>
      <c r="AM5">
        <v>0.77200000000000002</v>
      </c>
      <c r="AN5">
        <v>0.63044100000000003</v>
      </c>
      <c r="AO5">
        <v>7.7447274948966935</v>
      </c>
      <c r="AP5">
        <v>6.5301799999999997</v>
      </c>
      <c r="AQ5">
        <v>0.48900000000000005</v>
      </c>
      <c r="AR5">
        <v>0.48128900000000002</v>
      </c>
      <c r="AS5">
        <v>-8.9269999999999996</v>
      </c>
      <c r="AT5">
        <v>-9.0085899999999999</v>
      </c>
      <c r="AU5">
        <v>0.65100000000000002</v>
      </c>
      <c r="AV5">
        <v>0.67529899999999998</v>
      </c>
      <c r="AW5">
        <v>5.4219999999999997</v>
      </c>
      <c r="AX5">
        <v>5.7529899999999996</v>
      </c>
      <c r="AY5">
        <v>0.94566666700000002</v>
      </c>
      <c r="AZ5">
        <v>0.95299</v>
      </c>
      <c r="BA5">
        <v>-8.8089999999999993</v>
      </c>
      <c r="BB5">
        <v>-8.9129900000000006</v>
      </c>
      <c r="BC5">
        <v>0.97499999999999998</v>
      </c>
      <c r="BD5">
        <v>0.95299</v>
      </c>
      <c r="BE5">
        <v>4.8360000000000003</v>
      </c>
      <c r="BF5">
        <v>4.7859999999999996</v>
      </c>
      <c r="BG5">
        <v>0.85399999999999998</v>
      </c>
      <c r="BH5">
        <v>0.79766700000000001</v>
      </c>
      <c r="BI5">
        <v>-2.266</v>
      </c>
      <c r="BJ5">
        <v>-2.34091</v>
      </c>
      <c r="BK5">
        <v>1</v>
      </c>
      <c r="BL5">
        <v>0.92415199999999997</v>
      </c>
    </row>
    <row r="6" spans="1:64" x14ac:dyDescent="0.3">
      <c r="A6">
        <v>8.9586073148417746</v>
      </c>
      <c r="B6">
        <v>7.8349099999999998</v>
      </c>
      <c r="C6">
        <v>0.53733333333333333</v>
      </c>
      <c r="D6">
        <v>0.65348600000000001</v>
      </c>
      <c r="E6">
        <v>-7.34</v>
      </c>
      <c r="F6">
        <v>-7.66052</v>
      </c>
      <c r="G6">
        <v>0.77500000000000002</v>
      </c>
      <c r="H6">
        <v>0.80184900000000003</v>
      </c>
      <c r="I6">
        <v>8.6989700043360187</v>
      </c>
      <c r="J6">
        <v>8.6503399999999999</v>
      </c>
      <c r="K6">
        <v>0.79066666666666663</v>
      </c>
      <c r="L6">
        <v>0.70687900000000004</v>
      </c>
      <c r="M6">
        <v>-11.045</v>
      </c>
      <c r="N6">
        <v>-10.556760000000001</v>
      </c>
      <c r="O6">
        <v>0.59699999999999998</v>
      </c>
      <c r="P6">
        <v>0.60965199999999997</v>
      </c>
      <c r="Q6">
        <v>8</v>
      </c>
      <c r="R6">
        <v>8.91174</v>
      </c>
      <c r="S6">
        <v>0.60399999999999998</v>
      </c>
      <c r="T6">
        <v>0.64673099999999994</v>
      </c>
      <c r="U6">
        <v>-7.6390000000000002</v>
      </c>
      <c r="V6">
        <v>-7.19855</v>
      </c>
      <c r="W6">
        <v>0.66</v>
      </c>
      <c r="X6">
        <v>0.60502400000000001</v>
      </c>
      <c r="Y6">
        <v>8.1307682802690238</v>
      </c>
      <c r="Z6">
        <v>7.9086400000000001</v>
      </c>
      <c r="AA6">
        <v>0.64033333333333331</v>
      </c>
      <c r="AB6">
        <v>0.68976400000000004</v>
      </c>
      <c r="AC6">
        <v>-6.1959999999999997</v>
      </c>
      <c r="AD6">
        <v>-6.2012099999999997</v>
      </c>
      <c r="AE6">
        <v>0.90800000000000003</v>
      </c>
      <c r="AF6">
        <v>0.8801466</v>
      </c>
      <c r="AG6">
        <v>8</v>
      </c>
      <c r="AH6">
        <v>7.0268699999999997</v>
      </c>
      <c r="AI6">
        <v>0.59699999999999998</v>
      </c>
      <c r="AJ6">
        <v>0.62052700000000005</v>
      </c>
      <c r="AK6">
        <v>-10.657999999999999</v>
      </c>
      <c r="AL6">
        <v>-11.04477</v>
      </c>
      <c r="AM6">
        <v>0.67800000000000005</v>
      </c>
      <c r="AN6">
        <v>0.70208199999999998</v>
      </c>
      <c r="AO6">
        <v>7.5228787452803374</v>
      </c>
      <c r="AP6">
        <v>6.3990299999999998</v>
      </c>
      <c r="AQ6">
        <v>0.64533333333333331</v>
      </c>
      <c r="AR6">
        <v>0.67621600000000004</v>
      </c>
      <c r="AS6">
        <v>-9.734</v>
      </c>
      <c r="AT6">
        <v>-9.3625600000000002</v>
      </c>
      <c r="AU6">
        <v>0.85</v>
      </c>
      <c r="AV6">
        <v>0.90166800000000003</v>
      </c>
      <c r="AW6">
        <v>5.0179999999999998</v>
      </c>
      <c r="AX6">
        <v>5.3016680000000003</v>
      </c>
      <c r="AY6">
        <v>0.88166666699999996</v>
      </c>
      <c r="AZ6">
        <v>0.871668</v>
      </c>
      <c r="BA6">
        <v>-6.9489999999999998</v>
      </c>
      <c r="BB6">
        <v>-7.6616679999999997</v>
      </c>
      <c r="BC6">
        <v>0.95299999999999996</v>
      </c>
      <c r="BD6">
        <v>0.86166799999999999</v>
      </c>
      <c r="BE6">
        <v>5.1360000000000001</v>
      </c>
      <c r="BF6">
        <v>5.3123800000000001</v>
      </c>
      <c r="BG6">
        <v>0.79</v>
      </c>
      <c r="BH6">
        <v>0.77033300000000005</v>
      </c>
      <c r="BI6">
        <v>-2.0169999999999999</v>
      </c>
      <c r="BJ6">
        <v>-2.02197</v>
      </c>
      <c r="BK6">
        <v>0.86338800000000004</v>
      </c>
      <c r="BL6">
        <v>0.80124200000000001</v>
      </c>
    </row>
    <row r="7" spans="1:64" x14ac:dyDescent="0.3">
      <c r="A7">
        <v>8.2676062401770309</v>
      </c>
      <c r="B7">
        <v>8.0737799999999993</v>
      </c>
      <c r="C7">
        <v>0.87566666666666659</v>
      </c>
      <c r="D7">
        <v>0.89264900000000003</v>
      </c>
      <c r="E7">
        <v>-5.8319999999999999</v>
      </c>
      <c r="F7">
        <v>-5.6534800000000001</v>
      </c>
      <c r="G7">
        <v>0.89300000000000002</v>
      </c>
      <c r="H7">
        <v>0.80907399999999996</v>
      </c>
      <c r="I7">
        <v>8.431798275933005</v>
      </c>
      <c r="J7">
        <v>8.6168600000000009</v>
      </c>
      <c r="K7">
        <v>0.55733333333333335</v>
      </c>
      <c r="L7">
        <v>0.52091900000000002</v>
      </c>
      <c r="M7">
        <v>-4.8250000000000002</v>
      </c>
      <c r="N7">
        <v>-4.0163500000000001</v>
      </c>
      <c r="O7">
        <v>0.78</v>
      </c>
      <c r="P7">
        <v>0.69716100000000003</v>
      </c>
      <c r="Q7">
        <v>7.6777807052660805</v>
      </c>
      <c r="R7">
        <v>8.0362200000000001</v>
      </c>
      <c r="S7">
        <v>0.52533333333333332</v>
      </c>
      <c r="T7">
        <v>0.64674200000000004</v>
      </c>
      <c r="U7">
        <v>-4.1269999999999998</v>
      </c>
      <c r="V7">
        <v>-4.19855</v>
      </c>
      <c r="W7">
        <v>0.74199999999999999</v>
      </c>
      <c r="X7">
        <v>0.64539299999999999</v>
      </c>
      <c r="Y7">
        <v>7.8860566476931631</v>
      </c>
      <c r="Z7">
        <v>7.9526300000000001</v>
      </c>
      <c r="AA7">
        <v>0.81666666666666676</v>
      </c>
      <c r="AB7">
        <v>0.83330800000000005</v>
      </c>
      <c r="AC7">
        <v>-8.1479999999999997</v>
      </c>
      <c r="AD7">
        <v>-7.4860600000000002</v>
      </c>
      <c r="AE7">
        <v>0.79600000000000004</v>
      </c>
      <c r="AF7">
        <v>0.81458299999999995</v>
      </c>
      <c r="AG7">
        <v>7.3979400086720375</v>
      </c>
      <c r="AH7">
        <v>6.7189699999999997</v>
      </c>
      <c r="AI7">
        <v>0.42499999999999999</v>
      </c>
      <c r="AJ7">
        <v>0.85889599999999999</v>
      </c>
      <c r="AK7">
        <v>-10.587</v>
      </c>
      <c r="AL7">
        <v>-10.5205</v>
      </c>
      <c r="AM7">
        <v>0.86099999999999999</v>
      </c>
      <c r="AN7">
        <v>0.82798700000000003</v>
      </c>
      <c r="AO7">
        <v>7.075720713938118</v>
      </c>
      <c r="AP7">
        <v>6.4948499999999996</v>
      </c>
      <c r="AQ7">
        <v>0.56900000000000006</v>
      </c>
      <c r="AR7">
        <v>0.58888099999999999</v>
      </c>
      <c r="AS7">
        <v>-8.7189999999999994</v>
      </c>
      <c r="AT7">
        <v>-8.0108499999999996</v>
      </c>
      <c r="AU7">
        <v>0.78300000000000003</v>
      </c>
      <c r="AV7">
        <v>0.75534800000000002</v>
      </c>
      <c r="BE7">
        <v>4.45</v>
      </c>
      <c r="BF7">
        <v>4.2460000000000004</v>
      </c>
      <c r="BG7">
        <v>0.67400000000000004</v>
      </c>
      <c r="BH7">
        <v>0.70466700000000004</v>
      </c>
      <c r="BI7">
        <v>-1.8080000000000001</v>
      </c>
      <c r="BJ7">
        <v>-2.0443600000000002</v>
      </c>
      <c r="BK7">
        <v>0.84394899999999995</v>
      </c>
      <c r="BL7">
        <v>0.84848500000000004</v>
      </c>
    </row>
    <row r="8" spans="1:64" x14ac:dyDescent="0.3">
      <c r="A8">
        <v>8</v>
      </c>
      <c r="B8">
        <v>8.5822299999999991</v>
      </c>
      <c r="C8">
        <v>0.78900000000000003</v>
      </c>
      <c r="D8">
        <v>0.84621000000000002</v>
      </c>
      <c r="E8">
        <v>-5.149</v>
      </c>
      <c r="F8">
        <v>-5.3415299999999997</v>
      </c>
      <c r="G8">
        <v>0.66700000000000004</v>
      </c>
      <c r="H8">
        <v>0.660408</v>
      </c>
      <c r="I8">
        <v>8.2291479883578553</v>
      </c>
      <c r="J8">
        <v>8.5947700000000005</v>
      </c>
      <c r="K8">
        <v>0.90200000000000002</v>
      </c>
      <c r="L8">
        <v>0.96910399999999997</v>
      </c>
      <c r="M8">
        <v>-5.008</v>
      </c>
      <c r="N8">
        <v>-5.3127899999999997</v>
      </c>
      <c r="O8">
        <v>0.91</v>
      </c>
      <c r="P8">
        <v>0.800431</v>
      </c>
      <c r="Q8">
        <v>7.327902142064282</v>
      </c>
      <c r="R8">
        <v>7.9716300000000002</v>
      </c>
      <c r="S8">
        <v>0.72800000000000009</v>
      </c>
      <c r="T8">
        <v>0.78617899999999996</v>
      </c>
      <c r="U8">
        <v>-3.6360000000000001</v>
      </c>
      <c r="V8">
        <v>-5.52583</v>
      </c>
      <c r="W8">
        <v>0.66900000000000004</v>
      </c>
      <c r="X8">
        <v>0.726495</v>
      </c>
      <c r="Y8">
        <v>7.6575773191777934</v>
      </c>
      <c r="Z8">
        <v>7.9521600000000001</v>
      </c>
      <c r="AA8">
        <v>0.59466666666666668</v>
      </c>
      <c r="AB8">
        <v>0.50426300000000002</v>
      </c>
      <c r="AC8">
        <v>-7.8040000000000003</v>
      </c>
      <c r="AD8">
        <v>-6.7496400000000003</v>
      </c>
      <c r="AE8">
        <v>0.60199999999999998</v>
      </c>
      <c r="AF8">
        <v>0.62060099999999996</v>
      </c>
      <c r="AG8">
        <v>7.1500280876711502</v>
      </c>
      <c r="AH8">
        <v>6.7958800000000004</v>
      </c>
      <c r="AI8">
        <v>0.68299999999999994</v>
      </c>
      <c r="AJ8">
        <v>0.62403299999999995</v>
      </c>
      <c r="AK8">
        <v>-14.512</v>
      </c>
      <c r="AL8">
        <v>-10.83014</v>
      </c>
      <c r="AM8">
        <v>0.67400000000000004</v>
      </c>
      <c r="AN8">
        <v>0.65291999999999994</v>
      </c>
      <c r="AO8">
        <v>6.8013429130455769</v>
      </c>
      <c r="AP8">
        <v>6.1870900000000004</v>
      </c>
      <c r="AQ8">
        <v>0.51666666666666672</v>
      </c>
      <c r="AR8">
        <v>0.53427000000000002</v>
      </c>
      <c r="AS8">
        <v>-11.007999999999999</v>
      </c>
      <c r="AT8">
        <v>-9.6987900000000007</v>
      </c>
      <c r="AU8">
        <v>0.66300000000000003</v>
      </c>
      <c r="AV8">
        <v>0.629382</v>
      </c>
      <c r="BE8">
        <v>5.05</v>
      </c>
      <c r="BF8">
        <v>4.9988599999999996</v>
      </c>
      <c r="BG8">
        <v>0.66466700000000001</v>
      </c>
      <c r="BH8">
        <v>0.653667</v>
      </c>
      <c r="BI8">
        <v>-1.7509999999999999</v>
      </c>
      <c r="BJ8">
        <v>-1.7769600000000001</v>
      </c>
      <c r="BK8">
        <v>1</v>
      </c>
      <c r="BL8">
        <v>0.84848500000000004</v>
      </c>
    </row>
    <row r="9" spans="1:64" x14ac:dyDescent="0.3">
      <c r="A9">
        <v>7.4685210829577446</v>
      </c>
      <c r="B9">
        <v>7.7827700000000002</v>
      </c>
      <c r="C9">
        <v>0.89533333333333331</v>
      </c>
      <c r="D9">
        <v>0.94455800000000001</v>
      </c>
      <c r="E9">
        <v>-5.0369999999999999</v>
      </c>
      <c r="F9">
        <v>-4.8131500000000003</v>
      </c>
      <c r="G9">
        <v>0.872</v>
      </c>
      <c r="H9">
        <v>0.85400699999999996</v>
      </c>
      <c r="I9">
        <v>8</v>
      </c>
      <c r="J9">
        <v>8.1381899999999998</v>
      </c>
      <c r="K9">
        <v>0.56133333333333335</v>
      </c>
      <c r="L9">
        <v>0.55740199999999995</v>
      </c>
      <c r="M9">
        <v>-4.2290000000000001</v>
      </c>
      <c r="N9">
        <v>-5.1608900000000002</v>
      </c>
      <c r="O9">
        <v>0.66400000000000003</v>
      </c>
      <c r="P9">
        <v>0.62349500000000002</v>
      </c>
      <c r="Q9">
        <v>6.9318141382538379</v>
      </c>
      <c r="R9">
        <v>7.04</v>
      </c>
      <c r="S9">
        <v>0.46900000000000003</v>
      </c>
      <c r="T9">
        <v>0.54674199999999995</v>
      </c>
      <c r="U9">
        <v>-7.07</v>
      </c>
      <c r="V9">
        <v>-7.4612999999999996</v>
      </c>
      <c r="W9">
        <v>0.70499999999999996</v>
      </c>
      <c r="X9">
        <v>0.69541799999999998</v>
      </c>
      <c r="Y9">
        <v>7.3979400086720375</v>
      </c>
      <c r="Z9">
        <v>8.0475300000000001</v>
      </c>
      <c r="AA9">
        <v>0.63166666666666671</v>
      </c>
      <c r="AB9">
        <v>0.60079499999999997</v>
      </c>
      <c r="AC9">
        <v>-4.734</v>
      </c>
      <c r="AD9">
        <v>-4.6254299999999997</v>
      </c>
      <c r="AE9">
        <v>0.77200000000000002</v>
      </c>
      <c r="AF9">
        <v>0.77996299999999996</v>
      </c>
      <c r="AG9">
        <v>7.0409586076789061</v>
      </c>
      <c r="AH9">
        <v>6.5451600000000001</v>
      </c>
      <c r="AI9">
        <v>0.78566666666666674</v>
      </c>
      <c r="AJ9">
        <v>0.69555299999999998</v>
      </c>
      <c r="AK9">
        <v>-12.182</v>
      </c>
      <c r="AL9">
        <v>-11.144769999999999</v>
      </c>
      <c r="AM9">
        <v>0.86399999999999999</v>
      </c>
      <c r="AN9">
        <v>0.90904799999999997</v>
      </c>
      <c r="AO9">
        <v>6.5228787452803374</v>
      </c>
      <c r="AP9">
        <v>6.7212500000000004</v>
      </c>
      <c r="AQ9">
        <v>0.56799999999999995</v>
      </c>
      <c r="AR9">
        <v>0.68176400000000004</v>
      </c>
      <c r="AS9">
        <v>-10.516</v>
      </c>
      <c r="AT9">
        <v>-9.5100700000000007</v>
      </c>
      <c r="AU9">
        <v>0.68799999999999994</v>
      </c>
      <c r="AV9">
        <v>0.64795100000000005</v>
      </c>
      <c r="BE9">
        <v>4.6360000000000001</v>
      </c>
      <c r="BF9">
        <v>4.4459999999999997</v>
      </c>
      <c r="BG9">
        <v>0.56866700000000003</v>
      </c>
      <c r="BH9">
        <v>0.63366699999999998</v>
      </c>
      <c r="BI9">
        <v>-1.496</v>
      </c>
      <c r="BJ9">
        <v>-1.6672199999999999</v>
      </c>
      <c r="BK9">
        <v>1</v>
      </c>
      <c r="BL9">
        <v>0.80164899999999994</v>
      </c>
    </row>
    <row r="10" spans="1:64" x14ac:dyDescent="0.3">
      <c r="A10">
        <v>7.2006594505464179</v>
      </c>
      <c r="B10">
        <v>7.6807600000000003</v>
      </c>
      <c r="C10">
        <v>0.79899999999999993</v>
      </c>
      <c r="D10">
        <v>0.784945</v>
      </c>
      <c r="E10">
        <v>-4.9359999999999999</v>
      </c>
      <c r="F10">
        <v>-4.5334899999999996</v>
      </c>
      <c r="G10">
        <v>0.89100000000000001</v>
      </c>
      <c r="H10">
        <v>0.92139800000000005</v>
      </c>
      <c r="I10">
        <v>7.8181564120552274</v>
      </c>
      <c r="J10">
        <v>7.8149899999999999</v>
      </c>
      <c r="K10">
        <v>0.82433333333333325</v>
      </c>
      <c r="L10">
        <v>0.87627900000000003</v>
      </c>
      <c r="M10">
        <v>-5.9279999999999999</v>
      </c>
      <c r="N10">
        <v>-7.0592800000000002</v>
      </c>
      <c r="O10">
        <v>0.68</v>
      </c>
      <c r="P10">
        <v>0.62402400000000002</v>
      </c>
      <c r="Q10">
        <v>6.6100015773926666</v>
      </c>
      <c r="R10">
        <v>7.1374700000000004</v>
      </c>
      <c r="S10">
        <v>0.81733333333333336</v>
      </c>
      <c r="T10">
        <v>0.88617900000000005</v>
      </c>
      <c r="U10">
        <v>-10.263</v>
      </c>
      <c r="V10">
        <v>-8.6317500000000003</v>
      </c>
      <c r="W10">
        <v>0.93300000000000005</v>
      </c>
      <c r="X10">
        <v>0.82349000000000006</v>
      </c>
      <c r="Y10">
        <v>7.3010299956639813</v>
      </c>
      <c r="Z10">
        <v>7.32761</v>
      </c>
      <c r="AA10">
        <v>0.54399999999999993</v>
      </c>
      <c r="AB10">
        <v>0.500359</v>
      </c>
      <c r="AC10">
        <v>-7.6920000000000002</v>
      </c>
      <c r="AD10">
        <v>-7.7302299999999997</v>
      </c>
      <c r="AE10">
        <v>0.67800000000000005</v>
      </c>
      <c r="AF10">
        <v>0.65458300000000003</v>
      </c>
      <c r="AG10">
        <v>6.6575773191777934</v>
      </c>
      <c r="AH10">
        <v>6.7189699999999997</v>
      </c>
      <c r="AI10">
        <v>0.67499999999999993</v>
      </c>
      <c r="AJ10">
        <v>0.60399999999999998</v>
      </c>
      <c r="AK10">
        <v>-7.6689999999999996</v>
      </c>
      <c r="AL10">
        <v>-7.5125999999999999</v>
      </c>
      <c r="AM10">
        <v>0.61899999999999999</v>
      </c>
      <c r="AN10">
        <v>0.63413699999999995</v>
      </c>
      <c r="AO10">
        <v>6.3565473235138121</v>
      </c>
      <c r="AP10">
        <v>6.3080299999999996</v>
      </c>
      <c r="AQ10">
        <v>0.89033333333333331</v>
      </c>
      <c r="AR10">
        <v>0.87172400000000005</v>
      </c>
      <c r="AS10">
        <v>-7.9379999999999997</v>
      </c>
      <c r="AT10">
        <v>-8.5416000000000007</v>
      </c>
      <c r="AU10">
        <v>0.83399999999999996</v>
      </c>
      <c r="AV10">
        <v>0.821488</v>
      </c>
      <c r="BE10">
        <v>4.5860000000000003</v>
      </c>
      <c r="BF10">
        <v>4.7060000000000004</v>
      </c>
      <c r="BG10">
        <v>0.71466700000000005</v>
      </c>
      <c r="BH10">
        <v>0.67366700000000002</v>
      </c>
      <c r="BI10">
        <v>-1.4390000000000001</v>
      </c>
      <c r="BJ10">
        <v>-1.7845599999999999</v>
      </c>
      <c r="BK10">
        <v>0.927593</v>
      </c>
      <c r="BL10">
        <v>0.84848500000000004</v>
      </c>
    </row>
    <row r="11" spans="1:64" x14ac:dyDescent="0.3">
      <c r="A11">
        <v>6.5157001606532141</v>
      </c>
      <c r="B11">
        <v>6.7417699999999998</v>
      </c>
      <c r="C11">
        <v>0.83433333333333337</v>
      </c>
      <c r="D11">
        <v>0.89264900000000003</v>
      </c>
      <c r="E11">
        <v>-5.5750000000000002</v>
      </c>
      <c r="F11">
        <v>-7.7782999999999998</v>
      </c>
      <c r="G11">
        <v>0.68300000000000005</v>
      </c>
      <c r="H11">
        <v>0.65342500000000003</v>
      </c>
      <c r="I11">
        <v>7.5421181032660076</v>
      </c>
      <c r="J11">
        <v>7.8469499999999996</v>
      </c>
      <c r="K11">
        <v>0.95000000000000007</v>
      </c>
      <c r="L11">
        <v>0.96542600000000001</v>
      </c>
      <c r="M11">
        <v>-5.367</v>
      </c>
      <c r="N11">
        <v>-7.1520599999999996</v>
      </c>
      <c r="O11">
        <v>0.82</v>
      </c>
      <c r="P11">
        <v>0.77441300000000002</v>
      </c>
      <c r="Q11">
        <v>6.0990869322623311</v>
      </c>
      <c r="R11">
        <v>6.8859300000000001</v>
      </c>
      <c r="S11">
        <v>0.59799999999999998</v>
      </c>
      <c r="T11">
        <v>0.54674199999999995</v>
      </c>
      <c r="U11">
        <v>-5.1180000000000003</v>
      </c>
      <c r="V11">
        <v>-6.4759200000000003</v>
      </c>
      <c r="W11">
        <v>0.63500000000000001</v>
      </c>
      <c r="X11">
        <v>0.64361500000000005</v>
      </c>
      <c r="Y11">
        <v>7.0268721464003017</v>
      </c>
      <c r="Z11">
        <v>7.6234099999999998</v>
      </c>
      <c r="AA11">
        <v>0.60899999999999999</v>
      </c>
      <c r="AB11">
        <v>0.60629</v>
      </c>
      <c r="AC11">
        <v>-5.6859999999999999</v>
      </c>
      <c r="AD11">
        <v>-7.0196199999999997</v>
      </c>
      <c r="AE11">
        <v>0.78500000000000003</v>
      </c>
      <c r="AF11">
        <v>0.754583</v>
      </c>
      <c r="AG11">
        <v>6.0154726866562074</v>
      </c>
      <c r="AH11">
        <v>6.6123000000000003</v>
      </c>
      <c r="AI11">
        <v>0.67366666666666664</v>
      </c>
      <c r="AJ11">
        <v>0.72052700000000003</v>
      </c>
      <c r="AK11">
        <v>-5.4020000000000001</v>
      </c>
      <c r="AL11">
        <v>-5.5125999999999999</v>
      </c>
      <c r="AM11">
        <v>0.88</v>
      </c>
      <c r="AN11">
        <v>0.83413700000000002</v>
      </c>
      <c r="AO11">
        <v>6.1674910872937634</v>
      </c>
      <c r="AP11">
        <v>6.4948499999999996</v>
      </c>
      <c r="AQ11">
        <v>0.6263333333333333</v>
      </c>
      <c r="AR11">
        <v>0.64581100000000002</v>
      </c>
      <c r="AS11">
        <v>-9.9079999999999995</v>
      </c>
      <c r="AT11">
        <v>-8.1296199999999992</v>
      </c>
      <c r="AU11">
        <v>0.77200000000000002</v>
      </c>
      <c r="AV11">
        <v>0.750502</v>
      </c>
      <c r="BE11">
        <v>4.95</v>
      </c>
      <c r="BF11">
        <v>4.9988599999999996</v>
      </c>
      <c r="BG11">
        <v>0.80056183999999997</v>
      </c>
      <c r="BH11">
        <v>0.74937290000000001</v>
      </c>
      <c r="BI11">
        <v>-4.7430000000000003</v>
      </c>
      <c r="BJ11">
        <v>-3.1683745999999999</v>
      </c>
      <c r="BK11">
        <v>0.75539599999999996</v>
      </c>
      <c r="BL11">
        <v>0.74796700000000005</v>
      </c>
    </row>
    <row r="13" spans="1:64" x14ac:dyDescent="0.3">
      <c r="A13" t="s">
        <v>189</v>
      </c>
      <c r="B13">
        <v>0.64277154570072215</v>
      </c>
      <c r="D13">
        <v>0.78238099999999999</v>
      </c>
      <c r="F13">
        <v>0.70042024663547919</v>
      </c>
      <c r="H13">
        <v>0.76099008401508328</v>
      </c>
      <c r="J13">
        <v>0.89057668689244374</v>
      </c>
      <c r="L13">
        <v>0.90500935584041886</v>
      </c>
      <c r="N13">
        <v>0.86413453275992846</v>
      </c>
      <c r="P13">
        <v>0.81879021691275411</v>
      </c>
      <c r="R13">
        <v>0.67400383683394793</v>
      </c>
      <c r="T13">
        <v>0.67826947998385445</v>
      </c>
      <c r="V13">
        <v>0.76648711408057291</v>
      </c>
      <c r="X13">
        <v>0.73760326560902545</v>
      </c>
      <c r="Z13">
        <v>0.72833248325604716</v>
      </c>
      <c r="AB13">
        <v>0.77615065799402816</v>
      </c>
      <c r="AD13">
        <v>0.71691215870262393</v>
      </c>
      <c r="AF13">
        <v>0.84280727322673499</v>
      </c>
      <c r="AH13">
        <v>0.79739828407782032</v>
      </c>
      <c r="AJ13">
        <v>0.75118061269309577</v>
      </c>
      <c r="AL13">
        <v>0.72148625801354949</v>
      </c>
      <c r="AN13">
        <v>0.60301293035619219</v>
      </c>
      <c r="AP13">
        <v>0.71189321121589622</v>
      </c>
      <c r="AR13">
        <v>0.81015715582525138</v>
      </c>
      <c r="AT13">
        <v>0.73920932072256118</v>
      </c>
      <c r="AV13">
        <v>0.60540837769407629</v>
      </c>
      <c r="AX13">
        <v>0.6249315855083033</v>
      </c>
      <c r="AZ13">
        <v>0.60740069448101996</v>
      </c>
      <c r="BB13">
        <v>0.65083219434828044</v>
      </c>
      <c r="BD13">
        <v>0.58621380995651773</v>
      </c>
      <c r="BF13">
        <v>0.6306762231861166</v>
      </c>
      <c r="BH13">
        <v>0.72603786881444932</v>
      </c>
      <c r="BJ13">
        <v>0.62093700031009358</v>
      </c>
      <c r="BL13">
        <v>0.66774201114459597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AKT1</vt:lpstr>
      <vt:lpstr>CDK2</vt:lpstr>
      <vt:lpstr>DPP4</vt:lpstr>
      <vt:lpstr>EGFR</vt:lpstr>
      <vt:lpstr>PPARG</vt:lpstr>
      <vt:lpstr>AA2AR</vt:lpstr>
      <vt:lpstr>p53</vt:lpstr>
      <vt:lpstr>TDP1</vt:lpstr>
      <vt:lpstr>Preditions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saeed mosh</dc:creator>
  <cp:lastModifiedBy>saeed mosh</cp:lastModifiedBy>
  <dcterms:created xsi:type="dcterms:W3CDTF">2023-11-15T05:52:55Z</dcterms:created>
  <dcterms:modified xsi:type="dcterms:W3CDTF">2023-12-03T03:09:32Z</dcterms:modified>
</cp:coreProperties>
</file>