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B_DATA\THOR_MANG_DATA\03 THOR_ALL\04 FT 캘리브레이션\FT-Sensor_Calibration_160701\Foot\"/>
    </mc:Choice>
  </mc:AlternateContent>
  <bookViews>
    <workbookView xWindow="90" yWindow="225" windowWidth="15180" windowHeight="10110" activeTab="3"/>
  </bookViews>
  <sheets>
    <sheet name="Calibration Info (Raw)" sheetId="1" r:id="rId1"/>
    <sheet name="Signal Conditioning" sheetId="4" r:id="rId2"/>
    <sheet name="Calibration Info (Amplified)" sheetId="3" r:id="rId3"/>
    <sheet name="Sample Calculations" sheetId="2" r:id="rId4"/>
  </sheets>
  <definedNames>
    <definedName name="ADCMax">'Signal Conditioning'!$B$7</definedName>
    <definedName name="ADCMin">'Signal Conditioning'!$B$8</definedName>
    <definedName name="ADCRange">'Signal Conditioning'!$B$9</definedName>
    <definedName name="ADCUnloaded">'Signal Conditioning'!$B$10</definedName>
    <definedName name="AmpBiasSlopes">'Calibration Info (Amplified)'!$C$14:$H$14</definedName>
    <definedName name="AmpCalMatrix">'Calibration Info (Amplified)'!$C$5:$H$10</definedName>
    <definedName name="AmpCalTherm">'Calibration Info (Amplified)'!$C$16</definedName>
    <definedName name="AmpGainSlopes">'Calibration Info (Amplified)'!$C$15:$H$15</definedName>
    <definedName name="AmpHWBias">'Signal Conditioning'!$B$15:$G$15</definedName>
    <definedName name="AmplifierGains">'Signal Conditioning'!$B$14:$G$14</definedName>
    <definedName name="AmpOutputRange">'Signal Conditioning'!#REF!</definedName>
    <definedName name="Body">'Calibration Info (Raw)'!$E$1</definedName>
    <definedName name="CalDate">'Calibration Info (Raw)'!$E$3</definedName>
    <definedName name="CalThermCompanion">'Calibration Info (Raw)'!$B$24</definedName>
    <definedName name="CalThermCorrCoef">'Calibration Info (Raw)'!$B$25</definedName>
    <definedName name="DiffMeasurement">'Sample Calculations'!$B$7:$G$7</definedName>
    <definedName name="DiffMeasurementC">'Sample Calculations'!$B$20:$G$20</definedName>
    <definedName name="Excitation">'Signal Conditioning'!$B$4</definedName>
    <definedName name="Family">'Calibration Info (Raw)'!$B$2</definedName>
    <definedName name="ForceUnits">'Calibration Info (Raw)'!$B$4</definedName>
    <definedName name="GainMultiplier">'Calibration Info (Raw)'!$E$5</definedName>
    <definedName name="HWTempComp">'Calibration Info (Raw)'!$B$6</definedName>
    <definedName name="LoadedMeasurement">'Sample Calculations'!$B$4:$G$4</definedName>
    <definedName name="LoadedMeasurementC">'Sample Calculations'!$B$19:$G$19</definedName>
    <definedName name="NominalUnloadedOutput">'Signal Conditioning'!$B$5</definedName>
    <definedName name="NumGauges">'Calibration Info (Raw)'!$E$2</definedName>
    <definedName name="PartNumber">'Calibration Info (Raw)'!$B$3</definedName>
    <definedName name="RatedRange">'Calibration Info (Raw)'!$H$10:$H$15</definedName>
    <definedName name="RawBiasSlopes">'Calibration Info (Raw)'!$B$21:$G$21</definedName>
    <definedName name="RawCalMatrix">'Calibration Info (Raw)'!$B$10:$G$15</definedName>
    <definedName name="RawCalTherm">'Calibration Info (Raw)'!$B$23</definedName>
    <definedName name="RawGainSlopes">'Calibration Info (Raw)'!$B$22:$G$22</definedName>
    <definedName name="RawHWBias">'Calibration Info (Raw)'!$B$19:$G$19</definedName>
    <definedName name="RawOutputRange">'Calibration Info (Raw)'!$B$17:$G$17</definedName>
    <definedName name="Serial">'Calibration Info (Raw)'!$B$1</definedName>
    <definedName name="SGHI">'Signal Conditioning'!$B$2</definedName>
    <definedName name="SGLO">'Signal Conditioning'!$B$3</definedName>
    <definedName name="TempComp">'Calibration Info (Raw)'!$B$5</definedName>
    <definedName name="ThermCompanion">'Signal Conditioning'!$B$17</definedName>
    <definedName name="ThermCorr">'Calibration Info (Amplified)'!$C$12</definedName>
    <definedName name="ThermistorGain">'Signal Conditioning'!$B$18</definedName>
    <definedName name="ThermistorOffset">'Signal Conditioning'!$B$19</definedName>
    <definedName name="TorqueUnits">'Calibration Info (Raw)'!$E$4</definedName>
    <definedName name="UnloadedMeasurement">'Sample Calculations'!$B$3:$G$3</definedName>
    <definedName name="UnloadedMeasurementC">'Sample Calculations'!$B$18:$G$18</definedName>
  </definedNames>
  <calcPr calcId="152511"/>
</workbook>
</file>

<file path=xl/calcChain.xml><?xml version="1.0" encoding="utf-8"?>
<calcChain xmlns="http://schemas.openxmlformats.org/spreadsheetml/2006/main">
  <c r="D7" i="2" l="1"/>
  <c r="F7" i="2"/>
  <c r="B7" i="2"/>
  <c r="G7" i="2"/>
  <c r="C7" i="2"/>
  <c r="E7" i="2"/>
  <c r="S32" i="2"/>
  <c r="R32" i="2"/>
  <c r="Q32" i="2"/>
  <c r="P32" i="2"/>
  <c r="O32" i="2"/>
  <c r="N32" i="2"/>
  <c r="Q18" i="2"/>
  <c r="P18" i="2"/>
  <c r="O18" i="2"/>
  <c r="N18" i="2"/>
  <c r="M18" i="2"/>
  <c r="L18" i="2"/>
  <c r="Q17" i="2"/>
  <c r="P17" i="2"/>
  <c r="O17" i="2"/>
  <c r="N17" i="2"/>
  <c r="M17" i="2"/>
  <c r="L17" i="2"/>
  <c r="Q16" i="2"/>
  <c r="P16" i="2"/>
  <c r="O16" i="2"/>
  <c r="N16" i="2"/>
  <c r="M16" i="2"/>
  <c r="L16" i="2"/>
  <c r="Q15" i="2"/>
  <c r="P15" i="2"/>
  <c r="O15" i="2"/>
  <c r="N15" i="2"/>
  <c r="M15" i="2"/>
  <c r="L15" i="2"/>
  <c r="Q14" i="2"/>
  <c r="P14" i="2"/>
  <c r="O14" i="2"/>
  <c r="N14" i="2"/>
  <c r="M14" i="2"/>
  <c r="L14" i="2"/>
  <c r="Q13" i="2"/>
  <c r="P13" i="2"/>
  <c r="O13" i="2"/>
  <c r="N13" i="2"/>
  <c r="M13" i="2"/>
  <c r="L13" i="2"/>
  <c r="Q12" i="2"/>
  <c r="P12" i="2"/>
  <c r="O12" i="2"/>
  <c r="N12" i="2"/>
  <c r="M12" i="2"/>
  <c r="L12" i="2"/>
  <c r="C12" i="3"/>
  <c r="C14" i="3" s="1" a="1"/>
  <c r="D9" i="2"/>
  <c r="D10" i="2"/>
  <c r="D11" i="2"/>
  <c r="D12" i="2"/>
  <c r="D13" i="2"/>
  <c r="D14" i="2"/>
  <c r="D22" i="2"/>
  <c r="D23" i="2"/>
  <c r="D24" i="2"/>
  <c r="D25" i="2"/>
  <c r="D26" i="2"/>
  <c r="D27" i="2"/>
  <c r="B4" i="4"/>
  <c r="B13" i="4" s="1" a="1"/>
  <c r="B5" i="4"/>
  <c r="B9" i="4"/>
  <c r="B10" i="4"/>
  <c r="B15" i="4" a="1"/>
  <c r="S33" i="2" l="1"/>
  <c r="S34" i="2" s="1"/>
  <c r="S35" i="2" s="1"/>
  <c r="R33" i="2"/>
  <c r="R34" i="2" s="1"/>
  <c r="R35" i="2" s="1"/>
  <c r="Q33" i="2"/>
  <c r="Q34" i="2" s="1"/>
  <c r="Q35" i="2" s="1"/>
  <c r="P33" i="2"/>
  <c r="P34" i="2" s="1"/>
  <c r="P35" i="2" s="1"/>
  <c r="N33" i="2"/>
  <c r="N34" i="2" s="1"/>
  <c r="N35" i="2" s="1"/>
  <c r="O33" i="2"/>
  <c r="O34" i="2" s="1"/>
  <c r="O35" i="2" s="1"/>
  <c r="F15" i="4"/>
  <c r="C15" i="3" a="1"/>
  <c r="D15" i="3" s="1"/>
  <c r="D13" i="4"/>
  <c r="C13" i="4"/>
  <c r="G13" i="4"/>
  <c r="F13" i="4"/>
  <c r="B13" i="4"/>
  <c r="E13" i="4"/>
  <c r="E14" i="3"/>
  <c r="C14" i="3"/>
  <c r="F14" i="3"/>
  <c r="D14" i="3"/>
  <c r="H14" i="3"/>
  <c r="G14" i="3"/>
  <c r="G15" i="4"/>
  <c r="C15" i="4"/>
  <c r="D15" i="4"/>
  <c r="E15" i="4"/>
  <c r="B15" i="4"/>
  <c r="C16" i="3"/>
  <c r="C5" i="3" a="1"/>
  <c r="F15" i="3" l="1"/>
  <c r="C15" i="3"/>
  <c r="G15" i="3"/>
  <c r="H15" i="3"/>
  <c r="E15" i="3"/>
  <c r="E5" i="3"/>
  <c r="C6" i="3"/>
  <c r="G6" i="3"/>
  <c r="E7" i="3"/>
  <c r="C8" i="3"/>
  <c r="G8" i="3"/>
  <c r="E9" i="3"/>
  <c r="C10" i="3"/>
  <c r="G10" i="3"/>
  <c r="D5" i="3"/>
  <c r="H5" i="3"/>
  <c r="F6" i="3"/>
  <c r="D7" i="3"/>
  <c r="H7" i="3"/>
  <c r="F8" i="3"/>
  <c r="D9" i="3"/>
  <c r="H9" i="3"/>
  <c r="F10" i="3"/>
  <c r="C5" i="3"/>
  <c r="F5" i="3"/>
  <c r="D6" i="3"/>
  <c r="H6" i="3"/>
  <c r="F7" i="3"/>
  <c r="D8" i="3"/>
  <c r="H8" i="3"/>
  <c r="F9" i="3"/>
  <c r="D10" i="3"/>
  <c r="H10" i="3"/>
  <c r="G5" i="3"/>
  <c r="E6" i="3"/>
  <c r="C7" i="3"/>
  <c r="G7" i="3"/>
  <c r="E8" i="3"/>
  <c r="C9" i="3"/>
  <c r="G9" i="3"/>
  <c r="E10" i="3"/>
  <c r="B19" i="2" a="1"/>
  <c r="B18" i="2" a="1"/>
  <c r="F18" i="2" l="1"/>
  <c r="B18" i="2"/>
  <c r="E18" i="2"/>
  <c r="D18" i="2"/>
  <c r="C18" i="2"/>
  <c r="G18" i="2"/>
  <c r="C9" i="2" a="1"/>
  <c r="C19" i="2"/>
  <c r="G19" i="2"/>
  <c r="F19" i="2"/>
  <c r="B19" i="2"/>
  <c r="E19" i="2"/>
  <c r="D19" i="2"/>
  <c r="D20" i="2" l="1"/>
  <c r="G20" i="2"/>
  <c r="C20" i="2"/>
  <c r="F20" i="2"/>
  <c r="C11" i="2"/>
  <c r="C13" i="2"/>
  <c r="C9" i="2"/>
  <c r="C10" i="2"/>
  <c r="C12" i="2"/>
  <c r="C14" i="2"/>
  <c r="B20" i="2"/>
  <c r="C22" i="2" s="1" a="1"/>
  <c r="C25" i="2" s="1"/>
  <c r="E20" i="2"/>
  <c r="C27" i="2" l="1"/>
  <c r="C24" i="2"/>
  <c r="C22" i="2"/>
  <c r="C26" i="2"/>
  <c r="C23" i="2"/>
</calcChain>
</file>

<file path=xl/sharedStrings.xml><?xml version="1.0" encoding="utf-8"?>
<sst xmlns="http://schemas.openxmlformats.org/spreadsheetml/2006/main" count="154" uniqueCount="91">
  <si>
    <t>Serial:</t>
  </si>
  <si>
    <t>Bodystyle:</t>
  </si>
  <si>
    <t>Family:</t>
  </si>
  <si>
    <t>Part Number:</t>
  </si>
  <si>
    <t>Calibration Date:</t>
  </si>
  <si>
    <t>Force Units:</t>
  </si>
  <si>
    <t>Torque Units:</t>
  </si>
  <si>
    <t>G0</t>
  </si>
  <si>
    <t>G1</t>
  </si>
  <si>
    <t>G2</t>
  </si>
  <si>
    <t>G3</t>
  </si>
  <si>
    <t>G4</t>
  </si>
  <si>
    <t>G5</t>
  </si>
  <si>
    <t>±Range</t>
  </si>
  <si>
    <t>Fx</t>
  </si>
  <si>
    <t>Fy</t>
  </si>
  <si>
    <t>Fz</t>
  </si>
  <si>
    <t>Tx</t>
  </si>
  <si>
    <t>Ty</t>
  </si>
  <si>
    <t>Tz</t>
  </si>
  <si>
    <t>Output Range (V/Vin):</t>
  </si>
  <si>
    <t>Excitation (V)</t>
  </si>
  <si>
    <t>Unloaded Measurement (V)</t>
  </si>
  <si>
    <t>Loaded Measurement (V)</t>
  </si>
  <si>
    <t>Bias Slopes ((V/Vin)/(V/Vin)):</t>
  </si>
  <si>
    <t>Gain Slopes (1/(V/Vin)):</t>
  </si>
  <si>
    <t>Thermistor Correction Factor</t>
  </si>
  <si>
    <t>Thermistor Gain</t>
  </si>
  <si>
    <t>Calibration Matrix (Amplified):</t>
  </si>
  <si>
    <t>Calibration Matrix (Raw):</t>
  </si>
  <si>
    <t>Thermistor Companion Resistor Value (Ohms)</t>
  </si>
  <si>
    <t>Thermistor Offset (amplified V)</t>
  </si>
  <si>
    <t>Unloaded Measurement (Compensated)</t>
  </si>
  <si>
    <t>Loaded Measurement (Compensated)</t>
  </si>
  <si>
    <t>Loaded-Unloaded (Compensated)</t>
  </si>
  <si>
    <t>G6</t>
  </si>
  <si>
    <t>Calibrated Output (Compensated)</t>
  </si>
  <si>
    <t>Loaded-Unloaded (Not compensated)</t>
  </si>
  <si>
    <t>Calibrated Output (Not compensated)</t>
  </si>
  <si>
    <t>F/T Calculation With Temperature Compensation</t>
  </si>
  <si>
    <t>F/T Calculation Without Temperature Compensation</t>
  </si>
  <si>
    <t>Bias Slopes (V/V, Amplified):</t>
  </si>
  <si>
    <t>Gain Slopes (1/V, Amplified):</t>
  </si>
  <si>
    <t>Cal. Therm. Value (V, Amplified):</t>
  </si>
  <si>
    <t>Cal. Therm. Value (Ohms):</t>
  </si>
  <si>
    <t>Thermistor Correction Coefficient:</t>
  </si>
  <si>
    <t>Amplifier Gains (Actual)</t>
  </si>
  <si>
    <t>Amplifier Gains (Optimum)</t>
  </si>
  <si>
    <t>Strain Gage Measurements (Amplified)</t>
  </si>
  <si>
    <t>Hardware Bias (V, Unamplified):</t>
  </si>
  <si>
    <t>Upper Excitation Voltage, SGHI (V)</t>
  </si>
  <si>
    <t>Lower Excitation Voltage, SGLO (V)</t>
  </si>
  <si>
    <t>Nominal Unloaded Output (V)</t>
  </si>
  <si>
    <t>ADC Range (V)</t>
  </si>
  <si>
    <t>ADC Nominal Unloaded (V)</t>
  </si>
  <si>
    <t>Maximum Desired Output (V)</t>
  </si>
  <si>
    <t>Minimum Desired Output (V)</t>
  </si>
  <si>
    <t>Hardware Bias (V/Vin):</t>
  </si>
  <si>
    <t># of Gauges:</t>
  </si>
  <si>
    <t>Cal. Therm. Comp. Resistor (Ohms):</t>
  </si>
  <si>
    <t>S/W Temperature Compensation:</t>
  </si>
  <si>
    <t>H/W Temperature Compensation:</t>
  </si>
  <si>
    <t>Gain Multiplier:</t>
  </si>
  <si>
    <t>FT17460</t>
  </si>
  <si>
    <t>TWE</t>
  </si>
  <si>
    <t>SI-2800-120</t>
  </si>
  <si>
    <t>N</t>
  </si>
  <si>
    <t>No</t>
  </si>
  <si>
    <t>Mini58</t>
  </si>
  <si>
    <t>N-m</t>
  </si>
  <si>
    <t>Yes</t>
  </si>
  <si>
    <t>Low Data</t>
  </si>
  <si>
    <t>kg</t>
    <phoneticPr fontId="4" type="noConversion"/>
  </si>
  <si>
    <t>port 1</t>
    <phoneticPr fontId="4" type="noConversion"/>
  </si>
  <si>
    <t>port 2</t>
  </si>
  <si>
    <t>port 3</t>
  </si>
  <si>
    <t>port 4</t>
  </si>
  <si>
    <t>port 5</t>
  </si>
  <si>
    <t>port 6</t>
  </si>
  <si>
    <t>Voltage</t>
  </si>
  <si>
    <t>V</t>
  </si>
  <si>
    <t>V</t>
    <phoneticPr fontId="4" type="noConversion"/>
  </si>
  <si>
    <t>Measured</t>
    <phoneticPr fontId="4" type="noConversion"/>
  </si>
  <si>
    <t>kg</t>
  </si>
  <si>
    <t>무게</t>
    <phoneticPr fontId="4" type="noConversion"/>
  </si>
  <si>
    <t>Expected</t>
  </si>
  <si>
    <t>Measured</t>
  </si>
  <si>
    <t>error(E-M)</t>
  </si>
  <si>
    <t>error%</t>
  </si>
  <si>
    <t>%</t>
  </si>
  <si>
    <t>중력가속도 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</si>
</sst>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돋움"/>
      <family val="3"/>
      <charset val="129"/>
    </font>
    <font>
      <sz val="9"/>
      <color indexed="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1" applyNumberFormat="1" applyFont="1"/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 applyBorder="1"/>
    <xf numFmtId="0" fontId="0" fillId="2" borderId="0" xfId="0" applyFill="1"/>
    <xf numFmtId="0" fontId="2" fillId="0" borderId="0" xfId="0" applyFont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쉼표" xfId="1" builtin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6" sqref="B6"/>
    </sheetView>
  </sheetViews>
  <sheetFormatPr defaultRowHeight="12.75" x14ac:dyDescent="0.2"/>
  <cols>
    <col min="1" max="1" width="33" customWidth="1"/>
    <col min="4" max="4" width="14.7109375" bestFit="1" customWidth="1"/>
    <col min="5" max="5" width="10.85546875" customWidth="1"/>
  </cols>
  <sheetData>
    <row r="1" spans="1:8" x14ac:dyDescent="0.2">
      <c r="A1" s="2" t="s">
        <v>0</v>
      </c>
      <c r="B1" s="9" t="s">
        <v>63</v>
      </c>
      <c r="D1" s="2" t="s">
        <v>1</v>
      </c>
      <c r="E1" s="9" t="s">
        <v>68</v>
      </c>
    </row>
    <row r="2" spans="1:8" x14ac:dyDescent="0.2">
      <c r="A2" s="2" t="s">
        <v>2</v>
      </c>
      <c r="B2" s="9" t="s">
        <v>64</v>
      </c>
      <c r="D2" s="2" t="s">
        <v>58</v>
      </c>
      <c r="E2" s="9">
        <v>6</v>
      </c>
    </row>
    <row r="3" spans="1:8" x14ac:dyDescent="0.2">
      <c r="A3" s="2" t="s">
        <v>3</v>
      </c>
      <c r="B3" s="9" t="s">
        <v>65</v>
      </c>
      <c r="D3" s="2" t="s">
        <v>4</v>
      </c>
      <c r="E3" s="10">
        <v>42492</v>
      </c>
    </row>
    <row r="4" spans="1:8" x14ac:dyDescent="0.2">
      <c r="A4" s="2" t="s">
        <v>5</v>
      </c>
      <c r="B4" s="9" t="s">
        <v>66</v>
      </c>
      <c r="D4" s="2" t="s">
        <v>6</v>
      </c>
      <c r="E4" s="9" t="s">
        <v>69</v>
      </c>
    </row>
    <row r="5" spans="1:8" x14ac:dyDescent="0.2">
      <c r="A5" s="2" t="s">
        <v>60</v>
      </c>
      <c r="B5" s="9" t="s">
        <v>67</v>
      </c>
      <c r="D5" s="2" t="s">
        <v>62</v>
      </c>
      <c r="E5">
        <v>1</v>
      </c>
    </row>
    <row r="6" spans="1:8" x14ac:dyDescent="0.2">
      <c r="A6" s="2" t="s">
        <v>61</v>
      </c>
      <c r="B6" s="9" t="s">
        <v>70</v>
      </c>
    </row>
    <row r="8" spans="1:8" x14ac:dyDescent="0.2">
      <c r="A8" s="2" t="s">
        <v>29</v>
      </c>
    </row>
    <row r="9" spans="1:8" x14ac:dyDescent="0.2"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</row>
    <row r="10" spans="1:8" x14ac:dyDescent="0.2">
      <c r="A10" s="6" t="s">
        <v>14</v>
      </c>
      <c r="B10" s="7">
        <v>-10553.1888083665</v>
      </c>
      <c r="C10" s="7">
        <v>2.2213310855423551</v>
      </c>
      <c r="D10" s="7">
        <v>15917.548023807105</v>
      </c>
      <c r="E10" s="7">
        <v>-108038.13158138485</v>
      </c>
      <c r="F10" s="7">
        <v>-26056.182977221379</v>
      </c>
      <c r="G10" s="7">
        <v>109591.66991956324</v>
      </c>
      <c r="H10" s="7">
        <v>2800</v>
      </c>
    </row>
    <row r="11" spans="1:8" x14ac:dyDescent="0.2">
      <c r="A11" s="6" t="s">
        <v>15</v>
      </c>
      <c r="B11" s="7">
        <v>2723.9119117572595</v>
      </c>
      <c r="C11" s="7">
        <v>127105.04199559614</v>
      </c>
      <c r="D11" s="7">
        <v>-2668.1719747483467</v>
      </c>
      <c r="E11" s="7">
        <v>-62240.551925362743</v>
      </c>
      <c r="F11" s="7">
        <v>12713.138989570356</v>
      </c>
      <c r="G11" s="7">
        <v>-63348.122185569271</v>
      </c>
      <c r="H11" s="7">
        <v>2800</v>
      </c>
    </row>
    <row r="12" spans="1:8" x14ac:dyDescent="0.2">
      <c r="A12" s="6" t="s">
        <v>16</v>
      </c>
      <c r="B12" s="7">
        <v>182548.55741214438</v>
      </c>
      <c r="C12" s="7">
        <v>-3774.9774064075159</v>
      </c>
      <c r="D12" s="7">
        <v>183037.78760073139</v>
      </c>
      <c r="E12" s="7">
        <v>7028.5286851135497</v>
      </c>
      <c r="F12" s="7">
        <v>181857.75596344686</v>
      </c>
      <c r="G12" s="7">
        <v>6047.6906713875251</v>
      </c>
      <c r="H12" s="7">
        <v>6800</v>
      </c>
    </row>
    <row r="13" spans="1:8" x14ac:dyDescent="0.2">
      <c r="A13" s="6" t="s">
        <v>17</v>
      </c>
      <c r="B13" s="7">
        <v>54.344276061001096</v>
      </c>
      <c r="C13" s="7">
        <v>1816.0650366067916</v>
      </c>
      <c r="D13" s="7">
        <v>-4040.7170466557186</v>
      </c>
      <c r="E13" s="7">
        <v>-1023.2695304661481</v>
      </c>
      <c r="F13" s="7">
        <v>4126.7118063111693</v>
      </c>
      <c r="G13" s="7">
        <v>-791.85538859378858</v>
      </c>
      <c r="H13" s="7">
        <v>120</v>
      </c>
    </row>
    <row r="14" spans="1:8" x14ac:dyDescent="0.2">
      <c r="A14" s="6" t="s">
        <v>18</v>
      </c>
      <c r="B14" s="7">
        <v>4737.7377302872101</v>
      </c>
      <c r="C14" s="7">
        <v>-98.385125071431403</v>
      </c>
      <c r="D14" s="7">
        <v>-2560.4553177102816</v>
      </c>
      <c r="E14" s="7">
        <v>1458.5269220850091</v>
      </c>
      <c r="F14" s="7">
        <v>-1913.1062077300562</v>
      </c>
      <c r="G14" s="7">
        <v>-1617.754492301056</v>
      </c>
      <c r="H14" s="7">
        <v>120</v>
      </c>
    </row>
    <row r="15" spans="1:8" x14ac:dyDescent="0.2">
      <c r="A15" s="6" t="s">
        <v>19</v>
      </c>
      <c r="B15" s="7">
        <v>270.91104974974377</v>
      </c>
      <c r="C15" s="7">
        <v>-1865.9604486175292</v>
      </c>
      <c r="D15" s="7">
        <v>-138.14526024361382</v>
      </c>
      <c r="E15" s="7">
        <v>-1817.758709447807</v>
      </c>
      <c r="F15" s="7">
        <v>422.10271510138966</v>
      </c>
      <c r="G15" s="7">
        <v>-1851.7887235396074</v>
      </c>
      <c r="H15" s="7">
        <v>120</v>
      </c>
    </row>
    <row r="17" spans="1:7" x14ac:dyDescent="0.2">
      <c r="A17" s="2" t="s">
        <v>20</v>
      </c>
      <c r="B17" s="7">
        <v>7.6845705311531107E-2</v>
      </c>
      <c r="C17" s="7">
        <v>8.6213722915954374E-2</v>
      </c>
      <c r="D17" s="7">
        <v>7.7514573386911659E-2</v>
      </c>
      <c r="E17" s="7">
        <v>9.3815397141939733E-2</v>
      </c>
      <c r="F17" s="7">
        <v>7.7167295021962845E-2</v>
      </c>
      <c r="G17" s="7">
        <v>8.3778026591624616E-2</v>
      </c>
    </row>
    <row r="18" spans="1:7" x14ac:dyDescent="0.2">
      <c r="A18" s="2"/>
    </row>
    <row r="19" spans="1:7" x14ac:dyDescent="0.2">
      <c r="A19" s="2" t="s">
        <v>57</v>
      </c>
      <c r="B19" s="7">
        <v>3.0912953833906243E-6</v>
      </c>
      <c r="C19" s="7">
        <v>-9.2197484896930517E-7</v>
      </c>
      <c r="D19" s="7">
        <v>9.1751556054625484E-7</v>
      </c>
      <c r="E19" s="7">
        <v>4.4977258415371283E-6</v>
      </c>
      <c r="F19" s="7">
        <v>1.4455610693154773E-6</v>
      </c>
      <c r="G19" s="7">
        <v>6.5862882935171108E-6</v>
      </c>
    </row>
    <row r="20" spans="1:7" x14ac:dyDescent="0.2">
      <c r="A20" s="2"/>
    </row>
    <row r="21" spans="1:7" x14ac:dyDescent="0.2">
      <c r="A21" s="2" t="s">
        <v>24</v>
      </c>
      <c r="B21" s="7"/>
      <c r="C21" s="7"/>
      <c r="D21" s="7"/>
      <c r="E21" s="7"/>
      <c r="F21" s="7"/>
      <c r="G21" s="7"/>
    </row>
    <row r="22" spans="1:7" x14ac:dyDescent="0.2">
      <c r="A22" s="2" t="s">
        <v>25</v>
      </c>
      <c r="B22" s="7"/>
      <c r="C22" s="7"/>
      <c r="D22" s="7"/>
      <c r="E22" s="7"/>
      <c r="F22" s="7"/>
      <c r="G22" s="7"/>
    </row>
    <row r="23" spans="1:7" x14ac:dyDescent="0.2">
      <c r="A23" s="2" t="s">
        <v>44</v>
      </c>
      <c r="B23" s="7">
        <v>7432.9365192948699</v>
      </c>
    </row>
    <row r="24" spans="1:7" x14ac:dyDescent="0.2">
      <c r="A24" s="2" t="s">
        <v>59</v>
      </c>
      <c r="B24" s="7">
        <v>-277.39771211814002</v>
      </c>
    </row>
    <row r="25" spans="1:7" x14ac:dyDescent="0.2">
      <c r="A25" s="2" t="s">
        <v>45</v>
      </c>
      <c r="B25" s="7">
        <v>-0.19700000000000001</v>
      </c>
    </row>
  </sheetData>
  <sheetProtection sheet="1" objects="1" scenarios="1"/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H14" sqref="H14"/>
    </sheetView>
  </sheetViews>
  <sheetFormatPr defaultRowHeight="12.75" x14ac:dyDescent="0.2"/>
  <cols>
    <col min="1" max="1" width="42.5703125" customWidth="1"/>
    <col min="2" max="7" width="13" bestFit="1" customWidth="1"/>
  </cols>
  <sheetData>
    <row r="2" spans="1:7" x14ac:dyDescent="0.2">
      <c r="A2" s="2" t="s">
        <v>50</v>
      </c>
      <c r="B2" s="5">
        <v>3.3</v>
      </c>
    </row>
    <row r="3" spans="1:7" x14ac:dyDescent="0.2">
      <c r="A3" s="2" t="s">
        <v>51</v>
      </c>
      <c r="B3" s="4">
        <v>0</v>
      </c>
    </row>
    <row r="4" spans="1:7" x14ac:dyDescent="0.2">
      <c r="A4" s="2" t="s">
        <v>21</v>
      </c>
      <c r="B4" s="8">
        <f>SGHI-SGLO</f>
        <v>3.3</v>
      </c>
    </row>
    <row r="5" spans="1:7" x14ac:dyDescent="0.2">
      <c r="A5" s="2" t="s">
        <v>52</v>
      </c>
      <c r="B5" s="7">
        <f>(SGHI+SGLO)/2</f>
        <v>1.65</v>
      </c>
    </row>
    <row r="6" spans="1:7" x14ac:dyDescent="0.2">
      <c r="A6" s="2"/>
      <c r="B6" s="8"/>
    </row>
    <row r="7" spans="1:7" x14ac:dyDescent="0.2">
      <c r="A7" s="2" t="s">
        <v>55</v>
      </c>
      <c r="B7" s="5">
        <v>3.3</v>
      </c>
    </row>
    <row r="8" spans="1:7" x14ac:dyDescent="0.2">
      <c r="A8" s="2" t="s">
        <v>56</v>
      </c>
      <c r="B8" s="5">
        <v>0</v>
      </c>
    </row>
    <row r="9" spans="1:7" x14ac:dyDescent="0.2">
      <c r="A9" s="2" t="s">
        <v>53</v>
      </c>
      <c r="B9" s="7">
        <f>ADCMax-ADCMin</f>
        <v>3.3</v>
      </c>
    </row>
    <row r="10" spans="1:7" x14ac:dyDescent="0.2">
      <c r="A10" s="2" t="s">
        <v>54</v>
      </c>
      <c r="B10" s="7">
        <f>(ADCMax+ADCMin)/2</f>
        <v>1.65</v>
      </c>
    </row>
    <row r="11" spans="1:7" x14ac:dyDescent="0.2">
      <c r="A11" s="2"/>
      <c r="B11" s="7"/>
    </row>
    <row r="12" spans="1:7" x14ac:dyDescent="0.2">
      <c r="A12" s="2"/>
      <c r="B12" s="6" t="s">
        <v>7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12</v>
      </c>
    </row>
    <row r="13" spans="1:7" x14ac:dyDescent="0.2">
      <c r="A13" s="2" t="s">
        <v>47</v>
      </c>
      <c r="B13">
        <f t="array" ref="B13:G13">ADCRange/(RawOutputRange*Excitation)</f>
        <v>13.013088967640002</v>
      </c>
      <c r="C13">
        <v>11.59908151716</v>
      </c>
      <c r="D13">
        <v>12.90079989228</v>
      </c>
      <c r="E13">
        <v>10.659231112000002</v>
      </c>
      <c r="F13">
        <v>12.958857761120001</v>
      </c>
      <c r="G13">
        <v>11.936304072599999</v>
      </c>
    </row>
    <row r="14" spans="1:7" x14ac:dyDescent="0.2">
      <c r="A14" s="2" t="s">
        <v>46</v>
      </c>
      <c r="B14" s="4">
        <v>61</v>
      </c>
      <c r="C14" s="4">
        <v>61</v>
      </c>
      <c r="D14" s="4">
        <v>61</v>
      </c>
      <c r="E14" s="4">
        <v>61</v>
      </c>
      <c r="F14" s="4">
        <v>61</v>
      </c>
      <c r="G14" s="4">
        <v>61</v>
      </c>
    </row>
    <row r="15" spans="1:7" x14ac:dyDescent="0.2">
      <c r="A15" s="2" t="s">
        <v>49</v>
      </c>
      <c r="B15">
        <f t="array" ref="B15:G15">ADCUnloaded/AmplifierGains-(RawHWBias*Excitation+NominalUnloadedOutput)</f>
        <v>-1.6229610209468961</v>
      </c>
      <c r="C15">
        <v>-1.6229477771551293</v>
      </c>
      <c r="D15">
        <v>-1.6229538474734808</v>
      </c>
      <c r="E15">
        <v>-1.622965662167408</v>
      </c>
      <c r="F15">
        <v>-1.6229555900236596</v>
      </c>
      <c r="G15">
        <v>-1.6229725544234996</v>
      </c>
    </row>
    <row r="17" spans="1:2" x14ac:dyDescent="0.2">
      <c r="A17" s="2" t="s">
        <v>30</v>
      </c>
      <c r="B17" s="4"/>
    </row>
    <row r="18" spans="1:2" x14ac:dyDescent="0.2">
      <c r="A18" s="2" t="s">
        <v>27</v>
      </c>
      <c r="B18" s="4"/>
    </row>
    <row r="19" spans="1:2" x14ac:dyDescent="0.2">
      <c r="A19" s="2" t="s">
        <v>31</v>
      </c>
      <c r="B19" s="4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B5" sqref="B5:B10"/>
    </sheetView>
  </sheetViews>
  <sheetFormatPr defaultRowHeight="12.75" x14ac:dyDescent="0.2"/>
  <cols>
    <col min="2" max="2" width="28.140625" bestFit="1" customWidth="1"/>
  </cols>
  <sheetData>
    <row r="3" spans="2:8" x14ac:dyDescent="0.2">
      <c r="B3" s="2" t="s">
        <v>28</v>
      </c>
    </row>
    <row r="4" spans="2:8" x14ac:dyDescent="0.2"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</row>
    <row r="5" spans="2:8" x14ac:dyDescent="0.2">
      <c r="B5" s="6" t="s">
        <v>14</v>
      </c>
      <c r="C5" s="1">
        <f t="array" ref="C5:H10">RawCalMatrix/AmplifierGains/Excitation</f>
        <v>-52.425180369431196</v>
      </c>
      <c r="D5" s="1">
        <v>1.103492839315626E-2</v>
      </c>
      <c r="E5" s="1">
        <v>79.073760674650302</v>
      </c>
      <c r="F5" s="1">
        <v>-536.70209429401314</v>
      </c>
      <c r="G5" s="1">
        <v>-129.43955776066258</v>
      </c>
      <c r="H5" s="1">
        <v>544.41962205446225</v>
      </c>
    </row>
    <row r="6" spans="2:8" x14ac:dyDescent="0.2">
      <c r="B6" s="6" t="s">
        <v>15</v>
      </c>
      <c r="C6" s="1">
        <v>13.531604131928761</v>
      </c>
      <c r="D6" s="1">
        <v>631.42097364926053</v>
      </c>
      <c r="E6" s="1">
        <v>-13.254704295818911</v>
      </c>
      <c r="F6" s="1">
        <v>-309.19300509370464</v>
      </c>
      <c r="G6" s="1">
        <v>63.155186237309273</v>
      </c>
      <c r="H6" s="1">
        <v>-314.69509282448723</v>
      </c>
    </row>
    <row r="7" spans="2:8" x14ac:dyDescent="0.2">
      <c r="B7" s="6" t="s">
        <v>16</v>
      </c>
      <c r="C7" s="1">
        <v>906.84827328437348</v>
      </c>
      <c r="D7" s="1">
        <v>-18.75299258026585</v>
      </c>
      <c r="E7" s="1">
        <v>909.27862692862095</v>
      </c>
      <c r="F7" s="1">
        <v>34.915691431264534</v>
      </c>
      <c r="G7" s="1">
        <v>903.41657209859341</v>
      </c>
      <c r="H7" s="1">
        <v>30.043172734165548</v>
      </c>
    </row>
    <row r="8" spans="2:8" x14ac:dyDescent="0.2">
      <c r="B8" s="6" t="s">
        <v>17</v>
      </c>
      <c r="C8" s="1">
        <v>0.26996659742176404</v>
      </c>
      <c r="D8" s="1">
        <v>9.021684235503189</v>
      </c>
      <c r="E8" s="1">
        <v>-20.073110018160548</v>
      </c>
      <c r="F8" s="1">
        <v>-5.0833061622759477</v>
      </c>
      <c r="G8" s="1">
        <v>20.500307035822999</v>
      </c>
      <c r="H8" s="1">
        <v>-3.9337078419959695</v>
      </c>
    </row>
    <row r="9" spans="2:8" x14ac:dyDescent="0.2">
      <c r="B9" s="6" t="s">
        <v>18</v>
      </c>
      <c r="C9" s="1">
        <v>23.535706558803827</v>
      </c>
      <c r="D9" s="1">
        <v>-0.48874875842737908</v>
      </c>
      <c r="E9" s="1">
        <v>-12.719599193791764</v>
      </c>
      <c r="F9" s="1">
        <v>7.2455386094635328</v>
      </c>
      <c r="G9" s="1">
        <v>-9.5037566206162758</v>
      </c>
      <c r="H9" s="1">
        <v>-8.0365349841085738</v>
      </c>
    </row>
    <row r="10" spans="2:8" x14ac:dyDescent="0.2">
      <c r="B10" s="6" t="s">
        <v>19</v>
      </c>
      <c r="C10" s="1">
        <v>1.3458074999987271</v>
      </c>
      <c r="D10" s="1">
        <v>-9.2695501670021336</v>
      </c>
      <c r="E10" s="1">
        <v>-0.68626557498069463</v>
      </c>
      <c r="F10" s="1">
        <v>-9.0300979108187125</v>
      </c>
      <c r="G10" s="1">
        <v>2.0968838306079962</v>
      </c>
      <c r="H10" s="1">
        <v>-9.1991491482345129</v>
      </c>
    </row>
    <row r="12" spans="2:8" x14ac:dyDescent="0.2">
      <c r="B12" s="2" t="s">
        <v>26</v>
      </c>
      <c r="C12">
        <f>CalThermCorrCoef*ThermCompanion/CalThermCompanion+(1-CalThermCorrCoef)</f>
        <v>1.1970000000000001</v>
      </c>
    </row>
    <row r="14" spans="2:8" x14ac:dyDescent="0.2">
      <c r="B14" s="2" t="s">
        <v>41</v>
      </c>
      <c r="C14" t="e">
        <f t="array" ref="C14:H14">RawBiasSlopes/ThermCorr*AmplifierGains/ThermistorGain</f>
        <v>#DIV/0!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</row>
    <row r="15" spans="2:8" x14ac:dyDescent="0.2">
      <c r="B15" s="2" t="s">
        <v>42</v>
      </c>
      <c r="C15" t="e">
        <f t="array" ref="C15:H15">RawGainSlopes/(ThermCorr*ThermistorGain*Excitation)</f>
        <v>#DIV/0!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</row>
    <row r="16" spans="2:8" x14ac:dyDescent="0.2">
      <c r="B16" s="2" t="s">
        <v>43</v>
      </c>
      <c r="C16">
        <f>ThermCompanion/(RawCalTherm+ThermCompanion)*ThermistorGain*Excitation+ThermistorOffset</f>
        <v>0</v>
      </c>
    </row>
  </sheetData>
  <sheetProtection sheet="1" objects="1" scenarios="1"/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H28" sqref="H28"/>
    </sheetView>
  </sheetViews>
  <sheetFormatPr defaultRowHeight="12.75" x14ac:dyDescent="0.2"/>
  <cols>
    <col min="1" max="1" width="33.5703125" customWidth="1"/>
    <col min="9" max="9" width="15.85546875" style="11" customWidth="1"/>
    <col min="10" max="10" width="9.140625" style="11" customWidth="1"/>
    <col min="11" max="11" width="4.5703125" style="11" customWidth="1"/>
    <col min="12" max="20" width="9.140625" style="11" customWidth="1"/>
  </cols>
  <sheetData>
    <row r="1" spans="1:19" x14ac:dyDescent="0.2">
      <c r="A1" s="2" t="s">
        <v>48</v>
      </c>
    </row>
    <row r="2" spans="1:19" x14ac:dyDescent="0.2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35</v>
      </c>
      <c r="J2" s="17" t="s">
        <v>71</v>
      </c>
      <c r="K2" s="12" t="s">
        <v>72</v>
      </c>
      <c r="L2" s="12" t="s">
        <v>73</v>
      </c>
      <c r="M2" s="12" t="s">
        <v>74</v>
      </c>
      <c r="N2" s="12" t="s">
        <v>75</v>
      </c>
      <c r="O2" s="12" t="s">
        <v>76</v>
      </c>
      <c r="P2" s="12" t="s">
        <v>77</v>
      </c>
      <c r="Q2" s="12" t="s">
        <v>78</v>
      </c>
    </row>
    <row r="3" spans="1:19" x14ac:dyDescent="0.2">
      <c r="A3" t="s">
        <v>22</v>
      </c>
      <c r="B3" s="4">
        <v>1.5504837036132813</v>
      </c>
      <c r="C3" s="4">
        <v>1.2819709777832031</v>
      </c>
      <c r="D3" s="4">
        <v>1.4318328857421874</v>
      </c>
      <c r="E3" s="4">
        <v>1.5270187377929687</v>
      </c>
      <c r="F3" s="4">
        <v>1.6052604675292967</v>
      </c>
      <c r="G3" s="4">
        <v>1.7994842529296873</v>
      </c>
      <c r="H3" s="4"/>
      <c r="J3" s="18"/>
      <c r="K3" s="12">
        <v>0</v>
      </c>
      <c r="L3" s="12">
        <v>1924.4791666666667</v>
      </c>
      <c r="M3" s="12">
        <v>1591.1979166666667</v>
      </c>
      <c r="N3" s="12">
        <v>1777.2083333333333</v>
      </c>
      <c r="O3" s="12">
        <v>1895.3541666666667</v>
      </c>
      <c r="P3" s="12">
        <v>1992.46875</v>
      </c>
      <c r="Q3" s="12">
        <v>2233.5416666666665</v>
      </c>
      <c r="R3" s="13"/>
      <c r="S3" s="13"/>
    </row>
    <row r="4" spans="1:19" x14ac:dyDescent="0.2">
      <c r="A4" t="s">
        <v>23</v>
      </c>
      <c r="B4" s="4">
        <v>1.5873883928571426</v>
      </c>
      <c r="C4" s="4">
        <v>1.27415771484375</v>
      </c>
      <c r="D4" s="4">
        <v>1.4679774693080356</v>
      </c>
      <c r="E4" s="4">
        <v>1.5204319545200891</v>
      </c>
      <c r="F4" s="4">
        <v>1.6375697544642858</v>
      </c>
      <c r="G4" s="4">
        <v>1.8079389299665176</v>
      </c>
      <c r="H4" s="4"/>
      <c r="J4" s="18"/>
      <c r="K4" s="12">
        <v>5</v>
      </c>
      <c r="L4" s="12">
        <v>1946.8360655737704</v>
      </c>
      <c r="M4" s="12">
        <v>1586.0655737704917</v>
      </c>
      <c r="N4" s="12">
        <v>1799.983606557377</v>
      </c>
      <c r="O4" s="12">
        <v>1888.639344262295</v>
      </c>
      <c r="P4" s="12">
        <v>2010.7377049180327</v>
      </c>
      <c r="Q4" s="12">
        <v>2240.2950819672133</v>
      </c>
      <c r="R4" s="13"/>
      <c r="S4" s="13"/>
    </row>
    <row r="5" spans="1:19" x14ac:dyDescent="0.2">
      <c r="J5" s="18"/>
      <c r="K5" s="12">
        <v>10</v>
      </c>
      <c r="L5" s="12">
        <v>1970.2857142857142</v>
      </c>
      <c r="M5" s="12">
        <v>1581.5</v>
      </c>
      <c r="N5" s="12">
        <v>1822.0714285714287</v>
      </c>
      <c r="O5" s="12">
        <v>1887.1785714285713</v>
      </c>
      <c r="P5" s="12">
        <v>2032.5714285714287</v>
      </c>
      <c r="Q5" s="12">
        <v>2244.0357142857142</v>
      </c>
      <c r="R5" s="13"/>
      <c r="S5" s="13"/>
    </row>
    <row r="6" spans="1:19" x14ac:dyDescent="0.2">
      <c r="A6" s="2" t="s">
        <v>40</v>
      </c>
      <c r="J6" s="18"/>
      <c r="K6" s="12">
        <v>15</v>
      </c>
      <c r="L6" s="12">
        <v>1995.0535714285713</v>
      </c>
      <c r="M6" s="12">
        <v>1578.75</v>
      </c>
      <c r="N6" s="12">
        <v>1843.6428571428571</v>
      </c>
      <c r="O6" s="12">
        <v>1883.125</v>
      </c>
      <c r="P6" s="12">
        <v>2059.375</v>
      </c>
      <c r="Q6" s="12">
        <v>2243.9464285714284</v>
      </c>
      <c r="R6" s="13"/>
      <c r="S6" s="13"/>
    </row>
    <row r="7" spans="1:19" x14ac:dyDescent="0.2">
      <c r="A7" t="s">
        <v>37</v>
      </c>
      <c r="B7">
        <f t="shared" ref="B7:G7" si="0">B4-B3</f>
        <v>3.6904689243861366E-2</v>
      </c>
      <c r="C7">
        <f t="shared" si="0"/>
        <v>-7.8132629394531694E-3</v>
      </c>
      <c r="D7">
        <f t="shared" si="0"/>
        <v>3.6144583565848265E-2</v>
      </c>
      <c r="E7">
        <f t="shared" si="0"/>
        <v>-6.5867832728796483E-3</v>
      </c>
      <c r="F7">
        <f t="shared" si="0"/>
        <v>3.2309286934989023E-2</v>
      </c>
      <c r="G7">
        <f t="shared" si="0"/>
        <v>8.4546770368303381E-3</v>
      </c>
      <c r="J7" s="18"/>
      <c r="K7" s="12">
        <v>20</v>
      </c>
      <c r="L7" s="12">
        <v>2012.4222222222222</v>
      </c>
      <c r="M7" s="12">
        <v>1573.8444444444444</v>
      </c>
      <c r="N7" s="12">
        <v>1868.3777777777777</v>
      </c>
      <c r="O7" s="12">
        <v>1882.3111111111111</v>
      </c>
      <c r="P7" s="12">
        <v>2080.3777777777777</v>
      </c>
      <c r="Q7" s="12">
        <v>2249.4666666666667</v>
      </c>
      <c r="R7" s="13"/>
      <c r="S7" s="13"/>
    </row>
    <row r="8" spans="1:19" x14ac:dyDescent="0.2">
      <c r="A8" t="s">
        <v>38</v>
      </c>
      <c r="J8" s="18"/>
      <c r="K8" s="12">
        <v>25</v>
      </c>
      <c r="L8" s="12">
        <v>2033.1147540983607</v>
      </c>
      <c r="M8" s="12">
        <v>1570.4590163934427</v>
      </c>
      <c r="N8" s="12">
        <v>1893.4426229508197</v>
      </c>
      <c r="O8" s="12">
        <v>1881.1147540983607</v>
      </c>
      <c r="P8" s="12">
        <v>2098.7868852459014</v>
      </c>
      <c r="Q8" s="12">
        <v>2253.4426229508199</v>
      </c>
      <c r="R8" s="13"/>
      <c r="S8" s="13"/>
    </row>
    <row r="9" spans="1:19" x14ac:dyDescent="0.2">
      <c r="B9" t="s">
        <v>14</v>
      </c>
      <c r="C9">
        <f t="array" ref="C9:C14">MMULT(AmpCalMatrix,TRANSPOSE(DiffMeasurement))</f>
        <v>4.8791995834581527</v>
      </c>
      <c r="D9" t="str">
        <f>ForceUnits</f>
        <v>N</v>
      </c>
      <c r="J9" s="19"/>
      <c r="K9" s="12">
        <v>30</v>
      </c>
      <c r="L9" s="12">
        <v>2055.1063829787236</v>
      </c>
      <c r="M9" s="12">
        <v>1565.872340425532</v>
      </c>
      <c r="N9" s="12">
        <v>1917.5744680851064</v>
      </c>
      <c r="O9" s="12">
        <v>1879.8510638297873</v>
      </c>
      <c r="P9" s="12">
        <v>2118.8936170212764</v>
      </c>
      <c r="Q9" s="12">
        <v>2257.7021276595747</v>
      </c>
      <c r="R9" s="13"/>
      <c r="S9" s="13"/>
    </row>
    <row r="10" spans="1:19" x14ac:dyDescent="0.2">
      <c r="B10" t="s">
        <v>15</v>
      </c>
      <c r="C10">
        <v>-3.4967232414981404</v>
      </c>
      <c r="D10" t="str">
        <f>ForceUnits</f>
        <v>N</v>
      </c>
      <c r="R10" s="13"/>
      <c r="S10" s="13"/>
    </row>
    <row r="11" spans="1:19" x14ac:dyDescent="0.2">
      <c r="B11" t="s">
        <v>16</v>
      </c>
      <c r="C11">
        <v>95.691741574590864</v>
      </c>
      <c r="D11" t="str">
        <f>ForceUnits</f>
        <v>N</v>
      </c>
    </row>
    <row r="12" spans="1:19" x14ac:dyDescent="0.2">
      <c r="B12" t="s">
        <v>17</v>
      </c>
      <c r="C12">
        <v>-0.12348525126744095</v>
      </c>
      <c r="D12" t="str">
        <f>TorqueUnits</f>
        <v>N-m</v>
      </c>
      <c r="J12" s="20" t="s">
        <v>79</v>
      </c>
      <c r="K12" s="12">
        <v>0</v>
      </c>
      <c r="L12" s="12">
        <f t="shared" ref="L12:Q18" si="1">L3*(3.3/4096)</f>
        <v>1.5504837036132813</v>
      </c>
      <c r="M12" s="12">
        <f t="shared" si="1"/>
        <v>1.2819709777832031</v>
      </c>
      <c r="N12" s="12">
        <f t="shared" si="1"/>
        <v>1.4318328857421874</v>
      </c>
      <c r="O12" s="12">
        <f t="shared" si="1"/>
        <v>1.5270187377929687</v>
      </c>
      <c r="P12" s="12">
        <f t="shared" si="1"/>
        <v>1.6052604675292967</v>
      </c>
      <c r="Q12" s="12">
        <f t="shared" si="1"/>
        <v>1.7994842529296873</v>
      </c>
      <c r="R12" s="12" t="s">
        <v>80</v>
      </c>
    </row>
    <row r="13" spans="1:19" x14ac:dyDescent="0.2">
      <c r="B13" t="s">
        <v>18</v>
      </c>
      <c r="C13">
        <v>-1.0078656653250515E-2</v>
      </c>
      <c r="D13" t="str">
        <f>TorqueUnits</f>
        <v>N-m</v>
      </c>
      <c r="J13" s="20"/>
      <c r="K13" s="12">
        <v>5</v>
      </c>
      <c r="L13" s="12">
        <f t="shared" si="1"/>
        <v>1.5684958536116802</v>
      </c>
      <c r="M13" s="12">
        <f t="shared" si="1"/>
        <v>1.2778360335553278</v>
      </c>
      <c r="N13" s="12">
        <f t="shared" si="1"/>
        <v>1.4501821048924179</v>
      </c>
      <c r="O13" s="12">
        <f t="shared" si="1"/>
        <v>1.5216088466956965</v>
      </c>
      <c r="P13" s="12">
        <f t="shared" si="1"/>
        <v>1.6199791079661883</v>
      </c>
      <c r="Q13" s="12">
        <f t="shared" si="1"/>
        <v>1.8049252369364754</v>
      </c>
      <c r="R13" s="12" t="s">
        <v>80</v>
      </c>
    </row>
    <row r="14" spans="1:19" x14ac:dyDescent="0.2">
      <c r="B14" t="s">
        <v>19</v>
      </c>
      <c r="C14">
        <v>0.14673954109343917</v>
      </c>
      <c r="D14" t="str">
        <f>TorqueUnits</f>
        <v>N-m</v>
      </c>
      <c r="J14" s="20"/>
      <c r="K14" s="12">
        <v>10</v>
      </c>
      <c r="L14" s="12">
        <f t="shared" si="1"/>
        <v>1.5873883928571426</v>
      </c>
      <c r="M14" s="12">
        <f t="shared" si="1"/>
        <v>1.27415771484375</v>
      </c>
      <c r="N14" s="12">
        <f t="shared" si="1"/>
        <v>1.4679774693080356</v>
      </c>
      <c r="O14" s="12">
        <f t="shared" si="1"/>
        <v>1.5204319545200891</v>
      </c>
      <c r="P14" s="12">
        <f t="shared" si="1"/>
        <v>1.6375697544642858</v>
      </c>
      <c r="Q14" s="12">
        <f t="shared" si="1"/>
        <v>1.8079389299665176</v>
      </c>
      <c r="R14" s="12" t="s">
        <v>80</v>
      </c>
    </row>
    <row r="15" spans="1:19" x14ac:dyDescent="0.2">
      <c r="J15" s="20"/>
      <c r="K15" s="12">
        <v>15</v>
      </c>
      <c r="L15" s="12">
        <f t="shared" si="1"/>
        <v>1.6073429652622766</v>
      </c>
      <c r="M15" s="12">
        <f t="shared" si="1"/>
        <v>1.271942138671875</v>
      </c>
      <c r="N15" s="12">
        <f t="shared" si="1"/>
        <v>1.4853567940848214</v>
      </c>
      <c r="O15" s="12">
        <f t="shared" si="1"/>
        <v>1.5171661376953125</v>
      </c>
      <c r="P15" s="12">
        <f t="shared" si="1"/>
        <v>1.6591644287109375</v>
      </c>
      <c r="Q15" s="12">
        <f t="shared" si="1"/>
        <v>1.8078669956752229</v>
      </c>
      <c r="R15" s="12" t="s">
        <v>80</v>
      </c>
    </row>
    <row r="16" spans="1:19" x14ac:dyDescent="0.2">
      <c r="A16" s="2" t="s">
        <v>39</v>
      </c>
      <c r="J16" s="20"/>
      <c r="K16" s="12">
        <v>20</v>
      </c>
      <c r="L16" s="12">
        <f t="shared" si="1"/>
        <v>1.6213362630208332</v>
      </c>
      <c r="M16" s="12">
        <f t="shared" si="1"/>
        <v>1.2679899088541666</v>
      </c>
      <c r="N16" s="12">
        <f t="shared" si="1"/>
        <v>1.5052848307291666</v>
      </c>
      <c r="O16" s="12">
        <f t="shared" si="1"/>
        <v>1.5165104166666665</v>
      </c>
      <c r="P16" s="12">
        <f t="shared" si="1"/>
        <v>1.6760856119791665</v>
      </c>
      <c r="Q16" s="12">
        <f t="shared" si="1"/>
        <v>1.8123144531249999</v>
      </c>
      <c r="R16" s="12" t="s">
        <v>80</v>
      </c>
    </row>
    <row r="17" spans="1:20" x14ac:dyDescent="0.2">
      <c r="B17" s="3" t="s">
        <v>7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  <c r="J17" s="20"/>
      <c r="K17" s="12">
        <v>25</v>
      </c>
      <c r="L17" s="12">
        <f t="shared" si="1"/>
        <v>1.6380074923155736</v>
      </c>
      <c r="M17" s="12">
        <f t="shared" si="1"/>
        <v>1.2652623911372951</v>
      </c>
      <c r="N17" s="12">
        <f t="shared" si="1"/>
        <v>1.525478675717213</v>
      </c>
      <c r="O17" s="12">
        <f t="shared" si="1"/>
        <v>1.5155465548155738</v>
      </c>
      <c r="P17" s="12">
        <f t="shared" si="1"/>
        <v>1.6909171682889341</v>
      </c>
      <c r="Q17" s="12">
        <f t="shared" si="1"/>
        <v>1.8155177382172132</v>
      </c>
      <c r="R17" s="12" t="s">
        <v>81</v>
      </c>
    </row>
    <row r="18" spans="1:20" x14ac:dyDescent="0.2">
      <c r="A18" t="s">
        <v>32</v>
      </c>
      <c r="B18" t="e">
        <f t="array" ref="B18:G18">(UnloadedMeasurement-AmpBiasSlopes*(H3-AmpCalTherm))/(1-AmpGainSlopes*(H3-AmpCalTherm))</f>
        <v>#DIV/0!</v>
      </c>
      <c r="C18" t="e">
        <v>#DIV/0!</v>
      </c>
      <c r="D18" t="e">
        <v>#DIV/0!</v>
      </c>
      <c r="E18" t="e">
        <v>#DIV/0!</v>
      </c>
      <c r="F18" t="e">
        <v>#DIV/0!</v>
      </c>
      <c r="G18" t="e">
        <v>#DIV/0!</v>
      </c>
      <c r="J18" s="20"/>
      <c r="K18" s="12">
        <v>30</v>
      </c>
      <c r="L18" s="12">
        <f t="shared" si="1"/>
        <v>1.6557253573803192</v>
      </c>
      <c r="M18" s="12">
        <f t="shared" si="1"/>
        <v>1.2615670711436171</v>
      </c>
      <c r="N18" s="12">
        <f t="shared" si="1"/>
        <v>1.5449208361037234</v>
      </c>
      <c r="O18" s="12">
        <f t="shared" si="1"/>
        <v>1.5145284449800531</v>
      </c>
      <c r="P18" s="12">
        <f t="shared" si="1"/>
        <v>1.7071164394946807</v>
      </c>
      <c r="Q18" s="12">
        <f t="shared" si="1"/>
        <v>1.8189494680851064</v>
      </c>
      <c r="R18" s="12" t="s">
        <v>80</v>
      </c>
    </row>
    <row r="19" spans="1:20" x14ac:dyDescent="0.2">
      <c r="A19" t="s">
        <v>33</v>
      </c>
      <c r="B19" t="e">
        <f t="array" ref="B19:G19">(LoadedMeasurement-AmpBiasSlopes*(H4-AmpCalTherm))/(1-AmpGainSlopes*(H4-AmpCalTherm))</f>
        <v>#DIV/0!</v>
      </c>
      <c r="C19" t="e">
        <v>#DIV/0!</v>
      </c>
      <c r="D19" t="e">
        <v>#DIV/0!</v>
      </c>
      <c r="E19" t="e">
        <v>#DIV/0!</v>
      </c>
      <c r="F19" t="e">
        <v>#DIV/0!</v>
      </c>
      <c r="G19" t="e">
        <v>#DIV/0!</v>
      </c>
    </row>
    <row r="20" spans="1:20" x14ac:dyDescent="0.2">
      <c r="A20" t="s">
        <v>34</v>
      </c>
      <c r="B20" t="e">
        <f t="shared" ref="B20:G20" si="2">B19-B18</f>
        <v>#DIV/0!</v>
      </c>
      <c r="C20" t="e">
        <f t="shared" si="2"/>
        <v>#DIV/0!</v>
      </c>
      <c r="D20" t="e">
        <f t="shared" si="2"/>
        <v>#DIV/0!</v>
      </c>
      <c r="E20" t="e">
        <f t="shared" si="2"/>
        <v>#DIV/0!</v>
      </c>
      <c r="F20" t="e">
        <f t="shared" si="2"/>
        <v>#DIV/0!</v>
      </c>
      <c r="G20" t="e">
        <f t="shared" si="2"/>
        <v>#DIV/0!</v>
      </c>
      <c r="J20" s="12" t="s">
        <v>82</v>
      </c>
      <c r="K20" s="12"/>
      <c r="L20" s="12">
        <v>0</v>
      </c>
      <c r="M20" s="12">
        <v>5</v>
      </c>
      <c r="N20" s="12">
        <v>10</v>
      </c>
      <c r="O20" s="12">
        <v>15</v>
      </c>
      <c r="P20" s="12">
        <v>20</v>
      </c>
      <c r="Q20" s="12">
        <v>25</v>
      </c>
      <c r="R20" s="12">
        <v>30</v>
      </c>
      <c r="S20" s="12" t="s">
        <v>83</v>
      </c>
    </row>
    <row r="21" spans="1:20" x14ac:dyDescent="0.2">
      <c r="A21" t="s">
        <v>36</v>
      </c>
      <c r="K21" s="12" t="s">
        <v>14</v>
      </c>
      <c r="L21" s="12">
        <v>0</v>
      </c>
      <c r="M21" s="12">
        <v>4.4671099517303254</v>
      </c>
      <c r="N21" s="12">
        <v>4.8791995834581527</v>
      </c>
      <c r="O21" s="12">
        <v>4.1257048505729106</v>
      </c>
      <c r="P21" s="12">
        <v>5.5507843536061614</v>
      </c>
      <c r="Q21" s="12">
        <v>6.6150131622606434</v>
      </c>
      <c r="R21" s="12">
        <v>7.5413711079894963</v>
      </c>
      <c r="S21" s="12" t="s">
        <v>66</v>
      </c>
    </row>
    <row r="22" spans="1:20" x14ac:dyDescent="0.2">
      <c r="B22" t="s">
        <v>14</v>
      </c>
      <c r="C22" t="e">
        <f t="array" ref="C22:C27">MMULT(AmpCalMatrix,TRANSPOSE(DiffMeasurementC))</f>
        <v>#DIV/0!</v>
      </c>
      <c r="D22" t="str">
        <f>ForceUnits</f>
        <v>N</v>
      </c>
      <c r="K22" s="12" t="s">
        <v>15</v>
      </c>
      <c r="L22" s="12">
        <v>0</v>
      </c>
      <c r="M22" s="12">
        <v>-1.7203627044282506</v>
      </c>
      <c r="N22" s="12">
        <v>-3.4967232414981404</v>
      </c>
      <c r="O22" s="12">
        <v>-2.4598041811108251</v>
      </c>
      <c r="P22" s="12">
        <v>-5.1583016468216458</v>
      </c>
      <c r="Q22" s="12">
        <v>-6.69593756422766</v>
      </c>
      <c r="R22" s="12">
        <v>-8.7892771831149421</v>
      </c>
      <c r="S22" s="12" t="s">
        <v>66</v>
      </c>
    </row>
    <row r="23" spans="1:20" x14ac:dyDescent="0.2">
      <c r="B23" t="s">
        <v>15</v>
      </c>
      <c r="C23" t="e">
        <v>#DIV/0!</v>
      </c>
      <c r="D23" t="str">
        <f>ForceUnits</f>
        <v>N</v>
      </c>
      <c r="K23" s="12" t="s">
        <v>16</v>
      </c>
      <c r="L23" s="12">
        <v>0</v>
      </c>
      <c r="M23" s="12">
        <v>46.368020520325352</v>
      </c>
      <c r="N23" s="12">
        <v>95.691741574590864</v>
      </c>
      <c r="O23" s="12">
        <v>149.02450555444116</v>
      </c>
      <c r="P23" s="12">
        <v>195.30615556146867</v>
      </c>
      <c r="Q23" s="12">
        <v>242.29906852820366</v>
      </c>
      <c r="R23" s="12">
        <v>290.81636518517814</v>
      </c>
      <c r="S23" s="12" t="s">
        <v>66</v>
      </c>
    </row>
    <row r="24" spans="1:20" x14ac:dyDescent="0.2">
      <c r="B24" t="s">
        <v>16</v>
      </c>
      <c r="C24" t="e">
        <v>#DIV/0!</v>
      </c>
      <c r="D24" t="str">
        <f>ForceUnits</f>
        <v>N</v>
      </c>
      <c r="K24" s="12" t="s">
        <v>17</v>
      </c>
      <c r="L24" s="12">
        <v>0</v>
      </c>
      <c r="M24" s="12">
        <v>-9.2933837655421528E-2</v>
      </c>
      <c r="N24" s="12">
        <v>-0.12348525126744095</v>
      </c>
      <c r="O24" s="12">
        <v>-2.7361942489379044E-2</v>
      </c>
      <c r="P24" s="12">
        <v>-0.12652997604953098</v>
      </c>
      <c r="Q24" s="12">
        <v>-0.25563910135589224</v>
      </c>
      <c r="R24" s="12">
        <v>-0.35069252938983286</v>
      </c>
      <c r="S24" s="12" t="s">
        <v>69</v>
      </c>
    </row>
    <row r="25" spans="1:20" x14ac:dyDescent="0.2">
      <c r="B25" t="s">
        <v>17</v>
      </c>
      <c r="C25" t="e">
        <v>#DIV/0!</v>
      </c>
      <c r="D25" t="str">
        <f>TorqueUnits</f>
        <v>N-m</v>
      </c>
      <c r="K25" s="12" t="s">
        <v>18</v>
      </c>
      <c r="L25" s="12">
        <v>0</v>
      </c>
      <c r="M25" s="12">
        <v>-3.0251697032349478E-2</v>
      </c>
      <c r="N25" s="12">
        <v>-1.0078656653250515E-2</v>
      </c>
      <c r="O25" s="12">
        <v>1.1276090875668207E-2</v>
      </c>
      <c r="P25" s="12">
        <v>-0.11223475763746991</v>
      </c>
      <c r="Q25" s="12">
        <v>-0.14907265295065003</v>
      </c>
      <c r="R25" s="12">
        <v>-0.16647048668928846</v>
      </c>
      <c r="S25" s="12" t="s">
        <v>69</v>
      </c>
    </row>
    <row r="26" spans="1:20" x14ac:dyDescent="0.2">
      <c r="B26" t="s">
        <v>18</v>
      </c>
      <c r="C26" t="e">
        <v>#DIV/0!</v>
      </c>
      <c r="D26" t="str">
        <f>TorqueUnits</f>
        <v>N-m</v>
      </c>
      <c r="K26" s="12" t="s">
        <v>19</v>
      </c>
      <c r="L26" s="12">
        <v>0</v>
      </c>
      <c r="M26" s="12">
        <v>7.9640224130695936E-2</v>
      </c>
      <c r="N26" s="12">
        <v>0.14673954109343917</v>
      </c>
      <c r="O26" s="12">
        <v>0.25763901967490332</v>
      </c>
      <c r="P26" s="12">
        <v>0.29992092805871995</v>
      </c>
      <c r="Q26" s="12">
        <v>0.34411803531290364</v>
      </c>
      <c r="R26" s="12">
        <v>0.4004669661554946</v>
      </c>
      <c r="S26" s="12" t="s">
        <v>69</v>
      </c>
    </row>
    <row r="27" spans="1:20" x14ac:dyDescent="0.2">
      <c r="B27" t="s">
        <v>19</v>
      </c>
      <c r="C27" t="e">
        <v>#DIV/0!</v>
      </c>
      <c r="D27" t="str">
        <f>TorqueUnits</f>
        <v>N-m</v>
      </c>
    </row>
    <row r="31" spans="1:20" x14ac:dyDescent="0.2">
      <c r="L31" s="14" t="s">
        <v>84</v>
      </c>
      <c r="M31" s="15">
        <v>0</v>
      </c>
      <c r="N31" s="15">
        <v>5</v>
      </c>
      <c r="O31" s="15">
        <v>10</v>
      </c>
      <c r="P31" s="15">
        <v>15</v>
      </c>
      <c r="Q31" s="15">
        <v>20</v>
      </c>
      <c r="R31" s="15">
        <v>25</v>
      </c>
      <c r="S31" s="15">
        <v>30</v>
      </c>
      <c r="T31" s="15" t="s">
        <v>83</v>
      </c>
    </row>
    <row r="32" spans="1:20" x14ac:dyDescent="0.2">
      <c r="L32" s="14" t="s">
        <v>85</v>
      </c>
      <c r="M32" s="12">
        <v>0</v>
      </c>
      <c r="N32" s="12">
        <f>J37*N31</f>
        <v>49.033249999999995</v>
      </c>
      <c r="O32" s="12">
        <f>J37*O31</f>
        <v>98.066499999999991</v>
      </c>
      <c r="P32" s="12">
        <f>J37*P31</f>
        <v>147.09975</v>
      </c>
      <c r="Q32" s="12">
        <f>J37*Q31</f>
        <v>196.13299999999998</v>
      </c>
      <c r="R32" s="12">
        <f>J37*R31</f>
        <v>245.16624999999999</v>
      </c>
      <c r="S32" s="12">
        <f>J37*S31</f>
        <v>294.1995</v>
      </c>
      <c r="T32" s="14" t="s">
        <v>66</v>
      </c>
    </row>
    <row r="33" spans="9:20" x14ac:dyDescent="0.2">
      <c r="L33" s="14" t="s">
        <v>86</v>
      </c>
      <c r="M33" s="12">
        <v>0</v>
      </c>
      <c r="N33" s="12">
        <f t="shared" ref="N33:S33" si="3">M23</f>
        <v>46.368020520325352</v>
      </c>
      <c r="O33" s="12">
        <f t="shared" si="3"/>
        <v>95.691741574590864</v>
      </c>
      <c r="P33" s="12">
        <f t="shared" si="3"/>
        <v>149.02450555444116</v>
      </c>
      <c r="Q33" s="12">
        <f t="shared" si="3"/>
        <v>195.30615556146867</v>
      </c>
      <c r="R33" s="12">
        <f t="shared" si="3"/>
        <v>242.29906852820366</v>
      </c>
      <c r="S33" s="12">
        <f t="shared" si="3"/>
        <v>290.81636518517814</v>
      </c>
      <c r="T33" s="14" t="s">
        <v>66</v>
      </c>
    </row>
    <row r="34" spans="9:20" x14ac:dyDescent="0.2">
      <c r="L34" s="14" t="s">
        <v>87</v>
      </c>
      <c r="M34" s="12">
        <v>0</v>
      </c>
      <c r="N34" s="12">
        <f t="shared" ref="N34:S34" si="4">N32-N33</f>
        <v>2.6652294796746432</v>
      </c>
      <c r="O34" s="12">
        <f t="shared" si="4"/>
        <v>2.3747584254091265</v>
      </c>
      <c r="P34" s="12">
        <f t="shared" si="4"/>
        <v>-1.9247555544411625</v>
      </c>
      <c r="Q34" s="12">
        <f t="shared" si="4"/>
        <v>0.82684443853131029</v>
      </c>
      <c r="R34" s="12">
        <f t="shared" si="4"/>
        <v>2.8671814717963287</v>
      </c>
      <c r="S34" s="12">
        <f t="shared" si="4"/>
        <v>3.3831348148218581</v>
      </c>
      <c r="T34" s="14" t="s">
        <v>66</v>
      </c>
    </row>
    <row r="35" spans="9:20" x14ac:dyDescent="0.2">
      <c r="L35" s="14" t="s">
        <v>88</v>
      </c>
      <c r="M35" s="12">
        <v>0</v>
      </c>
      <c r="N35" s="12">
        <f t="shared" ref="N35:S35" si="5">N34/N32*100</f>
        <v>5.4355554234619232</v>
      </c>
      <c r="O35" s="12">
        <f t="shared" si="5"/>
        <v>2.4215796682956228</v>
      </c>
      <c r="P35" s="12">
        <f t="shared" si="5"/>
        <v>-1.3084696299219833</v>
      </c>
      <c r="Q35" s="12">
        <f t="shared" si="5"/>
        <v>0.4215733397905046</v>
      </c>
      <c r="R35" s="12">
        <f t="shared" si="5"/>
        <v>1.169484572936254</v>
      </c>
      <c r="S35" s="12">
        <f t="shared" si="5"/>
        <v>1.1499458071213098</v>
      </c>
      <c r="T35" s="14" t="s">
        <v>89</v>
      </c>
    </row>
    <row r="37" spans="9:20" x14ac:dyDescent="0.2">
      <c r="I37" s="12" t="s">
        <v>90</v>
      </c>
      <c r="J37" s="16">
        <v>9.8066499999999994</v>
      </c>
    </row>
  </sheetData>
  <mergeCells count="2">
    <mergeCell ref="J2:J9"/>
    <mergeCell ref="J12:J18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44</vt:i4>
      </vt:variant>
    </vt:vector>
  </HeadingPairs>
  <TitlesOfParts>
    <vt:vector size="48" baseType="lpstr">
      <vt:lpstr>Calibration Info (Raw)</vt:lpstr>
      <vt:lpstr>Signal Conditioning</vt:lpstr>
      <vt:lpstr>Calibration Info (Amplified)</vt:lpstr>
      <vt:lpstr>Sample Calculations</vt:lpstr>
      <vt:lpstr>ADCMax</vt:lpstr>
      <vt:lpstr>ADCMin</vt:lpstr>
      <vt:lpstr>ADCRange</vt:lpstr>
      <vt:lpstr>ADCUnloaded</vt:lpstr>
      <vt:lpstr>AmpBiasSlopes</vt:lpstr>
      <vt:lpstr>AmpCalMatrix</vt:lpstr>
      <vt:lpstr>AmpCalTherm</vt:lpstr>
      <vt:lpstr>AmpGainSlopes</vt:lpstr>
      <vt:lpstr>AmpHWBias</vt:lpstr>
      <vt:lpstr>AmplifierGains</vt:lpstr>
      <vt:lpstr>Body</vt:lpstr>
      <vt:lpstr>CalDate</vt:lpstr>
      <vt:lpstr>CalThermCompanion</vt:lpstr>
      <vt:lpstr>CalThermCorrCoef</vt:lpstr>
      <vt:lpstr>DiffMeasurement</vt:lpstr>
      <vt:lpstr>DiffMeasurementC</vt:lpstr>
      <vt:lpstr>Excitation</vt:lpstr>
      <vt:lpstr>Family</vt:lpstr>
      <vt:lpstr>ForceUnits</vt:lpstr>
      <vt:lpstr>GainMultiplier</vt:lpstr>
      <vt:lpstr>HWTempComp</vt:lpstr>
      <vt:lpstr>LoadedMeasurement</vt:lpstr>
      <vt:lpstr>LoadedMeasurementC</vt:lpstr>
      <vt:lpstr>NominalUnloadedOutput</vt:lpstr>
      <vt:lpstr>NumGauges</vt:lpstr>
      <vt:lpstr>PartNumber</vt:lpstr>
      <vt:lpstr>RatedRange</vt:lpstr>
      <vt:lpstr>RawBiasSlopes</vt:lpstr>
      <vt:lpstr>RawCalMatrix</vt:lpstr>
      <vt:lpstr>RawCalTherm</vt:lpstr>
      <vt:lpstr>RawGainSlopes</vt:lpstr>
      <vt:lpstr>RawHWBias</vt:lpstr>
      <vt:lpstr>RawOutputRange</vt:lpstr>
      <vt:lpstr>Serial</vt:lpstr>
      <vt:lpstr>SGHI</vt:lpstr>
      <vt:lpstr>SGLO</vt:lpstr>
      <vt:lpstr>TempComp</vt:lpstr>
      <vt:lpstr>ThermCompanion</vt:lpstr>
      <vt:lpstr>ThermCorr</vt:lpstr>
      <vt:lpstr>ThermistorGain</vt:lpstr>
      <vt:lpstr>ThermistorOffset</vt:lpstr>
      <vt:lpstr>TorqueUnits</vt:lpstr>
      <vt:lpstr>UnloadedMeasurement</vt:lpstr>
      <vt:lpstr>UnloadedMeasurementC</vt:lpstr>
    </vt:vector>
  </TitlesOfParts>
  <Company>ATI Industrial Automation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odhaa</dc:creator>
  <cp:lastModifiedBy>Hyun Suk Kim</cp:lastModifiedBy>
  <dcterms:created xsi:type="dcterms:W3CDTF">2002-10-22T18:51:35Z</dcterms:created>
  <dcterms:modified xsi:type="dcterms:W3CDTF">2016-07-04T00:55:15Z</dcterms:modified>
</cp:coreProperties>
</file>