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6A3D4EE-E142-4D24-B0FB-CB02C4FAA7C6}" xr6:coauthVersionLast="47" xr6:coauthVersionMax="47" xr10:uidLastSave="{00000000-0000-0000-0000-000000000000}"/>
  <bookViews>
    <workbookView xWindow="-120" yWindow="-120" windowWidth="20730" windowHeight="11160" activeTab="6" xr2:uid="{62D96E10-F2B4-4292-ACD2-92FA3003F3AF}"/>
  </bookViews>
  <sheets>
    <sheet name="Soleh" sheetId="1" r:id="rId1"/>
    <sheet name="Masaleh" sheetId="7" r:id="rId2"/>
    <sheet name="AHAN" sheetId="8" r:id="rId3"/>
    <sheet name="Bannaee soleh" sheetId="5" r:id="rId4"/>
    <sheet name="KHarazi" sheetId="2" r:id="rId5"/>
    <sheet name="Daftar" sheetId="3" r:id="rId6"/>
    <sheet name="Dashbord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C2" i="1"/>
  <c r="D44" i="1"/>
  <c r="D1" i="5"/>
  <c r="I13" i="5"/>
  <c r="C10" i="5"/>
  <c r="D92" i="5"/>
  <c r="C92" i="5"/>
  <c r="E92" i="5" s="1"/>
  <c r="E91" i="5"/>
  <c r="D91" i="5"/>
  <c r="C91" i="5"/>
  <c r="D90" i="5"/>
  <c r="C90" i="5"/>
  <c r="E90" i="5" s="1"/>
  <c r="D89" i="5"/>
  <c r="E89" i="5" s="1"/>
  <c r="C89" i="5"/>
  <c r="L5" i="7"/>
  <c r="K12" i="7"/>
  <c r="K13" i="7"/>
  <c r="K8" i="8"/>
  <c r="K7" i="8"/>
  <c r="K6" i="8"/>
  <c r="K5" i="8"/>
  <c r="J7" i="3"/>
  <c r="F25" i="8"/>
  <c r="F24" i="8"/>
  <c r="F23" i="8"/>
  <c r="F22" i="8"/>
  <c r="F20" i="8"/>
  <c r="F21" i="8"/>
  <c r="F19" i="8"/>
  <c r="F18" i="8"/>
  <c r="F17" i="8"/>
  <c r="F15" i="8"/>
  <c r="F11" i="8"/>
  <c r="F12" i="8"/>
  <c r="F13" i="8"/>
  <c r="F14" i="8"/>
  <c r="F73" i="8"/>
  <c r="F72" i="8"/>
  <c r="G68" i="7"/>
  <c r="G67" i="7"/>
  <c r="J5" i="7"/>
  <c r="J11" i="7"/>
  <c r="J10" i="7"/>
  <c r="G48" i="7"/>
  <c r="J9" i="7"/>
  <c r="J8" i="7"/>
  <c r="J7" i="7"/>
  <c r="J6" i="7"/>
  <c r="G38" i="7"/>
  <c r="G55" i="7"/>
  <c r="G66" i="7"/>
  <c r="G65" i="7"/>
  <c r="K11" i="7" s="1"/>
  <c r="G64" i="7"/>
  <c r="G63" i="7"/>
  <c r="G62" i="7"/>
  <c r="G61" i="7"/>
  <c r="G60" i="7"/>
  <c r="G59" i="7"/>
  <c r="G58" i="7"/>
  <c r="G57" i="7"/>
  <c r="G56" i="7"/>
  <c r="G36" i="7"/>
  <c r="G54" i="7"/>
  <c r="G53" i="7"/>
  <c r="G52" i="7"/>
  <c r="G51" i="7"/>
  <c r="G50" i="7"/>
  <c r="G49" i="7"/>
  <c r="G47" i="7"/>
  <c r="G46" i="7"/>
  <c r="G45" i="7"/>
  <c r="G44" i="7"/>
  <c r="G43" i="7"/>
  <c r="G42" i="7"/>
  <c r="G41" i="7"/>
  <c r="G31" i="7"/>
  <c r="K8" i="7" s="1"/>
  <c r="G32" i="7"/>
  <c r="G33" i="7"/>
  <c r="G34" i="7"/>
  <c r="G35" i="7"/>
  <c r="G37" i="7"/>
  <c r="G39" i="7"/>
  <c r="G40" i="7"/>
  <c r="G30" i="7"/>
  <c r="G29" i="7"/>
  <c r="G28" i="7"/>
  <c r="G27" i="7"/>
  <c r="G26" i="7"/>
  <c r="G25" i="7"/>
  <c r="G20" i="7"/>
  <c r="G24" i="7"/>
  <c r="G23" i="7"/>
  <c r="G22" i="7"/>
  <c r="G21" i="7"/>
  <c r="G19" i="7"/>
  <c r="G18" i="7"/>
  <c r="G17" i="7"/>
  <c r="I94" i="5"/>
  <c r="I11" i="5" s="1"/>
  <c r="J89" i="5"/>
  <c r="I89" i="5" s="1"/>
  <c r="I90" i="5" s="1"/>
  <c r="I10" i="5" s="1"/>
  <c r="I86" i="5"/>
  <c r="I9" i="5" s="1"/>
  <c r="J26" i="5"/>
  <c r="I26" i="5" s="1"/>
  <c r="J27" i="5"/>
  <c r="I27" i="5" s="1"/>
  <c r="J28" i="5"/>
  <c r="I28" i="5" s="1"/>
  <c r="J73" i="5"/>
  <c r="I73" i="5" s="1"/>
  <c r="J58" i="5"/>
  <c r="I58" i="5" s="1"/>
  <c r="J57" i="5"/>
  <c r="J51" i="5"/>
  <c r="I51" i="5" s="1"/>
  <c r="J42" i="5"/>
  <c r="I42" i="5" s="1"/>
  <c r="J36" i="5"/>
  <c r="I36" i="5" s="1"/>
  <c r="J21" i="5"/>
  <c r="I21" i="5" s="1"/>
  <c r="J72" i="5"/>
  <c r="I72" i="5" s="1"/>
  <c r="J71" i="5"/>
  <c r="I71" i="5" s="1"/>
  <c r="J70" i="5"/>
  <c r="I70" i="5" s="1"/>
  <c r="J69" i="5"/>
  <c r="I69" i="5" s="1"/>
  <c r="J68" i="5"/>
  <c r="I68" i="5" s="1"/>
  <c r="J67" i="5"/>
  <c r="I67" i="5" s="1"/>
  <c r="J52" i="5"/>
  <c r="I52" i="5" s="1"/>
  <c r="J50" i="5"/>
  <c r="I50" i="5" s="1"/>
  <c r="J41" i="5"/>
  <c r="I41" i="5" s="1"/>
  <c r="J35" i="5"/>
  <c r="I35" i="5" s="1"/>
  <c r="J20" i="5"/>
  <c r="I20" i="5" s="1"/>
  <c r="J78" i="5"/>
  <c r="I78" i="5" s="1"/>
  <c r="J77" i="5"/>
  <c r="I77" i="5" s="1"/>
  <c r="J66" i="5"/>
  <c r="I66" i="5" s="1"/>
  <c r="J65" i="5"/>
  <c r="I65" i="5" s="1"/>
  <c r="J64" i="5"/>
  <c r="I64" i="5" s="1"/>
  <c r="J63" i="5"/>
  <c r="I63" i="5" s="1"/>
  <c r="J62" i="5"/>
  <c r="I62" i="5" s="1"/>
  <c r="J49" i="5"/>
  <c r="I49" i="5" s="1"/>
  <c r="J40" i="5"/>
  <c r="I40" i="5" s="1"/>
  <c r="J34" i="5"/>
  <c r="I34" i="5" s="1"/>
  <c r="J19" i="5"/>
  <c r="I19" i="5" s="1"/>
  <c r="J48" i="5"/>
  <c r="I48" i="5" s="1"/>
  <c r="J39" i="5"/>
  <c r="I39" i="5" s="1"/>
  <c r="J33" i="5"/>
  <c r="I33" i="5" s="1"/>
  <c r="J18" i="5"/>
  <c r="I18" i="5" s="1"/>
  <c r="Q98" i="5"/>
  <c r="I57" i="5"/>
  <c r="J31" i="8" l="1"/>
  <c r="D47" i="1" s="1"/>
  <c r="L70" i="8"/>
  <c r="E1" i="8" s="1"/>
  <c r="L8" i="7"/>
  <c r="K6" i="7"/>
  <c r="L6" i="7" s="1"/>
  <c r="K9" i="7"/>
  <c r="L9" i="7" s="1"/>
  <c r="L11" i="7"/>
  <c r="K10" i="7"/>
  <c r="L10" i="7" s="1"/>
  <c r="K7" i="7"/>
  <c r="L7" i="7" s="1"/>
  <c r="M74" i="7"/>
  <c r="F1" i="7" s="1"/>
  <c r="K5" i="7"/>
  <c r="I29" i="5"/>
  <c r="D10" i="5" s="1"/>
  <c r="Q97" i="5"/>
  <c r="I79" i="5"/>
  <c r="I37" i="5"/>
  <c r="I22" i="5"/>
  <c r="D9" i="5" s="1"/>
  <c r="I53" i="5"/>
  <c r="D7" i="5" s="1"/>
  <c r="I74" i="5"/>
  <c r="D11" i="5" s="1"/>
  <c r="I43" i="5"/>
  <c r="I59" i="5"/>
  <c r="I8" i="5" s="1"/>
  <c r="D15" i="1" l="1"/>
  <c r="P98" i="5"/>
  <c r="U103" i="5" s="1"/>
  <c r="I44" i="5"/>
  <c r="D8" i="5" l="1"/>
  <c r="P97" i="5"/>
  <c r="U102" i="5" s="1"/>
  <c r="D12" i="5" l="1"/>
  <c r="I7" i="5" s="1"/>
  <c r="C81" i="5"/>
  <c r="C72" i="5"/>
  <c r="D85" i="5"/>
  <c r="C85" i="5" s="1"/>
  <c r="C86" i="5" s="1"/>
  <c r="D76" i="5"/>
  <c r="C76" i="5" s="1"/>
  <c r="C77" i="5" s="1"/>
  <c r="D64" i="5"/>
  <c r="C64" i="5" s="1"/>
  <c r="D63" i="5"/>
  <c r="C63" i="5" s="1"/>
  <c r="D59" i="5"/>
  <c r="C59" i="5" s="1"/>
  <c r="D58" i="5"/>
  <c r="C58" i="5" s="1"/>
  <c r="D57" i="5"/>
  <c r="C57" i="5" s="1"/>
  <c r="D56" i="5"/>
  <c r="C56" i="5" s="1"/>
  <c r="D55" i="5"/>
  <c r="C55" i="5" s="1"/>
  <c r="D54" i="5"/>
  <c r="C54" i="5" s="1"/>
  <c r="D53" i="5"/>
  <c r="C53" i="5" s="1"/>
  <c r="D52" i="5"/>
  <c r="C52" i="5" s="1"/>
  <c r="D47" i="5"/>
  <c r="C47" i="5" s="1"/>
  <c r="C48" i="5" s="1"/>
  <c r="D43" i="5"/>
  <c r="C43" i="5" s="1"/>
  <c r="D42" i="5"/>
  <c r="C42" i="5" s="1"/>
  <c r="D37" i="5"/>
  <c r="C37" i="5" s="1"/>
  <c r="D36" i="5"/>
  <c r="C36" i="5" s="1"/>
  <c r="D35" i="5"/>
  <c r="C35" i="5" s="1"/>
  <c r="D34" i="5"/>
  <c r="C34" i="5" s="1"/>
  <c r="D29" i="5"/>
  <c r="C29" i="5" s="1"/>
  <c r="D28" i="5"/>
  <c r="C28" i="5" s="1"/>
  <c r="D27" i="5"/>
  <c r="C27" i="5" s="1"/>
  <c r="D21" i="5"/>
  <c r="C21" i="5" s="1"/>
  <c r="D20" i="5"/>
  <c r="C20" i="5" s="1"/>
  <c r="D19" i="5"/>
  <c r="C19" i="5" s="1"/>
  <c r="D18" i="5"/>
  <c r="C18" i="5" s="1"/>
  <c r="H8" i="5" l="1"/>
  <c r="H12" i="5"/>
  <c r="H9" i="5"/>
  <c r="H11" i="5"/>
  <c r="H10" i="5"/>
  <c r="C65" i="5"/>
  <c r="C22" i="5"/>
  <c r="C7" i="5" s="1"/>
  <c r="C38" i="5"/>
  <c r="C9" i="5" s="1"/>
  <c r="C60" i="5"/>
  <c r="C30" i="5"/>
  <c r="C8" i="5" s="1"/>
  <c r="C44" i="5"/>
  <c r="C11" i="5" l="1"/>
  <c r="C12" i="5" s="1"/>
  <c r="H7" i="5" l="1"/>
  <c r="H13" i="5" s="1"/>
  <c r="J9" i="3"/>
  <c r="N9" i="4"/>
  <c r="I15" i="2"/>
  <c r="I13" i="2"/>
  <c r="I12" i="2"/>
  <c r="I14" i="2" l="1"/>
  <c r="H9" i="4"/>
</calcChain>
</file>

<file path=xl/sharedStrings.xml><?xml version="1.0" encoding="utf-8"?>
<sst xmlns="http://schemas.openxmlformats.org/spreadsheetml/2006/main" count="1425" uniqueCount="631">
  <si>
    <t>فعالیت</t>
  </si>
  <si>
    <t>سوله</t>
  </si>
  <si>
    <t>مبلغ پرداختی</t>
  </si>
  <si>
    <t>شخص انجام دهنده</t>
  </si>
  <si>
    <t>زمان واریز پول</t>
  </si>
  <si>
    <t>زمان انجام کار</t>
  </si>
  <si>
    <t>شرح انجام</t>
  </si>
  <si>
    <t>قول نامه</t>
  </si>
  <si>
    <t>سه عدد جهت کار های ثبت نامی شهرداری</t>
  </si>
  <si>
    <t>مشترک</t>
  </si>
  <si>
    <t>بنگاه معرف علی محمد</t>
  </si>
  <si>
    <t>18آبان</t>
  </si>
  <si>
    <t>18 آبان</t>
  </si>
  <si>
    <t>انشعاب آب</t>
  </si>
  <si>
    <t>فاطمه</t>
  </si>
  <si>
    <t>شهرک صنعتی هلال</t>
  </si>
  <si>
    <t>یک انشعاب آب برای سوله</t>
  </si>
  <si>
    <t>سعید</t>
  </si>
  <si>
    <t>شفته آهک</t>
  </si>
  <si>
    <t>ساکنی</t>
  </si>
  <si>
    <t>15آبان</t>
  </si>
  <si>
    <t>15 آبان</t>
  </si>
  <si>
    <t>12آبان</t>
  </si>
  <si>
    <t>19آبان</t>
  </si>
  <si>
    <t>موبایل ساکنی 09131622528</t>
  </si>
  <si>
    <t>آجر</t>
  </si>
  <si>
    <t>روح الله</t>
  </si>
  <si>
    <t>ماسه</t>
  </si>
  <si>
    <t>دیوارچینی</t>
  </si>
  <si>
    <t>روزمزد</t>
  </si>
  <si>
    <t>14 آبان</t>
  </si>
  <si>
    <t>نصب کنتور آب</t>
  </si>
  <si>
    <t>خلیق آرانی</t>
  </si>
  <si>
    <t>21 آبان</t>
  </si>
  <si>
    <t>23آبان</t>
  </si>
  <si>
    <t>23 آبان</t>
  </si>
  <si>
    <t>توری پشم شیشه آبرو</t>
  </si>
  <si>
    <t>ساران</t>
  </si>
  <si>
    <t>10آدر</t>
  </si>
  <si>
    <t>10آذر</t>
  </si>
  <si>
    <t>تعداد17 عدد توری 320هزار .50عددپشم شیشه 545 هزار .آبرو158متر 16800.پیچ 2000دونهای 1800تومان</t>
  </si>
  <si>
    <t>شیروانی</t>
  </si>
  <si>
    <t xml:space="preserve">8 آذر </t>
  </si>
  <si>
    <t>فولاد یار کوروش</t>
  </si>
  <si>
    <t>9 آذر</t>
  </si>
  <si>
    <t xml:space="preserve"> تناژ 41.20از قزاز کیلویی 4200 تومان کرکره رنگی</t>
  </si>
  <si>
    <t>زد سوله</t>
  </si>
  <si>
    <t>فولاد گستر حداد</t>
  </si>
  <si>
    <t>3آذر</t>
  </si>
  <si>
    <t>12آدر</t>
  </si>
  <si>
    <t>تسمه  سوله</t>
  </si>
  <si>
    <t>آرین فولاد و جولایی</t>
  </si>
  <si>
    <t>13 آذر</t>
  </si>
  <si>
    <t>17 آذر</t>
  </si>
  <si>
    <t>آهن تسمه 21.239 تن که17.341 آن از قرار 18000تومانو بقیه از قرار 24 هزار تومان بوده</t>
  </si>
  <si>
    <t>نصب و ساخت سوله</t>
  </si>
  <si>
    <t>صولتی</t>
  </si>
  <si>
    <t>1 اسفند</t>
  </si>
  <si>
    <t>25 اسفند</t>
  </si>
  <si>
    <t>از قرار کیلویی 5000 تومان. 29.162 تن که 3.898 تن آن را اضاف شده و با قیمت 24 هزار تومان محاسبه شد</t>
  </si>
  <si>
    <t>نصب شیروانی</t>
  </si>
  <si>
    <t>دهقانی</t>
  </si>
  <si>
    <t>15 اسفند</t>
  </si>
  <si>
    <t>وسایل برقی</t>
  </si>
  <si>
    <t>لاله زار</t>
  </si>
  <si>
    <t>17آذر</t>
  </si>
  <si>
    <t>30عدد لامپ100واتدونه ای 455 هزار تومان.لامپ9 وات 10عدددونه ای25هزار تومان سرپیچ 40عدد</t>
  </si>
  <si>
    <t>کابل برق</t>
  </si>
  <si>
    <t>کابل پرتو 2 در 1.5 تعداد 5 عدد حلقه ای 1030000 و کابل 4در 2.5 تعداد 3 حلقه 3100000</t>
  </si>
  <si>
    <t>فیوز شرکت تسلا</t>
  </si>
  <si>
    <t>تسلا</t>
  </si>
  <si>
    <t>19 آذر</t>
  </si>
  <si>
    <t>19آذر</t>
  </si>
  <si>
    <t>کلید مینیاتوری3 فاز 25 آمپر12 عدد. دونهای255 هزار تومان.3فاز 32 آمپر 3پل 8 عدد 255 هزار.کلید اتوماتیک 80 آمپر 2 عدد دونه ای 20700000و....</t>
  </si>
  <si>
    <t>بتن ریزی شناژ سوله ها</t>
  </si>
  <si>
    <t>مرشدی</t>
  </si>
  <si>
    <t>20آذر</t>
  </si>
  <si>
    <t>بتن 350عیار 65.35 متر مکعب متری 870000 . ویبره متری 12000 تومان پمپ دکل متری 50000 تومان</t>
  </si>
  <si>
    <t>18 اسفند</t>
  </si>
  <si>
    <t>14 دی</t>
  </si>
  <si>
    <t>قرنی</t>
  </si>
  <si>
    <t>20 آذر</t>
  </si>
  <si>
    <t>آبگرمکن 50ل.2عدد</t>
  </si>
  <si>
    <t>سر بهارو طالقانی</t>
  </si>
  <si>
    <t>50لیتری مدل آزمون 2 عدد هر کدام 3800000مغازه شوفاز سازان 77620089</t>
  </si>
  <si>
    <t xml:space="preserve">کولر دیواری </t>
  </si>
  <si>
    <t>پیچ شمیران .امینی</t>
  </si>
  <si>
    <t>مترو دروازه دولت. دینام مبلغ 4100000 و بقیه تجهیزات</t>
  </si>
  <si>
    <t>کاشی یزد</t>
  </si>
  <si>
    <t>24 آذر</t>
  </si>
  <si>
    <t>بخاری گازی</t>
  </si>
  <si>
    <t>دیوار</t>
  </si>
  <si>
    <t>بخاری استند گازی</t>
  </si>
  <si>
    <t>میبد کاشی پردیس یزد</t>
  </si>
  <si>
    <t>26 آذر</t>
  </si>
  <si>
    <t>متراز1843 متر کاشی متری 48000 تومان کرایه بار 11.5 میلیون جر ثقیل حمل 2 میلیون . کاشی پای کار 55 هزار و پانصد در امده است 09135815000</t>
  </si>
  <si>
    <t>کرکره برقی</t>
  </si>
  <si>
    <t>متراز755متر شیروانی متری 12000تومان و150 متر ناودانی متری 50 هزار تومان 2میلیون هزینه جرثقیل بالا</t>
  </si>
  <si>
    <t>آلو تک اراک</t>
  </si>
  <si>
    <t>28 آذر</t>
  </si>
  <si>
    <t>تعداد 5 درب به مبلغ 65میلیون و 5 عدد موتور دونه ای 3.5 میلیون تومان. معراجی 09186033250و موتور یعقوبی 09197931284</t>
  </si>
  <si>
    <t xml:space="preserve">داربست </t>
  </si>
  <si>
    <t>شاد آباد کریمی</t>
  </si>
  <si>
    <t>3دی</t>
  </si>
  <si>
    <t>3 دی</t>
  </si>
  <si>
    <t xml:space="preserve">شاخه 6 متری 21 عدد دونه ای 390000 و 20عدد شاخه 1 متری 90عدد بسط سنگین دونه ای 43هزار  حسین کریمی. 09126200341 کرایه حمل 1 میلیون و 800 </t>
  </si>
  <si>
    <t>شیر آلات دستشویی</t>
  </si>
  <si>
    <t>هروی .آهنی</t>
  </si>
  <si>
    <t>8 دی</t>
  </si>
  <si>
    <t>8دی</t>
  </si>
  <si>
    <t>شیر آلات و لوازم آشپزخانه</t>
  </si>
  <si>
    <t>مغازه رضا هروی</t>
  </si>
  <si>
    <t>اسپری کاشی</t>
  </si>
  <si>
    <t xml:space="preserve">100عدد دونه ای 60هزار تومان .هروی روبروی پارک جامع نماینده شیمی ساختمان. مغازه رضا. اقای مغاری </t>
  </si>
  <si>
    <t>چسب شیشه</t>
  </si>
  <si>
    <t xml:space="preserve">حسن اباد </t>
  </si>
  <si>
    <t>5 بهمن</t>
  </si>
  <si>
    <t>دو کارتن 25 تایی 280گرمی دونه ای 70هزار تومان</t>
  </si>
  <si>
    <t xml:space="preserve">رنگ </t>
  </si>
  <si>
    <t>توکل امام حسین</t>
  </si>
  <si>
    <t>10دی</t>
  </si>
  <si>
    <t>10 دی</t>
  </si>
  <si>
    <t>مغازه توکل.77548318</t>
  </si>
  <si>
    <t>خرید خولازیر</t>
  </si>
  <si>
    <t>خولازیر</t>
  </si>
  <si>
    <t>مبلغ 2400000کرایه تا کاشان دو درب پروفیل 5میلیون و 500و 2 عدد کابینت 2 میلیون و دویست. 4 عدد پله هر کدام 2 میلیون 18 متر نرده6 میلیون</t>
  </si>
  <si>
    <t>درب و پنجره دست دوم</t>
  </si>
  <si>
    <t>کاشان .میدان زجاجی. خانزاده</t>
  </si>
  <si>
    <t>5 دی</t>
  </si>
  <si>
    <t>درب کیلویی 24 هزار تومان و خانزاده 09133633554</t>
  </si>
  <si>
    <t>توحیدی</t>
  </si>
  <si>
    <t>میلگرد شناژ سوله</t>
  </si>
  <si>
    <t>خلیفه</t>
  </si>
  <si>
    <t>5آذر</t>
  </si>
  <si>
    <t>تناز 3.482 از قرار کیلویی 16500 از حساب اقای خلیف کسر شد</t>
  </si>
  <si>
    <t>مجوز ساخت و نقشه</t>
  </si>
  <si>
    <t>شهرداری بیمه آتش نشانی</t>
  </si>
  <si>
    <t xml:space="preserve">شهرداری 49.5 میلیونو 60میلیون بیمه و اتش نشانی 10میلیون نظام مهندسی .4 میلیون نقشه </t>
  </si>
  <si>
    <t>موبایل ساکنی 09131622528 برای خاکریزی 4 میلیون جدا گرفته</t>
  </si>
  <si>
    <t>آرماتور بندی</t>
  </si>
  <si>
    <t>افغانی</t>
  </si>
  <si>
    <t>30 آذر</t>
  </si>
  <si>
    <t>کارگری سیف الله</t>
  </si>
  <si>
    <t>سیف الله</t>
  </si>
  <si>
    <t>12 اسفند</t>
  </si>
  <si>
    <t>ریز آنها در شیت امده است</t>
  </si>
  <si>
    <t>جمع کل</t>
  </si>
  <si>
    <t>شیشه</t>
  </si>
  <si>
    <t>اجرت قرنی</t>
  </si>
  <si>
    <t>اجرت کرکره</t>
  </si>
  <si>
    <t>نقاشی</t>
  </si>
  <si>
    <t>برق کشی</t>
  </si>
  <si>
    <t>چاه فاضلاب</t>
  </si>
  <si>
    <t>شن</t>
  </si>
  <si>
    <t>سیمان</t>
  </si>
  <si>
    <t>اجر نما</t>
  </si>
  <si>
    <t>نصاب چهار دانگه</t>
  </si>
  <si>
    <t>13مهر</t>
  </si>
  <si>
    <t>13 مهر</t>
  </si>
  <si>
    <t>کابینت</t>
  </si>
  <si>
    <t>800تومان طراحی و 130تومن کرایه اسنپ</t>
  </si>
  <si>
    <t>الیاسی</t>
  </si>
  <si>
    <t>15مهر</t>
  </si>
  <si>
    <t>15 مهر</t>
  </si>
  <si>
    <t>طراحی کامپیوتری کابینت و کمد</t>
  </si>
  <si>
    <t>20مهر</t>
  </si>
  <si>
    <t>برشکاری و ساخت یونیت کمد و کابینت</t>
  </si>
  <si>
    <t>الیاسی و کارگاه کناری</t>
  </si>
  <si>
    <t xml:space="preserve">جنس های گلس و فیبر و صابونی و صفحه </t>
  </si>
  <si>
    <t>چهار دانگه</t>
  </si>
  <si>
    <t>یراق کابینت ها دومرحله</t>
  </si>
  <si>
    <t>وانتی و کارگری مومن</t>
  </si>
  <si>
    <t>3تا وانت حمل پونیت ها و 1میلیون حمل 2کارگر به بالا</t>
  </si>
  <si>
    <t>قرنیز</t>
  </si>
  <si>
    <t>تیموری</t>
  </si>
  <si>
    <t>23مهر</t>
  </si>
  <si>
    <t>28 آبان</t>
  </si>
  <si>
    <t>28آبان</t>
  </si>
  <si>
    <t>سینک</t>
  </si>
  <si>
    <t>خرید برای کابینت</t>
  </si>
  <si>
    <t>گاز رومیزی</t>
  </si>
  <si>
    <t>هود بیمکث</t>
  </si>
  <si>
    <t>بنی هاشم</t>
  </si>
  <si>
    <t>کاشی پشت کابینت</t>
  </si>
  <si>
    <t>نصاب کاشی</t>
  </si>
  <si>
    <t>خرازی</t>
  </si>
  <si>
    <t xml:space="preserve">برادر مومن </t>
  </si>
  <si>
    <t>نصب هود</t>
  </si>
  <si>
    <t>نمایندگی</t>
  </si>
  <si>
    <t>نصب گاز</t>
  </si>
  <si>
    <t>4 آذر</t>
  </si>
  <si>
    <t>تمیز کردن خانه خرازی</t>
  </si>
  <si>
    <t>مومن</t>
  </si>
  <si>
    <t>20 آبان</t>
  </si>
  <si>
    <t>20آبان</t>
  </si>
  <si>
    <t>مومن و عباسی</t>
  </si>
  <si>
    <t>شارژ عمرانی و ماهیانه</t>
  </si>
  <si>
    <t>شریفی و ترکاشوند</t>
  </si>
  <si>
    <t>اتصالات لوله خرازی</t>
  </si>
  <si>
    <t>سرپیچ و لامپ</t>
  </si>
  <si>
    <t>کارگری دیوار</t>
  </si>
  <si>
    <t>مومن و بنا</t>
  </si>
  <si>
    <t>دیوار جلوی دستشویی</t>
  </si>
  <si>
    <t>مصالح دیوار</t>
  </si>
  <si>
    <t>ورد آورد</t>
  </si>
  <si>
    <t>13 آبان</t>
  </si>
  <si>
    <t>کارگری سرامیک بالکن</t>
  </si>
  <si>
    <t>کف بالکن به صورتی که آب جمع نشود</t>
  </si>
  <si>
    <t>شیرآلات وتجهیزات</t>
  </si>
  <si>
    <t>10 آبان</t>
  </si>
  <si>
    <t>شیر آلات کسری . توالت فرنگی. رو شویی2 عدد و..</t>
  </si>
  <si>
    <t>نصب شیر آلات</t>
  </si>
  <si>
    <t>14آبان</t>
  </si>
  <si>
    <t>اجاره نامه خرازی</t>
  </si>
  <si>
    <t>بنگاه</t>
  </si>
  <si>
    <t>بنگاه خرازی</t>
  </si>
  <si>
    <t>وی آر اف</t>
  </si>
  <si>
    <t xml:space="preserve">بنیاد تعاون </t>
  </si>
  <si>
    <t>8 آبان</t>
  </si>
  <si>
    <t>11 آبان</t>
  </si>
  <si>
    <t>مهدی ترکمان</t>
  </si>
  <si>
    <t xml:space="preserve">نقاشی </t>
  </si>
  <si>
    <t>رسول امامی</t>
  </si>
  <si>
    <t>دو قسط پرداختشده</t>
  </si>
  <si>
    <t>خرطومی و لوله</t>
  </si>
  <si>
    <t>22آبان</t>
  </si>
  <si>
    <t>22 آبان</t>
  </si>
  <si>
    <t>نمایندگی عسگری</t>
  </si>
  <si>
    <t>قاب وی ار اف</t>
  </si>
  <si>
    <t>اکبری</t>
  </si>
  <si>
    <t>2 آذر</t>
  </si>
  <si>
    <t xml:space="preserve">هیات مدیره </t>
  </si>
  <si>
    <t>3 آذر</t>
  </si>
  <si>
    <t>4آذر</t>
  </si>
  <si>
    <t>50میلیون هم وام قرض الحسنه است</t>
  </si>
  <si>
    <t>نمایندگی. عیسی نعیمی</t>
  </si>
  <si>
    <t>5و 6 آذر نیز بقیه پرداخت شده</t>
  </si>
  <si>
    <t>کرایه حمل وی ار اف</t>
  </si>
  <si>
    <t>8 آذر</t>
  </si>
  <si>
    <t>از محل سوله تا داخل ساختمان</t>
  </si>
  <si>
    <t>چهار پایه زیر وی ار اف</t>
  </si>
  <si>
    <t>8 آدر</t>
  </si>
  <si>
    <t xml:space="preserve">اقلام ریز </t>
  </si>
  <si>
    <t>جانبی</t>
  </si>
  <si>
    <t>هزینه های جانبی و جزیی</t>
  </si>
  <si>
    <t>کابینت و کمد</t>
  </si>
  <si>
    <t>کابینت و کمد کامل</t>
  </si>
  <si>
    <t>هزینه بدون وی آر اف</t>
  </si>
  <si>
    <t>هزینه کل</t>
  </si>
  <si>
    <t>شرح فالیت</t>
  </si>
  <si>
    <t>آهن آلات</t>
  </si>
  <si>
    <t>راوند سردار</t>
  </si>
  <si>
    <t>9آذر</t>
  </si>
  <si>
    <t>آهن الات</t>
  </si>
  <si>
    <t>30آذر</t>
  </si>
  <si>
    <t>شیروانی تکه اضافی</t>
  </si>
  <si>
    <t>شیروانی و قوطی و درب و پیچ و ناودانی که قبل از شروع کار خریداری شد</t>
  </si>
  <si>
    <t>عباس دشتبانزاده</t>
  </si>
  <si>
    <t>2دی</t>
  </si>
  <si>
    <t>نصب شیروانی با توری و پشم شیشه که توری و پشم شیشه داشتیم</t>
  </si>
  <si>
    <t>بیدگلی</t>
  </si>
  <si>
    <t>دو مرحله پرداخت شده .اجرچینی و سرامیک کف</t>
  </si>
  <si>
    <t xml:space="preserve">کاشی دیوار </t>
  </si>
  <si>
    <t>کاشان</t>
  </si>
  <si>
    <t>25 آذر</t>
  </si>
  <si>
    <t>پرداخت نشده</t>
  </si>
  <si>
    <t>آجر تفال</t>
  </si>
  <si>
    <t>مجیدی</t>
  </si>
  <si>
    <t>بند کشی آجر</t>
  </si>
  <si>
    <t>سیمان و ماسه</t>
  </si>
  <si>
    <t>سقف کاذب</t>
  </si>
  <si>
    <t>دارچینی</t>
  </si>
  <si>
    <t xml:space="preserve">6500عدد دانه ای 2200تومان تاکنون 7میلیون پرداخت شده </t>
  </si>
  <si>
    <t>دیوار چینی 30 سانت</t>
  </si>
  <si>
    <t>دیوار چینی 20 سانت</t>
  </si>
  <si>
    <t>کاشی کاری</t>
  </si>
  <si>
    <t>سیمانکاری</t>
  </si>
  <si>
    <t>موزاییک کاری</t>
  </si>
  <si>
    <t>دیوار غربی: سوله پایین</t>
  </si>
  <si>
    <t>جمع</t>
  </si>
  <si>
    <t>قیمت</t>
  </si>
  <si>
    <t>ارتفاع</t>
  </si>
  <si>
    <t>طول دیوار</t>
  </si>
  <si>
    <t>دیوار شرقی: سوله پایین</t>
  </si>
  <si>
    <t>دیوار جنوبی: سوله پایین</t>
  </si>
  <si>
    <t>دیوار شمالی</t>
  </si>
  <si>
    <t>دیوار شمالی:</t>
  </si>
  <si>
    <t>موزاییک سوله پایین</t>
  </si>
  <si>
    <t xml:space="preserve">جمع </t>
  </si>
  <si>
    <t>عرض</t>
  </si>
  <si>
    <t>طول</t>
  </si>
  <si>
    <t>ساختمان اداری</t>
  </si>
  <si>
    <t>دیوار چینی دیوار جلویی</t>
  </si>
  <si>
    <t>دیوار چینی تیغه اول</t>
  </si>
  <si>
    <t>دیوار چینی تیغه دوم</t>
  </si>
  <si>
    <t>کاشی کاری دیوار جلو(2طرف)</t>
  </si>
  <si>
    <t>کاشی کاری تیغه اول(2طرف)</t>
  </si>
  <si>
    <t>کاشی کاری کف نمایشگاه</t>
  </si>
  <si>
    <t>سقف نمایشگاه</t>
  </si>
  <si>
    <t xml:space="preserve">کسری دیوارچینی </t>
  </si>
  <si>
    <t>کسری دیوارچینی پنجره ها</t>
  </si>
  <si>
    <t>کسری دیوارچینی درب ها</t>
  </si>
  <si>
    <t>جمع کسری</t>
  </si>
  <si>
    <t>لوله گذاری سوله پایین</t>
  </si>
  <si>
    <t>نما کاری  سوله پایین</t>
  </si>
  <si>
    <t>سرامیک کف نمایشگاه (بالا)</t>
  </si>
  <si>
    <t>هزینه کل(تومان)</t>
  </si>
  <si>
    <t>جمع هزینه</t>
  </si>
  <si>
    <t xml:space="preserve">جمع هزینه </t>
  </si>
  <si>
    <t>موزاییک چینی</t>
  </si>
  <si>
    <t>کارگری متفرقه</t>
  </si>
  <si>
    <t>کارگر</t>
  </si>
  <si>
    <t>بنا</t>
  </si>
  <si>
    <t>شفته کاری سوله پایین</t>
  </si>
  <si>
    <t xml:space="preserve">شفته کاری پیاده رو و پی کنی </t>
  </si>
  <si>
    <t>بتن سقف اداری</t>
  </si>
  <si>
    <t>نصب موزاییک پیاده رو</t>
  </si>
  <si>
    <t xml:space="preserve">فرش کردن پیاده روی  </t>
  </si>
  <si>
    <t xml:space="preserve">نماکاری نمای بیرونی </t>
  </si>
  <si>
    <t>نصب سرامیک کف</t>
  </si>
  <si>
    <t>دیوارچینی،کاشی کاری سیمانکاری</t>
  </si>
  <si>
    <t>دیوار غربی</t>
  </si>
  <si>
    <t>دیوار جنوبی</t>
  </si>
  <si>
    <t>دیوار شرقی:(دهانه کوچک)</t>
  </si>
  <si>
    <t>جمع کل دیوار شرقی</t>
  </si>
  <si>
    <t>دیوار غربی:</t>
  </si>
  <si>
    <t>دیوار چینی 30 سانت(جلوی درب )</t>
  </si>
  <si>
    <t>دیوار چینی 20 سانت(دهانه 5متری )</t>
  </si>
  <si>
    <t>کاشی کاری(دهانه 5متری )</t>
  </si>
  <si>
    <t>سیمان کاری(دهانه 5متری )</t>
  </si>
  <si>
    <t>کاشی کاری(جلوی درب)</t>
  </si>
  <si>
    <t>موزاییک سوله بالا</t>
  </si>
  <si>
    <t>موزاییک دهانه بزرگ</t>
  </si>
  <si>
    <t>دیوار چینی تیغه سوم</t>
  </si>
  <si>
    <t>دیوارچینی تیغه آشپزخانه</t>
  </si>
  <si>
    <t>کاشی کاری تیغه دوم(2طرف)</t>
  </si>
  <si>
    <t>کاشی کاری تیغه سوم(2طرف)</t>
  </si>
  <si>
    <t>کاشی کاری تیغه آشپزخانه (دو طرف)</t>
  </si>
  <si>
    <t>لوله گذاری سوله بالا</t>
  </si>
  <si>
    <t>نما کاری  سوله بالا</t>
  </si>
  <si>
    <t>سوله بالا</t>
  </si>
  <si>
    <t>سوله پایین</t>
  </si>
  <si>
    <t>موزاییک</t>
  </si>
  <si>
    <t>کاشی</t>
  </si>
  <si>
    <t xml:space="preserve">کل هزینه جنس </t>
  </si>
  <si>
    <t>سرامیک کف نمایشگاه</t>
  </si>
  <si>
    <t>موزاییک دهانه کوچک</t>
  </si>
  <si>
    <t>دیوار جنوبی:سوله بالا</t>
  </si>
  <si>
    <t>دیوار شمال سوله بالا</t>
  </si>
  <si>
    <t>دیوار شرقی:(دهانه بزرگ) سوله بالا</t>
  </si>
  <si>
    <t>شفته کاری سوله بالا</t>
  </si>
  <si>
    <t>توافقی</t>
  </si>
  <si>
    <t>دیوار شرقی</t>
  </si>
  <si>
    <t xml:space="preserve">موزاییک سوله </t>
  </si>
  <si>
    <t xml:space="preserve">نما کاری  سوله </t>
  </si>
  <si>
    <t xml:space="preserve">هزینه کارگری سوله ها </t>
  </si>
  <si>
    <t>رمضانی</t>
  </si>
  <si>
    <t>قسط اول 25 میلیون 24 دی ماه داده شده از قرار متری 200هزار تومان 3میلیون نیم هم چسب شیشه جدا خریدم</t>
  </si>
  <si>
    <t>پدر زن سیف الله</t>
  </si>
  <si>
    <t>21فروردین</t>
  </si>
  <si>
    <t>13فروردین</t>
  </si>
  <si>
    <t>دو حلقه چاه که در 3 قسط پرداخت شد 600هزار تومان هزینه صبحانه که در ماه مبارک نخوردند</t>
  </si>
  <si>
    <t>6 اردیبهشت</t>
  </si>
  <si>
    <t>پروفیل کیلویی43 هزار تومان 4در 4 برای زیر کرکره برقی 200هزار تومان کرایه بار</t>
  </si>
  <si>
    <t xml:space="preserve">ترافیکی جلو درب </t>
  </si>
  <si>
    <t>28 اردیبهشت</t>
  </si>
  <si>
    <t>محمد جواد چوپانی</t>
  </si>
  <si>
    <t>ا تیر</t>
  </si>
  <si>
    <t>1تیر</t>
  </si>
  <si>
    <t>4عدد درب کرکره و یک میلیون هزینه قالپاق</t>
  </si>
  <si>
    <t xml:space="preserve">جدول پیاده رو </t>
  </si>
  <si>
    <t>کریم زاده</t>
  </si>
  <si>
    <t>26تیر</t>
  </si>
  <si>
    <t>پروفیل</t>
  </si>
  <si>
    <t>نوع ماده مصرفی</t>
  </si>
  <si>
    <t>کرایه حمل</t>
  </si>
  <si>
    <t>وزن .تن</t>
  </si>
  <si>
    <t>شرح.محل استفاده و نوع جنس</t>
  </si>
  <si>
    <t>محل خرید</t>
  </si>
  <si>
    <t xml:space="preserve">ابتدا در شناژ استفاده شده و سپس در دیوار کار شده 15 آبان آورده شده </t>
  </si>
  <si>
    <t xml:space="preserve">ابتدا در شناژ استفاده شده و سپس در دیوار کار شده 23 آبان آورده شده </t>
  </si>
  <si>
    <t xml:space="preserve">ابتدا در شناژ استفاده شده و سپس در دیوار کار شده 8 آبان آورده شده </t>
  </si>
  <si>
    <t xml:space="preserve">ابتدا در شناژ استفاده شده و سپس در دیوار کار شده 21 آبان آورده شده </t>
  </si>
  <si>
    <t>24 آبان</t>
  </si>
  <si>
    <t xml:space="preserve">ابتدا در شناژ استفاده شده و سپس در دیوار کار شده 17 آبان آورده شده </t>
  </si>
  <si>
    <t>استفاده در دیوار 18 آبا ن آورده شده</t>
  </si>
  <si>
    <t>استفاده در دیوار 17 آبا ن آورده شده</t>
  </si>
  <si>
    <t>نوع قیمت</t>
  </si>
  <si>
    <t>اول</t>
  </si>
  <si>
    <t>دوم</t>
  </si>
  <si>
    <t>خرید شن برای دیوارها قبل از عید پرداختی 26 و28 اسفند 1401</t>
  </si>
  <si>
    <t>26 اسفند</t>
  </si>
  <si>
    <t>27 اردیبهشت</t>
  </si>
  <si>
    <t>سوم</t>
  </si>
  <si>
    <t>خرید شن برای دیوار ها و موزاییک و دفتری 27 اردیبهشت و3 خرداد</t>
  </si>
  <si>
    <t>1 مرداد</t>
  </si>
  <si>
    <t>خرید شن برای  موزاییک و دفتری 1مرداد و11آبان پرداخت شد</t>
  </si>
  <si>
    <t>الماسی</t>
  </si>
  <si>
    <t>27اسفند</t>
  </si>
  <si>
    <t>با کرایه بار</t>
  </si>
  <si>
    <t>18اردیبهشت</t>
  </si>
  <si>
    <t>خرید بعد از عید به صورت نقدی به علت کمبود سیمان</t>
  </si>
  <si>
    <t>3تیر</t>
  </si>
  <si>
    <t>پیاده رو ها و خرده کاری ها</t>
  </si>
  <si>
    <t>آهک</t>
  </si>
  <si>
    <t>آهک کلوخ که  1.2 تا1.3 آهک فله می باشد جهت کف سوله ها وپیاده</t>
  </si>
  <si>
    <t>اولین خرید از الماسی جهت سوله ها</t>
  </si>
  <si>
    <t>چهارم</t>
  </si>
  <si>
    <t>7 اسفند</t>
  </si>
  <si>
    <t>8اسفند</t>
  </si>
  <si>
    <t>قیمت آجر بالا رفت و قرار شد آجر از قم بیاید و کرایه هم الماسی بدهد</t>
  </si>
  <si>
    <t>9اسفند</t>
  </si>
  <si>
    <t>خرید سیمان جهت شروع کار</t>
  </si>
  <si>
    <t>سری جدید آجر برای دیوارها که از قم می آمد</t>
  </si>
  <si>
    <t>16 اسفند</t>
  </si>
  <si>
    <t>پنجم</t>
  </si>
  <si>
    <t>20اسفند</t>
  </si>
  <si>
    <t>ششم</t>
  </si>
  <si>
    <t>سیمان کیسه ای از قرار کیلویی 1150تومان و 9 تن قبل عید سوله بالا</t>
  </si>
  <si>
    <t>خرید قبل عید به میزان 24 تن کیلویی1060</t>
  </si>
  <si>
    <t>22اسفند</t>
  </si>
  <si>
    <t>دو ماشین یکی11.83 و دیگری12.61 آورده شده</t>
  </si>
  <si>
    <t>جمع کل هزینه</t>
  </si>
  <si>
    <t>مقدار</t>
  </si>
  <si>
    <t>روح الله و الماسی</t>
  </si>
  <si>
    <t>میلگرد</t>
  </si>
  <si>
    <t xml:space="preserve">پروفیل </t>
  </si>
  <si>
    <t>هاشمی. قرنی</t>
  </si>
  <si>
    <t>22 آدر</t>
  </si>
  <si>
    <t xml:space="preserve">10شاخه لنگه دری  جهتساخت پنجره که در کارگاه قرنی قرار گرفته </t>
  </si>
  <si>
    <t>سپری 50شاخه و کلافی 40شاخه  جهت ساخت پنجره در کارگاه قرنی</t>
  </si>
  <si>
    <t>24 اسفند</t>
  </si>
  <si>
    <t xml:space="preserve"> آخرین بار آجر قبل عید</t>
  </si>
  <si>
    <t>2بار آجر در عید اورده شد</t>
  </si>
  <si>
    <t>3فروردین</t>
  </si>
  <si>
    <t>10فروردین</t>
  </si>
  <si>
    <t>14فروردین</t>
  </si>
  <si>
    <t>28فروردین</t>
  </si>
  <si>
    <t>13 اردیبهشت</t>
  </si>
  <si>
    <t>27خرداد</t>
  </si>
  <si>
    <t>پودر فیلتری</t>
  </si>
  <si>
    <t>20فروردین</t>
  </si>
  <si>
    <t>جهت سفید کاری دیوار سوله  ها</t>
  </si>
  <si>
    <t>سیمان سفید</t>
  </si>
  <si>
    <t>جهت سفید کاری دیوار سوله  ها تعداد 60 کیسه</t>
  </si>
  <si>
    <t>9اردیبهشت</t>
  </si>
  <si>
    <t>16اردیبهشت</t>
  </si>
  <si>
    <t>27اردیبهشت</t>
  </si>
  <si>
    <t>2055کیلو سیمان فله که با کرایه بار2586000در آمده</t>
  </si>
  <si>
    <t>26اردیبهشت</t>
  </si>
  <si>
    <t>40هزار تومان زیدی است که پول گچ رامحاسبه کردم</t>
  </si>
  <si>
    <t>اتیر</t>
  </si>
  <si>
    <t>5تیر</t>
  </si>
  <si>
    <t>7تیر</t>
  </si>
  <si>
    <t>11تیر</t>
  </si>
  <si>
    <t>گچ</t>
  </si>
  <si>
    <t>4تیر</t>
  </si>
  <si>
    <t>14تیر</t>
  </si>
  <si>
    <t>2خرداد</t>
  </si>
  <si>
    <t>مصالح آجرو سیمان و...</t>
  </si>
  <si>
    <t>مصالح بنایی آجر و سیمان وماسه و اهک و.. در Masale آورده شده است</t>
  </si>
  <si>
    <t>4تا از گچ ها مربوط به 16 اردیبهشت و 16 اسفند است</t>
  </si>
  <si>
    <t xml:space="preserve">میانگین قیمت </t>
  </si>
  <si>
    <t xml:space="preserve">جمع کل هزینه مصالح بنایی </t>
  </si>
  <si>
    <t xml:space="preserve">قم </t>
  </si>
  <si>
    <t xml:space="preserve"> متری 73 هزار تومان 2بار تریلی 10میلیون تومان تخلیه 3 میلیون تومان</t>
  </si>
  <si>
    <t>موزاییک با کرایه بار</t>
  </si>
  <si>
    <t>کاشی دیواربا کرایه بار</t>
  </si>
  <si>
    <t>پزد</t>
  </si>
  <si>
    <t>سنجر</t>
  </si>
  <si>
    <t>آذر</t>
  </si>
  <si>
    <t>متراز1843 متر کاشی متری 48000 تومان کرایه بار 11.5 میلیون جر ثقیل حمل 2 میلیون . کاشی پای کار 55 هزار  09135815000</t>
  </si>
  <si>
    <t>26 تیر</t>
  </si>
  <si>
    <t>سیمان . ماسه . آجر.آهک.موزاییک. کاشی دیوار.گچ</t>
  </si>
  <si>
    <t>تومان</t>
  </si>
  <si>
    <t>پانصد هزار تومان کرایه حمل شده متری 145هزار تومان</t>
  </si>
  <si>
    <t>پانصد هزار تومان کرایه حمل شده متری 170هزار تومان</t>
  </si>
  <si>
    <t xml:space="preserve">جمع کل هزینه آهن سوله ها </t>
  </si>
  <si>
    <t>ساخت تخته بنایی قوطی 4 در 4</t>
  </si>
  <si>
    <t>13خرداد</t>
  </si>
  <si>
    <t>وزن .کیلو</t>
  </si>
  <si>
    <t>پروفیل اضافی برای خرده کاری ها و چهار چوب ودریچه ها توسط قرنی</t>
  </si>
  <si>
    <t>کرایه حمل پنجره ها</t>
  </si>
  <si>
    <t>احمد قرنی</t>
  </si>
  <si>
    <t>14 خرداد</t>
  </si>
  <si>
    <t>از قرار کیلویی 10هزار تومان و 2067 کیلو</t>
  </si>
  <si>
    <t>کرایه پروفیل ها و پنجره ها 500و 700 هزار تومان و 200تومن لولا</t>
  </si>
  <si>
    <t>1مرداد</t>
  </si>
  <si>
    <t xml:space="preserve"> .روح الله قرنی</t>
  </si>
  <si>
    <t>تکه تسمه از روح الله</t>
  </si>
  <si>
    <t xml:space="preserve">نصب پنجره </t>
  </si>
  <si>
    <t>18خرداد</t>
  </si>
  <si>
    <t>احسان و1 کارگر</t>
  </si>
  <si>
    <t>550هزار تومان کرایه بار</t>
  </si>
  <si>
    <t>آهن دست دوم</t>
  </si>
  <si>
    <t>ا*</t>
  </si>
  <si>
    <t>قوطی کشی بالای پنجر ها و جلوی نما</t>
  </si>
  <si>
    <t>قوطی  30در 20</t>
  </si>
  <si>
    <t>ورق کرکره</t>
  </si>
  <si>
    <t>15مرداد</t>
  </si>
  <si>
    <t>احمد قرنی و کارگران</t>
  </si>
  <si>
    <t>23 مرداد</t>
  </si>
  <si>
    <t xml:space="preserve">نصب پنجره و خرده کاری </t>
  </si>
  <si>
    <t>کرایه حمل400هزار. 7 نف کارگر عباس و احسان</t>
  </si>
  <si>
    <t>جوشکاری نما</t>
  </si>
  <si>
    <t>باغ شیخی</t>
  </si>
  <si>
    <t>تنخواه علی محمد</t>
  </si>
  <si>
    <t>اجرت علی محمد</t>
  </si>
  <si>
    <t>علی  محمد</t>
  </si>
  <si>
    <t>8آبان</t>
  </si>
  <si>
    <t>آهن آلات پنجره و نما</t>
  </si>
  <si>
    <t>خرید خودم .خلیفه .قرنی</t>
  </si>
  <si>
    <t>15خرداد</t>
  </si>
  <si>
    <t>15 خرداد</t>
  </si>
  <si>
    <t>ریز آنها در شیت Ahanامده است ,میلگرد شناز هم هست</t>
  </si>
  <si>
    <t>پیاده رو</t>
  </si>
  <si>
    <t xml:space="preserve">جدول فوق تا 95 در صد درست می باشد و ممکن است تا 5 در صد اضافه یا کم شود </t>
  </si>
  <si>
    <t>ریز کامل ارایه می شود</t>
  </si>
  <si>
    <t>قطعات لوله کشی</t>
  </si>
  <si>
    <t>خرید از شاد آباد</t>
  </si>
  <si>
    <t>اجرت نصب شیرآلات و ابگرمکن</t>
  </si>
  <si>
    <t>پرداختی علی محمد</t>
  </si>
  <si>
    <t>13آبان</t>
  </si>
  <si>
    <t>اضافه شیر الات</t>
  </si>
  <si>
    <t>9 آبان</t>
  </si>
  <si>
    <t xml:space="preserve">شیشه سکوریت </t>
  </si>
  <si>
    <t>جواد چوپانی</t>
  </si>
  <si>
    <t>4متر و 83 سانتیمتر از قرار متری 950هزار تومان با اجرت</t>
  </si>
  <si>
    <t>رنگ</t>
  </si>
  <si>
    <t>روحانی بیدگلی</t>
  </si>
  <si>
    <t>اضافه خرید رنگ در کاشان</t>
  </si>
  <si>
    <t>حسن بابایی زاده</t>
  </si>
  <si>
    <t>برق کشی دو سوله و نصب پریز و کلید و لامپ ها</t>
  </si>
  <si>
    <t>پرژکتور جلو درب</t>
  </si>
  <si>
    <t>12 مهر</t>
  </si>
  <si>
    <t>یراق شیشه سکوریت</t>
  </si>
  <si>
    <t>11مهر</t>
  </si>
  <si>
    <t>3تا پ 200دونه ای650هزار و 1عدد 100 دونه ای 400هزار</t>
  </si>
  <si>
    <t>سه عدد قول نامه وام</t>
  </si>
  <si>
    <t>هستی نفر</t>
  </si>
  <si>
    <t>5 مهر</t>
  </si>
  <si>
    <t>4 مهر</t>
  </si>
  <si>
    <t>نماس دو سول جوشکاری شده است در دو قسط پرداخت شد</t>
  </si>
  <si>
    <t>10آبان</t>
  </si>
  <si>
    <t xml:space="preserve">کلید و پریز </t>
  </si>
  <si>
    <t>21 شهریور</t>
  </si>
  <si>
    <t>22 شهریور</t>
  </si>
  <si>
    <t>سری دوم خرید . کم آوردن مقداری پریز</t>
  </si>
  <si>
    <t xml:space="preserve">جرثقیل نصب پنجره </t>
  </si>
  <si>
    <t>علی کفاشی آرانی</t>
  </si>
  <si>
    <t>24مرداد</t>
  </si>
  <si>
    <t>24 مرداد</t>
  </si>
  <si>
    <t>نصب پنجره پروفیل</t>
  </si>
  <si>
    <t>کارگر اصغر معین</t>
  </si>
  <si>
    <t>20مرداد</t>
  </si>
  <si>
    <t>11عدد چسب نیز مصرف شده است که حساب شده</t>
  </si>
  <si>
    <t>جعبه تقسیم برق</t>
  </si>
  <si>
    <t>مهدی دارچینی</t>
  </si>
  <si>
    <t>16 مرداد</t>
  </si>
  <si>
    <t>2عدد جعبه تقسیم برق استاندارد داخل دیوار سوله ها</t>
  </si>
  <si>
    <t>مهدی مجیدی</t>
  </si>
  <si>
    <t xml:space="preserve">کلید و پریز و سیم </t>
  </si>
  <si>
    <t>30تیر</t>
  </si>
  <si>
    <t>29تیر</t>
  </si>
  <si>
    <t>30 تیر</t>
  </si>
  <si>
    <t>حسن آباد و..</t>
  </si>
  <si>
    <t>12ساعت ساعتی 800هزار تومان و 2 میلیون کرایه حمل</t>
  </si>
  <si>
    <t>کرایه باربری</t>
  </si>
  <si>
    <t>کوزه گر</t>
  </si>
  <si>
    <t>28 مرداد</t>
  </si>
  <si>
    <t>انتقال وسایل به سوله بالا</t>
  </si>
  <si>
    <t xml:space="preserve">جرثقیل انتقال پنجره </t>
  </si>
  <si>
    <t>کاسنی فروش</t>
  </si>
  <si>
    <t>27 مرداد</t>
  </si>
  <si>
    <t>27تیر</t>
  </si>
  <si>
    <t>سیم جهت برق کشی</t>
  </si>
  <si>
    <t>سری دوم خرید . کم آوردن مقداری سیم 3 حلق سیم 2 در 2.5</t>
  </si>
  <si>
    <t>در دو قسط پرداخت شده متری 164هزار تومان آجر نسوز</t>
  </si>
  <si>
    <t>راویز جهت اداری</t>
  </si>
  <si>
    <t>راوند</t>
  </si>
  <si>
    <t>26 اردیبهشت</t>
  </si>
  <si>
    <t>سقف اداری سوله 3 دسته</t>
  </si>
  <si>
    <t>کرایه بار آهن</t>
  </si>
  <si>
    <t>17خرداد</t>
  </si>
  <si>
    <t>17 خرداد</t>
  </si>
  <si>
    <t>بار آهن از راوند</t>
  </si>
  <si>
    <t>18 خرداد</t>
  </si>
  <si>
    <t xml:space="preserve">سقف اداری </t>
  </si>
  <si>
    <t>سپری</t>
  </si>
  <si>
    <t>افغانی راوند</t>
  </si>
  <si>
    <t>جهت سقف دفتر سوله</t>
  </si>
  <si>
    <t>مهدی ستاری</t>
  </si>
  <si>
    <t>26خرداد</t>
  </si>
  <si>
    <t>لوله و اتصالات</t>
  </si>
  <si>
    <t>عصیری کاشان</t>
  </si>
  <si>
    <t>23 اردیبهشت</t>
  </si>
  <si>
    <t>لوله آب و اتصالات</t>
  </si>
  <si>
    <t>کارگران روز مزد</t>
  </si>
  <si>
    <t>25 فروردین</t>
  </si>
  <si>
    <t>ریختن آهک 3 نفر جابه جایی اجر4 نفر 2 نفر کندن نایشگاه</t>
  </si>
  <si>
    <t>جهت زیر پنجره ها خرید از راوند</t>
  </si>
  <si>
    <t>28 اسفند</t>
  </si>
  <si>
    <t>سیصد هزار تومان کرایه حمل شده 83 متر جدول</t>
  </si>
  <si>
    <t>بافتن میلگرد کیلویی2000تومانبتن ریزی و نایلون کشی 2 تا یک میلیون و سیصد .صفحه گذاری 34 تا 150هزار</t>
  </si>
  <si>
    <t>شاد آباد</t>
  </si>
  <si>
    <t>21اردیبهشت</t>
  </si>
  <si>
    <t>21 اردیبهشت</t>
  </si>
  <si>
    <t>دیوار جلو سوله فاطمه برداشته شده و دوبار ه چیده شده 1401</t>
  </si>
  <si>
    <t>نصب و کندن محل کنتور آب 09132602648(1401)</t>
  </si>
  <si>
    <t xml:space="preserve">شرح انجام  در سال 1402   </t>
  </si>
  <si>
    <t xml:space="preserve">کارگری آجر چینی </t>
  </si>
  <si>
    <t>سیف الله . کریم زاده</t>
  </si>
  <si>
    <t>بابایی</t>
  </si>
  <si>
    <t xml:space="preserve">پروفیل پنجره.میلگرد شناژ.ورق جهت نمای جلو سوله .سپری سقف </t>
  </si>
  <si>
    <t>آجر (تن)</t>
  </si>
  <si>
    <t>ماسه(تن)</t>
  </si>
  <si>
    <t>سیمان(کیسه 50کیلو)</t>
  </si>
  <si>
    <t>آهک(تن)</t>
  </si>
  <si>
    <t>پودرفیلتری(کیسه)</t>
  </si>
  <si>
    <t>سیمان سفید(کیسه)</t>
  </si>
  <si>
    <t>گچ(کیسه)</t>
  </si>
  <si>
    <t>متراز کار</t>
  </si>
  <si>
    <t>کل متراژ</t>
  </si>
  <si>
    <t>آجرچینی 30سانت</t>
  </si>
  <si>
    <t>آجرچینی 20سانت</t>
  </si>
  <si>
    <t>هزینه (کارگری) بنایی سوله ها</t>
  </si>
  <si>
    <t xml:space="preserve">تعداد100عدد6متری و55عدد7 متری کیلویی21300تومان وقوطی 80در 80از 21 عدد از قرار 21300 هزار تومان  و کرایه 5 میلیون تومانی و میلگرد </t>
  </si>
  <si>
    <t>حدودی و محاسبه نشده</t>
  </si>
  <si>
    <t xml:space="preserve"> 25درصد  تخفیف از قیمت کارخانهاتصالات آذین</t>
  </si>
  <si>
    <t xml:space="preserve">(آذر 1401الی خرداد1402) جمع کل هزینه سوله ها </t>
  </si>
  <si>
    <t>دمدم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</si>
</sst>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shrinkToFit="1"/>
    </xf>
    <xf numFmtId="0" fontId="6" fillId="4" borderId="0" xfId="0" applyFont="1" applyFill="1" applyBorder="1" applyAlignment="1">
      <alignment horizontal="center" vertical="center" shrinkToFit="1"/>
    </xf>
    <xf numFmtId="3" fontId="4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/>
    <xf numFmtId="3" fontId="0" fillId="0" borderId="0" xfId="0" applyNumberFormat="1"/>
    <xf numFmtId="3" fontId="3" fillId="0" borderId="0" xfId="0" applyNumberFormat="1" applyFont="1"/>
    <xf numFmtId="3" fontId="8" fillId="0" borderId="0" xfId="0" applyNumberFormat="1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17" fillId="0" borderId="0" xfId="0" applyFont="1"/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 wrapText="1"/>
    </xf>
    <xf numFmtId="3" fontId="0" fillId="5" borderId="0" xfId="0" applyNumberFormat="1" applyFill="1"/>
    <xf numFmtId="3" fontId="2" fillId="5" borderId="1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3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9" fillId="5" borderId="0" xfId="0" applyFont="1" applyFill="1" applyAlignment="1">
      <alignment horizontal="right" vertical="center" wrapText="1"/>
    </xf>
    <xf numFmtId="0" fontId="6" fillId="3" borderId="0" xfId="0" applyFont="1" applyFill="1" applyBorder="1" applyAlignment="1">
      <alignment horizontal="center" vertical="center"/>
    </xf>
    <xf numFmtId="0" fontId="13" fillId="3" borderId="0" xfId="0" applyFont="1" applyFill="1"/>
    <xf numFmtId="3" fontId="3" fillId="6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3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9" fillId="7" borderId="0" xfId="0" applyFont="1" applyFill="1" applyAlignment="1">
      <alignment horizontal="right" vertical="center" wrapText="1"/>
    </xf>
    <xf numFmtId="0" fontId="8" fillId="7" borderId="0" xfId="0" applyFont="1" applyFill="1" applyAlignment="1">
      <alignment horizontal="right" vertical="center" wrapText="1"/>
    </xf>
    <xf numFmtId="3" fontId="15" fillId="7" borderId="0" xfId="0" applyNumberFormat="1" applyFont="1" applyFill="1" applyAlignment="1">
      <alignment horizontal="right" vertical="center" wrapText="1"/>
    </xf>
    <xf numFmtId="3" fontId="9" fillId="5" borderId="0" xfId="0" applyNumberFormat="1" applyFont="1" applyFill="1" applyAlignment="1">
      <alignment horizontal="right" vertical="center" wrapText="1"/>
    </xf>
    <xf numFmtId="3" fontId="3" fillId="6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3" fontId="3" fillId="6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horizontal="center" shrinkToFit="1"/>
    </xf>
    <xf numFmtId="0" fontId="10" fillId="5" borderId="0" xfId="0" applyFont="1" applyFill="1" applyBorder="1" applyAlignment="1">
      <alignment horizontal="center" vertical="center"/>
    </xf>
    <xf numFmtId="3" fontId="11" fillId="5" borderId="0" xfId="0" applyNumberFormat="1" applyFont="1" applyFill="1" applyBorder="1" applyAlignment="1">
      <alignment horizontal="left" vertical="center"/>
    </xf>
    <xf numFmtId="3" fontId="0" fillId="5" borderId="0" xfId="0" applyNumberForma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wrapText="1"/>
    </xf>
    <xf numFmtId="0" fontId="4" fillId="6" borderId="0" xfId="0" applyFont="1" applyFill="1" applyAlignment="1">
      <alignment horizontal="center" vertical="center" wrapText="1"/>
    </xf>
    <xf numFmtId="3" fontId="4" fillId="6" borderId="0" xfId="0" applyNumberFormat="1" applyFont="1" applyFill="1" applyAlignment="1">
      <alignment horizontal="center" vertical="center" wrapText="1"/>
    </xf>
    <xf numFmtId="0" fontId="4" fillId="6" borderId="0" xfId="0" applyFont="1" applyFill="1"/>
    <xf numFmtId="0" fontId="4" fillId="6" borderId="0" xfId="0" applyFont="1" applyFill="1" applyAlignment="1">
      <alignment horizontal="right" vertical="center" wrapText="1" shrinkToFit="1" readingOrder="2"/>
    </xf>
    <xf numFmtId="0" fontId="22" fillId="6" borderId="0" xfId="0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3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 wrapText="1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3" fillId="6" borderId="0" xfId="0" applyFont="1" applyFill="1" applyAlignment="1">
      <alignment horizontal="right" vertical="center" wrapText="1"/>
    </xf>
    <xf numFmtId="0" fontId="19" fillId="6" borderId="0" xfId="0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 wrapText="1"/>
    </xf>
    <xf numFmtId="0" fontId="12" fillId="5" borderId="0" xfId="0" applyFont="1" applyFill="1" applyAlignment="1">
      <alignment horizontal="right" vertical="center" wrapText="1"/>
    </xf>
    <xf numFmtId="3" fontId="18" fillId="5" borderId="0" xfId="0" applyNumberFormat="1" applyFont="1" applyFill="1" applyAlignment="1">
      <alignment horizontal="right" vertical="center" wrapText="1"/>
    </xf>
    <xf numFmtId="0" fontId="18" fillId="5" borderId="0" xfId="0" applyFont="1" applyFill="1" applyAlignment="1">
      <alignment horizontal="right" vertical="center" wrapText="1"/>
    </xf>
    <xf numFmtId="0" fontId="21" fillId="3" borderId="0" xfId="0" applyFont="1" applyFill="1" applyAlignment="1">
      <alignment horizontal="left" vertical="center"/>
    </xf>
    <xf numFmtId="3" fontId="21" fillId="3" borderId="0" xfId="0" applyNumberFormat="1" applyFont="1" applyFill="1" applyAlignment="1">
      <alignment horizontal="left" vertical="center"/>
    </xf>
    <xf numFmtId="0" fontId="0" fillId="3" borderId="0" xfId="0" applyFill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3" fontId="16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هزینه</a:t>
            </a:r>
            <a:r>
              <a:rPr lang="fa-IR" baseline="0"/>
              <a:t> کارگری سوله ها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'Bannaee soleh'!$F$7:$F$12</c:f>
              <c:strCache>
                <c:ptCount val="6"/>
                <c:pt idx="0">
                  <c:v>دیوارچینی،کاشی کاری سیمانکاری</c:v>
                </c:pt>
                <c:pt idx="1">
                  <c:v>موزاییک سوله </c:v>
                </c:pt>
                <c:pt idx="2">
                  <c:v>کارگری متفرقه</c:v>
                </c:pt>
                <c:pt idx="3">
                  <c:v>فرش کردن پیاده روی  </c:v>
                </c:pt>
                <c:pt idx="4">
                  <c:v>نما کاری  سوله </c:v>
                </c:pt>
                <c:pt idx="5">
                  <c:v>سرامیک کف نمایشگاه (بالا)</c:v>
                </c:pt>
              </c:strCache>
            </c:strRef>
          </c:cat>
          <c:val>
            <c:numRef>
              <c:f>'Bannaee soleh'!$H$7:$H$12</c:f>
              <c:numCache>
                <c:formatCode>#,##0</c:formatCode>
                <c:ptCount val="6"/>
                <c:pt idx="0">
                  <c:v>99526290</c:v>
                </c:pt>
                <c:pt idx="1">
                  <c:v>13247999.999999998</c:v>
                </c:pt>
                <c:pt idx="2">
                  <c:v>17700000</c:v>
                </c:pt>
                <c:pt idx="3">
                  <c:v>3500000</c:v>
                </c:pt>
                <c:pt idx="4">
                  <c:v>5000000</c:v>
                </c:pt>
                <c:pt idx="5">
                  <c:v>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3-4486-9260-B7F70D2EED3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'Bannaee soleh'!$F$7:$F$12</c:f>
              <c:strCache>
                <c:ptCount val="6"/>
                <c:pt idx="0">
                  <c:v>دیوارچینی،کاشی کاری سیمانکاری</c:v>
                </c:pt>
                <c:pt idx="1">
                  <c:v>موزاییک سوله </c:v>
                </c:pt>
                <c:pt idx="2">
                  <c:v>کارگری متفرقه</c:v>
                </c:pt>
                <c:pt idx="3">
                  <c:v>فرش کردن پیاده روی  </c:v>
                </c:pt>
                <c:pt idx="4">
                  <c:v>نما کاری  سوله </c:v>
                </c:pt>
                <c:pt idx="5">
                  <c:v>سرامیک کف نمایشگاه (بالا)</c:v>
                </c:pt>
              </c:strCache>
            </c:strRef>
          </c:cat>
          <c:val>
            <c:numRef>
              <c:f>'Bannaee soleh'!$I$7:$I$12</c:f>
              <c:numCache>
                <c:formatCode>#,##0</c:formatCode>
                <c:ptCount val="6"/>
                <c:pt idx="0">
                  <c:v>102401900</c:v>
                </c:pt>
                <c:pt idx="1">
                  <c:v>24147300</c:v>
                </c:pt>
                <c:pt idx="2">
                  <c:v>17700000</c:v>
                </c:pt>
                <c:pt idx="3">
                  <c:v>7000000</c:v>
                </c:pt>
                <c:pt idx="4">
                  <c:v>10000000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3-4486-9260-B7F70D2E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23968"/>
        <c:axId val="22252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'Bannaee soleh'!$F$7:$F$12</c15:sqref>
                        </c15:formulaRef>
                      </c:ext>
                    </c:extLst>
                    <c:strCache>
                      <c:ptCount val="6"/>
                      <c:pt idx="0">
                        <c:v>دیوارچینی،کاشی کاری سیمانکاری</c:v>
                      </c:pt>
                      <c:pt idx="1">
                        <c:v>موزاییک سوله </c:v>
                      </c:pt>
                      <c:pt idx="2">
                        <c:v>کارگری متفرقه</c:v>
                      </c:pt>
                      <c:pt idx="3">
                        <c:v>فرش کردن پیاده روی  </c:v>
                      </c:pt>
                      <c:pt idx="4">
                        <c:v>نما کاری  سوله </c:v>
                      </c:pt>
                      <c:pt idx="5">
                        <c:v>سرامیک کف نمایشگاه (بالا)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'Bannaee soleh'!$G$7:$G$12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3-4486-9260-B7F70D2EED3D}"/>
                  </c:ext>
                </c:extLst>
              </c15:ser>
            </c15:filteredBarSeries>
          </c:ext>
        </c:extLst>
      </c:barChart>
      <c:catAx>
        <c:axId val="2225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2304"/>
        <c:crosses val="autoZero"/>
        <c:auto val="1"/>
        <c:lblAlgn val="ctr"/>
        <c:lblOffset val="100"/>
        <c:noMultiLvlLbl val="0"/>
      </c:catAx>
      <c:valAx>
        <c:axId val="2225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10-4FFF-B87E-7056BA42FEF9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10-4FFF-B87E-7056BA42FEF9}"/>
              </c:ext>
            </c:extLst>
          </c:dPt>
          <c:val>
            <c:numRef>
              <c:f>'Bannaee soleh'!$H$13:$I$13</c:f>
              <c:numCache>
                <c:formatCode>#,##0</c:formatCode>
                <c:ptCount val="2"/>
                <c:pt idx="0">
                  <c:v>146174290</c:v>
                </c:pt>
                <c:pt idx="1">
                  <c:v>161249200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FFF-B87E-7056BA42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2A-4D57-A60A-F1BBA8E625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5-4B67-A2B6-E567A00906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5-4B67-A2B6-E567A00906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F5-4B67-A2B6-E567A00906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F5-4B67-A2B6-E567A00906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F5-4B67-A2B6-E567A009067F}"/>
              </c:ext>
            </c:extLst>
          </c:dPt>
          <c:val>
            <c:numRef>
              <c:f>'Bannaee soleh'!$H$7:$H$12</c:f>
              <c:numCache>
                <c:formatCode>#,##0</c:formatCode>
                <c:ptCount val="6"/>
                <c:pt idx="0">
                  <c:v>99526290</c:v>
                </c:pt>
                <c:pt idx="1">
                  <c:v>13247999.999999998</c:v>
                </c:pt>
                <c:pt idx="2">
                  <c:v>17700000</c:v>
                </c:pt>
                <c:pt idx="3">
                  <c:v>3500000</c:v>
                </c:pt>
                <c:pt idx="4">
                  <c:v>5000000</c:v>
                </c:pt>
                <c:pt idx="5">
                  <c:v>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A-4D57-A60A-F1BBA8E6254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F5-4B67-A2B6-E567A00906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F5-4B67-A2B6-E567A00906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F5-4B67-A2B6-E567A00906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F5-4B67-A2B6-E567A00906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F5-4B67-A2B6-E567A00906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F5-4B67-A2B6-E567A009067F}"/>
              </c:ext>
            </c:extLst>
          </c:dPt>
          <c:val>
            <c:numRef>
              <c:f>'Bannaee soleh'!$I$7:$I$12</c:f>
              <c:numCache>
                <c:formatCode>#,##0</c:formatCode>
                <c:ptCount val="6"/>
                <c:pt idx="0">
                  <c:v>102401900</c:v>
                </c:pt>
                <c:pt idx="1">
                  <c:v>24147300</c:v>
                </c:pt>
                <c:pt idx="2">
                  <c:v>17700000</c:v>
                </c:pt>
                <c:pt idx="3">
                  <c:v>7000000</c:v>
                </c:pt>
                <c:pt idx="4">
                  <c:v>10000000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A-4D57-A60A-F1BBA8E6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'Bannaee soleh'!$H$7:$H$12</c:f>
              <c:numCache>
                <c:formatCode>#,##0</c:formatCode>
                <c:ptCount val="6"/>
                <c:pt idx="0">
                  <c:v>99526290</c:v>
                </c:pt>
                <c:pt idx="1">
                  <c:v>13247999.999999998</c:v>
                </c:pt>
                <c:pt idx="2">
                  <c:v>17700000</c:v>
                </c:pt>
                <c:pt idx="3">
                  <c:v>3500000</c:v>
                </c:pt>
                <c:pt idx="4">
                  <c:v>5000000</c:v>
                </c:pt>
                <c:pt idx="5">
                  <c:v>7200000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C-4BB3-AC05-13DAAFEEEB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'Bannaee soleh'!$I$7:$I$12</c:f>
              <c:numCache>
                <c:formatCode>#,##0</c:formatCode>
                <c:ptCount val="6"/>
                <c:pt idx="0">
                  <c:v>102401900</c:v>
                </c:pt>
                <c:pt idx="1">
                  <c:v>24147300</c:v>
                </c:pt>
                <c:pt idx="2">
                  <c:v>17700000</c:v>
                </c:pt>
                <c:pt idx="3">
                  <c:v>7000000</c:v>
                </c:pt>
                <c:pt idx="4">
                  <c:v>10000000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C-4BB3-AC05-13DAAFEE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05312"/>
        <c:axId val="347701568"/>
      </c:lineChart>
      <c:catAx>
        <c:axId val="347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1568"/>
        <c:crosses val="autoZero"/>
        <c:auto val="1"/>
        <c:lblAlgn val="ctr"/>
        <c:lblOffset val="100"/>
        <c:noMultiLvlLbl val="0"/>
      </c:catAx>
      <c:valAx>
        <c:axId val="347701568"/>
        <c:scaling>
          <c:orientation val="minMax"/>
          <c:max val="103000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solidFill>
            <a:srgbClr val="FFC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freepngimg.com/png/18132-construction-building-png" TargetMode="Externa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Bannaee soleh1'!A1"/><Relationship Id="rId3" Type="http://schemas.openxmlformats.org/officeDocument/2006/relationships/image" Target="../media/image2.png"/><Relationship Id="rId7" Type="http://schemas.openxmlformats.org/officeDocument/2006/relationships/hyperlink" Target="#Daftar!A1"/><Relationship Id="rId2" Type="http://schemas.openxmlformats.org/officeDocument/2006/relationships/hyperlink" Target="https://freepngimg.com/png/18132-construction-building-png" TargetMode="External"/><Relationship Id="rId1" Type="http://schemas.openxmlformats.org/officeDocument/2006/relationships/image" Target="../media/image1.png"/><Relationship Id="rId6" Type="http://schemas.openxmlformats.org/officeDocument/2006/relationships/hyperlink" Target="#KHarazi!A1"/><Relationship Id="rId5" Type="http://schemas.openxmlformats.org/officeDocument/2006/relationships/hyperlink" Target="#Soleh!A1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6</xdr:col>
      <xdr:colOff>9525</xdr:colOff>
      <xdr:row>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D78CB69-2D95-4484-998D-1804434BE189}"/>
            </a:ext>
          </a:extLst>
        </xdr:cNvPr>
        <xdr:cNvSpPr/>
      </xdr:nvSpPr>
      <xdr:spPr>
        <a:xfrm>
          <a:off x="0" y="676275"/>
          <a:ext cx="43624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1600" b="1">
              <a:solidFill>
                <a:srgbClr val="FFFF00"/>
              </a:solidFill>
            </a:rPr>
            <a:t>هزینه کارگری بر مبنای متر</a:t>
          </a:r>
          <a:endParaRPr lang="en-US" sz="1600" b="1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47625</xdr:colOff>
      <xdr:row>5</xdr:row>
      <xdr:rowOff>9524</xdr:rowOff>
    </xdr:from>
    <xdr:to>
      <xdr:col>14</xdr:col>
      <xdr:colOff>123825</xdr:colOff>
      <xdr:row>14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92669-4FD7-4F27-B86D-46B2A768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9525</xdr:rowOff>
    </xdr:from>
    <xdr:to>
      <xdr:col>13</xdr:col>
      <xdr:colOff>447675</xdr:colOff>
      <xdr:row>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1D4937E-C61C-4D8F-B626-FAADC1164BCE}"/>
            </a:ext>
          </a:extLst>
        </xdr:cNvPr>
        <xdr:cNvSpPr/>
      </xdr:nvSpPr>
      <xdr:spPr>
        <a:xfrm>
          <a:off x="5410200" y="666750"/>
          <a:ext cx="6829425" cy="82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247650</xdr:colOff>
      <xdr:row>1</xdr:row>
      <xdr:rowOff>47625</xdr:rowOff>
    </xdr:from>
    <xdr:to>
      <xdr:col>7</xdr:col>
      <xdr:colOff>1162050</xdr:colOff>
      <xdr:row>1</xdr:row>
      <xdr:rowOff>323850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ED36B4-CD76-413A-A5F7-09D7D4B93417}"/>
            </a:ext>
          </a:extLst>
        </xdr:cNvPr>
        <xdr:cNvSpPr txBox="1"/>
      </xdr:nvSpPr>
      <xdr:spPr>
        <a:xfrm>
          <a:off x="5591175" y="704850"/>
          <a:ext cx="15240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400" b="1">
              <a:solidFill>
                <a:srgbClr val="FFFF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هزینه</a:t>
          </a:r>
          <a:r>
            <a:rPr lang="fa-IR" sz="1400" b="1">
              <a:solidFill>
                <a:srgbClr val="FFC0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fa-IR" sz="1400" b="1">
              <a:solidFill>
                <a:srgbClr val="FFFF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کارگری</a:t>
          </a:r>
          <a:endParaRPr lang="en-US" sz="1400" b="1">
            <a:solidFill>
              <a:srgbClr val="FFFF00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257175</xdr:colOff>
      <xdr:row>1</xdr:row>
      <xdr:rowOff>266700</xdr:rowOff>
    </xdr:from>
    <xdr:to>
      <xdr:col>7</xdr:col>
      <xdr:colOff>1171575</xdr:colOff>
      <xdr:row>2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287B6D0-440D-4108-8BAE-72A2216ADE50}"/>
            </a:ext>
          </a:extLst>
        </xdr:cNvPr>
        <xdr:cNvSpPr txBox="1"/>
      </xdr:nvSpPr>
      <xdr:spPr>
        <a:xfrm>
          <a:off x="5600700" y="923925"/>
          <a:ext cx="15240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400" b="1">
              <a:solidFill>
                <a:srgbClr val="FFFF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نصب داربست</a:t>
          </a:r>
          <a:endParaRPr lang="en-US" sz="1400" b="1">
            <a:solidFill>
              <a:srgbClr val="FFFF00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6</xdr:col>
      <xdr:colOff>228600</xdr:colOff>
      <xdr:row>2</xdr:row>
      <xdr:rowOff>123825</xdr:rowOff>
    </xdr:from>
    <xdr:to>
      <xdr:col>7</xdr:col>
      <xdr:colOff>1143000</xdr:colOff>
      <xdr:row>3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D830B2B-2F23-431F-B80D-6A6BA274F308}"/>
            </a:ext>
          </a:extLst>
        </xdr:cNvPr>
        <xdr:cNvSpPr txBox="1"/>
      </xdr:nvSpPr>
      <xdr:spPr>
        <a:xfrm>
          <a:off x="5572125" y="1152525"/>
          <a:ext cx="15240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400" b="1">
              <a:solidFill>
                <a:srgbClr val="FFFF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اضافه</a:t>
          </a:r>
          <a:r>
            <a:rPr lang="fa-IR" sz="1400" b="1">
              <a:solidFill>
                <a:srgbClr val="FFC0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 </a:t>
          </a:r>
          <a:r>
            <a:rPr lang="fa-IR" sz="1400" b="1">
              <a:solidFill>
                <a:srgbClr val="FFFF00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a:rPr>
            <a:t>کارگری</a:t>
          </a:r>
          <a:endParaRPr lang="en-US" sz="1400" b="1">
            <a:solidFill>
              <a:srgbClr val="FFFF00"/>
            </a:solidFill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7</xdr:col>
      <xdr:colOff>981075</xdr:colOff>
      <xdr:row>0</xdr:row>
      <xdr:rowOff>657224</xdr:rowOff>
    </xdr:from>
    <xdr:to>
      <xdr:col>8</xdr:col>
      <xdr:colOff>819150</xdr:colOff>
      <xdr:row>1</xdr:row>
      <xdr:rowOff>295274</xdr:rowOff>
    </xdr:to>
    <xdr:sp macro="" textlink="#REF!">
      <xdr:nvSpPr>
        <xdr:cNvPr id="7" name="TextBox 6">
          <a:extLst>
            <a:ext uri="{FF2B5EF4-FFF2-40B4-BE49-F238E27FC236}">
              <a16:creationId xmlns:a16="http://schemas.microsoft.com/office/drawing/2014/main" id="{E9095082-4355-4FF8-99D8-AB8476BDBD2B}"/>
            </a:ext>
          </a:extLst>
        </xdr:cNvPr>
        <xdr:cNvSpPr txBox="1"/>
      </xdr:nvSpPr>
      <xdr:spPr>
        <a:xfrm>
          <a:off x="6934200" y="657224"/>
          <a:ext cx="1552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 b="1" cap="none" spc="0">
            <a:ln w="0"/>
            <a:solidFill>
              <a:srgbClr val="FFFF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7</xdr:col>
      <xdr:colOff>1000125</xdr:colOff>
      <xdr:row>1</xdr:row>
      <xdr:rowOff>219074</xdr:rowOff>
    </xdr:from>
    <xdr:to>
      <xdr:col>8</xdr:col>
      <xdr:colOff>838200</xdr:colOff>
      <xdr:row>2</xdr:row>
      <xdr:rowOff>142874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ACA8C58-44EA-4D65-917E-0364AEF42DCD}"/>
            </a:ext>
          </a:extLst>
        </xdr:cNvPr>
        <xdr:cNvSpPr txBox="1"/>
      </xdr:nvSpPr>
      <xdr:spPr>
        <a:xfrm>
          <a:off x="6953250" y="876299"/>
          <a:ext cx="1552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a-IR" sz="1800" b="1" i="0" u="none" strike="noStrike" cap="none" spc="0">
              <a:ln w="0"/>
              <a:solidFill>
                <a:srgbClr val="FFFF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10</a:t>
          </a:r>
          <a:r>
            <a:rPr lang="en-US" sz="1800" b="1" i="0" u="none" strike="noStrike" cap="none" spc="0">
              <a:ln w="0"/>
              <a:solidFill>
                <a:srgbClr val="FFFF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,500,000</a:t>
          </a:r>
        </a:p>
      </xdr:txBody>
    </xdr:sp>
    <xdr:clientData/>
  </xdr:twoCellAnchor>
  <xdr:twoCellAnchor>
    <xdr:from>
      <xdr:col>7</xdr:col>
      <xdr:colOff>1019175</xdr:colOff>
      <xdr:row>2</xdr:row>
      <xdr:rowOff>66674</xdr:rowOff>
    </xdr:from>
    <xdr:to>
      <xdr:col>8</xdr:col>
      <xdr:colOff>857250</xdr:colOff>
      <xdr:row>3</xdr:row>
      <xdr:rowOff>152399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87DD224-AD6C-454F-B43B-871610FFB12B}"/>
            </a:ext>
          </a:extLst>
        </xdr:cNvPr>
        <xdr:cNvSpPr txBox="1"/>
      </xdr:nvSpPr>
      <xdr:spPr>
        <a:xfrm>
          <a:off x="6972300" y="1095374"/>
          <a:ext cx="1552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 cap="none" spc="0">
              <a:ln w="0"/>
              <a:solidFill>
                <a:srgbClr val="FFFF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t>5,000,000</a:t>
          </a:r>
        </a:p>
      </xdr:txBody>
    </xdr:sp>
    <xdr:clientData/>
  </xdr:twoCellAnchor>
  <xdr:twoCellAnchor>
    <xdr:from>
      <xdr:col>7</xdr:col>
      <xdr:colOff>971550</xdr:colOff>
      <xdr:row>0</xdr:row>
      <xdr:rowOff>638174</xdr:rowOff>
    </xdr:from>
    <xdr:to>
      <xdr:col>8</xdr:col>
      <xdr:colOff>809625</xdr:colOff>
      <xdr:row>1</xdr:row>
      <xdr:rowOff>276224</xdr:rowOff>
    </xdr:to>
    <xdr:sp macro="" textlink="#REF!">
      <xdr:nvSpPr>
        <xdr:cNvPr id="21" name="TextBox 20">
          <a:extLst>
            <a:ext uri="{FF2B5EF4-FFF2-40B4-BE49-F238E27FC236}">
              <a16:creationId xmlns:a16="http://schemas.microsoft.com/office/drawing/2014/main" id="{6445FF9B-AA42-4F0F-B35E-55EA135CDC44}"/>
            </a:ext>
          </a:extLst>
        </xdr:cNvPr>
        <xdr:cNvSpPr txBox="1"/>
      </xdr:nvSpPr>
      <xdr:spPr>
        <a:xfrm>
          <a:off x="6924675" y="638174"/>
          <a:ext cx="15525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65833F-D230-402A-A2FE-37923415E43A}" type="TxLink">
            <a:rPr lang="en-US" sz="2000" b="1" i="0" u="none" strike="noStrike" cap="none" spc="0">
              <a:ln w="0"/>
              <a:solidFill>
                <a:srgbClr val="FFFF00"/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Calibri"/>
              <a:cs typeface="Calibri"/>
            </a:rPr>
            <a:pPr/>
            <a:t>322,923,490</a:t>
          </a:fld>
          <a:endParaRPr lang="en-US" sz="2000" b="1" i="0" u="none" strike="noStrike" cap="none" spc="0">
            <a:ln w="0"/>
            <a:solidFill>
              <a:srgbClr val="FFFF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628651</xdr:colOff>
      <xdr:row>0</xdr:row>
      <xdr:rowOff>638175</xdr:rowOff>
    </xdr:from>
    <xdr:to>
      <xdr:col>11</xdr:col>
      <xdr:colOff>295275</xdr:colOff>
      <xdr:row>4</xdr:row>
      <xdr:rowOff>80961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E0EFBD-CE1B-40F9-8706-15187512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0</xdr:row>
      <xdr:rowOff>638175</xdr:rowOff>
    </xdr:from>
    <xdr:to>
      <xdr:col>9</xdr:col>
      <xdr:colOff>952499</xdr:colOff>
      <xdr:row>4</xdr:row>
      <xdr:rowOff>90486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CE7A3E-F38B-47FB-9C1E-DF4B2C8A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38099</xdr:colOff>
      <xdr:row>1</xdr:row>
      <xdr:rowOff>38099</xdr:rowOff>
    </xdr:from>
    <xdr:to>
      <xdr:col>13</xdr:col>
      <xdr:colOff>390524</xdr:colOff>
      <xdr:row>4</xdr:row>
      <xdr:rowOff>166686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9172BF7-EC54-4F11-BD7B-DA8BE5E5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38100</xdr:rowOff>
    </xdr:from>
    <xdr:to>
      <xdr:col>1</xdr:col>
      <xdr:colOff>1133475</xdr:colOff>
      <xdr:row>1</xdr:row>
      <xdr:rowOff>363619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376EAD2-509D-476D-9781-7AC72A32C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52400" y="38100"/>
          <a:ext cx="1323975" cy="98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57150</xdr:rowOff>
    </xdr:from>
    <xdr:to>
      <xdr:col>0</xdr:col>
      <xdr:colOff>1381124</xdr:colOff>
      <xdr:row>5</xdr:row>
      <xdr:rowOff>87394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74E70-8C0B-44C2-9C5C-D481F64B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7149" y="57150"/>
          <a:ext cx="1323975" cy="982744"/>
        </a:xfrm>
        <a:prstGeom prst="rect">
          <a:avLst/>
        </a:prstGeom>
      </xdr:spPr>
    </xdr:pic>
    <xdr:clientData/>
  </xdr:twoCellAnchor>
  <xdr:twoCellAnchor editAs="oneCell">
    <xdr:from>
      <xdr:col>0</xdr:col>
      <xdr:colOff>345388</xdr:colOff>
      <xdr:row>18</xdr:row>
      <xdr:rowOff>124574</xdr:rowOff>
    </xdr:from>
    <xdr:to>
      <xdr:col>0</xdr:col>
      <xdr:colOff>1101091</xdr:colOff>
      <xdr:row>22</xdr:row>
      <xdr:rowOff>118277</xdr:rowOff>
    </xdr:to>
    <xdr:pic>
      <xdr:nvPicPr>
        <xdr:cNvPr id="10" name="Graphic 9" descr="Venn diagram with solid fill">
          <a:extLst>
            <a:ext uri="{FF2B5EF4-FFF2-40B4-BE49-F238E27FC236}">
              <a16:creationId xmlns:a16="http://schemas.microsoft.com/office/drawing/2014/main" id="{8A2E2BC4-7935-4E98-A235-7DB74F72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5388" y="3553574"/>
          <a:ext cx="755703" cy="755703"/>
        </a:xfrm>
        <a:prstGeom prst="rect">
          <a:avLst/>
        </a:prstGeom>
      </xdr:spPr>
    </xdr:pic>
    <xdr:clientData/>
  </xdr:twoCellAnchor>
  <xdr:twoCellAnchor>
    <xdr:from>
      <xdr:col>1</xdr:col>
      <xdr:colOff>9526</xdr:colOff>
      <xdr:row>0</xdr:row>
      <xdr:rowOff>0</xdr:rowOff>
    </xdr:from>
    <xdr:to>
      <xdr:col>19</xdr:col>
      <xdr:colOff>266699</xdr:colOff>
      <xdr:row>4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3C65F6F-C1CF-4269-85F7-26A4F43068B1}"/>
            </a:ext>
          </a:extLst>
        </xdr:cNvPr>
        <xdr:cNvSpPr/>
      </xdr:nvSpPr>
      <xdr:spPr>
        <a:xfrm>
          <a:off x="1581151" y="0"/>
          <a:ext cx="10868023" cy="933450"/>
        </a:xfrm>
        <a:prstGeom prst="roundRect">
          <a:avLst>
            <a:gd name="adj" fmla="val 15647"/>
          </a:avLst>
        </a:prstGeom>
        <a:solidFill>
          <a:srgbClr val="002060"/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2400" b="1"/>
            <a:t>داشبورد</a:t>
          </a:r>
          <a:r>
            <a:rPr lang="fa-IR" sz="2400" b="1" baseline="0"/>
            <a:t> هزینه های سال 1401و 1402 </a:t>
          </a:r>
        </a:p>
        <a:p>
          <a:pPr algn="ctr"/>
          <a:r>
            <a:rPr lang="fa-IR" sz="2400" b="1" baseline="0"/>
            <a:t>سوله ها و تجهیز خانه خرازی و ساخت دفتر </a:t>
          </a:r>
          <a:endParaRPr lang="en-US" sz="2400" b="1"/>
        </a:p>
      </xdr:txBody>
    </xdr:sp>
    <xdr:clientData/>
  </xdr:twoCellAnchor>
  <xdr:twoCellAnchor>
    <xdr:from>
      <xdr:col>1</xdr:col>
      <xdr:colOff>38102</xdr:colOff>
      <xdr:row>5</xdr:row>
      <xdr:rowOff>19051</xdr:rowOff>
    </xdr:from>
    <xdr:to>
      <xdr:col>6</xdr:col>
      <xdr:colOff>95250</xdr:colOff>
      <xdr:row>7</xdr:row>
      <xdr:rowOff>114301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A0192CC7-3F3D-4BBF-9791-CB2C1607DE81}"/>
            </a:ext>
          </a:extLst>
        </xdr:cNvPr>
        <xdr:cNvSpPr/>
      </xdr:nvSpPr>
      <xdr:spPr>
        <a:xfrm>
          <a:off x="1609727" y="971551"/>
          <a:ext cx="3781423" cy="476250"/>
        </a:xfrm>
        <a:prstGeom prst="roundRect">
          <a:avLst>
            <a:gd name="adj" fmla="val 15647"/>
          </a:avLst>
        </a:prstGeom>
        <a:solidFill>
          <a:srgbClr val="002060"/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جمع کل هزینه سوله 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82551</xdr:colOff>
      <xdr:row>5</xdr:row>
      <xdr:rowOff>157162</xdr:rowOff>
    </xdr:from>
    <xdr:to>
      <xdr:col>0</xdr:col>
      <xdr:colOff>1454150</xdr:colOff>
      <xdr:row>8</xdr:row>
      <xdr:rowOff>104776</xdr:rowOff>
    </xdr:to>
    <xdr:sp macro="" textlink="">
      <xdr:nvSpPr>
        <xdr:cNvPr id="20" name="Rectangle: Rounded Corners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C1D2AAF-A950-41EB-B085-47B6F4DE3F77}"/>
            </a:ext>
          </a:extLst>
        </xdr:cNvPr>
        <xdr:cNvSpPr/>
      </xdr:nvSpPr>
      <xdr:spPr>
        <a:xfrm>
          <a:off x="82551" y="1109662"/>
          <a:ext cx="1371599" cy="519114"/>
        </a:xfrm>
        <a:prstGeom prst="roundRect">
          <a:avLst>
            <a:gd name="adj" fmla="val 15647"/>
          </a:avLst>
        </a:prstGeom>
        <a:solidFill>
          <a:srgbClr val="00206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هزینه</a:t>
          </a:r>
          <a:r>
            <a:rPr lang="fa-IR" sz="2000" b="1" baseline="0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 سوله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82551</xdr:colOff>
      <xdr:row>9</xdr:row>
      <xdr:rowOff>42862</xdr:rowOff>
    </xdr:from>
    <xdr:to>
      <xdr:col>0</xdr:col>
      <xdr:colOff>1454150</xdr:colOff>
      <xdr:row>11</xdr:row>
      <xdr:rowOff>180976</xdr:rowOff>
    </xdr:to>
    <xdr:sp macro="" textlink="">
      <xdr:nvSpPr>
        <xdr:cNvPr id="21" name="Rectangle: Rounded Corners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AA3D37E-E04A-4271-AA9A-DCB4EBE7489B}"/>
            </a:ext>
          </a:extLst>
        </xdr:cNvPr>
        <xdr:cNvSpPr/>
      </xdr:nvSpPr>
      <xdr:spPr>
        <a:xfrm>
          <a:off x="82551" y="1757362"/>
          <a:ext cx="1371599" cy="519114"/>
        </a:xfrm>
        <a:prstGeom prst="roundRect">
          <a:avLst>
            <a:gd name="adj" fmla="val 15647"/>
          </a:avLst>
        </a:prstGeom>
        <a:solidFill>
          <a:srgbClr val="00206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هزینه</a:t>
          </a:r>
          <a:r>
            <a:rPr lang="fa-IR" sz="2000" b="1" baseline="0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 خرازی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82551</xdr:colOff>
      <xdr:row>12</xdr:row>
      <xdr:rowOff>119062</xdr:rowOff>
    </xdr:from>
    <xdr:to>
      <xdr:col>0</xdr:col>
      <xdr:colOff>1454150</xdr:colOff>
      <xdr:row>15</xdr:row>
      <xdr:rowOff>66676</xdr:rowOff>
    </xdr:to>
    <xdr:sp macro="" textlink="">
      <xdr:nvSpPr>
        <xdr:cNvPr id="22" name="Rectangle: Rounded Corners 2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48EB5A-CD45-4739-9D29-9CBB8E8CAD8D}"/>
            </a:ext>
          </a:extLst>
        </xdr:cNvPr>
        <xdr:cNvSpPr/>
      </xdr:nvSpPr>
      <xdr:spPr>
        <a:xfrm>
          <a:off x="82551" y="2405062"/>
          <a:ext cx="1371599" cy="519114"/>
        </a:xfrm>
        <a:prstGeom prst="roundRect">
          <a:avLst>
            <a:gd name="adj" fmla="val 15647"/>
          </a:avLst>
        </a:prstGeom>
        <a:solidFill>
          <a:srgbClr val="00206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هزینه</a:t>
          </a:r>
          <a:r>
            <a:rPr lang="fa-IR" sz="2000" b="1" baseline="0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 دفتر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82551</xdr:colOff>
      <xdr:row>16</xdr:row>
      <xdr:rowOff>4762</xdr:rowOff>
    </xdr:from>
    <xdr:to>
      <xdr:col>0</xdr:col>
      <xdr:colOff>1454150</xdr:colOff>
      <xdr:row>18</xdr:row>
      <xdr:rowOff>142876</xdr:rowOff>
    </xdr:to>
    <xdr:sp macro="" textlink="">
      <xdr:nvSpPr>
        <xdr:cNvPr id="23" name="Rectangle: Rounded Corners 2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D054887-A33B-4C00-A0AA-C0F64DAEB460}"/>
            </a:ext>
          </a:extLst>
        </xdr:cNvPr>
        <xdr:cNvSpPr/>
      </xdr:nvSpPr>
      <xdr:spPr>
        <a:xfrm>
          <a:off x="82551" y="3052762"/>
          <a:ext cx="1371599" cy="519114"/>
        </a:xfrm>
        <a:prstGeom prst="roundRect">
          <a:avLst>
            <a:gd name="adj" fmla="val 15647"/>
          </a:avLst>
        </a:prstGeom>
        <a:solidFill>
          <a:srgbClr val="002060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هزینه</a:t>
          </a:r>
          <a:r>
            <a:rPr lang="fa-IR" sz="2000" b="1" baseline="0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</a:rPr>
            <a:t> بنایی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6</xdr:col>
      <xdr:colOff>511969</xdr:colOff>
      <xdr:row>5</xdr:row>
      <xdr:rowOff>19050</xdr:rowOff>
    </xdr:from>
    <xdr:to>
      <xdr:col>12</xdr:col>
      <xdr:colOff>85724</xdr:colOff>
      <xdr:row>7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A4974D0-EAAF-4237-9D42-D75A638A46F9}"/>
            </a:ext>
          </a:extLst>
        </xdr:cNvPr>
        <xdr:cNvSpPr/>
      </xdr:nvSpPr>
      <xdr:spPr>
        <a:xfrm>
          <a:off x="5131594" y="971550"/>
          <a:ext cx="3231355" cy="485775"/>
        </a:xfrm>
        <a:prstGeom prst="roundRect">
          <a:avLst>
            <a:gd name="adj" fmla="val 15647"/>
          </a:avLst>
        </a:prstGeom>
        <a:solidFill>
          <a:srgbClr val="002060"/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جمع کل هزینه خرازی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276225</xdr:colOff>
      <xdr:row>5</xdr:row>
      <xdr:rowOff>19051</xdr:rowOff>
    </xdr:from>
    <xdr:to>
      <xdr:col>18</xdr:col>
      <xdr:colOff>114300</xdr:colOff>
      <xdr:row>7</xdr:row>
      <xdr:rowOff>133351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A4B5BD3-AF82-458F-9503-BA40738818CA}"/>
            </a:ext>
          </a:extLst>
        </xdr:cNvPr>
        <xdr:cNvSpPr/>
      </xdr:nvSpPr>
      <xdr:spPr>
        <a:xfrm>
          <a:off x="8553450" y="971551"/>
          <a:ext cx="3495675" cy="495300"/>
        </a:xfrm>
        <a:prstGeom prst="roundRect">
          <a:avLst>
            <a:gd name="adj" fmla="val 15647"/>
          </a:avLst>
        </a:prstGeom>
        <a:solidFill>
          <a:srgbClr val="002060"/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fa-IR" sz="2000" b="1">
              <a:solidFill>
                <a:srgbClr val="FFC000"/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جمع کل هزینه دفتر</a:t>
          </a:r>
          <a:endParaRPr lang="en-US" sz="2000" b="1">
            <a:solidFill>
              <a:srgbClr val="FFC000"/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BEA5-AF55-4EB1-A7F7-CD41A4C78BC1}">
  <dimension ref="A1:AS100"/>
  <sheetViews>
    <sheetView zoomScaleNormal="100" workbookViewId="0">
      <selection activeCell="G5" sqref="G5"/>
    </sheetView>
  </sheetViews>
  <sheetFormatPr defaultRowHeight="15" x14ac:dyDescent="0.25"/>
  <cols>
    <col min="1" max="1" width="9.140625" style="21"/>
    <col min="2" max="2" width="30.7109375" style="19" bestFit="1" customWidth="1"/>
    <col min="3" max="3" width="8" style="19" bestFit="1" customWidth="1"/>
    <col min="4" max="4" width="18.42578125" style="19" customWidth="1"/>
    <col min="5" max="5" width="27.7109375" style="19" bestFit="1" customWidth="1"/>
    <col min="6" max="6" width="12.140625" style="19" bestFit="1" customWidth="1"/>
    <col min="7" max="7" width="15.7109375" style="19" bestFit="1" customWidth="1"/>
    <col min="8" max="8" width="63.85546875" style="20" customWidth="1"/>
    <col min="9" max="9" width="9.140625" style="21"/>
    <col min="10" max="10" width="7.140625" style="21" customWidth="1"/>
    <col min="11" max="11" width="9.140625" style="21" hidden="1" customWidth="1"/>
    <col min="12" max="12" width="19.85546875" style="21" customWidth="1"/>
    <col min="13" max="45" width="9.140625" style="21"/>
    <col min="46" max="16384" width="9.140625" style="2"/>
  </cols>
  <sheetData>
    <row r="1" spans="2:8" s="21" customFormat="1" x14ac:dyDescent="0.25">
      <c r="B1" s="19"/>
      <c r="C1" s="19"/>
      <c r="D1" s="19"/>
      <c r="E1" s="19"/>
      <c r="F1" s="19"/>
      <c r="G1" s="19"/>
      <c r="H1" s="20"/>
    </row>
    <row r="2" spans="2:8" s="21" customFormat="1" ht="26.25" x14ac:dyDescent="0.35">
      <c r="B2" s="34" t="s">
        <v>474</v>
      </c>
      <c r="C2" s="61">
        <f>SUM(D10:D82)</f>
        <v>2841191990</v>
      </c>
      <c r="D2" s="61"/>
      <c r="E2" s="62" t="s">
        <v>629</v>
      </c>
      <c r="F2" s="63"/>
      <c r="G2" s="63"/>
      <c r="H2" s="63"/>
    </row>
    <row r="3" spans="2:8" s="21" customFormat="1" x14ac:dyDescent="0.25"/>
    <row r="4" spans="2:8" s="21" customFormat="1" ht="26.25" x14ac:dyDescent="0.25">
      <c r="B4" s="19"/>
      <c r="C4" s="19"/>
      <c r="D4" s="19"/>
      <c r="E4" s="19"/>
      <c r="F4" s="19"/>
      <c r="G4" s="49"/>
      <c r="H4" s="50"/>
    </row>
    <row r="5" spans="2:8" s="21" customFormat="1" ht="26.25" x14ac:dyDescent="0.25">
      <c r="B5" s="19"/>
      <c r="C5" s="19"/>
      <c r="D5" s="19"/>
      <c r="E5" s="19"/>
      <c r="F5" s="19"/>
      <c r="G5" s="49"/>
      <c r="H5" s="50"/>
    </row>
    <row r="6" spans="2:8" s="21" customFormat="1" ht="26.25" x14ac:dyDescent="0.25">
      <c r="B6" s="19"/>
      <c r="C6" s="19"/>
      <c r="D6" s="19"/>
      <c r="E6" s="19"/>
      <c r="F6" s="19"/>
      <c r="G6" s="49"/>
      <c r="H6" s="50"/>
    </row>
    <row r="7" spans="2:8" s="21" customFormat="1" x14ac:dyDescent="0.25">
      <c r="B7" s="19"/>
      <c r="C7" s="19"/>
      <c r="D7" s="19"/>
      <c r="E7" s="19"/>
      <c r="F7" s="19"/>
      <c r="G7" s="19"/>
      <c r="H7" s="20"/>
    </row>
    <row r="8" spans="2:8" s="21" customFormat="1" x14ac:dyDescent="0.25">
      <c r="B8" s="19"/>
      <c r="C8" s="19"/>
      <c r="D8" s="19"/>
      <c r="E8" s="19"/>
      <c r="F8" s="19"/>
      <c r="G8" s="19"/>
      <c r="H8" s="20"/>
    </row>
    <row r="9" spans="2:8" ht="15.75" x14ac:dyDescent="0.25">
      <c r="B9" s="33" t="s">
        <v>0</v>
      </c>
      <c r="C9" s="33" t="s">
        <v>1</v>
      </c>
      <c r="D9" s="33" t="s">
        <v>2</v>
      </c>
      <c r="E9" s="33" t="s">
        <v>3</v>
      </c>
      <c r="F9" s="33" t="s">
        <v>5</v>
      </c>
      <c r="G9" s="33" t="s">
        <v>4</v>
      </c>
      <c r="H9" s="33" t="s">
        <v>6</v>
      </c>
    </row>
    <row r="10" spans="2:8" ht="18.75" x14ac:dyDescent="0.3">
      <c r="B10" s="52" t="s">
        <v>7</v>
      </c>
      <c r="C10" s="52" t="s">
        <v>9</v>
      </c>
      <c r="D10" s="53">
        <v>1250000</v>
      </c>
      <c r="E10" s="52" t="s">
        <v>10</v>
      </c>
      <c r="F10" s="52" t="s">
        <v>11</v>
      </c>
      <c r="G10" s="52" t="s">
        <v>12</v>
      </c>
      <c r="H10" s="54" t="s">
        <v>8</v>
      </c>
    </row>
    <row r="11" spans="2:8" ht="18.75" x14ac:dyDescent="0.3">
      <c r="B11" s="52" t="s">
        <v>13</v>
      </c>
      <c r="C11" s="52" t="s">
        <v>14</v>
      </c>
      <c r="D11" s="53">
        <v>10000000</v>
      </c>
      <c r="E11" s="52" t="s">
        <v>15</v>
      </c>
      <c r="F11" s="52" t="s">
        <v>20</v>
      </c>
      <c r="G11" s="52" t="s">
        <v>21</v>
      </c>
      <c r="H11" s="54" t="s">
        <v>16</v>
      </c>
    </row>
    <row r="12" spans="2:8" ht="18.75" x14ac:dyDescent="0.3">
      <c r="B12" s="52" t="s">
        <v>13</v>
      </c>
      <c r="C12" s="52" t="s">
        <v>17</v>
      </c>
      <c r="D12" s="53">
        <v>10000000</v>
      </c>
      <c r="E12" s="52" t="s">
        <v>15</v>
      </c>
      <c r="F12" s="52" t="s">
        <v>20</v>
      </c>
      <c r="G12" s="52" t="s">
        <v>21</v>
      </c>
      <c r="H12" s="54" t="s">
        <v>16</v>
      </c>
    </row>
    <row r="13" spans="2:8" ht="18.75" x14ac:dyDescent="0.3">
      <c r="B13" s="52" t="s">
        <v>18</v>
      </c>
      <c r="C13" s="52" t="s">
        <v>14</v>
      </c>
      <c r="D13" s="53">
        <v>20319000</v>
      </c>
      <c r="E13" s="52" t="s">
        <v>19</v>
      </c>
      <c r="F13" s="52" t="s">
        <v>22</v>
      </c>
      <c r="G13" s="52" t="s">
        <v>23</v>
      </c>
      <c r="H13" s="54" t="s">
        <v>24</v>
      </c>
    </row>
    <row r="14" spans="2:8" ht="18.75" x14ac:dyDescent="0.3">
      <c r="B14" s="52" t="s">
        <v>18</v>
      </c>
      <c r="C14" s="52" t="s">
        <v>17</v>
      </c>
      <c r="D14" s="53">
        <v>20681000</v>
      </c>
      <c r="E14" s="52" t="s">
        <v>19</v>
      </c>
      <c r="F14" s="52" t="s">
        <v>22</v>
      </c>
      <c r="G14" s="52" t="s">
        <v>23</v>
      </c>
      <c r="H14" s="54" t="s">
        <v>138</v>
      </c>
    </row>
    <row r="15" spans="2:8" ht="37.5" x14ac:dyDescent="0.3">
      <c r="B15" s="59" t="s">
        <v>459</v>
      </c>
      <c r="C15" s="52" t="s">
        <v>9</v>
      </c>
      <c r="D15" s="60">
        <f>Masaleh!M74</f>
        <v>418852700</v>
      </c>
      <c r="E15" s="52" t="s">
        <v>424</v>
      </c>
      <c r="F15" s="52" t="s">
        <v>11</v>
      </c>
      <c r="G15" s="52" t="s">
        <v>11</v>
      </c>
      <c r="H15" s="54" t="s">
        <v>460</v>
      </c>
    </row>
    <row r="16" spans="2:8" ht="18.75" x14ac:dyDescent="0.3">
      <c r="B16" s="52" t="s">
        <v>28</v>
      </c>
      <c r="C16" s="52" t="s">
        <v>14</v>
      </c>
      <c r="D16" s="53">
        <v>1500000</v>
      </c>
      <c r="E16" s="52" t="s">
        <v>29</v>
      </c>
      <c r="F16" s="52" t="s">
        <v>30</v>
      </c>
      <c r="G16" s="52" t="s">
        <v>30</v>
      </c>
      <c r="H16" s="54" t="s">
        <v>607</v>
      </c>
    </row>
    <row r="17" spans="1:45" ht="18.75" x14ac:dyDescent="0.3">
      <c r="B17" s="52" t="s">
        <v>31</v>
      </c>
      <c r="C17" s="52" t="s">
        <v>14</v>
      </c>
      <c r="D17" s="53">
        <v>3500000</v>
      </c>
      <c r="E17" s="52" t="s">
        <v>32</v>
      </c>
      <c r="F17" s="52" t="s">
        <v>12</v>
      </c>
      <c r="G17" s="52" t="s">
        <v>33</v>
      </c>
      <c r="H17" s="54" t="s">
        <v>608</v>
      </c>
    </row>
    <row r="18" spans="1:45" ht="18.75" x14ac:dyDescent="0.3">
      <c r="B18" s="52" t="s">
        <v>31</v>
      </c>
      <c r="C18" s="52" t="s">
        <v>17</v>
      </c>
      <c r="D18" s="53">
        <v>3400000</v>
      </c>
      <c r="E18" s="52" t="s">
        <v>32</v>
      </c>
      <c r="F18" s="52" t="s">
        <v>12</v>
      </c>
      <c r="G18" s="52" t="s">
        <v>33</v>
      </c>
      <c r="H18" s="54">
        <v>-1401</v>
      </c>
    </row>
    <row r="19" spans="1:45" ht="30" customHeight="1" x14ac:dyDescent="0.25">
      <c r="B19" s="52" t="s">
        <v>36</v>
      </c>
      <c r="C19" s="52" t="s">
        <v>9</v>
      </c>
      <c r="D19" s="53">
        <v>62400000</v>
      </c>
      <c r="E19" s="52" t="s">
        <v>37</v>
      </c>
      <c r="F19" s="52" t="s">
        <v>38</v>
      </c>
      <c r="G19" s="52" t="s">
        <v>39</v>
      </c>
      <c r="H19" s="58" t="s">
        <v>40</v>
      </c>
    </row>
    <row r="20" spans="1:45" ht="18.75" x14ac:dyDescent="0.3">
      <c r="B20" s="52" t="s">
        <v>41</v>
      </c>
      <c r="C20" s="52" t="s">
        <v>9</v>
      </c>
      <c r="D20" s="53">
        <v>173000000</v>
      </c>
      <c r="E20" s="52" t="s">
        <v>43</v>
      </c>
      <c r="F20" s="52" t="s">
        <v>42</v>
      </c>
      <c r="G20" s="52" t="s">
        <v>44</v>
      </c>
      <c r="H20" s="54" t="s">
        <v>45</v>
      </c>
    </row>
    <row r="21" spans="1:45" ht="37.5" x14ac:dyDescent="0.3">
      <c r="B21" s="52" t="s">
        <v>50</v>
      </c>
      <c r="C21" s="52" t="s">
        <v>9</v>
      </c>
      <c r="D21" s="53">
        <v>441000000</v>
      </c>
      <c r="E21" s="52" t="s">
        <v>51</v>
      </c>
      <c r="F21" s="52" t="s">
        <v>52</v>
      </c>
      <c r="G21" s="52" t="s">
        <v>53</v>
      </c>
      <c r="H21" s="54" t="s">
        <v>54</v>
      </c>
    </row>
    <row r="22" spans="1:45" s="1" customFormat="1" ht="56.25" x14ac:dyDescent="0.3">
      <c r="A22" s="20"/>
      <c r="B22" s="55" t="s">
        <v>46</v>
      </c>
      <c r="C22" s="55" t="s">
        <v>9</v>
      </c>
      <c r="D22" s="56">
        <v>150466000</v>
      </c>
      <c r="E22" s="55" t="s">
        <v>47</v>
      </c>
      <c r="F22" s="55" t="s">
        <v>48</v>
      </c>
      <c r="G22" s="55" t="s">
        <v>49</v>
      </c>
      <c r="H22" s="54" t="s">
        <v>626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37.5" x14ac:dyDescent="0.3">
      <c r="B23" s="52" t="s">
        <v>55</v>
      </c>
      <c r="C23" s="52" t="s">
        <v>9</v>
      </c>
      <c r="D23" s="53">
        <v>141000000</v>
      </c>
      <c r="E23" s="52" t="s">
        <v>56</v>
      </c>
      <c r="F23" s="52" t="s">
        <v>57</v>
      </c>
      <c r="G23" s="52" t="s">
        <v>58</v>
      </c>
      <c r="H23" s="54" t="s">
        <v>59</v>
      </c>
    </row>
    <row r="24" spans="1:45" ht="37.5" x14ac:dyDescent="0.3">
      <c r="B24" s="52" t="s">
        <v>60</v>
      </c>
      <c r="C24" s="52" t="s">
        <v>9</v>
      </c>
      <c r="D24" s="53">
        <v>19400000</v>
      </c>
      <c r="E24" s="52" t="s">
        <v>61</v>
      </c>
      <c r="F24" s="52" t="s">
        <v>62</v>
      </c>
      <c r="G24" s="52" t="s">
        <v>78</v>
      </c>
      <c r="H24" s="54" t="s">
        <v>97</v>
      </c>
    </row>
    <row r="25" spans="1:45" ht="37.5" x14ac:dyDescent="0.3">
      <c r="B25" s="52" t="s">
        <v>63</v>
      </c>
      <c r="C25" s="52" t="s">
        <v>9</v>
      </c>
      <c r="D25" s="53">
        <v>14900000</v>
      </c>
      <c r="E25" s="52" t="s">
        <v>64</v>
      </c>
      <c r="F25" s="52" t="s">
        <v>65</v>
      </c>
      <c r="G25" s="52" t="s">
        <v>65</v>
      </c>
      <c r="H25" s="54" t="s">
        <v>66</v>
      </c>
    </row>
    <row r="26" spans="1:45" ht="37.5" x14ac:dyDescent="0.3">
      <c r="B26" s="52" t="s">
        <v>67</v>
      </c>
      <c r="C26" s="52" t="s">
        <v>9</v>
      </c>
      <c r="D26" s="53">
        <v>14350000</v>
      </c>
      <c r="E26" s="52" t="s">
        <v>64</v>
      </c>
      <c r="F26" s="52" t="s">
        <v>65</v>
      </c>
      <c r="G26" s="52" t="s">
        <v>53</v>
      </c>
      <c r="H26" s="54" t="s">
        <v>68</v>
      </c>
    </row>
    <row r="27" spans="1:45" ht="56.25" x14ac:dyDescent="0.3">
      <c r="B27" s="52" t="s">
        <v>69</v>
      </c>
      <c r="C27" s="52" t="s">
        <v>9</v>
      </c>
      <c r="D27" s="53">
        <v>14380000</v>
      </c>
      <c r="E27" s="52" t="s">
        <v>70</v>
      </c>
      <c r="F27" s="52" t="s">
        <v>71</v>
      </c>
      <c r="G27" s="52" t="s">
        <v>72</v>
      </c>
      <c r="H27" s="54" t="s">
        <v>73</v>
      </c>
    </row>
    <row r="28" spans="1:45" ht="37.5" x14ac:dyDescent="0.3">
      <c r="B28" s="52" t="s">
        <v>74</v>
      </c>
      <c r="C28" s="52" t="s">
        <v>9</v>
      </c>
      <c r="D28" s="53">
        <v>61200000</v>
      </c>
      <c r="E28" s="52" t="s">
        <v>75</v>
      </c>
      <c r="F28" s="52" t="s">
        <v>76</v>
      </c>
      <c r="G28" s="52" t="s">
        <v>76</v>
      </c>
      <c r="H28" s="54" t="s">
        <v>77</v>
      </c>
    </row>
    <row r="29" spans="1:45" ht="37.5" x14ac:dyDescent="0.3">
      <c r="B29" s="52" t="s">
        <v>82</v>
      </c>
      <c r="C29" s="52" t="s">
        <v>9</v>
      </c>
      <c r="D29" s="53">
        <v>8500000</v>
      </c>
      <c r="E29" s="52" t="s">
        <v>83</v>
      </c>
      <c r="F29" s="52" t="s">
        <v>76</v>
      </c>
      <c r="G29" s="52" t="s">
        <v>81</v>
      </c>
      <c r="H29" s="54" t="s">
        <v>84</v>
      </c>
    </row>
    <row r="30" spans="1:45" ht="18.75" x14ac:dyDescent="0.3">
      <c r="B30" s="52" t="s">
        <v>85</v>
      </c>
      <c r="C30" s="52" t="s">
        <v>17</v>
      </c>
      <c r="D30" s="53">
        <v>10290000</v>
      </c>
      <c r="E30" s="52" t="s">
        <v>86</v>
      </c>
      <c r="F30" s="52" t="s">
        <v>81</v>
      </c>
      <c r="G30" s="52" t="s">
        <v>89</v>
      </c>
      <c r="H30" s="54" t="s">
        <v>87</v>
      </c>
    </row>
    <row r="31" spans="1:45" ht="56.25" x14ac:dyDescent="0.3">
      <c r="B31" s="52" t="s">
        <v>88</v>
      </c>
      <c r="C31" s="52" t="s">
        <v>9</v>
      </c>
      <c r="D31" s="53">
        <v>102000000</v>
      </c>
      <c r="E31" s="52" t="s">
        <v>93</v>
      </c>
      <c r="F31" s="52" t="s">
        <v>94</v>
      </c>
      <c r="G31" s="52" t="s">
        <v>94</v>
      </c>
      <c r="H31" s="54" t="s">
        <v>95</v>
      </c>
    </row>
    <row r="32" spans="1:45" ht="18.75" x14ac:dyDescent="0.3">
      <c r="B32" s="52" t="s">
        <v>90</v>
      </c>
      <c r="C32" s="52" t="s">
        <v>17</v>
      </c>
      <c r="D32" s="53">
        <v>12000000</v>
      </c>
      <c r="E32" s="52" t="s">
        <v>91</v>
      </c>
      <c r="F32" s="52" t="s">
        <v>89</v>
      </c>
      <c r="G32" s="52" t="s">
        <v>89</v>
      </c>
      <c r="H32" s="54" t="s">
        <v>92</v>
      </c>
    </row>
    <row r="33" spans="2:8" ht="56.25" x14ac:dyDescent="0.3">
      <c r="B33" s="52" t="s">
        <v>96</v>
      </c>
      <c r="C33" s="52" t="s">
        <v>9</v>
      </c>
      <c r="D33" s="53">
        <v>82100000</v>
      </c>
      <c r="E33" s="52" t="s">
        <v>98</v>
      </c>
      <c r="F33" s="52" t="s">
        <v>99</v>
      </c>
      <c r="G33" s="52" t="s">
        <v>99</v>
      </c>
      <c r="H33" s="54" t="s">
        <v>100</v>
      </c>
    </row>
    <row r="34" spans="2:8" ht="56.25" x14ac:dyDescent="0.3">
      <c r="B34" s="52" t="s">
        <v>101</v>
      </c>
      <c r="C34" s="52" t="s">
        <v>9</v>
      </c>
      <c r="D34" s="53">
        <v>16714000</v>
      </c>
      <c r="E34" s="52" t="s">
        <v>102</v>
      </c>
      <c r="F34" s="52" t="s">
        <v>103</v>
      </c>
      <c r="G34" s="52" t="s">
        <v>104</v>
      </c>
      <c r="H34" s="54" t="s">
        <v>105</v>
      </c>
    </row>
    <row r="35" spans="2:8" ht="18.75" x14ac:dyDescent="0.3">
      <c r="B35" s="52" t="s">
        <v>106</v>
      </c>
      <c r="C35" s="52" t="s">
        <v>9</v>
      </c>
      <c r="D35" s="53">
        <v>4845000</v>
      </c>
      <c r="E35" s="52" t="s">
        <v>107</v>
      </c>
      <c r="F35" s="52" t="s">
        <v>108</v>
      </c>
      <c r="G35" s="52" t="s">
        <v>109</v>
      </c>
      <c r="H35" s="54" t="s">
        <v>110</v>
      </c>
    </row>
    <row r="36" spans="2:8" ht="37.5" x14ac:dyDescent="0.3">
      <c r="B36" s="52" t="s">
        <v>112</v>
      </c>
      <c r="C36" s="52" t="s">
        <v>9</v>
      </c>
      <c r="D36" s="53">
        <v>5800000</v>
      </c>
      <c r="E36" s="52" t="s">
        <v>111</v>
      </c>
      <c r="F36" s="52" t="s">
        <v>109</v>
      </c>
      <c r="G36" s="52" t="s">
        <v>108</v>
      </c>
      <c r="H36" s="54" t="s">
        <v>113</v>
      </c>
    </row>
    <row r="37" spans="2:8" ht="18.75" x14ac:dyDescent="0.3">
      <c r="B37" s="52" t="s">
        <v>114</v>
      </c>
      <c r="C37" s="52" t="s">
        <v>9</v>
      </c>
      <c r="D37" s="53">
        <v>3450000</v>
      </c>
      <c r="E37" s="52" t="s">
        <v>115</v>
      </c>
      <c r="F37" s="52" t="s">
        <v>116</v>
      </c>
      <c r="G37" s="52" t="s">
        <v>116</v>
      </c>
      <c r="H37" s="54" t="s">
        <v>117</v>
      </c>
    </row>
    <row r="38" spans="2:8" ht="18.75" x14ac:dyDescent="0.3">
      <c r="B38" s="52" t="s">
        <v>118</v>
      </c>
      <c r="C38" s="52" t="s">
        <v>9</v>
      </c>
      <c r="D38" s="53">
        <v>3500000</v>
      </c>
      <c r="E38" s="52" t="s">
        <v>119</v>
      </c>
      <c r="F38" s="52" t="s">
        <v>120</v>
      </c>
      <c r="G38" s="52" t="s">
        <v>121</v>
      </c>
      <c r="H38" s="54" t="s">
        <v>122</v>
      </c>
    </row>
    <row r="39" spans="2:8" ht="56.25" x14ac:dyDescent="0.3">
      <c r="B39" s="52" t="s">
        <v>123</v>
      </c>
      <c r="C39" s="52" t="s">
        <v>9</v>
      </c>
      <c r="D39" s="53">
        <v>25430000</v>
      </c>
      <c r="E39" s="52" t="s">
        <v>124</v>
      </c>
      <c r="F39" s="52" t="s">
        <v>79</v>
      </c>
      <c r="G39" s="52" t="s">
        <v>79</v>
      </c>
      <c r="H39" s="54" t="s">
        <v>125</v>
      </c>
    </row>
    <row r="40" spans="2:8" ht="18.75" x14ac:dyDescent="0.3">
      <c r="B40" s="52"/>
      <c r="C40" s="52"/>
      <c r="D40" s="53"/>
      <c r="E40" s="52"/>
      <c r="F40" s="52"/>
      <c r="G40" s="52"/>
      <c r="H40" s="54"/>
    </row>
    <row r="41" spans="2:8" ht="18.75" x14ac:dyDescent="0.3">
      <c r="B41" s="52" t="s">
        <v>126</v>
      </c>
      <c r="C41" s="52" t="s">
        <v>9</v>
      </c>
      <c r="D41" s="53">
        <v>46400000</v>
      </c>
      <c r="E41" s="52" t="s">
        <v>127</v>
      </c>
      <c r="F41" s="52" t="s">
        <v>128</v>
      </c>
      <c r="G41" s="52" t="s">
        <v>128</v>
      </c>
      <c r="H41" s="54" t="s">
        <v>129</v>
      </c>
    </row>
    <row r="42" spans="2:8" ht="37.5" x14ac:dyDescent="0.3">
      <c r="B42" s="52" t="s">
        <v>139</v>
      </c>
      <c r="C42" s="52" t="s">
        <v>9</v>
      </c>
      <c r="D42" s="53">
        <v>15000000</v>
      </c>
      <c r="E42" s="52" t="s">
        <v>140</v>
      </c>
      <c r="F42" s="52" t="s">
        <v>141</v>
      </c>
      <c r="G42" s="52" t="s">
        <v>141</v>
      </c>
      <c r="H42" s="54" t="s">
        <v>603</v>
      </c>
    </row>
    <row r="43" spans="2:8" ht="37.5" x14ac:dyDescent="0.3">
      <c r="B43" s="52" t="s">
        <v>135</v>
      </c>
      <c r="C43" s="52" t="s">
        <v>9</v>
      </c>
      <c r="D43" s="53">
        <v>123500000</v>
      </c>
      <c r="E43" s="52" t="s">
        <v>136</v>
      </c>
      <c r="F43" s="52" t="s">
        <v>94</v>
      </c>
      <c r="G43" s="52" t="s">
        <v>94</v>
      </c>
      <c r="H43" s="54" t="s">
        <v>137</v>
      </c>
    </row>
    <row r="44" spans="2:8" ht="18.75" x14ac:dyDescent="0.3">
      <c r="B44" s="59" t="s">
        <v>142</v>
      </c>
      <c r="C44" s="52" t="s">
        <v>9</v>
      </c>
      <c r="D44" s="60">
        <f>'Bannaee soleh'!D1</f>
        <v>322923490</v>
      </c>
      <c r="E44" s="52" t="s">
        <v>143</v>
      </c>
      <c r="F44" s="52" t="s">
        <v>144</v>
      </c>
      <c r="G44" s="52" t="s">
        <v>144</v>
      </c>
      <c r="H44" s="54" t="s">
        <v>145</v>
      </c>
    </row>
    <row r="45" spans="2:8" ht="37.5" x14ac:dyDescent="0.3">
      <c r="B45" s="52" t="s">
        <v>147</v>
      </c>
      <c r="C45" s="52" t="s">
        <v>9</v>
      </c>
      <c r="D45" s="53">
        <v>69000000</v>
      </c>
      <c r="E45" s="52" t="s">
        <v>356</v>
      </c>
      <c r="F45" s="52"/>
      <c r="G45" s="52"/>
      <c r="H45" s="54" t="s">
        <v>357</v>
      </c>
    </row>
    <row r="46" spans="2:8" ht="37.5" x14ac:dyDescent="0.3">
      <c r="B46" s="52" t="s">
        <v>152</v>
      </c>
      <c r="C46" s="52" t="s">
        <v>9</v>
      </c>
      <c r="D46" s="53">
        <v>15600000</v>
      </c>
      <c r="E46" s="52" t="s">
        <v>358</v>
      </c>
      <c r="F46" s="52" t="s">
        <v>359</v>
      </c>
      <c r="G46" s="52" t="s">
        <v>360</v>
      </c>
      <c r="H46" s="54" t="s">
        <v>361</v>
      </c>
    </row>
    <row r="47" spans="2:8" ht="18.75" x14ac:dyDescent="0.3">
      <c r="B47" s="59" t="s">
        <v>510</v>
      </c>
      <c r="C47" s="52" t="s">
        <v>9</v>
      </c>
      <c r="D47" s="60">
        <f>AHAN!J31</f>
        <v>181464800</v>
      </c>
      <c r="E47" s="52" t="s">
        <v>511</v>
      </c>
      <c r="F47" s="52" t="s">
        <v>512</v>
      </c>
      <c r="G47" s="52" t="s">
        <v>513</v>
      </c>
      <c r="H47" s="54" t="s">
        <v>514</v>
      </c>
    </row>
    <row r="48" spans="2:8" ht="18.75" x14ac:dyDescent="0.3">
      <c r="B48" s="52" t="s">
        <v>148</v>
      </c>
      <c r="C48" s="52" t="s">
        <v>9</v>
      </c>
      <c r="D48" s="53">
        <v>20670000</v>
      </c>
      <c r="E48" s="52" t="s">
        <v>483</v>
      </c>
      <c r="F48" s="52" t="s">
        <v>484</v>
      </c>
      <c r="G48" s="52" t="s">
        <v>484</v>
      </c>
      <c r="H48" s="54" t="s">
        <v>485</v>
      </c>
    </row>
    <row r="49" spans="2:8" ht="18.75" x14ac:dyDescent="0.3">
      <c r="B49" s="52" t="s">
        <v>504</v>
      </c>
      <c r="C49" s="52" t="s">
        <v>9</v>
      </c>
      <c r="D49" s="53">
        <v>13000000</v>
      </c>
      <c r="E49" s="52" t="s">
        <v>26</v>
      </c>
      <c r="F49" s="52" t="s">
        <v>541</v>
      </c>
      <c r="G49" s="52" t="s">
        <v>543</v>
      </c>
      <c r="H49" s="54" t="s">
        <v>542</v>
      </c>
    </row>
    <row r="50" spans="2:8" ht="18.75" x14ac:dyDescent="0.3">
      <c r="B50" s="52" t="s">
        <v>502</v>
      </c>
      <c r="C50" s="52" t="s">
        <v>9</v>
      </c>
      <c r="D50" s="53">
        <v>6400000</v>
      </c>
      <c r="E50" s="52" t="s">
        <v>500</v>
      </c>
      <c r="F50" s="52" t="s">
        <v>501</v>
      </c>
      <c r="G50" s="52" t="s">
        <v>501</v>
      </c>
      <c r="H50" s="54" t="s">
        <v>503</v>
      </c>
    </row>
    <row r="51" spans="2:8" ht="18.75" x14ac:dyDescent="0.3">
      <c r="B51" s="52" t="s">
        <v>490</v>
      </c>
      <c r="C51" s="52" t="s">
        <v>17</v>
      </c>
      <c r="D51" s="53">
        <v>2050000</v>
      </c>
      <c r="E51" s="52" t="s">
        <v>492</v>
      </c>
      <c r="F51" s="52" t="s">
        <v>491</v>
      </c>
      <c r="G51" s="52"/>
      <c r="H51" s="54" t="s">
        <v>493</v>
      </c>
    </row>
    <row r="52" spans="2:8" ht="18.75" x14ac:dyDescent="0.3">
      <c r="B52" s="52" t="s">
        <v>548</v>
      </c>
      <c r="C52" s="52" t="s">
        <v>9</v>
      </c>
      <c r="D52" s="53">
        <v>9500000</v>
      </c>
      <c r="E52" s="52" t="s">
        <v>549</v>
      </c>
      <c r="F52" s="52" t="s">
        <v>550</v>
      </c>
      <c r="G52" s="52" t="s">
        <v>551</v>
      </c>
      <c r="H52" s="54" t="s">
        <v>566</v>
      </c>
    </row>
    <row r="53" spans="2:8" ht="18.75" x14ac:dyDescent="0.3">
      <c r="B53" s="52" t="s">
        <v>571</v>
      </c>
      <c r="C53" s="52" t="s">
        <v>9</v>
      </c>
      <c r="D53" s="53">
        <v>500000</v>
      </c>
      <c r="E53" s="52" t="s">
        <v>572</v>
      </c>
      <c r="F53" s="52" t="s">
        <v>574</v>
      </c>
      <c r="G53" s="52" t="s">
        <v>573</v>
      </c>
      <c r="H53" s="54"/>
    </row>
    <row r="54" spans="2:8" ht="18.75" x14ac:dyDescent="0.3">
      <c r="B54" s="52" t="s">
        <v>552</v>
      </c>
      <c r="C54" s="52" t="s">
        <v>9</v>
      </c>
      <c r="D54" s="53">
        <v>1250000</v>
      </c>
      <c r="E54" s="52" t="s">
        <v>553</v>
      </c>
      <c r="F54" s="52" t="s">
        <v>554</v>
      </c>
      <c r="G54" s="52" t="s">
        <v>554</v>
      </c>
      <c r="H54" s="54" t="s">
        <v>555</v>
      </c>
    </row>
    <row r="55" spans="2:8" ht="18.75" x14ac:dyDescent="0.3">
      <c r="B55" s="52" t="s">
        <v>556</v>
      </c>
      <c r="C55" s="52" t="s">
        <v>9</v>
      </c>
      <c r="D55" s="53">
        <v>4400000</v>
      </c>
      <c r="E55" s="52" t="s">
        <v>557</v>
      </c>
      <c r="F55" s="52" t="s">
        <v>558</v>
      </c>
      <c r="G55" s="52" t="s">
        <v>558</v>
      </c>
      <c r="H55" s="54" t="s">
        <v>559</v>
      </c>
    </row>
    <row r="56" spans="2:8" ht="18.75" x14ac:dyDescent="0.3">
      <c r="B56" s="52" t="s">
        <v>149</v>
      </c>
      <c r="C56" s="52" t="s">
        <v>9</v>
      </c>
      <c r="D56" s="53">
        <v>7000000</v>
      </c>
      <c r="E56" s="52" t="s">
        <v>366</v>
      </c>
      <c r="F56" s="52" t="s">
        <v>367</v>
      </c>
      <c r="G56" s="52" t="s">
        <v>368</v>
      </c>
      <c r="H56" s="54" t="s">
        <v>369</v>
      </c>
    </row>
    <row r="57" spans="2:8" ht="18.75" x14ac:dyDescent="0.3">
      <c r="B57" s="52" t="s">
        <v>528</v>
      </c>
      <c r="C57" s="57"/>
      <c r="D57" s="53">
        <v>2100000</v>
      </c>
      <c r="E57" s="52" t="s">
        <v>529</v>
      </c>
      <c r="F57" s="52" t="s">
        <v>534</v>
      </c>
      <c r="G57" s="52" t="s">
        <v>534</v>
      </c>
      <c r="H57" s="54" t="s">
        <v>530</v>
      </c>
    </row>
    <row r="58" spans="2:8" ht="18.75" x14ac:dyDescent="0.3">
      <c r="B58" s="52" t="s">
        <v>150</v>
      </c>
      <c r="C58" s="52" t="s">
        <v>9</v>
      </c>
      <c r="D58" s="53">
        <v>12500000</v>
      </c>
      <c r="E58" s="52" t="s">
        <v>591</v>
      </c>
      <c r="F58" s="52" t="s">
        <v>592</v>
      </c>
      <c r="G58" s="52" t="s">
        <v>252</v>
      </c>
      <c r="H58" s="54"/>
    </row>
    <row r="59" spans="2:8" ht="18.75" x14ac:dyDescent="0.3">
      <c r="B59" s="52" t="s">
        <v>518</v>
      </c>
      <c r="C59" s="52" t="s">
        <v>9</v>
      </c>
      <c r="D59" s="53"/>
      <c r="E59" s="52" t="s">
        <v>519</v>
      </c>
      <c r="F59" s="52"/>
      <c r="G59" s="52"/>
      <c r="H59" s="54"/>
    </row>
    <row r="60" spans="2:8" ht="18.75" x14ac:dyDescent="0.3">
      <c r="B60" s="52" t="s">
        <v>567</v>
      </c>
      <c r="C60" s="52" t="s">
        <v>9</v>
      </c>
      <c r="D60" s="53">
        <v>1250000</v>
      </c>
      <c r="E60" s="52" t="s">
        <v>568</v>
      </c>
      <c r="F60" s="52" t="s">
        <v>456</v>
      </c>
      <c r="G60" s="52" t="s">
        <v>569</v>
      </c>
      <c r="H60" s="54" t="s">
        <v>570</v>
      </c>
    </row>
    <row r="61" spans="2:8" ht="18.75" x14ac:dyDescent="0.3">
      <c r="B61" s="52" t="s">
        <v>520</v>
      </c>
      <c r="C61" s="52" t="s">
        <v>9</v>
      </c>
      <c r="D61" s="53">
        <v>5000000</v>
      </c>
      <c r="E61" s="52" t="s">
        <v>521</v>
      </c>
      <c r="F61" s="52" t="s">
        <v>522</v>
      </c>
      <c r="G61" s="52" t="s">
        <v>522</v>
      </c>
      <c r="H61" s="54"/>
    </row>
    <row r="62" spans="2:8" ht="18.75" x14ac:dyDescent="0.3">
      <c r="B62" s="52" t="s">
        <v>523</v>
      </c>
      <c r="C62" s="52" t="s">
        <v>9</v>
      </c>
      <c r="D62" s="53">
        <v>3000000</v>
      </c>
      <c r="E62" s="52" t="s">
        <v>521</v>
      </c>
      <c r="F62" s="52" t="s">
        <v>522</v>
      </c>
      <c r="G62" s="52" t="s">
        <v>522</v>
      </c>
      <c r="H62" s="54"/>
    </row>
    <row r="63" spans="2:8" ht="18.75" x14ac:dyDescent="0.3">
      <c r="B63" s="52" t="s">
        <v>525</v>
      </c>
      <c r="C63" s="52" t="s">
        <v>9</v>
      </c>
      <c r="D63" s="53">
        <v>5900000</v>
      </c>
      <c r="E63" s="52" t="s">
        <v>526</v>
      </c>
      <c r="F63" s="52" t="s">
        <v>534</v>
      </c>
      <c r="G63" s="52" t="s">
        <v>534</v>
      </c>
      <c r="H63" s="54" t="s">
        <v>527</v>
      </c>
    </row>
    <row r="64" spans="2:8" ht="18.75" x14ac:dyDescent="0.3">
      <c r="B64" s="52" t="s">
        <v>535</v>
      </c>
      <c r="C64" s="52" t="s">
        <v>9</v>
      </c>
      <c r="D64" s="53">
        <v>4215000</v>
      </c>
      <c r="E64" s="52" t="s">
        <v>565</v>
      </c>
      <c r="F64" s="52" t="s">
        <v>563</v>
      </c>
      <c r="G64" s="52" t="s">
        <v>564</v>
      </c>
      <c r="H64" s="54"/>
    </row>
    <row r="65" spans="2:8" ht="18.75" x14ac:dyDescent="0.3">
      <c r="B65" s="52" t="s">
        <v>151</v>
      </c>
      <c r="C65" s="52" t="s">
        <v>9</v>
      </c>
      <c r="D65" s="53">
        <v>10000000</v>
      </c>
      <c r="E65" s="52" t="s">
        <v>531</v>
      </c>
      <c r="F65" s="52" t="s">
        <v>534</v>
      </c>
      <c r="G65" s="52" t="s">
        <v>534</v>
      </c>
      <c r="H65" s="54" t="s">
        <v>532</v>
      </c>
    </row>
    <row r="66" spans="2:8" ht="18.75" x14ac:dyDescent="0.3">
      <c r="B66" s="52" t="s">
        <v>561</v>
      </c>
      <c r="C66" s="52" t="s">
        <v>9</v>
      </c>
      <c r="D66" s="53">
        <v>1970000</v>
      </c>
      <c r="E66" s="52" t="s">
        <v>64</v>
      </c>
      <c r="F66" s="52" t="s">
        <v>562</v>
      </c>
      <c r="G66" s="52" t="s">
        <v>562</v>
      </c>
      <c r="H66" s="54"/>
    </row>
    <row r="67" spans="2:8" ht="18.75" x14ac:dyDescent="0.3">
      <c r="B67" s="52" t="s">
        <v>575</v>
      </c>
      <c r="C67" s="52" t="s">
        <v>9</v>
      </c>
      <c r="D67" s="53">
        <v>2628000</v>
      </c>
      <c r="E67" s="52" t="s">
        <v>64</v>
      </c>
      <c r="F67" s="52" t="s">
        <v>562</v>
      </c>
      <c r="G67" s="52" t="s">
        <v>562</v>
      </c>
      <c r="H67" s="54" t="s">
        <v>576</v>
      </c>
    </row>
    <row r="68" spans="2:8" ht="18.75" x14ac:dyDescent="0.3">
      <c r="B68" s="52" t="s">
        <v>544</v>
      </c>
      <c r="C68" s="52" t="s">
        <v>9</v>
      </c>
      <c r="D68" s="53">
        <v>1269000</v>
      </c>
      <c r="E68" s="52" t="s">
        <v>64</v>
      </c>
      <c r="F68" s="52" t="s">
        <v>545</v>
      </c>
      <c r="G68" s="52" t="s">
        <v>546</v>
      </c>
      <c r="H68" s="54" t="s">
        <v>547</v>
      </c>
    </row>
    <row r="69" spans="2:8" ht="18.75" x14ac:dyDescent="0.3">
      <c r="B69" s="52" t="s">
        <v>533</v>
      </c>
      <c r="C69" s="52" t="s">
        <v>9</v>
      </c>
      <c r="D69" s="53">
        <v>2350000</v>
      </c>
      <c r="E69" s="52" t="s">
        <v>64</v>
      </c>
      <c r="F69" s="52" t="s">
        <v>536</v>
      </c>
      <c r="G69" s="52" t="s">
        <v>536</v>
      </c>
      <c r="H69" s="54" t="s">
        <v>537</v>
      </c>
    </row>
    <row r="70" spans="2:8" ht="18.75" x14ac:dyDescent="0.3">
      <c r="B70" s="52" t="s">
        <v>155</v>
      </c>
      <c r="C70" s="52" t="s">
        <v>9</v>
      </c>
      <c r="D70" s="53">
        <v>4900000</v>
      </c>
      <c r="E70" s="52" t="s">
        <v>560</v>
      </c>
      <c r="F70" s="52" t="s">
        <v>402</v>
      </c>
      <c r="G70" s="52" t="s">
        <v>487</v>
      </c>
      <c r="H70" s="54" t="s">
        <v>577</v>
      </c>
    </row>
    <row r="71" spans="2:8" ht="18.75" x14ac:dyDescent="0.3">
      <c r="B71" s="52" t="s">
        <v>506</v>
      </c>
      <c r="C71" s="52" t="s">
        <v>9</v>
      </c>
      <c r="D71" s="53">
        <v>1000000</v>
      </c>
      <c r="E71" s="52"/>
      <c r="F71" s="52"/>
      <c r="G71" s="52"/>
      <c r="H71" s="54" t="s">
        <v>627</v>
      </c>
    </row>
    <row r="72" spans="2:8" ht="18.75" x14ac:dyDescent="0.3">
      <c r="B72" s="52" t="s">
        <v>507</v>
      </c>
      <c r="C72" s="52" t="s">
        <v>9</v>
      </c>
      <c r="D72" s="53">
        <v>60000000</v>
      </c>
      <c r="E72" s="52" t="s">
        <v>508</v>
      </c>
      <c r="F72" s="52" t="s">
        <v>509</v>
      </c>
      <c r="G72" s="52" t="s">
        <v>218</v>
      </c>
      <c r="H72" s="54"/>
    </row>
    <row r="73" spans="2:8" ht="18.75" x14ac:dyDescent="0.3">
      <c r="B73" s="52" t="s">
        <v>578</v>
      </c>
      <c r="C73" s="52" t="s">
        <v>9</v>
      </c>
      <c r="D73" s="53">
        <v>2400000</v>
      </c>
      <c r="E73" s="52" t="s">
        <v>579</v>
      </c>
      <c r="F73" s="52" t="s">
        <v>449</v>
      </c>
      <c r="G73" s="52" t="s">
        <v>580</v>
      </c>
      <c r="H73" s="54" t="s">
        <v>581</v>
      </c>
    </row>
    <row r="74" spans="2:8" ht="18.75" x14ac:dyDescent="0.3">
      <c r="B74" s="52" t="s">
        <v>582</v>
      </c>
      <c r="C74" s="52" t="s">
        <v>9</v>
      </c>
      <c r="D74" s="53">
        <v>250000</v>
      </c>
      <c r="E74" s="52" t="s">
        <v>579</v>
      </c>
      <c r="F74" s="52" t="s">
        <v>583</v>
      </c>
      <c r="G74" s="52" t="s">
        <v>584</v>
      </c>
      <c r="H74" s="54" t="s">
        <v>585</v>
      </c>
    </row>
    <row r="75" spans="2:8" ht="18.75" x14ac:dyDescent="0.3">
      <c r="B75" s="52" t="s">
        <v>578</v>
      </c>
      <c r="C75" s="52" t="s">
        <v>9</v>
      </c>
      <c r="D75" s="53">
        <v>2720000</v>
      </c>
      <c r="E75" s="52" t="s">
        <v>579</v>
      </c>
      <c r="F75" s="52" t="s">
        <v>583</v>
      </c>
      <c r="G75" s="52" t="s">
        <v>586</v>
      </c>
      <c r="H75" s="54" t="s">
        <v>587</v>
      </c>
    </row>
    <row r="76" spans="2:8" ht="18.75" x14ac:dyDescent="0.3">
      <c r="B76" s="52" t="s">
        <v>593</v>
      </c>
      <c r="C76" s="52" t="s">
        <v>9</v>
      </c>
      <c r="D76" s="53">
        <v>13760000</v>
      </c>
      <c r="E76" s="52" t="s">
        <v>594</v>
      </c>
      <c r="F76" s="52" t="s">
        <v>595</v>
      </c>
      <c r="G76" s="52" t="s">
        <v>595</v>
      </c>
      <c r="H76" s="54" t="s">
        <v>596</v>
      </c>
    </row>
    <row r="77" spans="2:8" ht="18.75" x14ac:dyDescent="0.3">
      <c r="B77" s="52" t="s">
        <v>593</v>
      </c>
      <c r="C77" s="52" t="s">
        <v>9</v>
      </c>
      <c r="D77" s="53">
        <v>5094000</v>
      </c>
      <c r="E77" s="52" t="s">
        <v>604</v>
      </c>
      <c r="F77" s="52" t="s">
        <v>605</v>
      </c>
      <c r="G77" s="52" t="s">
        <v>606</v>
      </c>
      <c r="H77" s="54" t="s">
        <v>628</v>
      </c>
    </row>
    <row r="78" spans="2:8" ht="18.75" x14ac:dyDescent="0.3">
      <c r="B78" s="52" t="s">
        <v>597</v>
      </c>
      <c r="C78" s="52" t="s">
        <v>9</v>
      </c>
      <c r="D78" s="53">
        <v>4000000</v>
      </c>
      <c r="E78" s="52" t="s">
        <v>140</v>
      </c>
      <c r="F78" s="52" t="s">
        <v>598</v>
      </c>
      <c r="G78" s="52" t="s">
        <v>598</v>
      </c>
      <c r="H78" s="54" t="s">
        <v>599</v>
      </c>
    </row>
    <row r="79" spans="2:8" x14ac:dyDescent="0.25">
      <c r="D79" s="51"/>
    </row>
    <row r="80" spans="2:8" x14ac:dyDescent="0.25">
      <c r="D80" s="51"/>
    </row>
    <row r="81" spans="4:4" x14ac:dyDescent="0.25">
      <c r="D81" s="51"/>
    </row>
    <row r="82" spans="4:4" x14ac:dyDescent="0.25">
      <c r="D82" s="51"/>
    </row>
    <row r="83" spans="4:4" x14ac:dyDescent="0.25">
      <c r="D83" s="51"/>
    </row>
    <row r="84" spans="4:4" x14ac:dyDescent="0.25">
      <c r="D84" s="51"/>
    </row>
    <row r="85" spans="4:4" x14ac:dyDescent="0.25">
      <c r="D85" s="51"/>
    </row>
    <row r="86" spans="4:4" x14ac:dyDescent="0.25">
      <c r="D86" s="51"/>
    </row>
    <row r="87" spans="4:4" x14ac:dyDescent="0.25">
      <c r="D87" s="51"/>
    </row>
    <row r="88" spans="4:4" x14ac:dyDescent="0.25">
      <c r="D88" s="51"/>
    </row>
    <row r="89" spans="4:4" x14ac:dyDescent="0.25">
      <c r="D89" s="51"/>
    </row>
    <row r="90" spans="4:4" x14ac:dyDescent="0.25">
      <c r="D90" s="51"/>
    </row>
    <row r="91" spans="4:4" x14ac:dyDescent="0.25">
      <c r="D91" s="51"/>
    </row>
    <row r="92" spans="4:4" x14ac:dyDescent="0.25">
      <c r="D92" s="51"/>
    </row>
    <row r="93" spans="4:4" x14ac:dyDescent="0.25">
      <c r="D93" s="51"/>
    </row>
    <row r="94" spans="4:4" x14ac:dyDescent="0.25">
      <c r="D94" s="51"/>
    </row>
    <row r="95" spans="4:4" x14ac:dyDescent="0.25">
      <c r="D95" s="51"/>
    </row>
    <row r="96" spans="4:4" x14ac:dyDescent="0.25">
      <c r="D96" s="51"/>
    </row>
    <row r="97" spans="4:4" x14ac:dyDescent="0.25">
      <c r="D97" s="51"/>
    </row>
    <row r="98" spans="4:4" x14ac:dyDescent="0.25">
      <c r="D98" s="51"/>
    </row>
    <row r="99" spans="4:4" x14ac:dyDescent="0.25">
      <c r="D99" s="51"/>
    </row>
    <row r="100" spans="4:4" x14ac:dyDescent="0.25">
      <c r="D100" s="51"/>
    </row>
  </sheetData>
  <mergeCells count="2">
    <mergeCell ref="C2:D2"/>
    <mergeCell ref="E2:H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B32A-828D-4AAB-B1F3-35047930C707}">
  <dimension ref="B1:R276"/>
  <sheetViews>
    <sheetView showGridLines="0" topLeftCell="B1" zoomScaleNormal="100" workbookViewId="0">
      <selection activeCell="F1" sqref="F1:G1"/>
    </sheetView>
  </sheetViews>
  <sheetFormatPr defaultRowHeight="15" x14ac:dyDescent="0.25"/>
  <cols>
    <col min="3" max="3" width="16" style="21" bestFit="1" customWidth="1"/>
    <col min="4" max="5" width="9.140625" style="21"/>
    <col min="6" max="6" width="12.7109375" style="21" bestFit="1" customWidth="1"/>
    <col min="7" max="7" width="11.7109375" style="21" bestFit="1" customWidth="1"/>
    <col min="8" max="8" width="8.7109375" style="21" bestFit="1" customWidth="1"/>
    <col min="9" max="9" width="8.7109375" style="21" customWidth="1"/>
    <col min="10" max="10" width="8.85546875" style="21" bestFit="1" customWidth="1"/>
    <col min="11" max="11" width="14.7109375" style="21" customWidth="1"/>
    <col min="12" max="12" width="13.85546875" style="21" customWidth="1"/>
    <col min="13" max="13" width="21.140625" style="21" customWidth="1"/>
  </cols>
  <sheetData>
    <row r="1" spans="2:18" ht="26.25" x14ac:dyDescent="0.35">
      <c r="E1" s="34" t="s">
        <v>474</v>
      </c>
      <c r="F1" s="61">
        <f>M74</f>
        <v>418852700</v>
      </c>
      <c r="G1" s="61"/>
      <c r="H1" s="62" t="s">
        <v>463</v>
      </c>
      <c r="I1" s="62"/>
      <c r="J1" s="62"/>
      <c r="K1" s="62"/>
    </row>
    <row r="2" spans="2:18" ht="18.75" x14ac:dyDescent="0.25">
      <c r="E2" s="64" t="s">
        <v>473</v>
      </c>
      <c r="F2" s="64"/>
      <c r="G2" s="64"/>
      <c r="H2" s="64"/>
      <c r="I2" s="64"/>
      <c r="J2" s="64"/>
      <c r="K2" s="64"/>
    </row>
    <row r="4" spans="2:18" ht="15.75" x14ac:dyDescent="0.25">
      <c r="C4" s="33"/>
      <c r="D4" s="33" t="s">
        <v>388</v>
      </c>
      <c r="E4" s="33" t="s">
        <v>389</v>
      </c>
      <c r="F4" s="33" t="s">
        <v>393</v>
      </c>
      <c r="G4" s="33" t="s">
        <v>407</v>
      </c>
      <c r="H4" s="33" t="s">
        <v>415</v>
      </c>
      <c r="I4" s="33" t="s">
        <v>417</v>
      </c>
      <c r="J4" s="33" t="s">
        <v>423</v>
      </c>
      <c r="K4" s="33" t="s">
        <v>422</v>
      </c>
      <c r="L4" s="33" t="s">
        <v>462</v>
      </c>
    </row>
    <row r="5" spans="2:18" x14ac:dyDescent="0.25">
      <c r="C5" s="44" t="s">
        <v>614</v>
      </c>
      <c r="D5" s="35">
        <v>300000</v>
      </c>
      <c r="E5" s="35">
        <v>362000</v>
      </c>
      <c r="F5" s="35">
        <v>375000</v>
      </c>
      <c r="G5" s="35">
        <v>385000</v>
      </c>
      <c r="H5" s="35">
        <v>550000</v>
      </c>
      <c r="I5" s="35"/>
      <c r="J5" s="35">
        <f>SUM(J17+J18+J21+J22+J23+J24+J33+J35+J37+J40+J41+J42+J43+J44+J45+J46+J47)</f>
        <v>246.89</v>
      </c>
      <c r="K5" s="35">
        <f>G17+G18+G21+G22+G23+G24+G33+G35+G37+G40+G41+G42+G43+G44+G45+G46+G47</f>
        <v>88350650</v>
      </c>
      <c r="L5" s="35">
        <f>K5/J5</f>
        <v>357854.30758637452</v>
      </c>
    </row>
    <row r="6" spans="2:18" x14ac:dyDescent="0.25">
      <c r="B6" s="16"/>
      <c r="C6" s="43" t="s">
        <v>615</v>
      </c>
      <c r="D6" s="35">
        <v>130000</v>
      </c>
      <c r="E6" s="35">
        <v>125000</v>
      </c>
      <c r="F6" s="35">
        <v>180000</v>
      </c>
      <c r="G6" s="35">
        <v>190000</v>
      </c>
      <c r="H6" s="35">
        <v>185000</v>
      </c>
      <c r="I6" s="35"/>
      <c r="J6" s="35">
        <f>J19+J20+J25+J26+J27+J57+J58+J60+J61</f>
        <v>376.54999999999995</v>
      </c>
      <c r="K6" s="35">
        <f>G19+G20+G25+G26+G27+G57+G58+G60+G61</f>
        <v>58070850</v>
      </c>
      <c r="L6" s="35">
        <f>K6/J6</f>
        <v>154218.16491833757</v>
      </c>
      <c r="M6" s="26"/>
      <c r="N6" s="16"/>
      <c r="O6" s="16"/>
      <c r="P6" s="16"/>
      <c r="Q6" s="16"/>
      <c r="R6" s="16"/>
    </row>
    <row r="7" spans="2:18" x14ac:dyDescent="0.25">
      <c r="B7" s="16"/>
      <c r="C7" s="43" t="s">
        <v>616</v>
      </c>
      <c r="D7" s="35">
        <v>53000</v>
      </c>
      <c r="E7" s="35">
        <v>63300</v>
      </c>
      <c r="F7" s="35">
        <v>74670</v>
      </c>
      <c r="G7" s="35">
        <v>49600</v>
      </c>
      <c r="H7" s="35">
        <v>82000</v>
      </c>
      <c r="I7" s="35">
        <v>57500</v>
      </c>
      <c r="J7" s="35">
        <f>J28+J29+J30+J32+J34+J36+J38+J39+J53+J54+J55+J56+J59+J62+J63+J66</f>
        <v>1298</v>
      </c>
      <c r="K7" s="35">
        <f>G28+G29+G30+G32+G34+G36+G38+G39+G53+G54+G55+G56+G59+G62+G63+G66</f>
        <v>77468000</v>
      </c>
      <c r="L7" s="35">
        <f>K7/J7</f>
        <v>59682.588597842834</v>
      </c>
      <c r="M7" s="26"/>
      <c r="N7" s="16"/>
      <c r="O7" s="16"/>
      <c r="P7" s="16"/>
      <c r="Q7" s="16"/>
      <c r="R7" s="16"/>
    </row>
    <row r="8" spans="2:18" x14ac:dyDescent="0.25">
      <c r="C8" s="43" t="s">
        <v>617</v>
      </c>
      <c r="D8" s="35">
        <v>880000</v>
      </c>
      <c r="E8" s="35"/>
      <c r="F8" s="35"/>
      <c r="G8" s="35"/>
      <c r="H8" s="44"/>
      <c r="I8" s="44"/>
      <c r="J8" s="35">
        <f>J31</f>
        <v>12.39</v>
      </c>
      <c r="K8" s="35">
        <f>G31</f>
        <v>10903200</v>
      </c>
      <c r="L8" s="35">
        <f t="shared" ref="L8:L11" si="0">K8/J8</f>
        <v>880000</v>
      </c>
    </row>
    <row r="9" spans="2:18" x14ac:dyDescent="0.25">
      <c r="C9" s="43" t="s">
        <v>618</v>
      </c>
      <c r="D9" s="35">
        <v>32000</v>
      </c>
      <c r="E9" s="35">
        <v>28000</v>
      </c>
      <c r="F9" s="35"/>
      <c r="G9" s="35"/>
      <c r="H9" s="44"/>
      <c r="I9" s="44"/>
      <c r="J9" s="35">
        <f>J48+J49+J52+J64</f>
        <v>95</v>
      </c>
      <c r="K9" s="35">
        <f>G48+G49+G52+G64</f>
        <v>3000000</v>
      </c>
      <c r="L9" s="35">
        <f t="shared" si="0"/>
        <v>31578.947368421053</v>
      </c>
    </row>
    <row r="10" spans="2:18" x14ac:dyDescent="0.25">
      <c r="C10" s="43" t="s">
        <v>619</v>
      </c>
      <c r="D10" s="35">
        <v>80000</v>
      </c>
      <c r="E10" s="35"/>
      <c r="F10" s="35"/>
      <c r="G10" s="35"/>
      <c r="H10" s="44"/>
      <c r="I10" s="44"/>
      <c r="J10" s="35">
        <f>J50+J51</f>
        <v>12</v>
      </c>
      <c r="K10" s="35">
        <f>G50+G51</f>
        <v>960000</v>
      </c>
      <c r="L10" s="35">
        <f t="shared" si="0"/>
        <v>80000</v>
      </c>
    </row>
    <row r="11" spans="2:18" x14ac:dyDescent="0.25">
      <c r="C11" s="43" t="s">
        <v>620</v>
      </c>
      <c r="D11" s="35">
        <v>25000</v>
      </c>
      <c r="E11" s="35"/>
      <c r="F11" s="35"/>
      <c r="G11" s="35"/>
      <c r="H11" s="44"/>
      <c r="I11" s="44"/>
      <c r="J11" s="35">
        <f>J65</f>
        <v>54</v>
      </c>
      <c r="K11" s="35">
        <f>G65</f>
        <v>1350000</v>
      </c>
      <c r="L11" s="35">
        <f t="shared" si="0"/>
        <v>25000</v>
      </c>
    </row>
    <row r="12" spans="2:18" x14ac:dyDescent="0.25">
      <c r="C12" s="43" t="s">
        <v>466</v>
      </c>
      <c r="D12" s="35">
        <v>92000</v>
      </c>
      <c r="E12" s="35"/>
      <c r="F12" s="35"/>
      <c r="G12" s="35"/>
      <c r="H12" s="44"/>
      <c r="I12" s="44"/>
      <c r="J12" s="35">
        <v>700</v>
      </c>
      <c r="K12" s="35">
        <f>G67</f>
        <v>64400000</v>
      </c>
      <c r="L12" s="35"/>
    </row>
    <row r="13" spans="2:18" x14ac:dyDescent="0.25">
      <c r="C13" s="43" t="s">
        <v>467</v>
      </c>
      <c r="D13" s="35">
        <v>55000</v>
      </c>
      <c r="E13" s="35"/>
      <c r="F13" s="35"/>
      <c r="G13" s="35"/>
      <c r="H13" s="44"/>
      <c r="I13" s="44"/>
      <c r="J13" s="35">
        <v>1800</v>
      </c>
      <c r="K13" s="35">
        <f>G68</f>
        <v>101365000</v>
      </c>
      <c r="L13" s="35"/>
    </row>
    <row r="14" spans="2:18" x14ac:dyDescent="0.25">
      <c r="C14" s="26"/>
      <c r="K14" s="26"/>
    </row>
    <row r="16" spans="2:18" ht="15.75" x14ac:dyDescent="0.25">
      <c r="C16" s="33" t="s">
        <v>374</v>
      </c>
      <c r="D16" s="33" t="s">
        <v>1</v>
      </c>
      <c r="E16" s="33" t="s">
        <v>378</v>
      </c>
      <c r="F16" s="33" t="s">
        <v>4</v>
      </c>
      <c r="G16" s="33" t="s">
        <v>248</v>
      </c>
      <c r="H16" s="33" t="s">
        <v>375</v>
      </c>
      <c r="I16" s="33" t="s">
        <v>387</v>
      </c>
      <c r="J16" s="33" t="s">
        <v>376</v>
      </c>
      <c r="K16" s="66" t="s">
        <v>377</v>
      </c>
      <c r="L16" s="67"/>
      <c r="M16" s="67"/>
    </row>
    <row r="17" spans="3:13" x14ac:dyDescent="0.25">
      <c r="C17" s="45" t="s">
        <v>25</v>
      </c>
      <c r="D17" s="45" t="s">
        <v>14</v>
      </c>
      <c r="E17" s="45" t="s">
        <v>26</v>
      </c>
      <c r="F17" s="45" t="s">
        <v>35</v>
      </c>
      <c r="G17" s="35">
        <f>J17*D5</f>
        <v>3579000</v>
      </c>
      <c r="H17" s="45">
        <v>0</v>
      </c>
      <c r="I17" s="45" t="s">
        <v>388</v>
      </c>
      <c r="J17" s="46">
        <v>11.93</v>
      </c>
      <c r="K17" s="68" t="s">
        <v>382</v>
      </c>
      <c r="L17" s="68"/>
      <c r="M17" s="68"/>
    </row>
    <row r="18" spans="3:13" x14ac:dyDescent="0.25">
      <c r="C18" s="45" t="s">
        <v>25</v>
      </c>
      <c r="D18" s="45" t="s">
        <v>17</v>
      </c>
      <c r="E18" s="45" t="s">
        <v>26</v>
      </c>
      <c r="F18" s="45" t="s">
        <v>34</v>
      </c>
      <c r="G18" s="35">
        <f>J18*D5</f>
        <v>3836999.9999999995</v>
      </c>
      <c r="H18" s="45">
        <v>0</v>
      </c>
      <c r="I18" s="45" t="s">
        <v>388</v>
      </c>
      <c r="J18" s="46">
        <v>12.79</v>
      </c>
      <c r="K18" s="70" t="s">
        <v>380</v>
      </c>
      <c r="L18" s="70"/>
      <c r="M18" s="70"/>
    </row>
    <row r="19" spans="3:13" x14ac:dyDescent="0.25">
      <c r="C19" s="45" t="s">
        <v>27</v>
      </c>
      <c r="D19" s="45" t="s">
        <v>9</v>
      </c>
      <c r="E19" s="45" t="s">
        <v>26</v>
      </c>
      <c r="F19" s="45" t="s">
        <v>35</v>
      </c>
      <c r="G19" s="35">
        <f>J19*D6</f>
        <v>1443000</v>
      </c>
      <c r="H19" s="45">
        <v>0</v>
      </c>
      <c r="I19" s="45" t="s">
        <v>388</v>
      </c>
      <c r="J19" s="46">
        <v>11.1</v>
      </c>
      <c r="K19" s="68" t="s">
        <v>386</v>
      </c>
      <c r="L19" s="68"/>
      <c r="M19" s="68"/>
    </row>
    <row r="20" spans="3:13" x14ac:dyDescent="0.25">
      <c r="C20" s="45" t="s">
        <v>27</v>
      </c>
      <c r="D20" s="45" t="s">
        <v>9</v>
      </c>
      <c r="E20" s="45" t="s">
        <v>26</v>
      </c>
      <c r="F20" s="45" t="s">
        <v>35</v>
      </c>
      <c r="G20" s="35">
        <f>J20*D6</f>
        <v>1495000</v>
      </c>
      <c r="H20" s="45">
        <v>0</v>
      </c>
      <c r="I20" s="45" t="s">
        <v>388</v>
      </c>
      <c r="J20" s="46">
        <v>11.5</v>
      </c>
      <c r="K20" s="68" t="s">
        <v>385</v>
      </c>
      <c r="L20" s="68"/>
      <c r="M20" s="68"/>
    </row>
    <row r="21" spans="3:13" x14ac:dyDescent="0.25">
      <c r="C21" s="45" t="s">
        <v>25</v>
      </c>
      <c r="D21" s="45" t="s">
        <v>9</v>
      </c>
      <c r="E21" s="45" t="s">
        <v>26</v>
      </c>
      <c r="F21" s="45" t="s">
        <v>35</v>
      </c>
      <c r="G21" s="35">
        <f>J21*D5</f>
        <v>3972000</v>
      </c>
      <c r="H21" s="45">
        <v>0</v>
      </c>
      <c r="I21" s="45" t="s">
        <v>388</v>
      </c>
      <c r="J21" s="46">
        <v>13.24</v>
      </c>
      <c r="K21" s="68" t="s">
        <v>379</v>
      </c>
      <c r="L21" s="68"/>
      <c r="M21" s="68"/>
    </row>
    <row r="22" spans="3:13" x14ac:dyDescent="0.25">
      <c r="C22" s="45" t="s">
        <v>25</v>
      </c>
      <c r="D22" s="45" t="s">
        <v>9</v>
      </c>
      <c r="E22" s="45" t="s">
        <v>26</v>
      </c>
      <c r="F22" s="45" t="s">
        <v>35</v>
      </c>
      <c r="G22" s="35">
        <f>J22*D5</f>
        <v>3807000</v>
      </c>
      <c r="H22" s="45">
        <v>0</v>
      </c>
      <c r="I22" s="45" t="s">
        <v>388</v>
      </c>
      <c r="J22" s="46">
        <v>12.69</v>
      </c>
      <c r="K22" s="70" t="s">
        <v>381</v>
      </c>
      <c r="L22" s="70"/>
      <c r="M22" s="70"/>
    </row>
    <row r="23" spans="3:13" x14ac:dyDescent="0.25">
      <c r="C23" s="45" t="s">
        <v>25</v>
      </c>
      <c r="D23" s="45" t="s">
        <v>17</v>
      </c>
      <c r="E23" s="45" t="s">
        <v>26</v>
      </c>
      <c r="F23" s="45" t="s">
        <v>383</v>
      </c>
      <c r="G23" s="35">
        <f>J23*D5</f>
        <v>3560999.9999999995</v>
      </c>
      <c r="H23" s="45">
        <v>0</v>
      </c>
      <c r="I23" s="45" t="s">
        <v>388</v>
      </c>
      <c r="J23" s="46">
        <v>11.87</v>
      </c>
      <c r="K23" s="70" t="s">
        <v>384</v>
      </c>
      <c r="L23" s="70"/>
      <c r="M23" s="70"/>
    </row>
    <row r="24" spans="3:13" x14ac:dyDescent="0.25">
      <c r="C24" s="45" t="s">
        <v>25</v>
      </c>
      <c r="D24" s="45" t="s">
        <v>9</v>
      </c>
      <c r="E24" s="45" t="s">
        <v>26</v>
      </c>
      <c r="F24" s="45" t="s">
        <v>35</v>
      </c>
      <c r="G24" s="35">
        <f>J24*D5</f>
        <v>3753000</v>
      </c>
      <c r="H24" s="45">
        <v>0</v>
      </c>
      <c r="I24" s="45" t="s">
        <v>388</v>
      </c>
      <c r="J24" s="46">
        <v>12.51</v>
      </c>
      <c r="K24" s="70" t="s">
        <v>384</v>
      </c>
      <c r="L24" s="70"/>
      <c r="M24" s="70"/>
    </row>
    <row r="25" spans="3:13" x14ac:dyDescent="0.25">
      <c r="C25" s="45" t="s">
        <v>27</v>
      </c>
      <c r="D25" s="45" t="s">
        <v>9</v>
      </c>
      <c r="E25" s="45" t="s">
        <v>26</v>
      </c>
      <c r="F25" s="45" t="s">
        <v>391</v>
      </c>
      <c r="G25" s="35">
        <f>J25*E6</f>
        <v>20531250</v>
      </c>
      <c r="H25" s="45">
        <v>0</v>
      </c>
      <c r="I25" s="45" t="s">
        <v>389</v>
      </c>
      <c r="J25" s="46">
        <v>164.25</v>
      </c>
      <c r="K25" s="68" t="s">
        <v>390</v>
      </c>
      <c r="L25" s="68"/>
      <c r="M25" s="68"/>
    </row>
    <row r="26" spans="3:13" x14ac:dyDescent="0.25">
      <c r="C26" s="45" t="s">
        <v>27</v>
      </c>
      <c r="D26" s="45" t="s">
        <v>9</v>
      </c>
      <c r="E26" s="45" t="s">
        <v>26</v>
      </c>
      <c r="F26" s="45" t="s">
        <v>392</v>
      </c>
      <c r="G26" s="35">
        <f>J26*F6</f>
        <v>14704200</v>
      </c>
      <c r="H26" s="45">
        <v>0</v>
      </c>
      <c r="I26" s="45" t="s">
        <v>393</v>
      </c>
      <c r="J26" s="46">
        <v>81.69</v>
      </c>
      <c r="K26" s="68" t="s">
        <v>394</v>
      </c>
      <c r="L26" s="68"/>
      <c r="M26" s="68"/>
    </row>
    <row r="27" spans="3:13" x14ac:dyDescent="0.25">
      <c r="C27" s="45" t="s">
        <v>27</v>
      </c>
      <c r="D27" s="45" t="s">
        <v>9</v>
      </c>
      <c r="E27" s="45" t="s">
        <v>26</v>
      </c>
      <c r="F27" s="45" t="s">
        <v>395</v>
      </c>
      <c r="G27" s="35">
        <f>J27*F6</f>
        <v>10251000</v>
      </c>
      <c r="H27" s="45"/>
      <c r="I27" s="45" t="s">
        <v>393</v>
      </c>
      <c r="J27" s="46">
        <v>56.95</v>
      </c>
      <c r="K27" s="68" t="s">
        <v>396</v>
      </c>
      <c r="L27" s="68"/>
      <c r="M27" s="68"/>
    </row>
    <row r="28" spans="3:13" x14ac:dyDescent="0.25">
      <c r="C28" s="45" t="s">
        <v>154</v>
      </c>
      <c r="D28" s="45" t="s">
        <v>9</v>
      </c>
      <c r="E28" s="45" t="s">
        <v>130</v>
      </c>
      <c r="F28" s="45" t="s">
        <v>398</v>
      </c>
      <c r="G28" s="35">
        <f>J28*D7</f>
        <v>25016000</v>
      </c>
      <c r="H28" s="46" t="s">
        <v>399</v>
      </c>
      <c r="I28" s="45" t="s">
        <v>388</v>
      </c>
      <c r="J28" s="46">
        <v>472</v>
      </c>
      <c r="K28" s="68" t="s">
        <v>419</v>
      </c>
      <c r="L28" s="68"/>
      <c r="M28" s="68"/>
    </row>
    <row r="29" spans="3:13" x14ac:dyDescent="0.25">
      <c r="C29" s="45" t="s">
        <v>154</v>
      </c>
      <c r="D29" s="45" t="s">
        <v>9</v>
      </c>
      <c r="E29" s="45" t="s">
        <v>130</v>
      </c>
      <c r="F29" s="45" t="s">
        <v>400</v>
      </c>
      <c r="G29" s="35">
        <f>J29*E7</f>
        <v>3798000</v>
      </c>
      <c r="H29" s="46" t="s">
        <v>399</v>
      </c>
      <c r="I29" s="45" t="s">
        <v>389</v>
      </c>
      <c r="J29" s="46">
        <v>60</v>
      </c>
      <c r="K29" s="68" t="s">
        <v>401</v>
      </c>
      <c r="L29" s="68"/>
      <c r="M29" s="68"/>
    </row>
    <row r="30" spans="3:13" x14ac:dyDescent="0.25">
      <c r="C30" s="45" t="s">
        <v>154</v>
      </c>
      <c r="D30" s="45" t="s">
        <v>9</v>
      </c>
      <c r="E30" s="45" t="s">
        <v>130</v>
      </c>
      <c r="F30" s="45" t="s">
        <v>402</v>
      </c>
      <c r="G30" s="35">
        <f>J30*F7</f>
        <v>4480200</v>
      </c>
      <c r="H30" s="46" t="s">
        <v>399</v>
      </c>
      <c r="I30" s="45" t="s">
        <v>393</v>
      </c>
      <c r="J30" s="46">
        <v>60</v>
      </c>
      <c r="K30" s="68" t="s">
        <v>403</v>
      </c>
      <c r="L30" s="68"/>
      <c r="M30" s="68"/>
    </row>
    <row r="31" spans="3:13" x14ac:dyDescent="0.25">
      <c r="C31" s="45" t="s">
        <v>404</v>
      </c>
      <c r="D31" s="45" t="s">
        <v>9</v>
      </c>
      <c r="E31" s="45" t="s">
        <v>130</v>
      </c>
      <c r="F31" s="45" t="s">
        <v>398</v>
      </c>
      <c r="G31" s="35">
        <f>J31*D8</f>
        <v>10903200</v>
      </c>
      <c r="H31" s="46" t="s">
        <v>399</v>
      </c>
      <c r="I31" s="45" t="s">
        <v>388</v>
      </c>
      <c r="J31" s="46">
        <v>12.39</v>
      </c>
      <c r="K31" s="68" t="s">
        <v>405</v>
      </c>
      <c r="L31" s="68"/>
      <c r="M31" s="68"/>
    </row>
    <row r="32" spans="3:13" x14ac:dyDescent="0.25">
      <c r="C32" s="45" t="s">
        <v>154</v>
      </c>
      <c r="D32" s="45" t="s">
        <v>14</v>
      </c>
      <c r="E32" s="45" t="s">
        <v>397</v>
      </c>
      <c r="F32" s="45" t="s">
        <v>408</v>
      </c>
      <c r="G32" s="35">
        <f>J32*G7</f>
        <v>2480000</v>
      </c>
      <c r="H32" s="46" t="s">
        <v>399</v>
      </c>
      <c r="I32" s="45" t="s">
        <v>407</v>
      </c>
      <c r="J32" s="46">
        <v>50</v>
      </c>
      <c r="K32" s="68" t="s">
        <v>406</v>
      </c>
      <c r="L32" s="68"/>
      <c r="M32" s="68"/>
    </row>
    <row r="33" spans="3:13" x14ac:dyDescent="0.25">
      <c r="C33" s="45" t="s">
        <v>25</v>
      </c>
      <c r="D33" s="45" t="s">
        <v>9</v>
      </c>
      <c r="E33" s="45" t="s">
        <v>397</v>
      </c>
      <c r="F33" s="45" t="s">
        <v>409</v>
      </c>
      <c r="G33" s="35">
        <f>J33*F5</f>
        <v>12828750</v>
      </c>
      <c r="H33" s="46" t="s">
        <v>399</v>
      </c>
      <c r="I33" s="45" t="s">
        <v>393</v>
      </c>
      <c r="J33" s="46">
        <v>34.21</v>
      </c>
      <c r="K33" s="68" t="s">
        <v>410</v>
      </c>
      <c r="L33" s="68"/>
      <c r="M33" s="68"/>
    </row>
    <row r="34" spans="3:13" x14ac:dyDescent="0.25">
      <c r="C34" s="45" t="s">
        <v>154</v>
      </c>
      <c r="D34" s="45" t="s">
        <v>9</v>
      </c>
      <c r="E34" s="45" t="s">
        <v>397</v>
      </c>
      <c r="F34" s="45" t="s">
        <v>411</v>
      </c>
      <c r="G34" s="35">
        <f>J34*G7</f>
        <v>2480000</v>
      </c>
      <c r="H34" s="46" t="s">
        <v>399</v>
      </c>
      <c r="I34" s="45" t="s">
        <v>407</v>
      </c>
      <c r="J34" s="46">
        <v>50</v>
      </c>
      <c r="K34" s="68" t="s">
        <v>412</v>
      </c>
      <c r="L34" s="68"/>
      <c r="M34" s="68"/>
    </row>
    <row r="35" spans="3:13" x14ac:dyDescent="0.25">
      <c r="C35" s="45" t="s">
        <v>25</v>
      </c>
      <c r="D35" s="45" t="s">
        <v>9</v>
      </c>
      <c r="E35" s="45" t="s">
        <v>397</v>
      </c>
      <c r="F35" s="45" t="s">
        <v>62</v>
      </c>
      <c r="G35" s="35">
        <f>J35*F5</f>
        <v>4747500</v>
      </c>
      <c r="H35" s="46" t="s">
        <v>399</v>
      </c>
      <c r="I35" s="45" t="s">
        <v>393</v>
      </c>
      <c r="J35" s="46">
        <v>12.66</v>
      </c>
      <c r="K35" s="68" t="s">
        <v>413</v>
      </c>
      <c r="L35" s="68"/>
      <c r="M35" s="68"/>
    </row>
    <row r="36" spans="3:13" x14ac:dyDescent="0.25">
      <c r="C36" s="45" t="s">
        <v>154</v>
      </c>
      <c r="D36" s="45" t="s">
        <v>9</v>
      </c>
      <c r="E36" s="45" t="s">
        <v>397</v>
      </c>
      <c r="F36" s="45" t="s">
        <v>414</v>
      </c>
      <c r="G36" s="35">
        <f>J36*I7</f>
        <v>3450000</v>
      </c>
      <c r="H36" s="46" t="s">
        <v>399</v>
      </c>
      <c r="I36" s="45" t="s">
        <v>417</v>
      </c>
      <c r="J36" s="46">
        <v>60</v>
      </c>
      <c r="K36" s="68"/>
      <c r="L36" s="68"/>
      <c r="M36" s="68"/>
    </row>
    <row r="37" spans="3:13" x14ac:dyDescent="0.25">
      <c r="C37" s="45" t="s">
        <v>25</v>
      </c>
      <c r="D37" s="45" t="s">
        <v>9</v>
      </c>
      <c r="E37" s="45" t="s">
        <v>397</v>
      </c>
      <c r="F37" s="45" t="s">
        <v>416</v>
      </c>
      <c r="G37" s="35">
        <f>J37*F5</f>
        <v>4297500</v>
      </c>
      <c r="H37" s="46" t="s">
        <v>399</v>
      </c>
      <c r="I37" s="45" t="s">
        <v>393</v>
      </c>
      <c r="J37" s="46">
        <v>11.46</v>
      </c>
      <c r="K37" s="68"/>
      <c r="L37" s="68"/>
      <c r="M37" s="68"/>
    </row>
    <row r="38" spans="3:13" x14ac:dyDescent="0.25">
      <c r="C38" s="45" t="s">
        <v>154</v>
      </c>
      <c r="D38" s="45" t="s">
        <v>9</v>
      </c>
      <c r="E38" s="45" t="s">
        <v>397</v>
      </c>
      <c r="F38" s="45" t="s">
        <v>416</v>
      </c>
      <c r="G38" s="35">
        <f>J38*D7</f>
        <v>2915000</v>
      </c>
      <c r="H38" s="46" t="s">
        <v>399</v>
      </c>
      <c r="I38" s="45" t="s">
        <v>415</v>
      </c>
      <c r="J38" s="46">
        <v>55</v>
      </c>
      <c r="K38" s="68"/>
      <c r="L38" s="68"/>
      <c r="M38" s="68"/>
    </row>
    <row r="39" spans="3:13" x14ac:dyDescent="0.25">
      <c r="C39" s="45" t="s">
        <v>154</v>
      </c>
      <c r="D39" s="45" t="s">
        <v>9</v>
      </c>
      <c r="E39" s="45" t="s">
        <v>397</v>
      </c>
      <c r="F39" s="45" t="s">
        <v>416</v>
      </c>
      <c r="G39" s="35">
        <f>J39*I7</f>
        <v>10350000</v>
      </c>
      <c r="H39" s="46" t="s">
        <v>399</v>
      </c>
      <c r="I39" s="45" t="s">
        <v>417</v>
      </c>
      <c r="J39" s="46">
        <v>180</v>
      </c>
      <c r="K39" s="68" t="s">
        <v>418</v>
      </c>
      <c r="L39" s="68"/>
      <c r="M39" s="68"/>
    </row>
    <row r="40" spans="3:13" x14ac:dyDescent="0.25">
      <c r="C40" s="45" t="s">
        <v>25</v>
      </c>
      <c r="D40" s="45" t="s">
        <v>9</v>
      </c>
      <c r="E40" s="45" t="s">
        <v>397</v>
      </c>
      <c r="F40" s="45" t="s">
        <v>420</v>
      </c>
      <c r="G40" s="35">
        <f>J40*F5</f>
        <v>9165000</v>
      </c>
      <c r="H40" s="46" t="s">
        <v>399</v>
      </c>
      <c r="I40" s="45" t="s">
        <v>393</v>
      </c>
      <c r="J40" s="46">
        <v>24.44</v>
      </c>
      <c r="K40" s="68" t="s">
        <v>421</v>
      </c>
      <c r="L40" s="68"/>
      <c r="M40" s="68"/>
    </row>
    <row r="41" spans="3:13" x14ac:dyDescent="0.25">
      <c r="C41" s="45" t="s">
        <v>25</v>
      </c>
      <c r="D41" s="45" t="s">
        <v>9</v>
      </c>
      <c r="E41" s="45" t="s">
        <v>397</v>
      </c>
      <c r="F41" s="45" t="s">
        <v>431</v>
      </c>
      <c r="G41" s="35">
        <f>J41*G5</f>
        <v>4635400</v>
      </c>
      <c r="H41" s="46" t="s">
        <v>399</v>
      </c>
      <c r="I41" s="45" t="s">
        <v>407</v>
      </c>
      <c r="J41" s="46">
        <v>12.04</v>
      </c>
      <c r="K41" s="68" t="s">
        <v>432</v>
      </c>
      <c r="L41" s="68"/>
      <c r="M41" s="68"/>
    </row>
    <row r="42" spans="3:13" x14ac:dyDescent="0.25">
      <c r="C42" s="45" t="s">
        <v>25</v>
      </c>
      <c r="D42" s="45" t="s">
        <v>9</v>
      </c>
      <c r="E42" s="45" t="s">
        <v>397</v>
      </c>
      <c r="F42" s="45" t="s">
        <v>434</v>
      </c>
      <c r="G42" s="35">
        <f>J42*G5</f>
        <v>10060050</v>
      </c>
      <c r="H42" s="46" t="s">
        <v>399</v>
      </c>
      <c r="I42" s="45" t="s">
        <v>407</v>
      </c>
      <c r="J42" s="46">
        <v>26.13</v>
      </c>
      <c r="K42" s="69" t="s">
        <v>433</v>
      </c>
      <c r="L42" s="69"/>
      <c r="M42" s="69"/>
    </row>
    <row r="43" spans="3:13" x14ac:dyDescent="0.25">
      <c r="C43" s="45" t="s">
        <v>25</v>
      </c>
      <c r="D43" s="45" t="s">
        <v>9</v>
      </c>
      <c r="E43" s="45" t="s">
        <v>397</v>
      </c>
      <c r="F43" s="45" t="s">
        <v>435</v>
      </c>
      <c r="G43" s="35">
        <f>J43*G5</f>
        <v>4412100</v>
      </c>
      <c r="H43" s="46" t="s">
        <v>399</v>
      </c>
      <c r="I43" s="45" t="s">
        <v>407</v>
      </c>
      <c r="J43" s="46">
        <v>11.46</v>
      </c>
      <c r="K43" s="69"/>
      <c r="L43" s="69"/>
      <c r="M43" s="69"/>
    </row>
    <row r="44" spans="3:13" x14ac:dyDescent="0.25">
      <c r="C44" s="45" t="s">
        <v>25</v>
      </c>
      <c r="D44" s="45" t="s">
        <v>9</v>
      </c>
      <c r="E44" s="45" t="s">
        <v>397</v>
      </c>
      <c r="F44" s="45" t="s">
        <v>436</v>
      </c>
      <c r="G44" s="35">
        <f>J44*G5</f>
        <v>4589200</v>
      </c>
      <c r="H44" s="46" t="s">
        <v>399</v>
      </c>
      <c r="I44" s="45" t="s">
        <v>407</v>
      </c>
      <c r="J44" s="46">
        <v>11.92</v>
      </c>
      <c r="K44" s="69"/>
      <c r="L44" s="69"/>
      <c r="M44" s="69"/>
    </row>
    <row r="45" spans="3:13" x14ac:dyDescent="0.25">
      <c r="C45" s="45" t="s">
        <v>25</v>
      </c>
      <c r="D45" s="45" t="s">
        <v>9</v>
      </c>
      <c r="E45" s="45" t="s">
        <v>397</v>
      </c>
      <c r="F45" s="45" t="s">
        <v>437</v>
      </c>
      <c r="G45" s="35">
        <f>J45*G5</f>
        <v>4758600</v>
      </c>
      <c r="H45" s="46" t="s">
        <v>399</v>
      </c>
      <c r="I45" s="45" t="s">
        <v>407</v>
      </c>
      <c r="J45" s="46">
        <v>12.36</v>
      </c>
      <c r="K45" s="69"/>
      <c r="L45" s="69"/>
      <c r="M45" s="69"/>
    </row>
    <row r="46" spans="3:13" x14ac:dyDescent="0.25">
      <c r="C46" s="45" t="s">
        <v>25</v>
      </c>
      <c r="D46" s="45" t="s">
        <v>9</v>
      </c>
      <c r="E46" s="45" t="s">
        <v>397</v>
      </c>
      <c r="F46" s="45" t="s">
        <v>438</v>
      </c>
      <c r="G46" s="35">
        <f>J46*G5</f>
        <v>4670050</v>
      </c>
      <c r="H46" s="46" t="s">
        <v>399</v>
      </c>
      <c r="I46" s="45" t="s">
        <v>407</v>
      </c>
      <c r="J46" s="46">
        <v>12.13</v>
      </c>
      <c r="K46" s="69"/>
      <c r="L46" s="69"/>
      <c r="M46" s="69"/>
    </row>
    <row r="47" spans="3:13" x14ac:dyDescent="0.25">
      <c r="C47" s="45" t="s">
        <v>25</v>
      </c>
      <c r="D47" s="45" t="s">
        <v>9</v>
      </c>
      <c r="E47" s="45" t="s">
        <v>397</v>
      </c>
      <c r="F47" s="45" t="s">
        <v>439</v>
      </c>
      <c r="G47" s="35">
        <f>J47*H5</f>
        <v>1677500</v>
      </c>
      <c r="H47" s="46" t="s">
        <v>399</v>
      </c>
      <c r="I47" s="45" t="s">
        <v>415</v>
      </c>
      <c r="J47" s="46">
        <v>3.05</v>
      </c>
      <c r="K47" s="69"/>
      <c r="L47" s="69"/>
      <c r="M47" s="69"/>
    </row>
    <row r="48" spans="3:13" x14ac:dyDescent="0.25">
      <c r="C48" s="45" t="s">
        <v>440</v>
      </c>
      <c r="D48" s="45" t="s">
        <v>9</v>
      </c>
      <c r="E48" s="45" t="s">
        <v>397</v>
      </c>
      <c r="F48" s="45" t="s">
        <v>441</v>
      </c>
      <c r="G48" s="35">
        <f>J48*D9</f>
        <v>1920000</v>
      </c>
      <c r="H48" s="46" t="s">
        <v>399</v>
      </c>
      <c r="I48" s="45" t="s">
        <v>388</v>
      </c>
      <c r="J48" s="46">
        <v>60</v>
      </c>
      <c r="K48" s="69" t="s">
        <v>444</v>
      </c>
      <c r="L48" s="69"/>
      <c r="M48" s="69"/>
    </row>
    <row r="49" spans="3:13" x14ac:dyDescent="0.25">
      <c r="C49" s="45" t="s">
        <v>440</v>
      </c>
      <c r="D49" s="45" t="s">
        <v>9</v>
      </c>
      <c r="E49" s="45" t="s">
        <v>397</v>
      </c>
      <c r="F49" s="45" t="s">
        <v>445</v>
      </c>
      <c r="G49" s="35">
        <f>J49*D9</f>
        <v>800000</v>
      </c>
      <c r="H49" s="46" t="s">
        <v>399</v>
      </c>
      <c r="I49" s="45" t="s">
        <v>388</v>
      </c>
      <c r="J49" s="46">
        <v>25</v>
      </c>
      <c r="K49" s="69" t="s">
        <v>442</v>
      </c>
      <c r="L49" s="69"/>
      <c r="M49" s="69"/>
    </row>
    <row r="50" spans="3:13" x14ac:dyDescent="0.25">
      <c r="C50" s="45" t="s">
        <v>443</v>
      </c>
      <c r="D50" s="45" t="s">
        <v>9</v>
      </c>
      <c r="E50" s="45" t="s">
        <v>397</v>
      </c>
      <c r="F50" s="45" t="s">
        <v>445</v>
      </c>
      <c r="G50" s="35">
        <f>J50*D10</f>
        <v>800000</v>
      </c>
      <c r="H50" s="46" t="s">
        <v>399</v>
      </c>
      <c r="I50" s="45" t="s">
        <v>388</v>
      </c>
      <c r="J50" s="46">
        <v>10</v>
      </c>
      <c r="K50" s="69" t="s">
        <v>442</v>
      </c>
      <c r="L50" s="69"/>
      <c r="M50" s="69"/>
    </row>
    <row r="51" spans="3:13" x14ac:dyDescent="0.25">
      <c r="C51" s="45" t="s">
        <v>443</v>
      </c>
      <c r="D51" s="45" t="s">
        <v>9</v>
      </c>
      <c r="E51" s="45" t="s">
        <v>397</v>
      </c>
      <c r="F51" s="45" t="s">
        <v>446</v>
      </c>
      <c r="G51" s="35">
        <f>J51*D10</f>
        <v>160000</v>
      </c>
      <c r="H51" s="46" t="s">
        <v>399</v>
      </c>
      <c r="I51" s="45" t="s">
        <v>388</v>
      </c>
      <c r="J51" s="46">
        <v>2</v>
      </c>
      <c r="K51" s="69" t="s">
        <v>442</v>
      </c>
      <c r="L51" s="69"/>
      <c r="M51" s="69"/>
    </row>
    <row r="52" spans="3:13" x14ac:dyDescent="0.25">
      <c r="C52" s="45" t="s">
        <v>440</v>
      </c>
      <c r="D52" s="45" t="s">
        <v>9</v>
      </c>
      <c r="E52" s="45" t="s">
        <v>397</v>
      </c>
      <c r="F52" s="45" t="s">
        <v>446</v>
      </c>
      <c r="G52" s="35">
        <f>J52*E9</f>
        <v>140000</v>
      </c>
      <c r="H52" s="46" t="s">
        <v>399</v>
      </c>
      <c r="I52" s="45" t="s">
        <v>389</v>
      </c>
      <c r="J52" s="46">
        <v>5</v>
      </c>
      <c r="K52" s="69" t="s">
        <v>442</v>
      </c>
      <c r="L52" s="69"/>
      <c r="M52" s="69"/>
    </row>
    <row r="53" spans="3:13" x14ac:dyDescent="0.25">
      <c r="C53" s="45" t="s">
        <v>154</v>
      </c>
      <c r="D53" s="45" t="s">
        <v>9</v>
      </c>
      <c r="E53" s="45" t="s">
        <v>397</v>
      </c>
      <c r="F53" s="45" t="s">
        <v>449</v>
      </c>
      <c r="G53" s="35">
        <f>J53*E7</f>
        <v>2595300</v>
      </c>
      <c r="H53" s="46" t="s">
        <v>399</v>
      </c>
      <c r="I53" s="45" t="s">
        <v>389</v>
      </c>
      <c r="J53" s="46">
        <v>41</v>
      </c>
      <c r="K53" s="69" t="s">
        <v>448</v>
      </c>
      <c r="L53" s="69"/>
      <c r="M53" s="69"/>
    </row>
    <row r="54" spans="3:13" x14ac:dyDescent="0.25">
      <c r="C54" s="45" t="s">
        <v>154</v>
      </c>
      <c r="D54" s="45" t="s">
        <v>9</v>
      </c>
      <c r="E54" s="45" t="s">
        <v>397</v>
      </c>
      <c r="F54" s="45" t="s">
        <v>447</v>
      </c>
      <c r="G54" s="35">
        <f>J54*E7</f>
        <v>3165000</v>
      </c>
      <c r="H54" s="46" t="s">
        <v>399</v>
      </c>
      <c r="I54" s="45" t="s">
        <v>389</v>
      </c>
      <c r="J54" s="46">
        <v>50</v>
      </c>
      <c r="K54" s="69" t="s">
        <v>450</v>
      </c>
      <c r="L54" s="69"/>
      <c r="M54" s="69"/>
    </row>
    <row r="55" spans="3:13" x14ac:dyDescent="0.25">
      <c r="C55" s="45" t="s">
        <v>154</v>
      </c>
      <c r="D55" s="45" t="s">
        <v>9</v>
      </c>
      <c r="E55" s="45" t="s">
        <v>397</v>
      </c>
      <c r="F55" s="45" t="s">
        <v>458</v>
      </c>
      <c r="G55" s="35">
        <f>J55*E7</f>
        <v>3165000</v>
      </c>
      <c r="H55" s="46" t="s">
        <v>399</v>
      </c>
      <c r="I55" s="45" t="s">
        <v>389</v>
      </c>
      <c r="J55" s="46">
        <v>50</v>
      </c>
      <c r="K55" s="69"/>
      <c r="L55" s="69"/>
      <c r="M55" s="69"/>
    </row>
    <row r="56" spans="3:13" x14ac:dyDescent="0.25">
      <c r="C56" s="45" t="s">
        <v>154</v>
      </c>
      <c r="D56" s="45" t="s">
        <v>9</v>
      </c>
      <c r="E56" s="45" t="s">
        <v>397</v>
      </c>
      <c r="F56" s="45" t="s">
        <v>451</v>
      </c>
      <c r="G56" s="35">
        <f>J56*H7</f>
        <v>1640000</v>
      </c>
      <c r="H56" s="46" t="s">
        <v>399</v>
      </c>
      <c r="I56" s="45" t="s">
        <v>415</v>
      </c>
      <c r="J56" s="46">
        <v>20</v>
      </c>
      <c r="K56" s="65"/>
      <c r="L56" s="65"/>
      <c r="M56" s="65"/>
    </row>
    <row r="57" spans="3:13" x14ac:dyDescent="0.25">
      <c r="C57" s="45" t="s">
        <v>27</v>
      </c>
      <c r="D57" s="45" t="s">
        <v>9</v>
      </c>
      <c r="E57" s="45" t="s">
        <v>397</v>
      </c>
      <c r="F57" s="45" t="s">
        <v>402</v>
      </c>
      <c r="G57" s="35">
        <f>J57*G6</f>
        <v>2386400</v>
      </c>
      <c r="H57" s="46" t="s">
        <v>399</v>
      </c>
      <c r="I57" s="45" t="s">
        <v>407</v>
      </c>
      <c r="J57" s="46">
        <v>12.56</v>
      </c>
      <c r="K57" s="65"/>
      <c r="L57" s="65"/>
      <c r="M57" s="65"/>
    </row>
    <row r="58" spans="3:13" x14ac:dyDescent="0.25">
      <c r="C58" s="45" t="s">
        <v>27</v>
      </c>
      <c r="D58" s="45" t="s">
        <v>9</v>
      </c>
      <c r="E58" s="45" t="s">
        <v>397</v>
      </c>
      <c r="F58" s="45" t="s">
        <v>456</v>
      </c>
      <c r="G58" s="35">
        <f>J58*G6</f>
        <v>2365500</v>
      </c>
      <c r="H58" s="46" t="s">
        <v>399</v>
      </c>
      <c r="I58" s="45" t="s">
        <v>407</v>
      </c>
      <c r="J58" s="46">
        <v>12.45</v>
      </c>
      <c r="K58" s="65"/>
      <c r="L58" s="65"/>
      <c r="M58" s="65"/>
    </row>
    <row r="59" spans="3:13" x14ac:dyDescent="0.25">
      <c r="C59" s="45" t="s">
        <v>154</v>
      </c>
      <c r="D59" s="45" t="s">
        <v>9</v>
      </c>
      <c r="E59" s="45" t="s">
        <v>397</v>
      </c>
      <c r="F59" s="45" t="s">
        <v>456</v>
      </c>
      <c r="G59" s="35">
        <f>J59*H7</f>
        <v>2460000</v>
      </c>
      <c r="H59" s="46" t="s">
        <v>399</v>
      </c>
      <c r="I59" s="45" t="s">
        <v>415</v>
      </c>
      <c r="J59" s="46">
        <v>30</v>
      </c>
      <c r="K59" s="65"/>
      <c r="L59" s="65"/>
      <c r="M59" s="65"/>
    </row>
    <row r="60" spans="3:13" x14ac:dyDescent="0.25">
      <c r="C60" s="45" t="s">
        <v>27</v>
      </c>
      <c r="D60" s="45" t="s">
        <v>9</v>
      </c>
      <c r="E60" s="45" t="s">
        <v>397</v>
      </c>
      <c r="F60" s="45" t="s">
        <v>452</v>
      </c>
      <c r="G60" s="35">
        <f>J60*G6</f>
        <v>2859500</v>
      </c>
      <c r="H60" s="46" t="s">
        <v>399</v>
      </c>
      <c r="I60" s="45" t="s">
        <v>407</v>
      </c>
      <c r="J60" s="46">
        <v>15.05</v>
      </c>
      <c r="K60" s="65"/>
      <c r="L60" s="65"/>
      <c r="M60" s="65"/>
    </row>
    <row r="61" spans="3:13" x14ac:dyDescent="0.25">
      <c r="C61" s="45" t="s">
        <v>27</v>
      </c>
      <c r="D61" s="45" t="s">
        <v>9</v>
      </c>
      <c r="E61" s="45" t="s">
        <v>397</v>
      </c>
      <c r="F61" s="45" t="s">
        <v>453</v>
      </c>
      <c r="G61" s="35">
        <f>J61*H6</f>
        <v>2035000</v>
      </c>
      <c r="H61" s="46" t="s">
        <v>399</v>
      </c>
      <c r="I61" s="45" t="s">
        <v>415</v>
      </c>
      <c r="J61" s="46">
        <v>11</v>
      </c>
      <c r="K61" s="65"/>
      <c r="L61" s="65"/>
      <c r="M61" s="65"/>
    </row>
    <row r="62" spans="3:13" x14ac:dyDescent="0.25">
      <c r="C62" s="45" t="s">
        <v>154</v>
      </c>
      <c r="D62" s="45" t="s">
        <v>9</v>
      </c>
      <c r="E62" s="45" t="s">
        <v>397</v>
      </c>
      <c r="F62" s="45" t="s">
        <v>453</v>
      </c>
      <c r="G62" s="35">
        <f>J62*H7</f>
        <v>4100000</v>
      </c>
      <c r="H62" s="46" t="s">
        <v>399</v>
      </c>
      <c r="I62" s="45" t="s">
        <v>415</v>
      </c>
      <c r="J62" s="46">
        <v>50</v>
      </c>
      <c r="K62" s="65"/>
      <c r="L62" s="65"/>
      <c r="M62" s="65"/>
    </row>
    <row r="63" spans="3:13" x14ac:dyDescent="0.25">
      <c r="C63" s="45" t="s">
        <v>154</v>
      </c>
      <c r="D63" s="45" t="s">
        <v>9</v>
      </c>
      <c r="E63" s="45" t="s">
        <v>397</v>
      </c>
      <c r="F63" s="45" t="s">
        <v>454</v>
      </c>
      <c r="G63" s="35">
        <f>J63*H7</f>
        <v>1640000</v>
      </c>
      <c r="H63" s="46" t="s">
        <v>399</v>
      </c>
      <c r="I63" s="45" t="s">
        <v>415</v>
      </c>
      <c r="J63" s="46">
        <v>20</v>
      </c>
      <c r="K63" s="65"/>
      <c r="L63" s="65"/>
      <c r="M63" s="65"/>
    </row>
    <row r="64" spans="3:13" x14ac:dyDescent="0.25">
      <c r="C64" s="45" t="s">
        <v>440</v>
      </c>
      <c r="D64" s="45" t="s">
        <v>9</v>
      </c>
      <c r="E64" s="45" t="s">
        <v>397</v>
      </c>
      <c r="F64" s="45" t="s">
        <v>454</v>
      </c>
      <c r="G64" s="35">
        <f>J64*E9</f>
        <v>140000</v>
      </c>
      <c r="H64" s="46" t="s">
        <v>399</v>
      </c>
      <c r="I64" s="45" t="s">
        <v>389</v>
      </c>
      <c r="J64" s="46">
        <v>5</v>
      </c>
      <c r="K64" s="65"/>
      <c r="L64" s="65"/>
      <c r="M64" s="65"/>
    </row>
    <row r="65" spans="3:13" x14ac:dyDescent="0.25">
      <c r="C65" s="45" t="s">
        <v>455</v>
      </c>
      <c r="D65" s="45" t="s">
        <v>9</v>
      </c>
      <c r="E65" s="45" t="s">
        <v>397</v>
      </c>
      <c r="F65" s="45" t="s">
        <v>457</v>
      </c>
      <c r="G65" s="35">
        <f>J65*D11</f>
        <v>1350000</v>
      </c>
      <c r="H65" s="46" t="s">
        <v>399</v>
      </c>
      <c r="I65" s="45" t="s">
        <v>388</v>
      </c>
      <c r="J65" s="46">
        <v>54</v>
      </c>
      <c r="K65" s="69" t="s">
        <v>461</v>
      </c>
      <c r="L65" s="69"/>
      <c r="M65" s="69"/>
    </row>
    <row r="66" spans="3:13" x14ac:dyDescent="0.25">
      <c r="C66" s="45" t="s">
        <v>154</v>
      </c>
      <c r="D66" s="45" t="s">
        <v>9</v>
      </c>
      <c r="E66" s="45" t="s">
        <v>397</v>
      </c>
      <c r="F66" s="45" t="s">
        <v>457</v>
      </c>
      <c r="G66" s="35">
        <f>J66*F7</f>
        <v>3733500</v>
      </c>
      <c r="H66" s="46" t="s">
        <v>399</v>
      </c>
      <c r="I66" s="45" t="s">
        <v>393</v>
      </c>
      <c r="J66" s="46">
        <v>50</v>
      </c>
      <c r="K66" s="65"/>
      <c r="L66" s="65"/>
      <c r="M66" s="65"/>
    </row>
    <row r="67" spans="3:13" x14ac:dyDescent="0.25">
      <c r="C67" s="45" t="s">
        <v>342</v>
      </c>
      <c r="D67" s="45" t="s">
        <v>9</v>
      </c>
      <c r="E67" s="45" t="s">
        <v>464</v>
      </c>
      <c r="F67" s="45" t="s">
        <v>62</v>
      </c>
      <c r="G67" s="35">
        <f>J67*D12</f>
        <v>64400000</v>
      </c>
      <c r="H67" s="46" t="s">
        <v>399</v>
      </c>
      <c r="I67" s="45" t="s">
        <v>388</v>
      </c>
      <c r="J67" s="46">
        <v>700</v>
      </c>
      <c r="K67" s="69" t="s">
        <v>465</v>
      </c>
      <c r="L67" s="69"/>
      <c r="M67" s="69"/>
    </row>
    <row r="68" spans="3:13" ht="29.25" customHeight="1" x14ac:dyDescent="0.25">
      <c r="C68" s="45" t="s">
        <v>343</v>
      </c>
      <c r="D68" s="45" t="s">
        <v>9</v>
      </c>
      <c r="E68" s="45" t="s">
        <v>468</v>
      </c>
      <c r="F68" s="45" t="s">
        <v>470</v>
      </c>
      <c r="G68" s="35">
        <f>J68*D13</f>
        <v>101365000</v>
      </c>
      <c r="H68" s="46" t="s">
        <v>399</v>
      </c>
      <c r="I68" s="45" t="s">
        <v>388</v>
      </c>
      <c r="J68" s="46">
        <v>1843</v>
      </c>
      <c r="K68" s="69" t="s">
        <v>471</v>
      </c>
      <c r="L68" s="69"/>
      <c r="M68" s="69"/>
    </row>
    <row r="69" spans="3:13" x14ac:dyDescent="0.25">
      <c r="C69" s="45" t="s">
        <v>364</v>
      </c>
      <c r="D69" s="45" t="s">
        <v>14</v>
      </c>
      <c r="E69" s="45" t="s">
        <v>469</v>
      </c>
      <c r="F69" s="45" t="s">
        <v>365</v>
      </c>
      <c r="G69" s="35">
        <v>485000</v>
      </c>
      <c r="H69" s="46" t="s">
        <v>399</v>
      </c>
      <c r="I69" s="45" t="s">
        <v>388</v>
      </c>
      <c r="J69" s="46">
        <v>30</v>
      </c>
      <c r="K69" s="69" t="s">
        <v>475</v>
      </c>
      <c r="L69" s="69"/>
      <c r="M69" s="69"/>
    </row>
    <row r="70" spans="3:13" x14ac:dyDescent="0.25">
      <c r="C70" s="45" t="s">
        <v>364</v>
      </c>
      <c r="D70" s="45" t="s">
        <v>17</v>
      </c>
      <c r="E70" s="45" t="s">
        <v>469</v>
      </c>
      <c r="F70" s="45" t="s">
        <v>472</v>
      </c>
      <c r="G70" s="35">
        <v>5600000</v>
      </c>
      <c r="H70" s="46" t="s">
        <v>399</v>
      </c>
      <c r="I70" s="45" t="s">
        <v>389</v>
      </c>
      <c r="J70" s="46">
        <v>30</v>
      </c>
      <c r="K70" s="69" t="s">
        <v>476</v>
      </c>
      <c r="L70" s="69"/>
      <c r="M70" s="69"/>
    </row>
    <row r="71" spans="3:13" x14ac:dyDescent="0.25">
      <c r="C71" s="45" t="s">
        <v>370</v>
      </c>
      <c r="D71" s="45" t="s">
        <v>9</v>
      </c>
      <c r="E71" s="45" t="s">
        <v>371</v>
      </c>
      <c r="F71" s="45" t="s">
        <v>372</v>
      </c>
      <c r="G71" s="35">
        <v>6900000</v>
      </c>
      <c r="H71" s="46" t="s">
        <v>399</v>
      </c>
      <c r="I71" s="45" t="s">
        <v>388</v>
      </c>
      <c r="J71" s="46">
        <v>100</v>
      </c>
      <c r="K71" s="69" t="s">
        <v>602</v>
      </c>
      <c r="L71" s="69"/>
      <c r="M71" s="69"/>
    </row>
    <row r="72" spans="3:13" x14ac:dyDescent="0.25">
      <c r="C72" s="36"/>
      <c r="D72" s="36"/>
      <c r="E72" s="36"/>
      <c r="F72" s="36"/>
      <c r="G72" s="37"/>
      <c r="H72" s="38"/>
      <c r="I72" s="36"/>
      <c r="J72" s="38"/>
      <c r="K72" s="39"/>
      <c r="L72" s="39"/>
      <c r="M72" s="39"/>
    </row>
    <row r="73" spans="3:13" x14ac:dyDescent="0.25">
      <c r="C73" s="36"/>
      <c r="D73" s="36"/>
      <c r="E73" s="36"/>
      <c r="F73" s="36"/>
      <c r="G73" s="37"/>
      <c r="H73" s="38"/>
      <c r="I73" s="36"/>
      <c r="J73" s="38"/>
      <c r="K73" s="39"/>
      <c r="L73" s="39"/>
      <c r="M73" s="39"/>
    </row>
    <row r="74" spans="3:13" ht="26.25" x14ac:dyDescent="0.25">
      <c r="C74" s="36"/>
      <c r="D74" s="36"/>
      <c r="E74" s="36"/>
      <c r="F74" s="36"/>
      <c r="G74" s="37"/>
      <c r="H74" s="38"/>
      <c r="I74" s="36"/>
      <c r="J74" s="38"/>
      <c r="K74" s="39"/>
      <c r="L74" s="40" t="s">
        <v>146</v>
      </c>
      <c r="M74" s="41">
        <f>SUM(G17:G74)</f>
        <v>418852700</v>
      </c>
    </row>
    <row r="75" spans="3:13" x14ac:dyDescent="0.25">
      <c r="G75" s="26"/>
    </row>
    <row r="76" spans="3:13" x14ac:dyDescent="0.25">
      <c r="G76" s="26"/>
    </row>
    <row r="77" spans="3:13" x14ac:dyDescent="0.25">
      <c r="G77" s="26"/>
    </row>
    <row r="78" spans="3:13" x14ac:dyDescent="0.25">
      <c r="G78" s="26"/>
    </row>
    <row r="79" spans="3:13" x14ac:dyDescent="0.25">
      <c r="G79" s="26"/>
    </row>
    <row r="80" spans="3:13" x14ac:dyDescent="0.25">
      <c r="G80" s="26"/>
    </row>
    <row r="81" spans="7:7" x14ac:dyDescent="0.25">
      <c r="G81" s="26"/>
    </row>
    <row r="82" spans="7:7" x14ac:dyDescent="0.25">
      <c r="G82" s="26"/>
    </row>
    <row r="83" spans="7:7" x14ac:dyDescent="0.25">
      <c r="G83" s="26"/>
    </row>
    <row r="84" spans="7:7" x14ac:dyDescent="0.25">
      <c r="G84" s="26"/>
    </row>
    <row r="85" spans="7:7" x14ac:dyDescent="0.25">
      <c r="G85" s="26"/>
    </row>
    <row r="86" spans="7:7" x14ac:dyDescent="0.25">
      <c r="G86" s="26"/>
    </row>
    <row r="87" spans="7:7" x14ac:dyDescent="0.25">
      <c r="G87" s="26"/>
    </row>
    <row r="88" spans="7:7" x14ac:dyDescent="0.25">
      <c r="G88" s="26"/>
    </row>
    <row r="89" spans="7:7" x14ac:dyDescent="0.25">
      <c r="G89" s="26"/>
    </row>
    <row r="90" spans="7:7" x14ac:dyDescent="0.25">
      <c r="G90" s="26"/>
    </row>
    <row r="91" spans="7:7" x14ac:dyDescent="0.25">
      <c r="G91" s="26"/>
    </row>
    <row r="92" spans="7:7" x14ac:dyDescent="0.25">
      <c r="G92" s="26"/>
    </row>
    <row r="93" spans="7:7" x14ac:dyDescent="0.25">
      <c r="G93" s="26"/>
    </row>
    <row r="94" spans="7:7" x14ac:dyDescent="0.25">
      <c r="G94" s="26"/>
    </row>
    <row r="95" spans="7:7" x14ac:dyDescent="0.25">
      <c r="G95" s="26"/>
    </row>
    <row r="96" spans="7:7" x14ac:dyDescent="0.25">
      <c r="G96" s="26"/>
    </row>
    <row r="97" spans="7:7" x14ac:dyDescent="0.25">
      <c r="G97" s="26"/>
    </row>
    <row r="98" spans="7:7" x14ac:dyDescent="0.25">
      <c r="G98" s="26"/>
    </row>
    <row r="99" spans="7:7" x14ac:dyDescent="0.25">
      <c r="G99" s="26"/>
    </row>
    <row r="100" spans="7:7" x14ac:dyDescent="0.25">
      <c r="G100" s="26"/>
    </row>
    <row r="101" spans="7:7" x14ac:dyDescent="0.25">
      <c r="G101" s="26"/>
    </row>
    <row r="102" spans="7:7" x14ac:dyDescent="0.25">
      <c r="G102" s="26"/>
    </row>
    <row r="103" spans="7:7" x14ac:dyDescent="0.25">
      <c r="G103" s="26"/>
    </row>
    <row r="104" spans="7:7" x14ac:dyDescent="0.25">
      <c r="G104" s="26"/>
    </row>
    <row r="105" spans="7:7" x14ac:dyDescent="0.25">
      <c r="G105" s="26"/>
    </row>
    <row r="106" spans="7:7" x14ac:dyDescent="0.25">
      <c r="G106" s="26"/>
    </row>
    <row r="107" spans="7:7" x14ac:dyDescent="0.25">
      <c r="G107" s="26"/>
    </row>
    <row r="108" spans="7:7" x14ac:dyDescent="0.25">
      <c r="G108" s="26"/>
    </row>
    <row r="109" spans="7:7" x14ac:dyDescent="0.25">
      <c r="G109" s="26"/>
    </row>
    <row r="110" spans="7:7" x14ac:dyDescent="0.25">
      <c r="G110" s="26"/>
    </row>
    <row r="111" spans="7:7" x14ac:dyDescent="0.25">
      <c r="G111" s="26"/>
    </row>
    <row r="112" spans="7:7" x14ac:dyDescent="0.25">
      <c r="G112" s="26"/>
    </row>
    <row r="113" spans="7:7" x14ac:dyDescent="0.25">
      <c r="G113" s="26"/>
    </row>
    <row r="114" spans="7:7" x14ac:dyDescent="0.25">
      <c r="G114" s="26"/>
    </row>
    <row r="115" spans="7:7" x14ac:dyDescent="0.25">
      <c r="G115" s="26"/>
    </row>
    <row r="116" spans="7:7" x14ac:dyDescent="0.25">
      <c r="G116" s="26"/>
    </row>
    <row r="117" spans="7:7" x14ac:dyDescent="0.25">
      <c r="G117" s="26"/>
    </row>
    <row r="118" spans="7:7" x14ac:dyDescent="0.25">
      <c r="G118" s="26"/>
    </row>
    <row r="119" spans="7:7" x14ac:dyDescent="0.25">
      <c r="G119" s="26"/>
    </row>
    <row r="120" spans="7:7" x14ac:dyDescent="0.25">
      <c r="G120" s="26"/>
    </row>
    <row r="121" spans="7:7" x14ac:dyDescent="0.25">
      <c r="G121" s="26"/>
    </row>
    <row r="122" spans="7:7" x14ac:dyDescent="0.25">
      <c r="G122" s="26"/>
    </row>
    <row r="123" spans="7:7" x14ac:dyDescent="0.25">
      <c r="G123" s="26"/>
    </row>
    <row r="124" spans="7:7" x14ac:dyDescent="0.25">
      <c r="G124" s="26"/>
    </row>
    <row r="125" spans="7:7" x14ac:dyDescent="0.25">
      <c r="G125" s="26"/>
    </row>
    <row r="126" spans="7:7" x14ac:dyDescent="0.25">
      <c r="G126" s="26"/>
    </row>
    <row r="127" spans="7:7" x14ac:dyDescent="0.25">
      <c r="G127" s="26"/>
    </row>
    <row r="128" spans="7:7" x14ac:dyDescent="0.25">
      <c r="G128" s="26"/>
    </row>
    <row r="129" spans="7:7" x14ac:dyDescent="0.25">
      <c r="G129" s="26"/>
    </row>
    <row r="130" spans="7:7" x14ac:dyDescent="0.25">
      <c r="G130" s="26"/>
    </row>
    <row r="131" spans="7:7" x14ac:dyDescent="0.25">
      <c r="G131" s="26"/>
    </row>
    <row r="132" spans="7:7" x14ac:dyDescent="0.25">
      <c r="G132" s="26"/>
    </row>
    <row r="133" spans="7:7" x14ac:dyDescent="0.25">
      <c r="G133" s="26"/>
    </row>
    <row r="134" spans="7:7" x14ac:dyDescent="0.25">
      <c r="G134" s="26"/>
    </row>
    <row r="135" spans="7:7" x14ac:dyDescent="0.25">
      <c r="G135" s="26"/>
    </row>
    <row r="136" spans="7:7" x14ac:dyDescent="0.25">
      <c r="G136" s="26"/>
    </row>
    <row r="137" spans="7:7" x14ac:dyDescent="0.25">
      <c r="G137" s="26"/>
    </row>
    <row r="138" spans="7:7" x14ac:dyDescent="0.25">
      <c r="G138" s="26"/>
    </row>
    <row r="139" spans="7:7" x14ac:dyDescent="0.25">
      <c r="G139" s="26"/>
    </row>
    <row r="140" spans="7:7" x14ac:dyDescent="0.25">
      <c r="G140" s="26"/>
    </row>
    <row r="141" spans="7:7" x14ac:dyDescent="0.25">
      <c r="G141" s="26"/>
    </row>
    <row r="142" spans="7:7" x14ac:dyDescent="0.25">
      <c r="G142" s="26"/>
    </row>
    <row r="143" spans="7:7" x14ac:dyDescent="0.25">
      <c r="G143" s="26"/>
    </row>
    <row r="144" spans="7:7" x14ac:dyDescent="0.25">
      <c r="G144" s="26"/>
    </row>
    <row r="145" spans="7:7" x14ac:dyDescent="0.25">
      <c r="G145" s="26"/>
    </row>
    <row r="146" spans="7:7" x14ac:dyDescent="0.25">
      <c r="G146" s="26"/>
    </row>
    <row r="147" spans="7:7" x14ac:dyDescent="0.25">
      <c r="G147" s="26"/>
    </row>
    <row r="148" spans="7:7" x14ac:dyDescent="0.25">
      <c r="G148" s="26"/>
    </row>
    <row r="149" spans="7:7" x14ac:dyDescent="0.25">
      <c r="G149" s="26"/>
    </row>
    <row r="150" spans="7:7" x14ac:dyDescent="0.25">
      <c r="G150" s="26"/>
    </row>
    <row r="151" spans="7:7" x14ac:dyDescent="0.25">
      <c r="G151" s="26"/>
    </row>
    <row r="152" spans="7:7" x14ac:dyDescent="0.25">
      <c r="G152" s="26"/>
    </row>
    <row r="153" spans="7:7" x14ac:dyDescent="0.25">
      <c r="G153" s="26"/>
    </row>
    <row r="154" spans="7:7" x14ac:dyDescent="0.25">
      <c r="G154" s="26"/>
    </row>
    <row r="155" spans="7:7" x14ac:dyDescent="0.25">
      <c r="G155" s="26"/>
    </row>
    <row r="156" spans="7:7" x14ac:dyDescent="0.25">
      <c r="G156" s="26"/>
    </row>
    <row r="157" spans="7:7" x14ac:dyDescent="0.25">
      <c r="G157" s="26"/>
    </row>
    <row r="158" spans="7:7" x14ac:dyDescent="0.25">
      <c r="G158" s="26"/>
    </row>
    <row r="159" spans="7:7" x14ac:dyDescent="0.25">
      <c r="G159" s="26"/>
    </row>
    <row r="160" spans="7:7" x14ac:dyDescent="0.25">
      <c r="G160" s="26"/>
    </row>
    <row r="161" spans="7:7" x14ac:dyDescent="0.25">
      <c r="G161" s="26"/>
    </row>
    <row r="162" spans="7:7" x14ac:dyDescent="0.25">
      <c r="G162" s="26"/>
    </row>
    <row r="163" spans="7:7" x14ac:dyDescent="0.25">
      <c r="G163" s="26"/>
    </row>
    <row r="164" spans="7:7" x14ac:dyDescent="0.25">
      <c r="G164" s="26"/>
    </row>
    <row r="165" spans="7:7" x14ac:dyDescent="0.25">
      <c r="G165" s="26"/>
    </row>
    <row r="166" spans="7:7" x14ac:dyDescent="0.25">
      <c r="G166" s="26"/>
    </row>
    <row r="167" spans="7:7" x14ac:dyDescent="0.25">
      <c r="G167" s="26"/>
    </row>
    <row r="168" spans="7:7" x14ac:dyDescent="0.25">
      <c r="G168" s="26"/>
    </row>
    <row r="169" spans="7:7" x14ac:dyDescent="0.25">
      <c r="G169" s="26"/>
    </row>
    <row r="170" spans="7:7" x14ac:dyDescent="0.25">
      <c r="G170" s="26"/>
    </row>
    <row r="171" spans="7:7" x14ac:dyDescent="0.25">
      <c r="G171" s="26"/>
    </row>
    <row r="172" spans="7:7" x14ac:dyDescent="0.25">
      <c r="G172" s="26"/>
    </row>
    <row r="173" spans="7:7" x14ac:dyDescent="0.25">
      <c r="G173" s="26"/>
    </row>
    <row r="174" spans="7:7" x14ac:dyDescent="0.25">
      <c r="G174" s="26"/>
    </row>
    <row r="175" spans="7:7" x14ac:dyDescent="0.25">
      <c r="G175" s="26"/>
    </row>
    <row r="176" spans="7:7" x14ac:dyDescent="0.25">
      <c r="G176" s="26"/>
    </row>
    <row r="177" spans="7:7" x14ac:dyDescent="0.25">
      <c r="G177" s="26"/>
    </row>
    <row r="178" spans="7:7" x14ac:dyDescent="0.25">
      <c r="G178" s="26"/>
    </row>
    <row r="179" spans="7:7" x14ac:dyDescent="0.25">
      <c r="G179" s="26"/>
    </row>
    <row r="180" spans="7:7" x14ac:dyDescent="0.25">
      <c r="G180" s="26"/>
    </row>
    <row r="181" spans="7:7" x14ac:dyDescent="0.25">
      <c r="G181" s="26"/>
    </row>
    <row r="182" spans="7:7" x14ac:dyDescent="0.25">
      <c r="G182" s="26"/>
    </row>
    <row r="183" spans="7:7" x14ac:dyDescent="0.25">
      <c r="G183" s="26"/>
    </row>
    <row r="184" spans="7:7" x14ac:dyDescent="0.25">
      <c r="G184" s="26"/>
    </row>
    <row r="185" spans="7:7" x14ac:dyDescent="0.25">
      <c r="G185" s="26"/>
    </row>
    <row r="186" spans="7:7" x14ac:dyDescent="0.25">
      <c r="G186" s="26"/>
    </row>
    <row r="187" spans="7:7" x14ac:dyDescent="0.25">
      <c r="G187" s="26"/>
    </row>
    <row r="188" spans="7:7" x14ac:dyDescent="0.25">
      <c r="G188" s="26"/>
    </row>
    <row r="189" spans="7:7" x14ac:dyDescent="0.25">
      <c r="G189" s="26"/>
    </row>
    <row r="190" spans="7:7" x14ac:dyDescent="0.25">
      <c r="G190" s="26"/>
    </row>
    <row r="191" spans="7:7" x14ac:dyDescent="0.25">
      <c r="G191" s="26"/>
    </row>
    <row r="192" spans="7:7" x14ac:dyDescent="0.25">
      <c r="G192" s="26"/>
    </row>
    <row r="193" spans="7:7" x14ac:dyDescent="0.25">
      <c r="G193" s="26"/>
    </row>
    <row r="194" spans="7:7" x14ac:dyDescent="0.25">
      <c r="G194" s="26"/>
    </row>
    <row r="195" spans="7:7" x14ac:dyDescent="0.25">
      <c r="G195" s="26"/>
    </row>
    <row r="196" spans="7:7" x14ac:dyDescent="0.25">
      <c r="G196" s="26"/>
    </row>
    <row r="197" spans="7:7" x14ac:dyDescent="0.25">
      <c r="G197" s="26"/>
    </row>
    <row r="198" spans="7:7" x14ac:dyDescent="0.25">
      <c r="G198" s="26"/>
    </row>
    <row r="199" spans="7:7" x14ac:dyDescent="0.25">
      <c r="G199" s="26"/>
    </row>
    <row r="200" spans="7:7" x14ac:dyDescent="0.25">
      <c r="G200" s="26"/>
    </row>
    <row r="201" spans="7:7" x14ac:dyDescent="0.25">
      <c r="G201" s="26"/>
    </row>
    <row r="202" spans="7:7" x14ac:dyDescent="0.25">
      <c r="G202" s="26"/>
    </row>
    <row r="203" spans="7:7" x14ac:dyDescent="0.25">
      <c r="G203" s="26"/>
    </row>
    <row r="204" spans="7:7" x14ac:dyDescent="0.25">
      <c r="G204" s="26"/>
    </row>
    <row r="205" spans="7:7" x14ac:dyDescent="0.25">
      <c r="G205" s="26"/>
    </row>
    <row r="206" spans="7:7" x14ac:dyDescent="0.25">
      <c r="G206" s="26"/>
    </row>
    <row r="207" spans="7:7" x14ac:dyDescent="0.25">
      <c r="G207" s="26"/>
    </row>
    <row r="208" spans="7:7" x14ac:dyDescent="0.25">
      <c r="G208" s="26"/>
    </row>
    <row r="209" spans="7:7" x14ac:dyDescent="0.25">
      <c r="G209" s="26"/>
    </row>
    <row r="210" spans="7:7" x14ac:dyDescent="0.25">
      <c r="G210" s="26"/>
    </row>
    <row r="211" spans="7:7" x14ac:dyDescent="0.25">
      <c r="G211" s="26"/>
    </row>
    <row r="212" spans="7:7" x14ac:dyDescent="0.25">
      <c r="G212" s="26"/>
    </row>
    <row r="213" spans="7:7" x14ac:dyDescent="0.25">
      <c r="G213" s="26"/>
    </row>
    <row r="214" spans="7:7" x14ac:dyDescent="0.25">
      <c r="G214" s="26"/>
    </row>
    <row r="215" spans="7:7" x14ac:dyDescent="0.25">
      <c r="G215" s="26"/>
    </row>
    <row r="216" spans="7:7" x14ac:dyDescent="0.25">
      <c r="G216" s="26"/>
    </row>
    <row r="217" spans="7:7" x14ac:dyDescent="0.25">
      <c r="G217" s="26"/>
    </row>
    <row r="218" spans="7:7" x14ac:dyDescent="0.25">
      <c r="G218" s="26"/>
    </row>
    <row r="219" spans="7:7" x14ac:dyDescent="0.25">
      <c r="G219" s="26"/>
    </row>
    <row r="220" spans="7:7" x14ac:dyDescent="0.25">
      <c r="G220" s="26"/>
    </row>
    <row r="221" spans="7:7" x14ac:dyDescent="0.25">
      <c r="G221" s="26"/>
    </row>
    <row r="222" spans="7:7" x14ac:dyDescent="0.25">
      <c r="G222" s="26"/>
    </row>
    <row r="223" spans="7:7" x14ac:dyDescent="0.25">
      <c r="G223" s="26"/>
    </row>
    <row r="224" spans="7:7" x14ac:dyDescent="0.25">
      <c r="G224" s="26"/>
    </row>
    <row r="225" spans="7:7" x14ac:dyDescent="0.25">
      <c r="G225" s="26"/>
    </row>
    <row r="226" spans="7:7" x14ac:dyDescent="0.25">
      <c r="G226" s="26"/>
    </row>
    <row r="227" spans="7:7" x14ac:dyDescent="0.25">
      <c r="G227" s="26"/>
    </row>
    <row r="228" spans="7:7" x14ac:dyDescent="0.25">
      <c r="G228" s="26"/>
    </row>
    <row r="229" spans="7:7" x14ac:dyDescent="0.25">
      <c r="G229" s="26"/>
    </row>
    <row r="230" spans="7:7" x14ac:dyDescent="0.25">
      <c r="G230" s="26"/>
    </row>
    <row r="231" spans="7:7" x14ac:dyDescent="0.25">
      <c r="G231" s="26"/>
    </row>
    <row r="232" spans="7:7" x14ac:dyDescent="0.25">
      <c r="G232" s="26"/>
    </row>
    <row r="233" spans="7:7" x14ac:dyDescent="0.25">
      <c r="G233" s="26"/>
    </row>
    <row r="234" spans="7:7" x14ac:dyDescent="0.25">
      <c r="G234" s="26"/>
    </row>
    <row r="235" spans="7:7" x14ac:dyDescent="0.25">
      <c r="G235" s="26"/>
    </row>
    <row r="236" spans="7:7" x14ac:dyDescent="0.25">
      <c r="G236" s="26"/>
    </row>
    <row r="237" spans="7:7" x14ac:dyDescent="0.25">
      <c r="G237" s="26"/>
    </row>
    <row r="238" spans="7:7" x14ac:dyDescent="0.25">
      <c r="G238" s="26"/>
    </row>
    <row r="239" spans="7:7" x14ac:dyDescent="0.25">
      <c r="G239" s="26"/>
    </row>
    <row r="240" spans="7:7" x14ac:dyDescent="0.25">
      <c r="G240" s="26"/>
    </row>
    <row r="241" spans="7:7" x14ac:dyDescent="0.25">
      <c r="G241" s="26"/>
    </row>
    <row r="242" spans="7:7" x14ac:dyDescent="0.25">
      <c r="G242" s="26"/>
    </row>
    <row r="243" spans="7:7" x14ac:dyDescent="0.25">
      <c r="G243" s="26"/>
    </row>
    <row r="244" spans="7:7" x14ac:dyDescent="0.25">
      <c r="G244" s="26"/>
    </row>
    <row r="245" spans="7:7" x14ac:dyDescent="0.25">
      <c r="G245" s="26"/>
    </row>
    <row r="246" spans="7:7" x14ac:dyDescent="0.25">
      <c r="G246" s="26"/>
    </row>
    <row r="247" spans="7:7" x14ac:dyDescent="0.25">
      <c r="G247" s="26"/>
    </row>
    <row r="248" spans="7:7" x14ac:dyDescent="0.25">
      <c r="G248" s="26"/>
    </row>
    <row r="249" spans="7:7" x14ac:dyDescent="0.25">
      <c r="G249" s="26"/>
    </row>
    <row r="250" spans="7:7" x14ac:dyDescent="0.25">
      <c r="G250" s="26"/>
    </row>
    <row r="251" spans="7:7" x14ac:dyDescent="0.25">
      <c r="G251" s="26"/>
    </row>
    <row r="252" spans="7:7" x14ac:dyDescent="0.25">
      <c r="G252" s="26"/>
    </row>
    <row r="253" spans="7:7" x14ac:dyDescent="0.25">
      <c r="G253" s="26"/>
    </row>
    <row r="254" spans="7:7" x14ac:dyDescent="0.25">
      <c r="G254" s="26"/>
    </row>
    <row r="255" spans="7:7" x14ac:dyDescent="0.25">
      <c r="G255" s="26"/>
    </row>
    <row r="256" spans="7:7" x14ac:dyDescent="0.25">
      <c r="G256" s="26"/>
    </row>
    <row r="257" spans="7:7" x14ac:dyDescent="0.25">
      <c r="G257" s="26"/>
    </row>
    <row r="258" spans="7:7" x14ac:dyDescent="0.25">
      <c r="G258" s="26"/>
    </row>
    <row r="259" spans="7:7" x14ac:dyDescent="0.25">
      <c r="G259" s="26"/>
    </row>
    <row r="260" spans="7:7" x14ac:dyDescent="0.25">
      <c r="G260" s="26"/>
    </row>
    <row r="261" spans="7:7" x14ac:dyDescent="0.25">
      <c r="G261" s="26"/>
    </row>
    <row r="262" spans="7:7" x14ac:dyDescent="0.25">
      <c r="G262" s="26"/>
    </row>
    <row r="263" spans="7:7" x14ac:dyDescent="0.25">
      <c r="G263" s="26"/>
    </row>
    <row r="264" spans="7:7" x14ac:dyDescent="0.25">
      <c r="G264" s="26"/>
    </row>
    <row r="265" spans="7:7" x14ac:dyDescent="0.25">
      <c r="G265" s="26"/>
    </row>
    <row r="266" spans="7:7" x14ac:dyDescent="0.25">
      <c r="G266" s="26"/>
    </row>
    <row r="267" spans="7:7" x14ac:dyDescent="0.25">
      <c r="G267" s="26"/>
    </row>
    <row r="268" spans="7:7" x14ac:dyDescent="0.25">
      <c r="G268" s="26"/>
    </row>
    <row r="269" spans="7:7" x14ac:dyDescent="0.25">
      <c r="G269" s="26"/>
    </row>
    <row r="270" spans="7:7" x14ac:dyDescent="0.25">
      <c r="G270" s="26"/>
    </row>
    <row r="271" spans="7:7" x14ac:dyDescent="0.25">
      <c r="G271" s="26"/>
    </row>
    <row r="272" spans="7:7" x14ac:dyDescent="0.25">
      <c r="G272" s="26"/>
    </row>
    <row r="273" spans="7:7" x14ac:dyDescent="0.25">
      <c r="G273" s="26"/>
    </row>
    <row r="274" spans="7:7" x14ac:dyDescent="0.25">
      <c r="G274" s="26"/>
    </row>
    <row r="275" spans="7:7" x14ac:dyDescent="0.25">
      <c r="G275" s="26"/>
    </row>
    <row r="276" spans="7:7" x14ac:dyDescent="0.25">
      <c r="G276" s="26"/>
    </row>
  </sheetData>
  <mergeCells count="59">
    <mergeCell ref="K18:M18"/>
    <mergeCell ref="K41:M41"/>
    <mergeCell ref="K42:M42"/>
    <mergeCell ref="K59:M59"/>
    <mergeCell ref="K46:M46"/>
    <mergeCell ref="K47:M47"/>
    <mergeCell ref="K48:M48"/>
    <mergeCell ref="K49:M49"/>
    <mergeCell ref="K50:M50"/>
    <mergeCell ref="K51:M51"/>
    <mergeCell ref="K52:M52"/>
    <mergeCell ref="K53:M53"/>
    <mergeCell ref="K20:M20"/>
    <mergeCell ref="K21:M21"/>
    <mergeCell ref="K22:M22"/>
    <mergeCell ref="K23:M23"/>
    <mergeCell ref="K40:M40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39:M39"/>
    <mergeCell ref="K68:M68"/>
    <mergeCell ref="K69:M69"/>
    <mergeCell ref="K70:M70"/>
    <mergeCell ref="K71:M71"/>
    <mergeCell ref="K54:M54"/>
    <mergeCell ref="K56:M56"/>
    <mergeCell ref="K57:M57"/>
    <mergeCell ref="K58:M58"/>
    <mergeCell ref="K60:M60"/>
    <mergeCell ref="K55:M55"/>
    <mergeCell ref="K63:M63"/>
    <mergeCell ref="K64:M64"/>
    <mergeCell ref="K65:M65"/>
    <mergeCell ref="K66:M66"/>
    <mergeCell ref="K67:M67"/>
    <mergeCell ref="H1:K1"/>
    <mergeCell ref="F1:G1"/>
    <mergeCell ref="E2:K2"/>
    <mergeCell ref="K61:M61"/>
    <mergeCell ref="K62:M62"/>
    <mergeCell ref="K16:M16"/>
    <mergeCell ref="K17:M17"/>
    <mergeCell ref="K43:M43"/>
    <mergeCell ref="K44:M44"/>
    <mergeCell ref="K45:M45"/>
    <mergeCell ref="K24:M24"/>
    <mergeCell ref="K25:M25"/>
    <mergeCell ref="K26:M26"/>
    <mergeCell ref="K27:M27"/>
    <mergeCell ref="K28:M28"/>
    <mergeCell ref="K19:M19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ED5B-4901-448B-85BB-C6EDEC58D4F2}">
  <dimension ref="A1:Q307"/>
  <sheetViews>
    <sheetView zoomScaleNormal="100" workbookViewId="0">
      <selection activeCell="N12" sqref="N12"/>
    </sheetView>
  </sheetViews>
  <sheetFormatPr defaultRowHeight="15" x14ac:dyDescent="0.25"/>
  <cols>
    <col min="2" max="2" width="16" style="21" bestFit="1" customWidth="1"/>
    <col min="3" max="3" width="7" style="21" bestFit="1" customWidth="1"/>
    <col min="4" max="4" width="11.28515625" style="21" bestFit="1" customWidth="1"/>
    <col min="5" max="5" width="12.7109375" style="21" bestFit="1" customWidth="1"/>
    <col min="6" max="6" width="11.7109375" style="21" bestFit="1" customWidth="1"/>
    <col min="7" max="7" width="8.7109375" style="21" bestFit="1" customWidth="1"/>
    <col min="8" max="8" width="8.7109375" style="21" customWidth="1"/>
    <col min="9" max="9" width="8.85546875" style="21" bestFit="1" customWidth="1"/>
    <col min="10" max="10" width="14.7109375" style="21" customWidth="1"/>
    <col min="11" max="11" width="13.85546875" style="21" customWidth="1"/>
    <col min="12" max="12" width="21.140625" style="21" customWidth="1"/>
  </cols>
  <sheetData>
    <row r="1" spans="1:17" ht="26.25" x14ac:dyDescent="0.35">
      <c r="D1" s="34" t="s">
        <v>474</v>
      </c>
      <c r="E1" s="61">
        <f>L70</f>
        <v>181464800</v>
      </c>
      <c r="F1" s="61"/>
      <c r="G1" s="62" t="s">
        <v>477</v>
      </c>
      <c r="H1" s="62"/>
      <c r="I1" s="62"/>
      <c r="J1" s="62"/>
    </row>
    <row r="2" spans="1:17" ht="18.75" x14ac:dyDescent="0.25">
      <c r="D2" s="64" t="s">
        <v>613</v>
      </c>
      <c r="E2" s="64"/>
      <c r="F2" s="64"/>
      <c r="G2" s="64"/>
      <c r="H2" s="64"/>
      <c r="I2" s="64"/>
      <c r="J2" s="64"/>
    </row>
    <row r="4" spans="1:17" ht="15.75" x14ac:dyDescent="0.25">
      <c r="B4" s="33"/>
      <c r="C4" s="33" t="s">
        <v>388</v>
      </c>
      <c r="D4" s="33" t="s">
        <v>389</v>
      </c>
      <c r="E4" s="33" t="s">
        <v>393</v>
      </c>
      <c r="F4" s="33" t="s">
        <v>407</v>
      </c>
      <c r="G4" s="33" t="s">
        <v>415</v>
      </c>
      <c r="H4" s="33" t="s">
        <v>417</v>
      </c>
      <c r="I4" s="33" t="s">
        <v>423</v>
      </c>
      <c r="J4" s="33" t="s">
        <v>422</v>
      </c>
      <c r="K4" s="33" t="s">
        <v>462</v>
      </c>
    </row>
    <row r="5" spans="1:17" x14ac:dyDescent="0.25">
      <c r="B5" s="47" t="s">
        <v>373</v>
      </c>
      <c r="C5" s="35">
        <v>24400</v>
      </c>
      <c r="D5" s="35">
        <v>25500</v>
      </c>
      <c r="E5" s="35">
        <v>43000</v>
      </c>
      <c r="F5" s="35">
        <v>37500</v>
      </c>
      <c r="G5" s="35">
        <v>38000</v>
      </c>
      <c r="H5" s="35">
        <v>38500</v>
      </c>
      <c r="I5" s="35"/>
      <c r="J5" s="35"/>
      <c r="K5" s="35">
        <f>SUM(C5:H5)/6</f>
        <v>34483.333333333336</v>
      </c>
    </row>
    <row r="6" spans="1:17" x14ac:dyDescent="0.25">
      <c r="A6" s="16"/>
      <c r="B6" s="47" t="s">
        <v>425</v>
      </c>
      <c r="C6" s="35">
        <v>16500</v>
      </c>
      <c r="D6" s="35"/>
      <c r="E6" s="35"/>
      <c r="F6" s="35"/>
      <c r="G6" s="35"/>
      <c r="H6" s="35"/>
      <c r="I6" s="35"/>
      <c r="J6" s="35"/>
      <c r="K6" s="35">
        <f>C6</f>
        <v>16500</v>
      </c>
      <c r="L6" s="26"/>
      <c r="M6" s="16"/>
      <c r="N6" s="16"/>
      <c r="O6" s="16"/>
      <c r="P6" s="16"/>
      <c r="Q6" s="16"/>
    </row>
    <row r="7" spans="1:17" x14ac:dyDescent="0.25">
      <c r="A7" s="16"/>
      <c r="B7" s="47" t="s">
        <v>494</v>
      </c>
      <c r="C7" s="35">
        <v>27500</v>
      </c>
      <c r="D7" s="35"/>
      <c r="E7" s="35"/>
      <c r="F7" s="35"/>
      <c r="G7" s="35"/>
      <c r="H7" s="35"/>
      <c r="I7" s="35"/>
      <c r="J7" s="35"/>
      <c r="K7" s="35">
        <f>C7</f>
        <v>27500</v>
      </c>
      <c r="L7" s="26"/>
      <c r="M7" s="16"/>
      <c r="N7" s="16"/>
      <c r="O7" s="16"/>
      <c r="P7" s="16"/>
      <c r="Q7" s="16"/>
    </row>
    <row r="8" spans="1:17" x14ac:dyDescent="0.25">
      <c r="B8" s="47" t="s">
        <v>498</v>
      </c>
      <c r="C8" s="35">
        <v>43000</v>
      </c>
      <c r="D8" s="35"/>
      <c r="E8" s="35"/>
      <c r="F8" s="35"/>
      <c r="G8" s="35"/>
      <c r="H8" s="35"/>
      <c r="I8" s="35"/>
      <c r="J8" s="35"/>
      <c r="K8" s="35">
        <f>C8</f>
        <v>43000</v>
      </c>
    </row>
    <row r="10" spans="1:17" ht="15.75" x14ac:dyDescent="0.25">
      <c r="B10" s="33" t="s">
        <v>374</v>
      </c>
      <c r="C10" s="33" t="s">
        <v>1</v>
      </c>
      <c r="D10" s="33" t="s">
        <v>378</v>
      </c>
      <c r="E10" s="33" t="s">
        <v>4</v>
      </c>
      <c r="F10" s="33" t="s">
        <v>248</v>
      </c>
      <c r="G10" s="33" t="s">
        <v>375</v>
      </c>
      <c r="H10" s="33" t="s">
        <v>387</v>
      </c>
      <c r="I10" s="33" t="s">
        <v>480</v>
      </c>
      <c r="J10" s="66" t="s">
        <v>377</v>
      </c>
      <c r="K10" s="66"/>
      <c r="L10" s="66"/>
    </row>
    <row r="11" spans="1:17" ht="15" customHeight="1" x14ac:dyDescent="0.25">
      <c r="B11" s="45" t="s">
        <v>426</v>
      </c>
      <c r="C11" s="45" t="s">
        <v>9</v>
      </c>
      <c r="D11" s="45" t="s">
        <v>427</v>
      </c>
      <c r="E11" s="45" t="s">
        <v>428</v>
      </c>
      <c r="F11" s="35">
        <f>I11*C5</f>
        <v>31768800</v>
      </c>
      <c r="G11" s="46" t="s">
        <v>399</v>
      </c>
      <c r="H11" s="45" t="s">
        <v>388</v>
      </c>
      <c r="I11" s="46">
        <v>1302</v>
      </c>
      <c r="J11" s="68" t="s">
        <v>430</v>
      </c>
      <c r="K11" s="68"/>
      <c r="L11" s="68"/>
    </row>
    <row r="12" spans="1:17" ht="15" customHeight="1" x14ac:dyDescent="0.25">
      <c r="B12" s="45" t="s">
        <v>426</v>
      </c>
      <c r="C12" s="45" t="s">
        <v>9</v>
      </c>
      <c r="D12" s="45" t="s">
        <v>80</v>
      </c>
      <c r="E12" s="45" t="s">
        <v>79</v>
      </c>
      <c r="F12" s="35">
        <f>I12*D5</f>
        <v>3825000</v>
      </c>
      <c r="G12" s="46" t="s">
        <v>399</v>
      </c>
      <c r="H12" s="45" t="s">
        <v>389</v>
      </c>
      <c r="I12" s="46">
        <v>150</v>
      </c>
      <c r="J12" s="68" t="s">
        <v>429</v>
      </c>
      <c r="K12" s="68"/>
      <c r="L12" s="68"/>
    </row>
    <row r="13" spans="1:17" ht="15" customHeight="1" x14ac:dyDescent="0.25">
      <c r="B13" s="45" t="s">
        <v>426</v>
      </c>
      <c r="C13" s="45" t="s">
        <v>9</v>
      </c>
      <c r="D13" s="45" t="s">
        <v>80</v>
      </c>
      <c r="E13" s="45" t="s">
        <v>76</v>
      </c>
      <c r="F13" s="35">
        <f>I13*E5</f>
        <v>3010000</v>
      </c>
      <c r="G13" s="46" t="s">
        <v>399</v>
      </c>
      <c r="H13" s="45" t="s">
        <v>393</v>
      </c>
      <c r="I13" s="46">
        <v>70</v>
      </c>
      <c r="J13" s="68" t="s">
        <v>478</v>
      </c>
      <c r="K13" s="68"/>
      <c r="L13" s="68"/>
    </row>
    <row r="14" spans="1:17" x14ac:dyDescent="0.25">
      <c r="B14" s="45" t="s">
        <v>131</v>
      </c>
      <c r="C14" s="45" t="s">
        <v>9</v>
      </c>
      <c r="D14" s="45" t="s">
        <v>132</v>
      </c>
      <c r="E14" s="45" t="s">
        <v>133</v>
      </c>
      <c r="F14" s="35">
        <f>I14*C6</f>
        <v>57453000</v>
      </c>
      <c r="G14" s="46" t="s">
        <v>399</v>
      </c>
      <c r="H14" s="45" t="s">
        <v>388</v>
      </c>
      <c r="I14" s="46">
        <v>3482</v>
      </c>
      <c r="J14" s="68" t="s">
        <v>134</v>
      </c>
      <c r="K14" s="68"/>
      <c r="L14" s="68"/>
    </row>
    <row r="15" spans="1:17" x14ac:dyDescent="0.25">
      <c r="B15" s="45" t="s">
        <v>426</v>
      </c>
      <c r="C15" s="45" t="s">
        <v>9</v>
      </c>
      <c r="D15" s="45" t="s">
        <v>80</v>
      </c>
      <c r="E15" s="45" t="s">
        <v>479</v>
      </c>
      <c r="F15" s="35">
        <f>I15*F5</f>
        <v>22012500</v>
      </c>
      <c r="G15" s="46" t="s">
        <v>399</v>
      </c>
      <c r="H15" s="45" t="s">
        <v>407</v>
      </c>
      <c r="I15" s="46">
        <v>587</v>
      </c>
      <c r="J15" s="68" t="s">
        <v>481</v>
      </c>
      <c r="K15" s="68"/>
      <c r="L15" s="68"/>
    </row>
    <row r="16" spans="1:17" ht="15" customHeight="1" x14ac:dyDescent="0.25">
      <c r="B16" s="45" t="s">
        <v>482</v>
      </c>
      <c r="C16" s="45" t="s">
        <v>9</v>
      </c>
      <c r="D16" s="45" t="s">
        <v>80</v>
      </c>
      <c r="E16" s="45" t="s">
        <v>479</v>
      </c>
      <c r="F16" s="35">
        <v>1400000</v>
      </c>
      <c r="G16" s="46" t="s">
        <v>399</v>
      </c>
      <c r="H16" s="45" t="s">
        <v>495</v>
      </c>
      <c r="I16" s="46">
        <v>2</v>
      </c>
      <c r="J16" s="68" t="s">
        <v>486</v>
      </c>
      <c r="K16" s="68"/>
      <c r="L16" s="68"/>
    </row>
    <row r="17" spans="2:12" x14ac:dyDescent="0.25">
      <c r="B17" s="45" t="s">
        <v>426</v>
      </c>
      <c r="C17" s="45" t="s">
        <v>17</v>
      </c>
      <c r="D17" s="45" t="s">
        <v>80</v>
      </c>
      <c r="E17" s="45" t="s">
        <v>487</v>
      </c>
      <c r="F17" s="35">
        <f>I17*G5</f>
        <v>8968000</v>
      </c>
      <c r="G17" s="46" t="s">
        <v>399</v>
      </c>
      <c r="H17" s="45" t="s">
        <v>415</v>
      </c>
      <c r="I17" s="46">
        <v>236</v>
      </c>
      <c r="J17" s="68" t="s">
        <v>496</v>
      </c>
      <c r="K17" s="68"/>
      <c r="L17" s="68"/>
    </row>
    <row r="18" spans="2:12" ht="15" customHeight="1" x14ac:dyDescent="0.25">
      <c r="B18" s="45" t="s">
        <v>426</v>
      </c>
      <c r="C18" s="45" t="s">
        <v>17</v>
      </c>
      <c r="D18" s="45" t="s">
        <v>488</v>
      </c>
      <c r="E18" s="45" t="s">
        <v>487</v>
      </c>
      <c r="F18" s="35">
        <f>I18*H5</f>
        <v>7969500</v>
      </c>
      <c r="G18" s="46" t="s">
        <v>399</v>
      </c>
      <c r="H18" s="45" t="s">
        <v>417</v>
      </c>
      <c r="I18" s="46">
        <v>207</v>
      </c>
      <c r="J18" s="68" t="s">
        <v>496</v>
      </c>
      <c r="K18" s="68"/>
      <c r="L18" s="68"/>
    </row>
    <row r="19" spans="2:12" x14ac:dyDescent="0.25">
      <c r="B19" s="45" t="s">
        <v>426</v>
      </c>
      <c r="C19" s="45" t="s">
        <v>17</v>
      </c>
      <c r="D19" s="45" t="s">
        <v>488</v>
      </c>
      <c r="E19" s="45" t="s">
        <v>487</v>
      </c>
      <c r="F19" s="35">
        <f>I19*F5</f>
        <v>1350000</v>
      </c>
      <c r="G19" s="46" t="s">
        <v>399</v>
      </c>
      <c r="H19" s="45" t="s">
        <v>407</v>
      </c>
      <c r="I19" s="46">
        <v>36</v>
      </c>
      <c r="J19" s="68" t="s">
        <v>496</v>
      </c>
      <c r="K19" s="68"/>
      <c r="L19" s="68"/>
    </row>
    <row r="20" spans="2:12" x14ac:dyDescent="0.25">
      <c r="B20" s="45" t="s">
        <v>426</v>
      </c>
      <c r="C20" s="45" t="s">
        <v>17</v>
      </c>
      <c r="D20" s="45" t="s">
        <v>488</v>
      </c>
      <c r="E20" s="45" t="s">
        <v>487</v>
      </c>
      <c r="F20" s="35">
        <f>I20*C7</f>
        <v>302500</v>
      </c>
      <c r="G20" s="46" t="s">
        <v>399</v>
      </c>
      <c r="H20" s="45" t="s">
        <v>388</v>
      </c>
      <c r="I20" s="46">
        <v>11</v>
      </c>
      <c r="J20" s="68" t="s">
        <v>489</v>
      </c>
      <c r="K20" s="68"/>
      <c r="L20" s="68"/>
    </row>
    <row r="21" spans="2:12" x14ac:dyDescent="0.25">
      <c r="B21" s="45" t="s">
        <v>426</v>
      </c>
      <c r="C21" s="45" t="s">
        <v>14</v>
      </c>
      <c r="D21" s="45" t="s">
        <v>488</v>
      </c>
      <c r="E21" s="45" t="s">
        <v>487</v>
      </c>
      <c r="F21" s="35">
        <f>I21*F5</f>
        <v>1912500</v>
      </c>
      <c r="G21" s="46" t="s">
        <v>399</v>
      </c>
      <c r="H21" s="45" t="s">
        <v>407</v>
      </c>
      <c r="I21" s="46">
        <v>51</v>
      </c>
      <c r="J21" s="68" t="s">
        <v>496</v>
      </c>
      <c r="K21" s="68"/>
      <c r="L21" s="68"/>
    </row>
    <row r="22" spans="2:12" x14ac:dyDescent="0.25">
      <c r="B22" s="45" t="s">
        <v>426</v>
      </c>
      <c r="C22" s="45" t="s">
        <v>14</v>
      </c>
      <c r="D22" s="45" t="s">
        <v>488</v>
      </c>
      <c r="E22" s="45" t="s">
        <v>487</v>
      </c>
      <c r="F22" s="35">
        <f>I22*C7</f>
        <v>1100000</v>
      </c>
      <c r="G22" s="46" t="s">
        <v>399</v>
      </c>
      <c r="H22" s="45" t="s">
        <v>388</v>
      </c>
      <c r="I22" s="46">
        <v>40</v>
      </c>
      <c r="J22" s="68" t="s">
        <v>496</v>
      </c>
      <c r="K22" s="68"/>
      <c r="L22" s="68"/>
    </row>
    <row r="23" spans="2:12" x14ac:dyDescent="0.25">
      <c r="B23" s="45" t="s">
        <v>426</v>
      </c>
      <c r="C23" s="45" t="s">
        <v>14</v>
      </c>
      <c r="D23" s="45" t="s">
        <v>488</v>
      </c>
      <c r="E23" s="45" t="s">
        <v>487</v>
      </c>
      <c r="F23" s="35">
        <f>I23*F5</f>
        <v>1762500</v>
      </c>
      <c r="G23" s="46" t="s">
        <v>399</v>
      </c>
      <c r="H23" s="45" t="s">
        <v>407</v>
      </c>
      <c r="I23" s="46">
        <v>47</v>
      </c>
      <c r="J23" s="68" t="s">
        <v>497</v>
      </c>
      <c r="K23" s="68"/>
      <c r="L23" s="68"/>
    </row>
    <row r="24" spans="2:12" x14ac:dyDescent="0.25">
      <c r="B24" s="45" t="s">
        <v>498</v>
      </c>
      <c r="C24" s="45" t="s">
        <v>9</v>
      </c>
      <c r="D24" s="45" t="s">
        <v>488</v>
      </c>
      <c r="E24" s="45" t="s">
        <v>499</v>
      </c>
      <c r="F24" s="35">
        <f>I24*C8</f>
        <v>2945500</v>
      </c>
      <c r="G24" s="46" t="s">
        <v>399</v>
      </c>
      <c r="H24" s="45" t="s">
        <v>388</v>
      </c>
      <c r="I24" s="46">
        <v>68.5</v>
      </c>
      <c r="J24" s="68"/>
      <c r="K24" s="68"/>
      <c r="L24" s="68"/>
    </row>
    <row r="25" spans="2:12" ht="28.5" customHeight="1" x14ac:dyDescent="0.25">
      <c r="B25" s="45" t="s">
        <v>426</v>
      </c>
      <c r="C25" s="45" t="s">
        <v>9</v>
      </c>
      <c r="D25" s="45" t="s">
        <v>505</v>
      </c>
      <c r="E25" s="45" t="s">
        <v>362</v>
      </c>
      <c r="F25" s="35">
        <f>I25*E5</f>
        <v>5375000</v>
      </c>
      <c r="G25" s="46" t="s">
        <v>399</v>
      </c>
      <c r="H25" s="45" t="s">
        <v>393</v>
      </c>
      <c r="I25" s="46">
        <v>125</v>
      </c>
      <c r="J25" s="68" t="s">
        <v>363</v>
      </c>
      <c r="K25" s="68"/>
      <c r="L25" s="68"/>
    </row>
    <row r="26" spans="2:12" x14ac:dyDescent="0.25">
      <c r="B26" s="45" t="s">
        <v>588</v>
      </c>
      <c r="C26" s="45" t="s">
        <v>9</v>
      </c>
      <c r="D26" s="45" t="s">
        <v>589</v>
      </c>
      <c r="E26" s="45" t="s">
        <v>584</v>
      </c>
      <c r="F26" s="35">
        <v>14000000</v>
      </c>
      <c r="G26" s="46" t="s">
        <v>388</v>
      </c>
      <c r="H26" s="45" t="s">
        <v>388</v>
      </c>
      <c r="I26" s="46"/>
      <c r="J26" s="68" t="s">
        <v>590</v>
      </c>
      <c r="K26" s="68"/>
      <c r="L26" s="68"/>
    </row>
    <row r="27" spans="2:12" x14ac:dyDescent="0.25">
      <c r="B27" s="45" t="s">
        <v>588</v>
      </c>
      <c r="C27" s="45" t="s">
        <v>9</v>
      </c>
      <c r="D27" s="45" t="s">
        <v>589</v>
      </c>
      <c r="E27" s="45" t="s">
        <v>580</v>
      </c>
      <c r="F27" s="35">
        <v>5000000</v>
      </c>
      <c r="G27" s="46"/>
      <c r="H27" s="45"/>
      <c r="I27" s="46"/>
      <c r="J27" s="68" t="s">
        <v>590</v>
      </c>
      <c r="K27" s="68"/>
      <c r="L27" s="68"/>
    </row>
    <row r="28" spans="2:12" x14ac:dyDescent="0.25">
      <c r="B28" s="45" t="s">
        <v>494</v>
      </c>
      <c r="C28" s="45" t="s">
        <v>9</v>
      </c>
      <c r="D28" s="45" t="s">
        <v>589</v>
      </c>
      <c r="E28" s="45" t="s">
        <v>601</v>
      </c>
      <c r="F28" s="35">
        <v>11310000</v>
      </c>
      <c r="G28" s="46"/>
      <c r="H28" s="45"/>
      <c r="I28" s="46"/>
      <c r="J28" s="68" t="s">
        <v>600</v>
      </c>
      <c r="K28" s="68"/>
      <c r="L28" s="68"/>
    </row>
    <row r="29" spans="2:12" x14ac:dyDescent="0.25">
      <c r="B29" s="19"/>
      <c r="C29" s="19"/>
      <c r="D29" s="19"/>
      <c r="E29" s="19"/>
      <c r="F29" s="30"/>
      <c r="G29" s="31"/>
      <c r="H29" s="19"/>
      <c r="I29" s="31"/>
      <c r="J29" s="25"/>
      <c r="K29" s="25"/>
      <c r="L29" s="25"/>
    </row>
    <row r="30" spans="2:12" x14ac:dyDescent="0.25">
      <c r="B30" s="19"/>
      <c r="C30" s="19"/>
      <c r="D30" s="19"/>
      <c r="E30" s="19"/>
      <c r="F30" s="30"/>
      <c r="G30" s="31"/>
      <c r="H30" s="19"/>
      <c r="I30" s="31"/>
      <c r="J30" s="71"/>
      <c r="K30" s="71"/>
      <c r="L30" s="71"/>
    </row>
    <row r="31" spans="2:12" ht="28.5" x14ac:dyDescent="0.25">
      <c r="B31" s="19"/>
      <c r="C31" s="19"/>
      <c r="D31" s="19"/>
      <c r="E31" s="19"/>
      <c r="F31" s="30"/>
      <c r="G31" s="31"/>
      <c r="H31" s="19"/>
      <c r="I31" s="31" t="s">
        <v>146</v>
      </c>
      <c r="J31" s="74">
        <f>SUM(F11:F32)</f>
        <v>181464800</v>
      </c>
      <c r="K31" s="75"/>
      <c r="L31" s="75"/>
    </row>
    <row r="32" spans="2:12" x14ac:dyDescent="0.25">
      <c r="B32" s="19"/>
      <c r="C32" s="19"/>
      <c r="D32" s="19"/>
      <c r="E32" s="19"/>
      <c r="F32" s="30"/>
      <c r="G32" s="31"/>
      <c r="H32" s="19"/>
      <c r="I32" s="31"/>
      <c r="J32" s="71"/>
      <c r="K32" s="71"/>
      <c r="L32" s="71"/>
    </row>
    <row r="33" spans="2:12" x14ac:dyDescent="0.25">
      <c r="B33" s="19"/>
      <c r="C33" s="19"/>
      <c r="D33" s="19"/>
      <c r="E33" s="19"/>
      <c r="F33" s="30"/>
      <c r="G33" s="31"/>
      <c r="H33" s="19"/>
      <c r="I33" s="31"/>
      <c r="J33" s="71"/>
      <c r="K33" s="71"/>
      <c r="L33" s="71"/>
    </row>
    <row r="34" spans="2:12" x14ac:dyDescent="0.25">
      <c r="B34" s="19"/>
      <c r="C34" s="19"/>
      <c r="D34" s="19"/>
      <c r="E34" s="19"/>
      <c r="F34" s="30"/>
      <c r="G34" s="31"/>
      <c r="H34" s="19"/>
      <c r="I34" s="31"/>
      <c r="J34" s="71"/>
      <c r="K34" s="71"/>
      <c r="L34" s="71"/>
    </row>
    <row r="35" spans="2:12" x14ac:dyDescent="0.25">
      <c r="B35" s="19"/>
      <c r="C35" s="19"/>
      <c r="D35" s="19"/>
      <c r="E35" s="19"/>
      <c r="F35" s="30"/>
      <c r="G35" s="31"/>
      <c r="H35" s="19"/>
      <c r="I35" s="31"/>
      <c r="J35" s="71"/>
      <c r="K35" s="71"/>
      <c r="L35" s="71"/>
    </row>
    <row r="36" spans="2:12" x14ac:dyDescent="0.25">
      <c r="B36" s="19"/>
      <c r="C36" s="19"/>
      <c r="D36" s="19"/>
      <c r="E36" s="19"/>
      <c r="F36" s="30"/>
      <c r="G36" s="31"/>
      <c r="H36" s="19"/>
      <c r="I36" s="31"/>
      <c r="J36" s="71"/>
      <c r="K36" s="71"/>
      <c r="L36" s="71"/>
    </row>
    <row r="37" spans="2:12" x14ac:dyDescent="0.25">
      <c r="B37" s="19"/>
      <c r="C37" s="19"/>
      <c r="D37" s="19"/>
      <c r="E37" s="19"/>
      <c r="F37" s="30"/>
      <c r="G37" s="31"/>
      <c r="H37" s="19"/>
      <c r="I37" s="31"/>
      <c r="J37" s="71"/>
      <c r="K37" s="71"/>
      <c r="L37" s="71"/>
    </row>
    <row r="38" spans="2:12" x14ac:dyDescent="0.25">
      <c r="B38" s="19"/>
      <c r="C38" s="19"/>
      <c r="D38" s="19"/>
      <c r="E38" s="19"/>
      <c r="F38" s="30"/>
      <c r="G38" s="31"/>
      <c r="H38" s="19"/>
      <c r="I38" s="31"/>
      <c r="J38" s="73"/>
      <c r="K38" s="73"/>
      <c r="L38" s="73"/>
    </row>
    <row r="39" spans="2:12" x14ac:dyDescent="0.25">
      <c r="B39" s="19"/>
      <c r="C39" s="19"/>
      <c r="D39" s="19"/>
      <c r="E39" s="19"/>
      <c r="F39" s="30"/>
      <c r="G39" s="31"/>
      <c r="H39" s="19"/>
      <c r="I39" s="31"/>
      <c r="J39" s="73"/>
      <c r="K39" s="73"/>
      <c r="L39" s="73"/>
    </row>
    <row r="40" spans="2:12" x14ac:dyDescent="0.25">
      <c r="B40" s="19"/>
      <c r="C40" s="19"/>
      <c r="D40" s="19"/>
      <c r="E40" s="19"/>
      <c r="F40" s="30"/>
      <c r="G40" s="31"/>
      <c r="H40" s="19"/>
      <c r="I40" s="31"/>
      <c r="J40" s="73"/>
      <c r="K40" s="73"/>
      <c r="L40" s="73"/>
    </row>
    <row r="41" spans="2:12" x14ac:dyDescent="0.25">
      <c r="B41" s="19"/>
      <c r="C41" s="19"/>
      <c r="D41" s="19"/>
      <c r="E41" s="19"/>
      <c r="F41" s="30"/>
      <c r="G41" s="31"/>
      <c r="H41" s="19"/>
      <c r="I41" s="31"/>
      <c r="J41" s="73"/>
      <c r="K41" s="73"/>
      <c r="L41" s="73"/>
    </row>
    <row r="42" spans="2:12" x14ac:dyDescent="0.25">
      <c r="B42" s="19"/>
      <c r="C42" s="19"/>
      <c r="D42" s="19"/>
      <c r="E42" s="19"/>
      <c r="F42" s="30"/>
      <c r="G42" s="31"/>
      <c r="H42" s="19"/>
      <c r="I42" s="31"/>
      <c r="J42" s="73"/>
      <c r="K42" s="73"/>
      <c r="L42" s="73"/>
    </row>
    <row r="43" spans="2:12" x14ac:dyDescent="0.25">
      <c r="B43" s="19"/>
      <c r="C43" s="19"/>
      <c r="D43" s="19"/>
      <c r="E43" s="19"/>
      <c r="F43" s="30"/>
      <c r="G43" s="31"/>
      <c r="H43" s="19"/>
      <c r="I43" s="31"/>
      <c r="J43" s="73"/>
      <c r="K43" s="73"/>
      <c r="L43" s="73"/>
    </row>
    <row r="44" spans="2:12" x14ac:dyDescent="0.25">
      <c r="B44" s="19"/>
      <c r="C44" s="19"/>
      <c r="D44" s="19"/>
      <c r="E44" s="19"/>
      <c r="F44" s="30"/>
      <c r="G44" s="31"/>
      <c r="H44" s="19"/>
      <c r="I44" s="31"/>
      <c r="J44" s="73"/>
      <c r="K44" s="73"/>
      <c r="L44" s="73"/>
    </row>
    <row r="45" spans="2:12" x14ac:dyDescent="0.25">
      <c r="B45" s="19"/>
      <c r="C45" s="19"/>
      <c r="D45" s="19"/>
      <c r="E45" s="19"/>
      <c r="F45" s="30"/>
      <c r="G45" s="31"/>
      <c r="H45" s="19"/>
      <c r="I45" s="31"/>
      <c r="J45" s="73"/>
      <c r="K45" s="73"/>
      <c r="L45" s="73"/>
    </row>
    <row r="46" spans="2:12" x14ac:dyDescent="0.25">
      <c r="B46" s="19"/>
      <c r="C46" s="19"/>
      <c r="D46" s="19"/>
      <c r="E46" s="19"/>
      <c r="F46" s="30"/>
      <c r="G46" s="31"/>
      <c r="H46" s="19"/>
      <c r="I46" s="31"/>
      <c r="J46" s="73"/>
      <c r="K46" s="73"/>
      <c r="L46" s="73"/>
    </row>
    <row r="47" spans="2:12" x14ac:dyDescent="0.25">
      <c r="B47" s="19"/>
      <c r="C47" s="19"/>
      <c r="D47" s="19"/>
      <c r="E47" s="19"/>
      <c r="F47" s="30"/>
      <c r="G47" s="31"/>
      <c r="H47" s="19"/>
      <c r="I47" s="31"/>
      <c r="J47" s="73"/>
      <c r="K47" s="73"/>
      <c r="L47" s="73"/>
    </row>
    <row r="48" spans="2:12" x14ac:dyDescent="0.25">
      <c r="B48" s="19"/>
      <c r="C48" s="19"/>
      <c r="D48" s="19"/>
      <c r="E48" s="19"/>
      <c r="F48" s="30"/>
      <c r="G48" s="31"/>
      <c r="H48" s="19"/>
      <c r="I48" s="31"/>
      <c r="J48" s="73"/>
      <c r="K48" s="73"/>
      <c r="L48" s="73"/>
    </row>
    <row r="49" spans="2:12" x14ac:dyDescent="0.25">
      <c r="B49" s="19"/>
      <c r="C49" s="19"/>
      <c r="D49" s="19"/>
      <c r="E49" s="19"/>
      <c r="F49" s="30"/>
      <c r="G49" s="31"/>
      <c r="H49" s="19"/>
      <c r="I49" s="31"/>
      <c r="J49" s="73"/>
      <c r="K49" s="73"/>
      <c r="L49" s="73"/>
    </row>
    <row r="50" spans="2:12" x14ac:dyDescent="0.25">
      <c r="B50" s="19"/>
      <c r="C50" s="19"/>
      <c r="D50" s="19"/>
      <c r="E50" s="19"/>
      <c r="F50" s="30"/>
      <c r="G50" s="31"/>
      <c r="H50" s="19"/>
      <c r="I50" s="31"/>
      <c r="J50" s="73"/>
      <c r="K50" s="73"/>
      <c r="L50" s="73"/>
    </row>
    <row r="51" spans="2:12" x14ac:dyDescent="0.25">
      <c r="B51" s="19"/>
      <c r="C51" s="19"/>
      <c r="D51" s="19"/>
      <c r="E51" s="19"/>
      <c r="F51" s="30"/>
      <c r="G51" s="31"/>
      <c r="H51" s="19"/>
      <c r="I51" s="31"/>
      <c r="J51" s="73"/>
      <c r="K51" s="73"/>
      <c r="L51" s="73"/>
    </row>
    <row r="52" spans="2:12" x14ac:dyDescent="0.25">
      <c r="B52" s="19"/>
      <c r="C52" s="19"/>
      <c r="D52" s="19"/>
      <c r="E52" s="19"/>
      <c r="F52" s="30"/>
      <c r="G52" s="31"/>
      <c r="H52" s="19"/>
      <c r="I52" s="31"/>
      <c r="J52" s="72"/>
      <c r="K52" s="72"/>
      <c r="L52" s="72"/>
    </row>
    <row r="53" spans="2:12" x14ac:dyDescent="0.25">
      <c r="B53" s="19"/>
      <c r="C53" s="19"/>
      <c r="D53" s="19"/>
      <c r="E53" s="19"/>
      <c r="F53" s="30"/>
      <c r="G53" s="31"/>
      <c r="H53" s="19"/>
      <c r="I53" s="31"/>
      <c r="J53" s="72"/>
      <c r="K53" s="72"/>
      <c r="L53" s="72"/>
    </row>
    <row r="54" spans="2:12" x14ac:dyDescent="0.25">
      <c r="B54" s="19"/>
      <c r="C54" s="19"/>
      <c r="D54" s="19"/>
      <c r="E54" s="19"/>
      <c r="F54" s="30"/>
      <c r="G54" s="31"/>
      <c r="H54" s="19"/>
      <c r="I54" s="31"/>
      <c r="J54" s="72"/>
      <c r="K54" s="72"/>
      <c r="L54" s="72"/>
    </row>
    <row r="55" spans="2:12" x14ac:dyDescent="0.25">
      <c r="B55" s="19"/>
      <c r="C55" s="19"/>
      <c r="D55" s="19"/>
      <c r="E55" s="19"/>
      <c r="F55" s="30"/>
      <c r="G55" s="31"/>
      <c r="H55" s="19"/>
      <c r="I55" s="31"/>
      <c r="J55" s="72"/>
      <c r="K55" s="72"/>
      <c r="L55" s="72"/>
    </row>
    <row r="56" spans="2:12" x14ac:dyDescent="0.25">
      <c r="B56" s="19"/>
      <c r="C56" s="19"/>
      <c r="D56" s="19"/>
      <c r="E56" s="19"/>
      <c r="F56" s="30"/>
      <c r="G56" s="31"/>
      <c r="H56" s="19"/>
      <c r="I56" s="31"/>
      <c r="J56" s="72"/>
      <c r="K56" s="72"/>
      <c r="L56" s="72"/>
    </row>
    <row r="57" spans="2:12" x14ac:dyDescent="0.25">
      <c r="B57" s="19"/>
      <c r="C57" s="19"/>
      <c r="D57" s="19"/>
      <c r="E57" s="19"/>
      <c r="F57" s="30"/>
      <c r="G57" s="31"/>
      <c r="H57" s="19"/>
      <c r="I57" s="31"/>
      <c r="J57" s="72"/>
      <c r="K57" s="72"/>
      <c r="L57" s="72"/>
    </row>
    <row r="58" spans="2:12" x14ac:dyDescent="0.25">
      <c r="B58" s="19"/>
      <c r="C58" s="19"/>
      <c r="D58" s="19"/>
      <c r="E58" s="19"/>
      <c r="F58" s="30"/>
      <c r="G58" s="31"/>
      <c r="H58" s="19"/>
      <c r="I58" s="31"/>
      <c r="J58" s="72"/>
      <c r="K58" s="72"/>
      <c r="L58" s="72"/>
    </row>
    <row r="59" spans="2:12" x14ac:dyDescent="0.25">
      <c r="B59" s="19"/>
      <c r="C59" s="19"/>
      <c r="D59" s="19"/>
      <c r="E59" s="19"/>
      <c r="F59" s="30"/>
      <c r="G59" s="31"/>
      <c r="H59" s="19"/>
      <c r="I59" s="31"/>
      <c r="J59" s="72"/>
      <c r="K59" s="72"/>
      <c r="L59" s="72"/>
    </row>
    <row r="60" spans="2:12" x14ac:dyDescent="0.25">
      <c r="B60" s="19"/>
      <c r="C60" s="19"/>
      <c r="D60" s="19"/>
      <c r="E60" s="19"/>
      <c r="F60" s="30"/>
      <c r="G60" s="31"/>
      <c r="H60" s="19"/>
      <c r="I60" s="31"/>
      <c r="J60" s="72"/>
      <c r="K60" s="72"/>
      <c r="L60" s="72"/>
    </row>
    <row r="61" spans="2:12" x14ac:dyDescent="0.25">
      <c r="B61" s="19"/>
      <c r="C61" s="19"/>
      <c r="D61" s="19"/>
      <c r="E61" s="19"/>
      <c r="F61" s="30"/>
      <c r="G61" s="31"/>
      <c r="H61" s="19"/>
      <c r="I61" s="31"/>
      <c r="J61" s="73"/>
      <c r="K61" s="73"/>
      <c r="L61" s="73"/>
    </row>
    <row r="62" spans="2:12" x14ac:dyDescent="0.25">
      <c r="B62" s="19"/>
      <c r="C62" s="19"/>
      <c r="D62" s="19"/>
      <c r="E62" s="19"/>
      <c r="F62" s="30"/>
      <c r="G62" s="31"/>
      <c r="H62" s="19"/>
      <c r="I62" s="31"/>
      <c r="J62" s="72"/>
      <c r="K62" s="72"/>
      <c r="L62" s="72"/>
    </row>
    <row r="63" spans="2:12" x14ac:dyDescent="0.25">
      <c r="B63" s="19"/>
      <c r="C63" s="19"/>
      <c r="D63" s="19"/>
      <c r="E63" s="19"/>
      <c r="F63" s="30"/>
      <c r="G63" s="31"/>
      <c r="H63" s="19"/>
      <c r="I63" s="31"/>
      <c r="J63" s="73"/>
      <c r="K63" s="73"/>
      <c r="L63" s="73"/>
    </row>
    <row r="64" spans="2:12" ht="29.25" customHeight="1" x14ac:dyDescent="0.25">
      <c r="B64" s="19"/>
      <c r="C64" s="19"/>
      <c r="D64" s="19"/>
      <c r="E64" s="19"/>
      <c r="F64" s="30"/>
      <c r="G64" s="31"/>
      <c r="H64" s="19"/>
      <c r="I64" s="31"/>
      <c r="J64" s="73"/>
      <c r="K64" s="73"/>
      <c r="L64" s="73"/>
    </row>
    <row r="65" spans="2:12" x14ac:dyDescent="0.25">
      <c r="B65" s="19"/>
      <c r="C65" s="19"/>
      <c r="D65" s="19"/>
      <c r="E65" s="19"/>
      <c r="F65" s="30"/>
      <c r="G65" s="31"/>
      <c r="H65" s="19"/>
      <c r="I65" s="31"/>
      <c r="J65" s="73"/>
      <c r="K65" s="73"/>
      <c r="L65" s="73"/>
    </row>
    <row r="66" spans="2:12" x14ac:dyDescent="0.25">
      <c r="B66" s="19"/>
      <c r="C66" s="19"/>
      <c r="D66" s="19"/>
      <c r="E66" s="19"/>
      <c r="F66" s="30"/>
      <c r="G66" s="31"/>
      <c r="H66" s="19"/>
      <c r="I66" s="31"/>
      <c r="J66" s="73"/>
      <c r="K66" s="73"/>
      <c r="L66" s="73"/>
    </row>
    <row r="67" spans="2:12" x14ac:dyDescent="0.25">
      <c r="B67" s="19"/>
      <c r="C67" s="19"/>
      <c r="D67" s="19"/>
      <c r="E67" s="19"/>
      <c r="F67" s="30"/>
      <c r="G67" s="31"/>
      <c r="H67" s="19"/>
      <c r="I67" s="31"/>
      <c r="J67" s="73"/>
      <c r="K67" s="73"/>
      <c r="L67" s="73"/>
    </row>
    <row r="68" spans="2:12" x14ac:dyDescent="0.25">
      <c r="B68" s="19"/>
      <c r="C68" s="19"/>
      <c r="D68" s="19"/>
      <c r="E68" s="19"/>
      <c r="F68" s="30"/>
      <c r="G68" s="31"/>
      <c r="H68" s="19"/>
      <c r="I68" s="31"/>
      <c r="J68" s="32"/>
      <c r="K68" s="32"/>
      <c r="L68" s="32"/>
    </row>
    <row r="69" spans="2:12" x14ac:dyDescent="0.25">
      <c r="B69" s="19"/>
      <c r="C69" s="19"/>
      <c r="D69" s="19"/>
      <c r="E69" s="19"/>
      <c r="F69" s="30"/>
      <c r="G69" s="31"/>
      <c r="H69" s="19"/>
      <c r="I69" s="31"/>
      <c r="J69" s="32"/>
      <c r="K69" s="32"/>
      <c r="L69" s="32"/>
    </row>
    <row r="70" spans="2:12" x14ac:dyDescent="0.25">
      <c r="B70" s="19"/>
      <c r="C70" s="19"/>
      <c r="D70" s="19"/>
      <c r="E70" s="19"/>
      <c r="F70" s="30"/>
      <c r="G70" s="31"/>
      <c r="H70" s="19"/>
      <c r="I70" s="31"/>
      <c r="J70" s="32"/>
      <c r="K70" s="32" t="s">
        <v>146</v>
      </c>
      <c r="L70" s="42">
        <f>SUM(F11:F70)</f>
        <v>181464800</v>
      </c>
    </row>
    <row r="71" spans="2:12" x14ac:dyDescent="0.25">
      <c r="B71" s="19"/>
      <c r="C71" s="19"/>
      <c r="D71" s="19"/>
      <c r="E71" s="19"/>
      <c r="F71" s="30"/>
      <c r="G71" s="31"/>
      <c r="H71" s="19"/>
      <c r="I71" s="31"/>
      <c r="J71" s="72"/>
      <c r="K71" s="72"/>
      <c r="L71" s="72"/>
    </row>
    <row r="72" spans="2:12" ht="15" customHeight="1" x14ac:dyDescent="0.25">
      <c r="B72" s="19" t="s">
        <v>426</v>
      </c>
      <c r="C72" s="19" t="s">
        <v>9</v>
      </c>
      <c r="D72" s="19" t="s">
        <v>427</v>
      </c>
      <c r="E72" s="19" t="s">
        <v>428</v>
      </c>
      <c r="F72" s="30" t="e">
        <f>I72*#REF!</f>
        <v>#REF!</v>
      </c>
      <c r="G72" s="31" t="s">
        <v>399</v>
      </c>
      <c r="H72" s="31" t="s">
        <v>388</v>
      </c>
      <c r="I72" s="31">
        <v>1302</v>
      </c>
      <c r="J72" s="71" t="s">
        <v>430</v>
      </c>
      <c r="K72" s="71"/>
      <c r="L72" s="71"/>
    </row>
    <row r="73" spans="2:12" x14ac:dyDescent="0.25">
      <c r="B73" s="19" t="s">
        <v>426</v>
      </c>
      <c r="C73" s="19" t="s">
        <v>9</v>
      </c>
      <c r="D73" s="19" t="s">
        <v>80</v>
      </c>
      <c r="E73" s="19" t="s">
        <v>79</v>
      </c>
      <c r="F73" s="30" t="e">
        <f>I73*#REF!</f>
        <v>#REF!</v>
      </c>
      <c r="G73" s="31"/>
      <c r="H73" s="31" t="s">
        <v>389</v>
      </c>
      <c r="I73" s="31">
        <v>150</v>
      </c>
      <c r="J73" s="71" t="s">
        <v>429</v>
      </c>
      <c r="K73" s="71"/>
      <c r="L73" s="71"/>
    </row>
    <row r="74" spans="2:12" x14ac:dyDescent="0.25">
      <c r="B74" s="19" t="s">
        <v>426</v>
      </c>
      <c r="C74" s="19" t="s">
        <v>9</v>
      </c>
      <c r="D74" s="19" t="s">
        <v>80</v>
      </c>
      <c r="F74" s="30"/>
      <c r="G74" s="31"/>
      <c r="H74" s="31"/>
      <c r="I74" s="31"/>
      <c r="J74" s="71"/>
      <c r="K74" s="71"/>
      <c r="L74" s="71"/>
    </row>
    <row r="75" spans="2:12" x14ac:dyDescent="0.25">
      <c r="F75" s="30"/>
      <c r="G75" s="31"/>
      <c r="H75" s="31"/>
      <c r="I75" s="31"/>
      <c r="J75" s="71"/>
      <c r="K75" s="71"/>
      <c r="L75" s="71"/>
    </row>
    <row r="76" spans="2:12" x14ac:dyDescent="0.25">
      <c r="F76" s="30"/>
      <c r="G76" s="31"/>
      <c r="H76" s="31"/>
      <c r="I76" s="31"/>
      <c r="J76" s="71"/>
      <c r="K76" s="71"/>
      <c r="L76" s="71"/>
    </row>
    <row r="77" spans="2:12" x14ac:dyDescent="0.25">
      <c r="F77" s="30"/>
      <c r="G77" s="31"/>
      <c r="H77" s="31"/>
      <c r="I77" s="31"/>
      <c r="J77" s="71"/>
      <c r="K77" s="71"/>
      <c r="L77" s="71"/>
    </row>
    <row r="78" spans="2:12" x14ac:dyDescent="0.25">
      <c r="F78" s="30"/>
      <c r="G78" s="31"/>
      <c r="H78" s="31"/>
      <c r="I78" s="31"/>
      <c r="J78" s="71"/>
      <c r="K78" s="71"/>
      <c r="L78" s="71"/>
    </row>
    <row r="79" spans="2:12" x14ac:dyDescent="0.25">
      <c r="F79" s="30"/>
      <c r="G79" s="31"/>
      <c r="H79" s="31"/>
      <c r="I79" s="31"/>
      <c r="J79" s="71"/>
      <c r="K79" s="71"/>
      <c r="L79" s="71"/>
    </row>
    <row r="80" spans="2:12" x14ac:dyDescent="0.25">
      <c r="F80" s="30"/>
      <c r="G80" s="31"/>
      <c r="H80" s="31"/>
      <c r="I80" s="31"/>
      <c r="J80" s="71"/>
      <c r="K80" s="71"/>
      <c r="L80" s="71"/>
    </row>
    <row r="81" spans="6:12" x14ac:dyDescent="0.25">
      <c r="F81" s="30"/>
      <c r="G81" s="31"/>
      <c r="H81" s="31"/>
      <c r="I81" s="31"/>
      <c r="J81" s="71"/>
      <c r="K81" s="71"/>
      <c r="L81" s="71"/>
    </row>
    <row r="82" spans="6:12" x14ac:dyDescent="0.25">
      <c r="F82" s="30"/>
      <c r="G82" s="31"/>
      <c r="H82" s="31"/>
      <c r="I82" s="31"/>
      <c r="J82" s="71"/>
      <c r="K82" s="71"/>
      <c r="L82" s="71"/>
    </row>
    <row r="83" spans="6:12" x14ac:dyDescent="0.25">
      <c r="F83" s="30"/>
      <c r="G83" s="31"/>
      <c r="H83" s="31"/>
      <c r="I83" s="31"/>
      <c r="J83" s="71"/>
      <c r="K83" s="71"/>
      <c r="L83" s="71"/>
    </row>
    <row r="84" spans="6:12" x14ac:dyDescent="0.25">
      <c r="F84" s="30"/>
      <c r="G84" s="31"/>
      <c r="H84" s="31"/>
      <c r="I84" s="31"/>
      <c r="J84" s="71"/>
      <c r="K84" s="71"/>
      <c r="L84" s="71"/>
    </row>
    <row r="85" spans="6:12" x14ac:dyDescent="0.25">
      <c r="F85" s="30"/>
      <c r="G85" s="31"/>
      <c r="H85" s="31"/>
      <c r="I85" s="31"/>
      <c r="J85" s="71"/>
      <c r="K85" s="71"/>
      <c r="L85" s="71"/>
    </row>
    <row r="86" spans="6:12" x14ac:dyDescent="0.25">
      <c r="F86" s="30"/>
      <c r="G86" s="31"/>
      <c r="H86" s="31"/>
      <c r="I86" s="31"/>
      <c r="J86" s="71"/>
      <c r="K86" s="71"/>
      <c r="L86" s="71"/>
    </row>
    <row r="87" spans="6:12" x14ac:dyDescent="0.25">
      <c r="F87" s="30"/>
      <c r="G87" s="31"/>
      <c r="H87" s="31"/>
      <c r="I87" s="31"/>
      <c r="J87" s="71"/>
      <c r="K87" s="71"/>
      <c r="L87" s="71"/>
    </row>
    <row r="88" spans="6:12" x14ac:dyDescent="0.25">
      <c r="F88" s="30"/>
      <c r="G88" s="31"/>
      <c r="H88" s="31"/>
      <c r="I88" s="31"/>
      <c r="J88" s="71"/>
      <c r="K88" s="71"/>
      <c r="L88" s="71"/>
    </row>
    <row r="89" spans="6:12" x14ac:dyDescent="0.25">
      <c r="F89" s="30"/>
      <c r="G89" s="31"/>
      <c r="H89" s="31"/>
      <c r="I89" s="31"/>
      <c r="J89" s="71"/>
      <c r="K89" s="71"/>
      <c r="L89" s="71"/>
    </row>
    <row r="90" spans="6:12" x14ac:dyDescent="0.25">
      <c r="F90" s="30"/>
      <c r="G90" s="31"/>
      <c r="H90" s="31"/>
      <c r="I90" s="31"/>
      <c r="J90" s="71"/>
      <c r="K90" s="71"/>
      <c r="L90" s="71"/>
    </row>
    <row r="91" spans="6:12" x14ac:dyDescent="0.25">
      <c r="F91" s="30"/>
      <c r="G91" s="31"/>
      <c r="H91" s="31"/>
      <c r="I91" s="31"/>
      <c r="J91" s="71"/>
      <c r="K91" s="71"/>
      <c r="L91" s="71"/>
    </row>
    <row r="92" spans="6:12" x14ac:dyDescent="0.25">
      <c r="F92" s="30"/>
      <c r="G92" s="31"/>
      <c r="H92" s="31"/>
      <c r="I92" s="31"/>
      <c r="J92" s="71"/>
      <c r="K92" s="71"/>
      <c r="L92" s="71"/>
    </row>
    <row r="93" spans="6:12" x14ac:dyDescent="0.25">
      <c r="F93" s="30"/>
      <c r="G93" s="31"/>
      <c r="H93" s="31"/>
      <c r="I93" s="31"/>
      <c r="J93" s="71"/>
      <c r="K93" s="71"/>
      <c r="L93" s="71"/>
    </row>
    <row r="94" spans="6:12" x14ac:dyDescent="0.25">
      <c r="F94" s="30"/>
      <c r="G94" s="31"/>
      <c r="H94" s="31"/>
      <c r="I94" s="31"/>
      <c r="J94" s="71"/>
      <c r="K94" s="71"/>
      <c r="L94" s="71"/>
    </row>
    <row r="95" spans="6:12" x14ac:dyDescent="0.25">
      <c r="F95" s="30"/>
      <c r="G95" s="31"/>
      <c r="H95" s="31"/>
      <c r="I95" s="31"/>
      <c r="J95" s="71"/>
      <c r="K95" s="71"/>
      <c r="L95" s="71"/>
    </row>
    <row r="96" spans="6:12" x14ac:dyDescent="0.25">
      <c r="F96" s="26"/>
    </row>
    <row r="97" spans="6:6" x14ac:dyDescent="0.25">
      <c r="F97" s="26"/>
    </row>
    <row r="98" spans="6:6" x14ac:dyDescent="0.25">
      <c r="F98" s="26"/>
    </row>
    <row r="99" spans="6:6" x14ac:dyDescent="0.25">
      <c r="F99" s="26"/>
    </row>
    <row r="100" spans="6:6" x14ac:dyDescent="0.25">
      <c r="F100" s="26"/>
    </row>
    <row r="101" spans="6:6" x14ac:dyDescent="0.25">
      <c r="F101" s="26"/>
    </row>
    <row r="102" spans="6:6" x14ac:dyDescent="0.25">
      <c r="F102" s="26"/>
    </row>
    <row r="103" spans="6:6" x14ac:dyDescent="0.25">
      <c r="F103" s="26"/>
    </row>
    <row r="104" spans="6:6" x14ac:dyDescent="0.25">
      <c r="F104" s="26"/>
    </row>
    <row r="105" spans="6:6" x14ac:dyDescent="0.25">
      <c r="F105" s="26"/>
    </row>
    <row r="106" spans="6:6" x14ac:dyDescent="0.25">
      <c r="F106" s="26"/>
    </row>
    <row r="107" spans="6:6" x14ac:dyDescent="0.25">
      <c r="F107" s="26"/>
    </row>
    <row r="108" spans="6:6" x14ac:dyDescent="0.25">
      <c r="F108" s="26"/>
    </row>
    <row r="109" spans="6:6" x14ac:dyDescent="0.25">
      <c r="F109" s="26"/>
    </row>
    <row r="110" spans="6:6" x14ac:dyDescent="0.25">
      <c r="F110" s="26"/>
    </row>
    <row r="111" spans="6:6" x14ac:dyDescent="0.25">
      <c r="F111" s="26"/>
    </row>
    <row r="112" spans="6:6" x14ac:dyDescent="0.25">
      <c r="F112" s="26"/>
    </row>
    <row r="113" spans="6:6" x14ac:dyDescent="0.25">
      <c r="F113" s="26"/>
    </row>
    <row r="114" spans="6:6" x14ac:dyDescent="0.25">
      <c r="F114" s="26"/>
    </row>
    <row r="115" spans="6:6" x14ac:dyDescent="0.25">
      <c r="F115" s="26"/>
    </row>
    <row r="116" spans="6:6" x14ac:dyDescent="0.25">
      <c r="F116" s="26"/>
    </row>
    <row r="117" spans="6:6" x14ac:dyDescent="0.25">
      <c r="F117" s="26"/>
    </row>
    <row r="118" spans="6:6" x14ac:dyDescent="0.25">
      <c r="F118" s="26"/>
    </row>
    <row r="119" spans="6:6" x14ac:dyDescent="0.25">
      <c r="F119" s="26"/>
    </row>
    <row r="120" spans="6:6" x14ac:dyDescent="0.25">
      <c r="F120" s="26"/>
    </row>
    <row r="121" spans="6:6" x14ac:dyDescent="0.25">
      <c r="F121" s="26"/>
    </row>
    <row r="122" spans="6:6" x14ac:dyDescent="0.25">
      <c r="F122" s="26"/>
    </row>
    <row r="123" spans="6:6" x14ac:dyDescent="0.25">
      <c r="F123" s="26"/>
    </row>
    <row r="124" spans="6:6" x14ac:dyDescent="0.25">
      <c r="F124" s="26"/>
    </row>
    <row r="125" spans="6:6" x14ac:dyDescent="0.25">
      <c r="F125" s="26"/>
    </row>
    <row r="126" spans="6:6" x14ac:dyDescent="0.25">
      <c r="F126" s="26"/>
    </row>
    <row r="127" spans="6:6" x14ac:dyDescent="0.25">
      <c r="F127" s="26"/>
    </row>
    <row r="128" spans="6:6" x14ac:dyDescent="0.25">
      <c r="F128" s="26"/>
    </row>
    <row r="129" spans="6:6" x14ac:dyDescent="0.25">
      <c r="F129" s="26"/>
    </row>
    <row r="130" spans="6:6" x14ac:dyDescent="0.25">
      <c r="F130" s="26"/>
    </row>
    <row r="131" spans="6:6" x14ac:dyDescent="0.25">
      <c r="F131" s="26"/>
    </row>
    <row r="132" spans="6:6" x14ac:dyDescent="0.25">
      <c r="F132" s="26"/>
    </row>
    <row r="133" spans="6:6" x14ac:dyDescent="0.25">
      <c r="F133" s="26"/>
    </row>
    <row r="134" spans="6:6" x14ac:dyDescent="0.25">
      <c r="F134" s="26"/>
    </row>
    <row r="135" spans="6:6" x14ac:dyDescent="0.25">
      <c r="F135" s="26"/>
    </row>
    <row r="136" spans="6:6" x14ac:dyDescent="0.25">
      <c r="F136" s="26"/>
    </row>
    <row r="137" spans="6:6" x14ac:dyDescent="0.25">
      <c r="F137" s="26"/>
    </row>
    <row r="138" spans="6:6" x14ac:dyDescent="0.25">
      <c r="F138" s="26"/>
    </row>
    <row r="139" spans="6:6" x14ac:dyDescent="0.25">
      <c r="F139" s="26"/>
    </row>
    <row r="140" spans="6:6" x14ac:dyDescent="0.25">
      <c r="F140" s="26"/>
    </row>
    <row r="141" spans="6:6" x14ac:dyDescent="0.25">
      <c r="F141" s="26"/>
    </row>
    <row r="142" spans="6:6" x14ac:dyDescent="0.25">
      <c r="F142" s="26"/>
    </row>
    <row r="143" spans="6:6" x14ac:dyDescent="0.25">
      <c r="F143" s="26"/>
    </row>
    <row r="144" spans="6:6" x14ac:dyDescent="0.25">
      <c r="F144" s="26"/>
    </row>
    <row r="145" spans="6:6" x14ac:dyDescent="0.25">
      <c r="F145" s="26"/>
    </row>
    <row r="146" spans="6:6" x14ac:dyDescent="0.25">
      <c r="F146" s="26"/>
    </row>
    <row r="147" spans="6:6" x14ac:dyDescent="0.25">
      <c r="F147" s="26"/>
    </row>
    <row r="148" spans="6:6" x14ac:dyDescent="0.25">
      <c r="F148" s="26"/>
    </row>
    <row r="149" spans="6:6" x14ac:dyDescent="0.25">
      <c r="F149" s="26"/>
    </row>
    <row r="150" spans="6:6" x14ac:dyDescent="0.25">
      <c r="F150" s="26"/>
    </row>
    <row r="151" spans="6:6" x14ac:dyDescent="0.25">
      <c r="F151" s="26"/>
    </row>
    <row r="152" spans="6:6" x14ac:dyDescent="0.25">
      <c r="F152" s="26"/>
    </row>
    <row r="153" spans="6:6" x14ac:dyDescent="0.25">
      <c r="F153" s="26"/>
    </row>
    <row r="154" spans="6:6" x14ac:dyDescent="0.25">
      <c r="F154" s="26"/>
    </row>
    <row r="155" spans="6:6" x14ac:dyDescent="0.25">
      <c r="F155" s="26"/>
    </row>
    <row r="156" spans="6:6" x14ac:dyDescent="0.25">
      <c r="F156" s="26"/>
    </row>
    <row r="157" spans="6:6" x14ac:dyDescent="0.25">
      <c r="F157" s="26"/>
    </row>
    <row r="158" spans="6:6" x14ac:dyDescent="0.25">
      <c r="F158" s="26"/>
    </row>
    <row r="159" spans="6:6" x14ac:dyDescent="0.25">
      <c r="F159" s="26"/>
    </row>
    <row r="160" spans="6:6" x14ac:dyDescent="0.25">
      <c r="F160" s="26"/>
    </row>
    <row r="161" spans="6:6" x14ac:dyDescent="0.25">
      <c r="F161" s="26"/>
    </row>
    <row r="162" spans="6:6" x14ac:dyDescent="0.25">
      <c r="F162" s="26"/>
    </row>
    <row r="163" spans="6:6" x14ac:dyDescent="0.25">
      <c r="F163" s="26"/>
    </row>
    <row r="164" spans="6:6" x14ac:dyDescent="0.25">
      <c r="F164" s="26"/>
    </row>
    <row r="165" spans="6:6" x14ac:dyDescent="0.25">
      <c r="F165" s="26"/>
    </row>
    <row r="166" spans="6:6" x14ac:dyDescent="0.25">
      <c r="F166" s="26"/>
    </row>
    <row r="167" spans="6:6" x14ac:dyDescent="0.25">
      <c r="F167" s="26"/>
    </row>
    <row r="168" spans="6:6" x14ac:dyDescent="0.25">
      <c r="F168" s="26"/>
    </row>
    <row r="169" spans="6:6" x14ac:dyDescent="0.25">
      <c r="F169" s="26"/>
    </row>
    <row r="170" spans="6:6" x14ac:dyDescent="0.25">
      <c r="F170" s="26"/>
    </row>
    <row r="171" spans="6:6" x14ac:dyDescent="0.25">
      <c r="F171" s="26"/>
    </row>
    <row r="172" spans="6:6" x14ac:dyDescent="0.25">
      <c r="F172" s="26"/>
    </row>
    <row r="173" spans="6:6" x14ac:dyDescent="0.25">
      <c r="F173" s="26"/>
    </row>
    <row r="174" spans="6:6" x14ac:dyDescent="0.25">
      <c r="F174" s="26"/>
    </row>
    <row r="175" spans="6:6" x14ac:dyDescent="0.25">
      <c r="F175" s="26"/>
    </row>
    <row r="176" spans="6:6" x14ac:dyDescent="0.25">
      <c r="F176" s="26"/>
    </row>
    <row r="177" spans="6:6" x14ac:dyDescent="0.25">
      <c r="F177" s="26"/>
    </row>
    <row r="178" spans="6:6" x14ac:dyDescent="0.25">
      <c r="F178" s="26"/>
    </row>
    <row r="179" spans="6:6" x14ac:dyDescent="0.25">
      <c r="F179" s="26"/>
    </row>
    <row r="180" spans="6:6" x14ac:dyDescent="0.25">
      <c r="F180" s="26"/>
    </row>
    <row r="181" spans="6:6" x14ac:dyDescent="0.25">
      <c r="F181" s="26"/>
    </row>
    <row r="182" spans="6:6" x14ac:dyDescent="0.25">
      <c r="F182" s="26"/>
    </row>
    <row r="183" spans="6:6" x14ac:dyDescent="0.25">
      <c r="F183" s="26"/>
    </row>
    <row r="184" spans="6:6" x14ac:dyDescent="0.25">
      <c r="F184" s="26"/>
    </row>
    <row r="185" spans="6:6" x14ac:dyDescent="0.25">
      <c r="F185" s="26"/>
    </row>
    <row r="186" spans="6:6" x14ac:dyDescent="0.25">
      <c r="F186" s="26"/>
    </row>
    <row r="187" spans="6:6" x14ac:dyDescent="0.25">
      <c r="F187" s="26"/>
    </row>
    <row r="188" spans="6:6" x14ac:dyDescent="0.25">
      <c r="F188" s="26"/>
    </row>
    <row r="189" spans="6:6" x14ac:dyDescent="0.25">
      <c r="F189" s="26"/>
    </row>
    <row r="190" spans="6:6" x14ac:dyDescent="0.25">
      <c r="F190" s="26"/>
    </row>
    <row r="191" spans="6:6" x14ac:dyDescent="0.25">
      <c r="F191" s="26"/>
    </row>
    <row r="192" spans="6:6" x14ac:dyDescent="0.25">
      <c r="F192" s="26"/>
    </row>
    <row r="193" spans="6:6" x14ac:dyDescent="0.25">
      <c r="F193" s="26"/>
    </row>
    <row r="194" spans="6:6" x14ac:dyDescent="0.25">
      <c r="F194" s="26"/>
    </row>
    <row r="195" spans="6:6" x14ac:dyDescent="0.25">
      <c r="F195" s="26"/>
    </row>
    <row r="196" spans="6:6" x14ac:dyDescent="0.25">
      <c r="F196" s="26"/>
    </row>
    <row r="197" spans="6:6" x14ac:dyDescent="0.25">
      <c r="F197" s="26"/>
    </row>
    <row r="198" spans="6:6" x14ac:dyDescent="0.25">
      <c r="F198" s="26"/>
    </row>
    <row r="199" spans="6:6" x14ac:dyDescent="0.25">
      <c r="F199" s="26"/>
    </row>
    <row r="200" spans="6:6" x14ac:dyDescent="0.25">
      <c r="F200" s="26"/>
    </row>
    <row r="201" spans="6:6" x14ac:dyDescent="0.25">
      <c r="F201" s="26"/>
    </row>
    <row r="202" spans="6:6" x14ac:dyDescent="0.25">
      <c r="F202" s="26"/>
    </row>
    <row r="203" spans="6:6" x14ac:dyDescent="0.25">
      <c r="F203" s="26"/>
    </row>
    <row r="204" spans="6:6" x14ac:dyDescent="0.25">
      <c r="F204" s="26"/>
    </row>
    <row r="205" spans="6:6" x14ac:dyDescent="0.25">
      <c r="F205" s="26"/>
    </row>
    <row r="206" spans="6:6" x14ac:dyDescent="0.25">
      <c r="F206" s="26"/>
    </row>
    <row r="207" spans="6:6" x14ac:dyDescent="0.25">
      <c r="F207" s="26"/>
    </row>
    <row r="208" spans="6:6" x14ac:dyDescent="0.25">
      <c r="F208" s="26"/>
    </row>
    <row r="209" spans="6:6" x14ac:dyDescent="0.25">
      <c r="F209" s="26"/>
    </row>
    <row r="210" spans="6:6" x14ac:dyDescent="0.25">
      <c r="F210" s="26"/>
    </row>
    <row r="211" spans="6:6" x14ac:dyDescent="0.25">
      <c r="F211" s="26"/>
    </row>
    <row r="212" spans="6:6" x14ac:dyDescent="0.25">
      <c r="F212" s="26"/>
    </row>
    <row r="213" spans="6:6" x14ac:dyDescent="0.25">
      <c r="F213" s="26"/>
    </row>
    <row r="214" spans="6:6" x14ac:dyDescent="0.25">
      <c r="F214" s="26"/>
    </row>
    <row r="215" spans="6:6" x14ac:dyDescent="0.25">
      <c r="F215" s="26"/>
    </row>
    <row r="216" spans="6:6" x14ac:dyDescent="0.25">
      <c r="F216" s="26"/>
    </row>
    <row r="217" spans="6:6" x14ac:dyDescent="0.25">
      <c r="F217" s="26"/>
    </row>
    <row r="218" spans="6:6" x14ac:dyDescent="0.25">
      <c r="F218" s="26"/>
    </row>
    <row r="219" spans="6:6" x14ac:dyDescent="0.25">
      <c r="F219" s="26"/>
    </row>
    <row r="220" spans="6:6" x14ac:dyDescent="0.25">
      <c r="F220" s="26"/>
    </row>
    <row r="221" spans="6:6" x14ac:dyDescent="0.25">
      <c r="F221" s="26"/>
    </row>
    <row r="222" spans="6:6" x14ac:dyDescent="0.25">
      <c r="F222" s="26"/>
    </row>
    <row r="223" spans="6:6" x14ac:dyDescent="0.25">
      <c r="F223" s="26"/>
    </row>
    <row r="224" spans="6:6" x14ac:dyDescent="0.25">
      <c r="F224" s="26"/>
    </row>
    <row r="225" spans="6:6" x14ac:dyDescent="0.25">
      <c r="F225" s="26"/>
    </row>
    <row r="226" spans="6:6" x14ac:dyDescent="0.25">
      <c r="F226" s="26"/>
    </row>
    <row r="227" spans="6:6" x14ac:dyDescent="0.25">
      <c r="F227" s="26"/>
    </row>
    <row r="228" spans="6:6" x14ac:dyDescent="0.25">
      <c r="F228" s="26"/>
    </row>
    <row r="229" spans="6:6" x14ac:dyDescent="0.25">
      <c r="F229" s="26"/>
    </row>
    <row r="230" spans="6:6" x14ac:dyDescent="0.25">
      <c r="F230" s="26"/>
    </row>
    <row r="231" spans="6:6" x14ac:dyDescent="0.25">
      <c r="F231" s="26"/>
    </row>
    <row r="232" spans="6:6" x14ac:dyDescent="0.25">
      <c r="F232" s="26"/>
    </row>
    <row r="233" spans="6:6" x14ac:dyDescent="0.25">
      <c r="F233" s="26"/>
    </row>
    <row r="234" spans="6:6" x14ac:dyDescent="0.25">
      <c r="F234" s="26"/>
    </row>
    <row r="235" spans="6:6" x14ac:dyDescent="0.25">
      <c r="F235" s="26"/>
    </row>
    <row r="236" spans="6:6" x14ac:dyDescent="0.25">
      <c r="F236" s="26"/>
    </row>
    <row r="237" spans="6:6" x14ac:dyDescent="0.25">
      <c r="F237" s="26"/>
    </row>
    <row r="238" spans="6:6" x14ac:dyDescent="0.25">
      <c r="F238" s="26"/>
    </row>
    <row r="239" spans="6:6" x14ac:dyDescent="0.25">
      <c r="F239" s="26"/>
    </row>
    <row r="240" spans="6:6" x14ac:dyDescent="0.25">
      <c r="F240" s="26"/>
    </row>
    <row r="241" spans="6:6" x14ac:dyDescent="0.25">
      <c r="F241" s="26"/>
    </row>
    <row r="242" spans="6:6" x14ac:dyDescent="0.25">
      <c r="F242" s="26"/>
    </row>
    <row r="243" spans="6:6" x14ac:dyDescent="0.25">
      <c r="F243" s="26"/>
    </row>
    <row r="244" spans="6:6" x14ac:dyDescent="0.25">
      <c r="F244" s="26"/>
    </row>
    <row r="245" spans="6:6" x14ac:dyDescent="0.25">
      <c r="F245" s="26"/>
    </row>
    <row r="246" spans="6:6" x14ac:dyDescent="0.25">
      <c r="F246" s="26"/>
    </row>
    <row r="247" spans="6:6" x14ac:dyDescent="0.25">
      <c r="F247" s="26"/>
    </row>
    <row r="248" spans="6:6" x14ac:dyDescent="0.25">
      <c r="F248" s="26"/>
    </row>
    <row r="249" spans="6:6" x14ac:dyDescent="0.25">
      <c r="F249" s="26"/>
    </row>
    <row r="250" spans="6:6" x14ac:dyDescent="0.25">
      <c r="F250" s="26"/>
    </row>
    <row r="251" spans="6:6" x14ac:dyDescent="0.25">
      <c r="F251" s="26"/>
    </row>
    <row r="252" spans="6:6" x14ac:dyDescent="0.25">
      <c r="F252" s="26"/>
    </row>
    <row r="253" spans="6:6" x14ac:dyDescent="0.25">
      <c r="F253" s="26"/>
    </row>
    <row r="254" spans="6:6" x14ac:dyDescent="0.25">
      <c r="F254" s="26"/>
    </row>
    <row r="255" spans="6:6" x14ac:dyDescent="0.25">
      <c r="F255" s="26"/>
    </row>
    <row r="256" spans="6:6" x14ac:dyDescent="0.25">
      <c r="F256" s="26"/>
    </row>
    <row r="257" spans="6:6" x14ac:dyDescent="0.25">
      <c r="F257" s="26"/>
    </row>
    <row r="258" spans="6:6" x14ac:dyDescent="0.25">
      <c r="F258" s="26"/>
    </row>
    <row r="259" spans="6:6" x14ac:dyDescent="0.25">
      <c r="F259" s="26"/>
    </row>
    <row r="260" spans="6:6" x14ac:dyDescent="0.25">
      <c r="F260" s="26"/>
    </row>
    <row r="261" spans="6:6" x14ac:dyDescent="0.25">
      <c r="F261" s="26"/>
    </row>
    <row r="262" spans="6:6" x14ac:dyDescent="0.25">
      <c r="F262" s="26"/>
    </row>
    <row r="263" spans="6:6" x14ac:dyDescent="0.25">
      <c r="F263" s="26"/>
    </row>
    <row r="264" spans="6:6" x14ac:dyDescent="0.25">
      <c r="F264" s="26"/>
    </row>
    <row r="265" spans="6:6" x14ac:dyDescent="0.25">
      <c r="F265" s="26"/>
    </row>
    <row r="266" spans="6:6" x14ac:dyDescent="0.25">
      <c r="F266" s="26"/>
    </row>
    <row r="267" spans="6:6" x14ac:dyDescent="0.25">
      <c r="F267" s="26"/>
    </row>
    <row r="268" spans="6:6" x14ac:dyDescent="0.25">
      <c r="F268" s="26"/>
    </row>
    <row r="269" spans="6:6" x14ac:dyDescent="0.25">
      <c r="F269" s="26"/>
    </row>
    <row r="270" spans="6:6" x14ac:dyDescent="0.25">
      <c r="F270" s="26"/>
    </row>
    <row r="271" spans="6:6" x14ac:dyDescent="0.25">
      <c r="F271" s="26"/>
    </row>
    <row r="272" spans="6:6" x14ac:dyDescent="0.25">
      <c r="F272" s="26"/>
    </row>
    <row r="273" spans="6:6" x14ac:dyDescent="0.25">
      <c r="F273" s="26"/>
    </row>
    <row r="274" spans="6:6" x14ac:dyDescent="0.25">
      <c r="F274" s="26"/>
    </row>
    <row r="275" spans="6:6" x14ac:dyDescent="0.25">
      <c r="F275" s="26"/>
    </row>
    <row r="276" spans="6:6" x14ac:dyDescent="0.25">
      <c r="F276" s="26"/>
    </row>
    <row r="277" spans="6:6" x14ac:dyDescent="0.25">
      <c r="F277" s="26"/>
    </row>
    <row r="278" spans="6:6" x14ac:dyDescent="0.25">
      <c r="F278" s="26"/>
    </row>
    <row r="279" spans="6:6" x14ac:dyDescent="0.25">
      <c r="F279" s="26"/>
    </row>
    <row r="280" spans="6:6" x14ac:dyDescent="0.25">
      <c r="F280" s="26"/>
    </row>
    <row r="281" spans="6:6" x14ac:dyDescent="0.25">
      <c r="F281" s="26"/>
    </row>
    <row r="282" spans="6:6" x14ac:dyDescent="0.25">
      <c r="F282" s="26"/>
    </row>
    <row r="283" spans="6:6" x14ac:dyDescent="0.25">
      <c r="F283" s="26"/>
    </row>
    <row r="284" spans="6:6" x14ac:dyDescent="0.25">
      <c r="F284" s="26"/>
    </row>
    <row r="285" spans="6:6" x14ac:dyDescent="0.25">
      <c r="F285" s="26"/>
    </row>
    <row r="286" spans="6:6" x14ac:dyDescent="0.25">
      <c r="F286" s="26"/>
    </row>
    <row r="287" spans="6:6" x14ac:dyDescent="0.25">
      <c r="F287" s="26"/>
    </row>
    <row r="288" spans="6:6" x14ac:dyDescent="0.25">
      <c r="F288" s="26"/>
    </row>
    <row r="289" spans="6:6" x14ac:dyDescent="0.25">
      <c r="F289" s="26"/>
    </row>
    <row r="290" spans="6:6" x14ac:dyDescent="0.25">
      <c r="F290" s="26"/>
    </row>
    <row r="291" spans="6:6" x14ac:dyDescent="0.25">
      <c r="F291" s="26"/>
    </row>
    <row r="292" spans="6:6" x14ac:dyDescent="0.25">
      <c r="F292" s="26"/>
    </row>
    <row r="293" spans="6:6" x14ac:dyDescent="0.25">
      <c r="F293" s="26"/>
    </row>
    <row r="294" spans="6:6" x14ac:dyDescent="0.25">
      <c r="F294" s="26"/>
    </row>
    <row r="295" spans="6:6" x14ac:dyDescent="0.25">
      <c r="F295" s="26"/>
    </row>
    <row r="296" spans="6:6" x14ac:dyDescent="0.25">
      <c r="F296" s="26"/>
    </row>
    <row r="297" spans="6:6" x14ac:dyDescent="0.25">
      <c r="F297" s="26"/>
    </row>
    <row r="298" spans="6:6" x14ac:dyDescent="0.25">
      <c r="F298" s="26"/>
    </row>
    <row r="299" spans="6:6" x14ac:dyDescent="0.25">
      <c r="F299" s="26"/>
    </row>
    <row r="300" spans="6:6" x14ac:dyDescent="0.25">
      <c r="F300" s="26"/>
    </row>
    <row r="301" spans="6:6" x14ac:dyDescent="0.25">
      <c r="F301" s="26"/>
    </row>
    <row r="302" spans="6:6" x14ac:dyDescent="0.25">
      <c r="F302" s="26"/>
    </row>
    <row r="303" spans="6:6" x14ac:dyDescent="0.25">
      <c r="F303" s="26"/>
    </row>
    <row r="304" spans="6:6" x14ac:dyDescent="0.25">
      <c r="F304" s="26"/>
    </row>
    <row r="305" spans="6:6" x14ac:dyDescent="0.25">
      <c r="F305" s="26"/>
    </row>
    <row r="306" spans="6:6" x14ac:dyDescent="0.25">
      <c r="F306" s="26"/>
    </row>
    <row r="307" spans="6:6" x14ac:dyDescent="0.25">
      <c r="F307" s="26"/>
    </row>
  </sheetData>
  <mergeCells count="85">
    <mergeCell ref="J18:L18"/>
    <mergeCell ref="E1:F1"/>
    <mergeCell ref="G1:J1"/>
    <mergeCell ref="D2:J2"/>
    <mergeCell ref="J10:L10"/>
    <mergeCell ref="J11:L11"/>
    <mergeCell ref="J12:L12"/>
    <mergeCell ref="J13:L13"/>
    <mergeCell ref="J14:L14"/>
    <mergeCell ref="J15:L15"/>
    <mergeCell ref="J16:L16"/>
    <mergeCell ref="J17:L17"/>
    <mergeCell ref="J32:L32"/>
    <mergeCell ref="J19:L19"/>
    <mergeCell ref="J20:L20"/>
    <mergeCell ref="J21:L21"/>
    <mergeCell ref="J22:L22"/>
    <mergeCell ref="J23:L23"/>
    <mergeCell ref="J24:L24"/>
    <mergeCell ref="J25:L25"/>
    <mergeCell ref="J26:L26"/>
    <mergeCell ref="J27:L27"/>
    <mergeCell ref="J30:L30"/>
    <mergeCell ref="J31:L31"/>
    <mergeCell ref="J28:L28"/>
    <mergeCell ref="J44:L44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J42:L42"/>
    <mergeCell ref="J43:L43"/>
    <mergeCell ref="J56:L56"/>
    <mergeCell ref="J45:L45"/>
    <mergeCell ref="J46:L46"/>
    <mergeCell ref="J47:L47"/>
    <mergeCell ref="J48:L48"/>
    <mergeCell ref="J49:L49"/>
    <mergeCell ref="J50:L50"/>
    <mergeCell ref="J51:L51"/>
    <mergeCell ref="J52:L52"/>
    <mergeCell ref="J53:L53"/>
    <mergeCell ref="J54:L54"/>
    <mergeCell ref="J55:L55"/>
    <mergeCell ref="J71:L71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83:L83"/>
    <mergeCell ref="J72:L72"/>
    <mergeCell ref="J73:L73"/>
    <mergeCell ref="J74:L74"/>
    <mergeCell ref="J75:L75"/>
    <mergeCell ref="J76:L76"/>
    <mergeCell ref="J77:L77"/>
    <mergeCell ref="J78:L78"/>
    <mergeCell ref="J79:L79"/>
    <mergeCell ref="J80:L80"/>
    <mergeCell ref="J81:L81"/>
    <mergeCell ref="J82:L82"/>
    <mergeCell ref="J95:L95"/>
    <mergeCell ref="J84:L84"/>
    <mergeCell ref="J85:L85"/>
    <mergeCell ref="J86:L86"/>
    <mergeCell ref="J87:L87"/>
    <mergeCell ref="J88:L88"/>
    <mergeCell ref="J89:L89"/>
    <mergeCell ref="J90:L90"/>
    <mergeCell ref="J91:L91"/>
    <mergeCell ref="J92:L92"/>
    <mergeCell ref="J93:L93"/>
    <mergeCell ref="J94:L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D2C-73EF-43E1-AAE1-ED5430A57840}">
  <dimension ref="B1:U104"/>
  <sheetViews>
    <sheetView showGridLines="0" workbookViewId="0">
      <selection activeCell="H13" sqref="H13"/>
    </sheetView>
  </sheetViews>
  <sheetFormatPr defaultRowHeight="15" x14ac:dyDescent="0.25"/>
  <cols>
    <col min="1" max="1" width="5.140625" customWidth="1"/>
    <col min="2" max="2" width="18.7109375" customWidth="1"/>
    <col min="3" max="3" width="16.85546875" bestFit="1" customWidth="1"/>
    <col min="4" max="4" width="18.7109375" bestFit="1" customWidth="1"/>
    <col min="6" max="6" width="11.5703125" bestFit="1" customWidth="1"/>
    <col min="8" max="8" width="25.7109375" bestFit="1" customWidth="1"/>
    <col min="9" max="9" width="18.7109375" bestFit="1" customWidth="1"/>
    <col min="10" max="10" width="15.7109375" bestFit="1" customWidth="1"/>
    <col min="11" max="11" width="10.140625" bestFit="1" customWidth="1"/>
    <col min="12" max="12" width="11.140625" bestFit="1" customWidth="1"/>
    <col min="13" max="13" width="11.5703125" bestFit="1" customWidth="1"/>
    <col min="14" max="14" width="6.5703125" customWidth="1"/>
  </cols>
  <sheetData>
    <row r="1" spans="2:14" ht="51.75" customHeight="1" x14ac:dyDescent="0.25">
      <c r="B1" s="78"/>
      <c r="C1" s="78"/>
      <c r="D1" s="77">
        <f>I13+H13+15500000</f>
        <v>322923490</v>
      </c>
      <c r="E1" s="77"/>
      <c r="F1" s="76" t="s">
        <v>625</v>
      </c>
      <c r="G1" s="76"/>
      <c r="H1" s="76"/>
      <c r="I1" s="76"/>
      <c r="J1" s="76"/>
      <c r="K1" s="76"/>
      <c r="L1" s="76"/>
      <c r="M1" s="76"/>
      <c r="N1" s="76"/>
    </row>
    <row r="2" spans="2:14" ht="29.25" customHeight="1" thickBot="1" x14ac:dyDescent="0.3"/>
    <row r="3" spans="2:14" ht="16.5" thickTop="1" thickBot="1" x14ac:dyDescent="0.3">
      <c r="B3" s="4" t="s">
        <v>273</v>
      </c>
      <c r="C3" s="4" t="s">
        <v>274</v>
      </c>
      <c r="D3" s="4" t="s">
        <v>275</v>
      </c>
      <c r="E3" s="4" t="s">
        <v>276</v>
      </c>
      <c r="F3" s="4" t="s">
        <v>277</v>
      </c>
      <c r="H3" s="3"/>
    </row>
    <row r="4" spans="2:14" ht="20.25" thickTop="1" thickBot="1" x14ac:dyDescent="0.35">
      <c r="B4" s="4">
        <v>90000</v>
      </c>
      <c r="C4" s="4">
        <v>70000</v>
      </c>
      <c r="D4" s="4">
        <v>90000</v>
      </c>
      <c r="E4" s="4">
        <v>80000</v>
      </c>
      <c r="F4" s="4">
        <v>60000</v>
      </c>
      <c r="H4" s="5"/>
      <c r="I4" s="12"/>
      <c r="J4" s="5"/>
      <c r="K4" s="5"/>
    </row>
    <row r="5" spans="2:14" ht="19.5" thickTop="1" x14ac:dyDescent="0.3">
      <c r="H5" s="5"/>
      <c r="I5" s="12"/>
      <c r="J5" s="5"/>
      <c r="K5" s="5"/>
    </row>
    <row r="6" spans="2:14" ht="15.75" x14ac:dyDescent="0.25">
      <c r="B6" s="11" t="s">
        <v>320</v>
      </c>
      <c r="C6" s="9" t="s">
        <v>341</v>
      </c>
      <c r="D6" s="9" t="s">
        <v>340</v>
      </c>
      <c r="F6" s="81" t="s">
        <v>355</v>
      </c>
      <c r="G6" s="82"/>
      <c r="H6" s="9" t="s">
        <v>341</v>
      </c>
      <c r="I6" s="9" t="s">
        <v>340</v>
      </c>
      <c r="J6" s="5"/>
      <c r="K6" s="5"/>
    </row>
    <row r="7" spans="2:14" ht="18.75" x14ac:dyDescent="0.3">
      <c r="B7" s="5" t="s">
        <v>321</v>
      </c>
      <c r="C7" s="12">
        <f>C22</f>
        <v>36255330</v>
      </c>
      <c r="D7" s="12">
        <f>I53</f>
        <v>6640000</v>
      </c>
      <c r="F7" s="83" t="s">
        <v>320</v>
      </c>
      <c r="G7" s="84"/>
      <c r="H7" s="18">
        <f>C12</f>
        <v>99526290</v>
      </c>
      <c r="I7" s="12">
        <f>D12</f>
        <v>102401900</v>
      </c>
      <c r="J7" s="5"/>
      <c r="K7" s="5"/>
    </row>
    <row r="8" spans="2:14" ht="18.75" x14ac:dyDescent="0.3">
      <c r="B8" s="5" t="s">
        <v>352</v>
      </c>
      <c r="C8" s="12">
        <f>C30</f>
        <v>26070000</v>
      </c>
      <c r="D8" s="12">
        <f>I44</f>
        <v>18400350</v>
      </c>
      <c r="F8" s="79" t="s">
        <v>353</v>
      </c>
      <c r="G8" s="80"/>
      <c r="H8" s="18">
        <f>C48</f>
        <v>13247999.999999998</v>
      </c>
      <c r="I8" s="12">
        <f>I59</f>
        <v>24147300</v>
      </c>
      <c r="J8" s="5"/>
      <c r="K8" s="5"/>
    </row>
    <row r="9" spans="2:14" ht="23.25" x14ac:dyDescent="0.35">
      <c r="B9" s="5" t="s">
        <v>322</v>
      </c>
      <c r="C9" s="12">
        <f>C38</f>
        <v>12847799.999999998</v>
      </c>
      <c r="D9" s="12">
        <f>I22</f>
        <v>38641050</v>
      </c>
      <c r="F9" s="79" t="s">
        <v>310</v>
      </c>
      <c r="G9" s="80"/>
      <c r="H9" s="18">
        <f>C72</f>
        <v>17700000</v>
      </c>
      <c r="I9" s="12">
        <f>I86</f>
        <v>17700000</v>
      </c>
      <c r="J9" s="8"/>
      <c r="K9" s="5"/>
    </row>
    <row r="10" spans="2:14" ht="23.25" x14ac:dyDescent="0.35">
      <c r="B10" s="5" t="s">
        <v>285</v>
      </c>
      <c r="C10" s="12">
        <f>C44</f>
        <v>2700000</v>
      </c>
      <c r="D10" s="12">
        <f>I29</f>
        <v>8221499.9999999991</v>
      </c>
      <c r="F10" s="79" t="s">
        <v>317</v>
      </c>
      <c r="G10" s="80"/>
      <c r="H10" s="18">
        <f>C77</f>
        <v>3500000</v>
      </c>
      <c r="I10" s="12">
        <f>I90</f>
        <v>7000000</v>
      </c>
      <c r="J10" s="8"/>
      <c r="K10" s="5"/>
    </row>
    <row r="11" spans="2:14" ht="18.75" x14ac:dyDescent="0.3">
      <c r="B11" s="5" t="s">
        <v>291</v>
      </c>
      <c r="C11" s="12">
        <f>C60-C65</f>
        <v>21653160</v>
      </c>
      <c r="D11" s="12">
        <f>I74-I79</f>
        <v>30499000</v>
      </c>
      <c r="F11" s="79" t="s">
        <v>354</v>
      </c>
      <c r="G11" s="80"/>
      <c r="H11" s="18">
        <f>C81</f>
        <v>5000000</v>
      </c>
      <c r="I11" s="12">
        <f>I94</f>
        <v>10000000</v>
      </c>
    </row>
    <row r="12" spans="2:14" ht="23.25" x14ac:dyDescent="0.35">
      <c r="B12" s="6" t="s">
        <v>146</v>
      </c>
      <c r="C12" s="8">
        <f>SUM(C7:C11)</f>
        <v>99526290</v>
      </c>
      <c r="D12" s="8">
        <f>SUM(D7:D11)</f>
        <v>102401900</v>
      </c>
      <c r="F12" s="79" t="s">
        <v>305</v>
      </c>
      <c r="G12" s="80"/>
      <c r="H12" s="18">
        <f>C86</f>
        <v>7200000</v>
      </c>
      <c r="I12" s="12">
        <v>0</v>
      </c>
    </row>
    <row r="13" spans="2:14" ht="23.25" x14ac:dyDescent="0.35">
      <c r="B13" s="5"/>
      <c r="C13" s="7"/>
      <c r="F13" s="8" t="s">
        <v>146</v>
      </c>
      <c r="G13" s="8"/>
      <c r="H13" s="8">
        <f>SUM(H7:H12)</f>
        <v>146174290</v>
      </c>
      <c r="I13" s="8">
        <f>SUM(I7:I12)</f>
        <v>161249200</v>
      </c>
    </row>
    <row r="14" spans="2:14" ht="23.25" x14ac:dyDescent="0.35">
      <c r="B14" s="5"/>
      <c r="C14" s="7"/>
      <c r="F14" s="8"/>
      <c r="G14" s="8"/>
      <c r="H14" s="8"/>
    </row>
    <row r="15" spans="2:14" x14ac:dyDescent="0.25">
      <c r="B15" s="5"/>
      <c r="C15" s="7"/>
    </row>
    <row r="17" spans="2:15" ht="15.75" x14ac:dyDescent="0.25">
      <c r="B17" s="9" t="s">
        <v>278</v>
      </c>
      <c r="C17" s="9" t="s">
        <v>307</v>
      </c>
      <c r="D17" s="9" t="s">
        <v>280</v>
      </c>
      <c r="E17" s="9" t="s">
        <v>281</v>
      </c>
      <c r="F17" s="9" t="s">
        <v>282</v>
      </c>
      <c r="H17" s="9" t="s">
        <v>347</v>
      </c>
      <c r="I17" s="9" t="s">
        <v>279</v>
      </c>
      <c r="J17" s="9" t="s">
        <v>280</v>
      </c>
      <c r="K17" s="9" t="s">
        <v>281</v>
      </c>
      <c r="L17" s="9" t="s">
        <v>282</v>
      </c>
    </row>
    <row r="18" spans="2:15" x14ac:dyDescent="0.25">
      <c r="B18" s="5" t="s">
        <v>273</v>
      </c>
      <c r="C18" s="7">
        <f>F18*E18*D18</f>
        <v>12342240</v>
      </c>
      <c r="D18" s="5">
        <f>B4</f>
        <v>90000</v>
      </c>
      <c r="E18" s="5">
        <v>4.8</v>
      </c>
      <c r="F18" s="5">
        <v>28.57</v>
      </c>
      <c r="H18" s="5" t="s">
        <v>273</v>
      </c>
      <c r="I18" s="7">
        <f>L18*K18*J18</f>
        <v>13154400</v>
      </c>
      <c r="J18" s="5">
        <f>B4</f>
        <v>90000</v>
      </c>
      <c r="K18" s="5">
        <v>4.8</v>
      </c>
      <c r="L18" s="5">
        <v>30.45</v>
      </c>
    </row>
    <row r="19" spans="2:15" x14ac:dyDescent="0.25">
      <c r="B19" s="5" t="s">
        <v>274</v>
      </c>
      <c r="C19" s="7">
        <f>F19*E19*D19</f>
        <v>5399730.0000000009</v>
      </c>
      <c r="D19" s="5">
        <f>C4</f>
        <v>70000</v>
      </c>
      <c r="E19" s="5">
        <v>2.7</v>
      </c>
      <c r="F19" s="5">
        <v>28.57</v>
      </c>
      <c r="H19" s="5" t="s">
        <v>274</v>
      </c>
      <c r="I19" s="7">
        <f>L19*K19*J19</f>
        <v>5755050</v>
      </c>
      <c r="J19" s="5">
        <f>C4</f>
        <v>70000</v>
      </c>
      <c r="K19" s="5">
        <v>2.7</v>
      </c>
      <c r="L19" s="5">
        <v>30.45</v>
      </c>
      <c r="N19" s="16"/>
    </row>
    <row r="20" spans="2:15" x14ac:dyDescent="0.25">
      <c r="B20" s="5" t="s">
        <v>275</v>
      </c>
      <c r="C20" s="7">
        <f>F20*E20*D20</f>
        <v>12342240</v>
      </c>
      <c r="D20" s="5">
        <f>B4</f>
        <v>90000</v>
      </c>
      <c r="E20" s="5">
        <v>4.8</v>
      </c>
      <c r="F20" s="5">
        <v>28.57</v>
      </c>
      <c r="H20" s="5" t="s">
        <v>275</v>
      </c>
      <c r="I20" s="7">
        <f>L20*K20*J20</f>
        <v>13154400</v>
      </c>
      <c r="J20" s="5">
        <f>D4</f>
        <v>90000</v>
      </c>
      <c r="K20" s="5">
        <v>4.8</v>
      </c>
      <c r="L20" s="5">
        <v>30.45</v>
      </c>
    </row>
    <row r="21" spans="2:15" x14ac:dyDescent="0.25">
      <c r="B21" s="5" t="s">
        <v>276</v>
      </c>
      <c r="C21" s="7">
        <f>F21*E21*D21</f>
        <v>6171120.0000000009</v>
      </c>
      <c r="D21" s="5">
        <f>E4</f>
        <v>80000</v>
      </c>
      <c r="E21" s="5">
        <v>2.7</v>
      </c>
      <c r="F21" s="5">
        <v>28.57</v>
      </c>
      <c r="H21" s="5" t="s">
        <v>276</v>
      </c>
      <c r="I21" s="7">
        <f>L21*K21*J21</f>
        <v>6577200</v>
      </c>
      <c r="J21" s="5">
        <f>E4</f>
        <v>80000</v>
      </c>
      <c r="K21" s="5">
        <v>2.7</v>
      </c>
      <c r="L21" s="5">
        <v>30.45</v>
      </c>
    </row>
    <row r="22" spans="2:15" ht="23.25" x14ac:dyDescent="0.35">
      <c r="B22" s="6" t="s">
        <v>306</v>
      </c>
      <c r="C22" s="8">
        <f>C18+C19+C20+C21</f>
        <v>36255330</v>
      </c>
      <c r="D22" s="5"/>
      <c r="E22" s="5"/>
      <c r="F22" s="5"/>
      <c r="H22" s="6" t="s">
        <v>146</v>
      </c>
      <c r="I22" s="8">
        <f>I18+I19+I20+I21</f>
        <v>38641050</v>
      </c>
      <c r="J22" s="5"/>
      <c r="K22" s="5"/>
      <c r="L22" s="5"/>
    </row>
    <row r="25" spans="2:15" ht="15.75" x14ac:dyDescent="0.25">
      <c r="H25" s="9" t="s">
        <v>348</v>
      </c>
      <c r="I25" s="9" t="s">
        <v>279</v>
      </c>
      <c r="J25" s="9" t="s">
        <v>280</v>
      </c>
      <c r="K25" s="9" t="s">
        <v>281</v>
      </c>
      <c r="L25" s="9" t="s">
        <v>282</v>
      </c>
    </row>
    <row r="26" spans="2:15" ht="15.75" x14ac:dyDescent="0.25">
      <c r="B26" s="9" t="s">
        <v>283</v>
      </c>
      <c r="C26" s="9" t="s">
        <v>307</v>
      </c>
      <c r="D26" s="9" t="s">
        <v>280</v>
      </c>
      <c r="E26" s="9" t="s">
        <v>281</v>
      </c>
      <c r="F26" s="9" t="s">
        <v>282</v>
      </c>
      <c r="H26" s="5" t="s">
        <v>274</v>
      </c>
      <c r="I26" s="7">
        <f>L26*K26*J26</f>
        <v>0</v>
      </c>
      <c r="J26" s="5">
        <f>C4</f>
        <v>70000</v>
      </c>
      <c r="K26" s="5">
        <v>0</v>
      </c>
      <c r="L26" s="5">
        <v>0</v>
      </c>
      <c r="N26" s="16"/>
    </row>
    <row r="27" spans="2:15" x14ac:dyDescent="0.25">
      <c r="B27" s="5" t="s">
        <v>274</v>
      </c>
      <c r="C27" s="7">
        <f>F27*E27*D27</f>
        <v>11550000</v>
      </c>
      <c r="D27" s="5">
        <f>C4</f>
        <v>70000</v>
      </c>
      <c r="E27" s="5">
        <v>6</v>
      </c>
      <c r="F27" s="5">
        <v>27.5</v>
      </c>
      <c r="H27" s="5" t="s">
        <v>275</v>
      </c>
      <c r="I27" s="7">
        <f>L27*K27*J27</f>
        <v>8221499.9999999991</v>
      </c>
      <c r="J27" s="5">
        <f>D4</f>
        <v>90000</v>
      </c>
      <c r="K27" s="5">
        <v>3</v>
      </c>
      <c r="L27" s="5">
        <v>30.45</v>
      </c>
    </row>
    <row r="28" spans="2:15" x14ac:dyDescent="0.25">
      <c r="B28" s="5" t="s">
        <v>275</v>
      </c>
      <c r="C28" s="7">
        <f>F28*E28*D28</f>
        <v>11880000</v>
      </c>
      <c r="D28" s="5">
        <f>D4</f>
        <v>90000</v>
      </c>
      <c r="E28" s="5">
        <v>4.8</v>
      </c>
      <c r="F28" s="5">
        <v>27.5</v>
      </c>
      <c r="H28" s="5" t="s">
        <v>276</v>
      </c>
      <c r="I28" s="7">
        <f>L28*K28*J28</f>
        <v>0</v>
      </c>
      <c r="J28" s="5">
        <f>E4</f>
        <v>80000</v>
      </c>
      <c r="K28" s="5">
        <v>0</v>
      </c>
      <c r="L28" s="5">
        <v>0</v>
      </c>
    </row>
    <row r="29" spans="2:15" ht="23.25" x14ac:dyDescent="0.35">
      <c r="B29" s="5" t="s">
        <v>276</v>
      </c>
      <c r="C29" s="7">
        <f>F29*E29*D29</f>
        <v>2640000</v>
      </c>
      <c r="D29" s="5">
        <f>E4</f>
        <v>80000</v>
      </c>
      <c r="E29" s="5">
        <v>1.2</v>
      </c>
      <c r="F29" s="5">
        <v>27.5</v>
      </c>
      <c r="H29" s="6" t="s">
        <v>146</v>
      </c>
      <c r="I29" s="8">
        <f>I26+I27+I28</f>
        <v>8221499.9999999991</v>
      </c>
      <c r="J29" s="6"/>
    </row>
    <row r="30" spans="2:15" ht="23.25" x14ac:dyDescent="0.35">
      <c r="B30" s="6" t="s">
        <v>146</v>
      </c>
      <c r="C30" s="8">
        <f>C27+C28+C29</f>
        <v>26070000</v>
      </c>
      <c r="D30" s="6"/>
      <c r="O30" s="16"/>
    </row>
    <row r="32" spans="2:15" ht="15.75" x14ac:dyDescent="0.25">
      <c r="H32" s="11" t="s">
        <v>349</v>
      </c>
      <c r="I32" s="9" t="s">
        <v>279</v>
      </c>
      <c r="J32" s="9" t="s">
        <v>280</v>
      </c>
      <c r="K32" s="9" t="s">
        <v>281</v>
      </c>
      <c r="L32" s="9" t="s">
        <v>282</v>
      </c>
    </row>
    <row r="33" spans="2:14" ht="15.75" x14ac:dyDescent="0.25">
      <c r="B33" s="9" t="s">
        <v>284</v>
      </c>
      <c r="C33" s="9" t="s">
        <v>307</v>
      </c>
      <c r="D33" s="9" t="s">
        <v>280</v>
      </c>
      <c r="E33" s="9" t="s">
        <v>281</v>
      </c>
      <c r="F33" s="9" t="s">
        <v>282</v>
      </c>
      <c r="H33" s="5" t="s">
        <v>273</v>
      </c>
      <c r="I33" s="7">
        <f>L33*K33*J33</f>
        <v>4276800</v>
      </c>
      <c r="J33" s="5">
        <f>B4</f>
        <v>90000</v>
      </c>
      <c r="K33" s="5">
        <v>4.8</v>
      </c>
      <c r="L33" s="5">
        <v>9.9</v>
      </c>
    </row>
    <row r="34" spans="2:14" x14ac:dyDescent="0.25">
      <c r="B34" s="5" t="s">
        <v>273</v>
      </c>
      <c r="C34" s="7">
        <f>F34*E34*D34</f>
        <v>3974399.9999999995</v>
      </c>
      <c r="D34" s="5">
        <f>B4</f>
        <v>90000</v>
      </c>
      <c r="E34" s="5">
        <v>4.8</v>
      </c>
      <c r="F34" s="5">
        <v>9.1999999999999993</v>
      </c>
      <c r="H34" s="5" t="s">
        <v>274</v>
      </c>
      <c r="I34" s="7">
        <f>L34*K34*J34</f>
        <v>2460149.9999999995</v>
      </c>
      <c r="J34" s="5">
        <f>C4</f>
        <v>70000</v>
      </c>
      <c r="K34" s="5">
        <v>3.55</v>
      </c>
      <c r="L34" s="5">
        <v>9.9</v>
      </c>
    </row>
    <row r="35" spans="2:14" x14ac:dyDescent="0.25">
      <c r="B35" s="5" t="s">
        <v>274</v>
      </c>
      <c r="C35" s="7">
        <f>F35*E35*D35</f>
        <v>2286199.9999999995</v>
      </c>
      <c r="D35" s="5">
        <f>C4</f>
        <v>70000</v>
      </c>
      <c r="E35" s="5">
        <v>3.55</v>
      </c>
      <c r="F35" s="5">
        <v>9.1999999999999993</v>
      </c>
      <c r="H35" s="5" t="s">
        <v>275</v>
      </c>
      <c r="I35" s="7">
        <f>L35*K35*J35</f>
        <v>4276800</v>
      </c>
      <c r="J35" s="5">
        <f>D4</f>
        <v>90000</v>
      </c>
      <c r="K35" s="5">
        <v>4.8</v>
      </c>
      <c r="L35" s="5">
        <v>9.9</v>
      </c>
    </row>
    <row r="36" spans="2:14" x14ac:dyDescent="0.25">
      <c r="B36" s="5" t="s">
        <v>275</v>
      </c>
      <c r="C36" s="7">
        <f>F36*E36*D36</f>
        <v>3974399.9999999995</v>
      </c>
      <c r="D36" s="5">
        <f>D4</f>
        <v>90000</v>
      </c>
      <c r="E36" s="5">
        <v>4.8</v>
      </c>
      <c r="F36" s="5">
        <v>9.1999999999999993</v>
      </c>
      <c r="H36" s="5" t="s">
        <v>276</v>
      </c>
      <c r="I36" s="7">
        <f>L36*K36*J36</f>
        <v>2811599.9999999995</v>
      </c>
      <c r="J36" s="5">
        <f>E4</f>
        <v>80000</v>
      </c>
      <c r="K36" s="5">
        <v>3.55</v>
      </c>
      <c r="L36" s="5">
        <v>9.9</v>
      </c>
      <c r="N36" s="16"/>
    </row>
    <row r="37" spans="2:14" ht="23.25" x14ac:dyDescent="0.35">
      <c r="B37" s="5" t="s">
        <v>276</v>
      </c>
      <c r="C37" s="7">
        <f>F37*E37*D37</f>
        <v>2612799.9999999995</v>
      </c>
      <c r="D37" s="5">
        <f>E4</f>
        <v>80000</v>
      </c>
      <c r="E37" s="5">
        <v>3.55</v>
      </c>
      <c r="F37" s="5">
        <v>9.1999999999999993</v>
      </c>
      <c r="H37" s="6" t="s">
        <v>288</v>
      </c>
      <c r="I37" s="8">
        <f>I33+I34+I35+I36</f>
        <v>13825350</v>
      </c>
    </row>
    <row r="38" spans="2:14" ht="23.25" x14ac:dyDescent="0.35">
      <c r="B38" s="6" t="s">
        <v>146</v>
      </c>
      <c r="C38" s="8">
        <f>C34+C35+C36+C37</f>
        <v>12847799.999999998</v>
      </c>
      <c r="H38" s="9" t="s">
        <v>323</v>
      </c>
      <c r="I38" s="9" t="s">
        <v>279</v>
      </c>
      <c r="J38" s="9" t="s">
        <v>280</v>
      </c>
      <c r="K38" s="9" t="s">
        <v>281</v>
      </c>
      <c r="L38" s="9" t="s">
        <v>282</v>
      </c>
    </row>
    <row r="39" spans="2:14" x14ac:dyDescent="0.25">
      <c r="H39" s="5" t="s">
        <v>273</v>
      </c>
      <c r="I39" s="7">
        <f>L39*K39*J39</f>
        <v>1350000</v>
      </c>
      <c r="J39" s="5">
        <f>B4</f>
        <v>90000</v>
      </c>
      <c r="K39" s="5">
        <v>3</v>
      </c>
      <c r="L39" s="5">
        <v>5</v>
      </c>
    </row>
    <row r="40" spans="2:14" x14ac:dyDescent="0.25">
      <c r="H40" s="5" t="s">
        <v>274</v>
      </c>
      <c r="I40" s="7">
        <f>L40*K40*J40</f>
        <v>875000</v>
      </c>
      <c r="J40" s="5">
        <f>C4</f>
        <v>70000</v>
      </c>
      <c r="K40" s="5">
        <v>2.5</v>
      </c>
      <c r="L40" s="5">
        <v>5</v>
      </c>
    </row>
    <row r="41" spans="2:14" ht="15.75" x14ac:dyDescent="0.25">
      <c r="B41" s="9" t="s">
        <v>286</v>
      </c>
      <c r="C41" s="9" t="s">
        <v>307</v>
      </c>
      <c r="D41" s="9" t="s">
        <v>280</v>
      </c>
      <c r="E41" s="9" t="s">
        <v>281</v>
      </c>
      <c r="F41" s="9" t="s">
        <v>282</v>
      </c>
      <c r="H41" s="5" t="s">
        <v>275</v>
      </c>
      <c r="I41" s="7">
        <f>L41*K41*J41</f>
        <v>1350000</v>
      </c>
      <c r="J41" s="5">
        <f>D4</f>
        <v>90000</v>
      </c>
      <c r="K41" s="5">
        <v>3</v>
      </c>
      <c r="L41" s="5">
        <v>5</v>
      </c>
    </row>
    <row r="42" spans="2:14" x14ac:dyDescent="0.25">
      <c r="B42" s="5" t="s">
        <v>273</v>
      </c>
      <c r="C42" s="7">
        <f>F42*E42*D42</f>
        <v>1350000</v>
      </c>
      <c r="D42" s="5">
        <f>B4</f>
        <v>90000</v>
      </c>
      <c r="E42" s="5">
        <v>1</v>
      </c>
      <c r="F42" s="5">
        <v>15</v>
      </c>
      <c r="H42" s="5" t="s">
        <v>276</v>
      </c>
      <c r="I42" s="7">
        <f>L42*K42*J42</f>
        <v>1000000</v>
      </c>
      <c r="J42" s="5">
        <f>E4</f>
        <v>80000</v>
      </c>
      <c r="K42" s="5">
        <v>2.5</v>
      </c>
      <c r="L42" s="5">
        <v>5</v>
      </c>
    </row>
    <row r="43" spans="2:14" ht="23.25" x14ac:dyDescent="0.35">
      <c r="B43" s="5" t="s">
        <v>275</v>
      </c>
      <c r="C43" s="7">
        <f>F43*E43*D43</f>
        <v>1350000</v>
      </c>
      <c r="D43" s="5">
        <f>B4</f>
        <v>90000</v>
      </c>
      <c r="E43" s="5">
        <v>1</v>
      </c>
      <c r="F43" s="5">
        <v>15</v>
      </c>
      <c r="H43" s="6" t="s">
        <v>288</v>
      </c>
      <c r="I43" s="8">
        <f>I39+I40+I41+I42</f>
        <v>4575000</v>
      </c>
    </row>
    <row r="44" spans="2:14" ht="23.25" x14ac:dyDescent="0.35">
      <c r="B44" s="6" t="s">
        <v>146</v>
      </c>
      <c r="C44" s="8">
        <f>C42+C43</f>
        <v>2700000</v>
      </c>
      <c r="H44" s="6" t="s">
        <v>324</v>
      </c>
      <c r="I44" s="8">
        <f>I37+I43</f>
        <v>18400350</v>
      </c>
    </row>
    <row r="45" spans="2:14" x14ac:dyDescent="0.25">
      <c r="H45" s="3"/>
      <c r="I45" s="3"/>
      <c r="J45" s="17"/>
    </row>
    <row r="46" spans="2:14" ht="15.75" x14ac:dyDescent="0.25">
      <c r="B46" s="9" t="s">
        <v>287</v>
      </c>
      <c r="C46" s="9" t="s">
        <v>308</v>
      </c>
      <c r="D46" s="9" t="s">
        <v>280</v>
      </c>
      <c r="E46" s="9" t="s">
        <v>289</v>
      </c>
      <c r="F46" s="9" t="s">
        <v>290</v>
      </c>
      <c r="H46" t="s">
        <v>321</v>
      </c>
    </row>
    <row r="47" spans="2:14" ht="15.75" x14ac:dyDescent="0.25">
      <c r="B47" s="5" t="s">
        <v>309</v>
      </c>
      <c r="C47" s="7">
        <f>F47*E47*D47</f>
        <v>13247999.999999998</v>
      </c>
      <c r="D47" s="5">
        <f>F4</f>
        <v>60000</v>
      </c>
      <c r="E47" s="5">
        <v>9.1999999999999993</v>
      </c>
      <c r="F47" s="5">
        <v>24</v>
      </c>
      <c r="H47" s="9" t="s">
        <v>325</v>
      </c>
      <c r="I47" s="9" t="s">
        <v>279</v>
      </c>
      <c r="J47" s="9" t="s">
        <v>280</v>
      </c>
      <c r="K47" s="9" t="s">
        <v>281</v>
      </c>
      <c r="L47" s="9" t="s">
        <v>282</v>
      </c>
    </row>
    <row r="48" spans="2:14" ht="23.25" x14ac:dyDescent="0.35">
      <c r="B48" s="6" t="s">
        <v>146</v>
      </c>
      <c r="C48" s="8">
        <f>C47</f>
        <v>13247999.999999998</v>
      </c>
      <c r="H48" s="10" t="s">
        <v>326</v>
      </c>
      <c r="I48" s="7">
        <f>L48*K48*J48</f>
        <v>1620000</v>
      </c>
      <c r="J48" s="5">
        <f>B4</f>
        <v>90000</v>
      </c>
      <c r="K48" s="5">
        <v>1</v>
      </c>
      <c r="L48" s="5">
        <v>18</v>
      </c>
    </row>
    <row r="49" spans="2:12" x14ac:dyDescent="0.25">
      <c r="H49" s="10" t="s">
        <v>327</v>
      </c>
      <c r="I49" s="7">
        <f>L49*K49*J49</f>
        <v>1050000</v>
      </c>
      <c r="J49" s="5">
        <f>C4</f>
        <v>70000</v>
      </c>
      <c r="K49" s="5">
        <v>3</v>
      </c>
      <c r="L49" s="5">
        <v>5</v>
      </c>
    </row>
    <row r="50" spans="2:12" x14ac:dyDescent="0.25">
      <c r="H50" s="10" t="s">
        <v>328</v>
      </c>
      <c r="I50" s="7">
        <f>L50*K50*J50</f>
        <v>1350000</v>
      </c>
      <c r="J50" s="5">
        <f>D4</f>
        <v>90000</v>
      </c>
      <c r="K50" s="5">
        <v>3</v>
      </c>
      <c r="L50" s="5">
        <v>5</v>
      </c>
    </row>
    <row r="51" spans="2:12" ht="15.75" x14ac:dyDescent="0.25">
      <c r="B51" s="9" t="s">
        <v>291</v>
      </c>
      <c r="C51" s="9" t="s">
        <v>307</v>
      </c>
      <c r="D51" s="9" t="s">
        <v>280</v>
      </c>
      <c r="E51" s="9" t="s">
        <v>281</v>
      </c>
      <c r="F51" s="9" t="s">
        <v>282</v>
      </c>
      <c r="H51" s="10" t="s">
        <v>329</v>
      </c>
      <c r="I51" s="7">
        <f>L51*K51*J51</f>
        <v>1000000</v>
      </c>
      <c r="J51" s="5">
        <f>E4</f>
        <v>80000</v>
      </c>
      <c r="K51" s="5">
        <v>2.5</v>
      </c>
      <c r="L51" s="5">
        <v>5</v>
      </c>
    </row>
    <row r="52" spans="2:12" x14ac:dyDescent="0.25">
      <c r="B52" s="10" t="s">
        <v>292</v>
      </c>
      <c r="C52" s="7">
        <f t="shared" ref="C52:C59" si="0">F52*E52*D52</f>
        <v>2283400.0000000005</v>
      </c>
      <c r="D52" s="5">
        <f>C4</f>
        <v>70000</v>
      </c>
      <c r="E52" s="5">
        <v>3.5</v>
      </c>
      <c r="F52" s="5">
        <v>9.32</v>
      </c>
      <c r="H52" s="10" t="s">
        <v>330</v>
      </c>
      <c r="I52" s="7">
        <f>L52*K52*J52</f>
        <v>1620000</v>
      </c>
      <c r="J52" s="5">
        <f>D4</f>
        <v>90000</v>
      </c>
      <c r="K52" s="5">
        <v>1</v>
      </c>
      <c r="L52" s="5">
        <v>18</v>
      </c>
    </row>
    <row r="53" spans="2:12" ht="23.25" x14ac:dyDescent="0.35">
      <c r="B53" s="10" t="s">
        <v>293</v>
      </c>
      <c r="C53" s="7">
        <f t="shared" si="0"/>
        <v>1126999.9999999998</v>
      </c>
      <c r="D53" s="5">
        <f>C4</f>
        <v>70000</v>
      </c>
      <c r="E53" s="5">
        <v>3.5</v>
      </c>
      <c r="F53" s="5">
        <v>4.5999999999999996</v>
      </c>
      <c r="H53" s="6" t="s">
        <v>146</v>
      </c>
      <c r="I53" s="8">
        <f>SUM(I48:I52)</f>
        <v>6640000</v>
      </c>
    </row>
    <row r="54" spans="2:12" x14ac:dyDescent="0.25">
      <c r="B54" s="10" t="s">
        <v>294</v>
      </c>
      <c r="C54" s="7">
        <f t="shared" si="0"/>
        <v>1126999.9999999998</v>
      </c>
      <c r="D54" s="5">
        <f>C4</f>
        <v>70000</v>
      </c>
      <c r="E54" s="5">
        <v>3.5</v>
      </c>
      <c r="F54" s="5">
        <v>4.5999999999999996</v>
      </c>
      <c r="H54" s="3"/>
      <c r="I54" s="3"/>
      <c r="J54" s="17"/>
    </row>
    <row r="55" spans="2:12" x14ac:dyDescent="0.25">
      <c r="B55" s="10" t="s">
        <v>295</v>
      </c>
      <c r="C55" s="7">
        <f t="shared" si="0"/>
        <v>5032800</v>
      </c>
      <c r="D55" s="5">
        <f>D4</f>
        <v>90000</v>
      </c>
      <c r="E55" s="5">
        <v>6</v>
      </c>
      <c r="F55" s="5">
        <v>9.32</v>
      </c>
    </row>
    <row r="56" spans="2:12" ht="15.75" x14ac:dyDescent="0.25">
      <c r="B56" s="10" t="s">
        <v>296</v>
      </c>
      <c r="C56" s="7">
        <f t="shared" si="0"/>
        <v>2484000</v>
      </c>
      <c r="D56" s="5">
        <f>D4</f>
        <v>90000</v>
      </c>
      <c r="E56" s="5">
        <v>6</v>
      </c>
      <c r="F56" s="5">
        <v>4.5999999999999996</v>
      </c>
      <c r="H56" s="9" t="s">
        <v>331</v>
      </c>
      <c r="I56" s="9" t="s">
        <v>288</v>
      </c>
      <c r="J56" s="9" t="s">
        <v>280</v>
      </c>
      <c r="K56" s="9" t="s">
        <v>289</v>
      </c>
      <c r="L56" s="9" t="s">
        <v>290</v>
      </c>
    </row>
    <row r="57" spans="2:12" x14ac:dyDescent="0.25">
      <c r="B57" s="10" t="s">
        <v>296</v>
      </c>
      <c r="C57" s="7">
        <f t="shared" si="0"/>
        <v>2484000</v>
      </c>
      <c r="D57" s="5">
        <f>D4</f>
        <v>90000</v>
      </c>
      <c r="E57" s="5">
        <v>6</v>
      </c>
      <c r="F57" s="5">
        <v>4.5999999999999996</v>
      </c>
      <c r="H57" s="10" t="s">
        <v>332</v>
      </c>
      <c r="I57" s="7">
        <f>L57*K57*J57</f>
        <v>18087300</v>
      </c>
      <c r="J57" s="5">
        <f>F4</f>
        <v>60000</v>
      </c>
      <c r="K57" s="5">
        <v>9.9</v>
      </c>
      <c r="L57" s="5">
        <v>30.45</v>
      </c>
    </row>
    <row r="58" spans="2:12" x14ac:dyDescent="0.25">
      <c r="B58" s="10" t="s">
        <v>297</v>
      </c>
      <c r="C58" s="7">
        <f t="shared" si="0"/>
        <v>3858480</v>
      </c>
      <c r="D58" s="5">
        <f>D4</f>
        <v>90000</v>
      </c>
      <c r="E58" s="5">
        <v>4.5999999999999996</v>
      </c>
      <c r="F58" s="5">
        <v>9.32</v>
      </c>
      <c r="H58" s="10" t="s">
        <v>346</v>
      </c>
      <c r="I58" s="7">
        <f>L58*K58*J58</f>
        <v>6060000</v>
      </c>
      <c r="J58" s="5">
        <f>F4</f>
        <v>60000</v>
      </c>
      <c r="K58" s="5">
        <v>5</v>
      </c>
      <c r="L58" s="5">
        <v>20.2</v>
      </c>
    </row>
    <row r="59" spans="2:12" ht="23.25" x14ac:dyDescent="0.35">
      <c r="B59" s="10" t="s">
        <v>298</v>
      </c>
      <c r="C59" s="7">
        <f t="shared" si="0"/>
        <v>3858480</v>
      </c>
      <c r="D59" s="5">
        <f>D4</f>
        <v>90000</v>
      </c>
      <c r="E59" s="5">
        <v>4.5999999999999996</v>
      </c>
      <c r="F59" s="5">
        <v>9.32</v>
      </c>
      <c r="H59" s="6" t="s">
        <v>279</v>
      </c>
      <c r="I59" s="8">
        <f>I57+I58</f>
        <v>24147300</v>
      </c>
    </row>
    <row r="60" spans="2:12" ht="23.25" x14ac:dyDescent="0.35">
      <c r="B60" s="6" t="s">
        <v>146</v>
      </c>
      <c r="C60" s="8">
        <f>SUM(C52:C59)</f>
        <v>22255160</v>
      </c>
    </row>
    <row r="61" spans="2:12" ht="15.75" x14ac:dyDescent="0.25">
      <c r="H61" s="9" t="s">
        <v>291</v>
      </c>
      <c r="I61" s="9" t="s">
        <v>279</v>
      </c>
      <c r="J61" s="9" t="s">
        <v>280</v>
      </c>
      <c r="K61" s="9" t="s">
        <v>281</v>
      </c>
      <c r="L61" s="9" t="s">
        <v>282</v>
      </c>
    </row>
    <row r="62" spans="2:12" ht="15.75" x14ac:dyDescent="0.25">
      <c r="B62" s="9" t="s">
        <v>299</v>
      </c>
      <c r="C62" s="9" t="s">
        <v>279</v>
      </c>
      <c r="D62" s="9" t="s">
        <v>280</v>
      </c>
      <c r="E62" s="9" t="s">
        <v>289</v>
      </c>
      <c r="F62" s="9" t="s">
        <v>290</v>
      </c>
      <c r="H62" s="5" t="s">
        <v>292</v>
      </c>
      <c r="I62" s="7">
        <f t="shared" ref="I62:I73" si="1">L62*K62*J62</f>
        <v>2523500.0000000005</v>
      </c>
      <c r="J62" s="5">
        <f>C4</f>
        <v>70000</v>
      </c>
      <c r="K62" s="5">
        <v>3.5</v>
      </c>
      <c r="L62" s="5">
        <v>10.3</v>
      </c>
    </row>
    <row r="63" spans="2:12" x14ac:dyDescent="0.25">
      <c r="B63" s="5" t="s">
        <v>300</v>
      </c>
      <c r="C63" s="7">
        <f>F63*E63*D63</f>
        <v>252000</v>
      </c>
      <c r="D63" s="5">
        <f>C4</f>
        <v>70000</v>
      </c>
      <c r="E63" s="5">
        <v>1</v>
      </c>
      <c r="F63" s="5">
        <v>3.6</v>
      </c>
      <c r="H63" s="5" t="s">
        <v>293</v>
      </c>
      <c r="I63" s="7">
        <f t="shared" si="1"/>
        <v>1225000</v>
      </c>
      <c r="J63" s="5">
        <f>C4</f>
        <v>70000</v>
      </c>
      <c r="K63" s="5">
        <v>3.5</v>
      </c>
      <c r="L63" s="5">
        <v>5</v>
      </c>
    </row>
    <row r="64" spans="2:12" x14ac:dyDescent="0.25">
      <c r="B64" s="5" t="s">
        <v>301</v>
      </c>
      <c r="C64" s="7">
        <f>F64*E64*D64</f>
        <v>350000</v>
      </c>
      <c r="D64" s="5">
        <f>C4</f>
        <v>70000</v>
      </c>
      <c r="E64" s="5">
        <v>1</v>
      </c>
      <c r="F64" s="5">
        <v>5</v>
      </c>
      <c r="H64" s="5" t="s">
        <v>294</v>
      </c>
      <c r="I64" s="7">
        <f t="shared" si="1"/>
        <v>1225000</v>
      </c>
      <c r="J64" s="5">
        <f>C4</f>
        <v>70000</v>
      </c>
      <c r="K64" s="5">
        <v>3.5</v>
      </c>
      <c r="L64" s="5">
        <v>5</v>
      </c>
    </row>
    <row r="65" spans="2:12" ht="23.25" x14ac:dyDescent="0.35">
      <c r="B65" s="6" t="s">
        <v>302</v>
      </c>
      <c r="C65" s="8">
        <f>C63+C64</f>
        <v>602000</v>
      </c>
      <c r="H65" s="5" t="s">
        <v>333</v>
      </c>
      <c r="I65" s="7">
        <f t="shared" si="1"/>
        <v>1225000</v>
      </c>
      <c r="J65" s="5">
        <f>C4</f>
        <v>70000</v>
      </c>
      <c r="K65" s="5">
        <v>3.5</v>
      </c>
      <c r="L65" s="5">
        <v>5</v>
      </c>
    </row>
    <row r="66" spans="2:12" x14ac:dyDescent="0.25">
      <c r="H66" s="5" t="s">
        <v>334</v>
      </c>
      <c r="I66" s="7">
        <f>L66*K66*J66</f>
        <v>857500</v>
      </c>
      <c r="J66" s="5">
        <f>C4</f>
        <v>70000</v>
      </c>
      <c r="K66" s="5">
        <v>3.5</v>
      </c>
      <c r="L66" s="5">
        <v>3.5</v>
      </c>
    </row>
    <row r="67" spans="2:12" ht="15.75" x14ac:dyDescent="0.25">
      <c r="B67" s="9" t="s">
        <v>310</v>
      </c>
      <c r="C67" s="9" t="s">
        <v>307</v>
      </c>
      <c r="D67" s="9" t="s">
        <v>311</v>
      </c>
      <c r="E67" s="9" t="s">
        <v>312</v>
      </c>
      <c r="H67" s="5" t="s">
        <v>295</v>
      </c>
      <c r="I67" s="7">
        <f t="shared" si="1"/>
        <v>5562000</v>
      </c>
      <c r="J67" s="5">
        <f>D4</f>
        <v>90000</v>
      </c>
      <c r="K67" s="5">
        <v>6</v>
      </c>
      <c r="L67" s="5">
        <v>10.3</v>
      </c>
    </row>
    <row r="68" spans="2:12" x14ac:dyDescent="0.25">
      <c r="B68" s="10" t="s">
        <v>303</v>
      </c>
      <c r="C68" s="7">
        <v>1300000</v>
      </c>
      <c r="D68" s="5">
        <v>1</v>
      </c>
      <c r="E68" s="5">
        <v>1</v>
      </c>
      <c r="H68" s="5" t="s">
        <v>296</v>
      </c>
      <c r="I68" s="7">
        <f t="shared" si="1"/>
        <v>2700000</v>
      </c>
      <c r="J68" s="5">
        <f>D4</f>
        <v>90000</v>
      </c>
      <c r="K68" s="5">
        <v>6</v>
      </c>
      <c r="L68" s="5">
        <v>5</v>
      </c>
    </row>
    <row r="69" spans="2:12" x14ac:dyDescent="0.25">
      <c r="B69" s="10" t="s">
        <v>313</v>
      </c>
      <c r="C69" s="7">
        <v>6000000</v>
      </c>
      <c r="D69" s="5">
        <v>15</v>
      </c>
      <c r="E69" s="5">
        <v>0</v>
      </c>
      <c r="H69" s="5" t="s">
        <v>335</v>
      </c>
      <c r="I69" s="7">
        <f t="shared" si="1"/>
        <v>2700000</v>
      </c>
      <c r="J69" s="5">
        <f>D4</f>
        <v>90000</v>
      </c>
      <c r="K69" s="5">
        <v>6</v>
      </c>
      <c r="L69" s="5">
        <v>5</v>
      </c>
    </row>
    <row r="70" spans="2:12" x14ac:dyDescent="0.25">
      <c r="B70" s="10" t="s">
        <v>314</v>
      </c>
      <c r="C70" s="7">
        <v>7600000</v>
      </c>
      <c r="D70" s="5">
        <v>11</v>
      </c>
      <c r="E70" s="5">
        <v>4</v>
      </c>
      <c r="H70" s="5" t="s">
        <v>336</v>
      </c>
      <c r="I70" s="7">
        <f t="shared" si="1"/>
        <v>2700000</v>
      </c>
      <c r="J70" s="5">
        <f>D4</f>
        <v>90000</v>
      </c>
      <c r="K70" s="5">
        <v>6</v>
      </c>
      <c r="L70" s="5">
        <v>5</v>
      </c>
    </row>
    <row r="71" spans="2:12" x14ac:dyDescent="0.25">
      <c r="B71" s="10" t="s">
        <v>315</v>
      </c>
      <c r="C71" s="7">
        <v>2800000</v>
      </c>
      <c r="D71" s="5">
        <v>3</v>
      </c>
      <c r="E71" s="5">
        <v>2</v>
      </c>
      <c r="H71" s="5" t="s">
        <v>337</v>
      </c>
      <c r="I71" s="7">
        <f>L71*K71*J71</f>
        <v>1890000</v>
      </c>
      <c r="J71" s="5">
        <f>D4</f>
        <v>90000</v>
      </c>
      <c r="K71" s="5">
        <v>6</v>
      </c>
      <c r="L71" s="5">
        <v>3.5</v>
      </c>
    </row>
    <row r="72" spans="2:12" ht="23.25" x14ac:dyDescent="0.35">
      <c r="B72" s="6" t="s">
        <v>146</v>
      </c>
      <c r="C72" s="8">
        <f>SUM(C68:C71)</f>
        <v>17700000</v>
      </c>
      <c r="H72" s="5" t="s">
        <v>345</v>
      </c>
      <c r="I72" s="7">
        <f t="shared" si="1"/>
        <v>4635000</v>
      </c>
      <c r="J72" s="5">
        <f>D4</f>
        <v>90000</v>
      </c>
      <c r="K72" s="5">
        <v>5</v>
      </c>
      <c r="L72" s="5">
        <v>10.3</v>
      </c>
    </row>
    <row r="73" spans="2:12" x14ac:dyDescent="0.25">
      <c r="H73" s="5" t="s">
        <v>298</v>
      </c>
      <c r="I73" s="7">
        <f t="shared" si="1"/>
        <v>4635000</v>
      </c>
      <c r="J73" s="5">
        <f>D4</f>
        <v>90000</v>
      </c>
      <c r="K73" s="5">
        <v>5</v>
      </c>
      <c r="L73" s="5">
        <v>10.3</v>
      </c>
    </row>
    <row r="74" spans="2:12" ht="23.25" x14ac:dyDescent="0.35">
      <c r="H74" s="6" t="s">
        <v>146</v>
      </c>
      <c r="I74" s="8">
        <f>SUM(I62:I73)</f>
        <v>31878000</v>
      </c>
    </row>
    <row r="75" spans="2:12" ht="15.75" x14ac:dyDescent="0.25">
      <c r="B75" s="9" t="s">
        <v>317</v>
      </c>
      <c r="C75" s="9" t="s">
        <v>308</v>
      </c>
      <c r="D75" s="9" t="s">
        <v>280</v>
      </c>
      <c r="E75" s="9" t="s">
        <v>289</v>
      </c>
      <c r="F75" s="9" t="s">
        <v>290</v>
      </c>
    </row>
    <row r="76" spans="2:12" ht="15.75" x14ac:dyDescent="0.25">
      <c r="B76" s="10" t="s">
        <v>316</v>
      </c>
      <c r="C76" s="7">
        <f>F76*E76*D76</f>
        <v>3500000</v>
      </c>
      <c r="D76" s="5">
        <f>70000</f>
        <v>70000</v>
      </c>
      <c r="E76" s="5">
        <v>10</v>
      </c>
      <c r="F76" s="10">
        <v>5</v>
      </c>
      <c r="H76" s="9" t="s">
        <v>299</v>
      </c>
      <c r="I76" s="9" t="s">
        <v>279</v>
      </c>
      <c r="J76" s="9" t="s">
        <v>280</v>
      </c>
      <c r="K76" s="9" t="s">
        <v>289</v>
      </c>
      <c r="L76" s="9" t="s">
        <v>290</v>
      </c>
    </row>
    <row r="77" spans="2:12" ht="23.25" x14ac:dyDescent="0.35">
      <c r="B77" s="6" t="s">
        <v>146</v>
      </c>
      <c r="C77" s="8">
        <f>C76</f>
        <v>3500000</v>
      </c>
      <c r="H77" s="10" t="s">
        <v>300</v>
      </c>
      <c r="I77" s="7">
        <f>L77*K77*J77</f>
        <v>504000</v>
      </c>
      <c r="J77" s="5">
        <f>C4</f>
        <v>70000</v>
      </c>
      <c r="K77" s="5">
        <v>1</v>
      </c>
      <c r="L77" s="10">
        <v>7.2</v>
      </c>
    </row>
    <row r="78" spans="2:12" ht="23.25" x14ac:dyDescent="0.35">
      <c r="B78" s="6"/>
      <c r="C78" s="8"/>
      <c r="H78" s="10" t="s">
        <v>301</v>
      </c>
      <c r="I78" s="7">
        <f>L78*K78*J78</f>
        <v>875000</v>
      </c>
      <c r="J78" s="5">
        <f>C4</f>
        <v>70000</v>
      </c>
      <c r="K78" s="5">
        <v>1</v>
      </c>
      <c r="L78" s="10">
        <v>12.5</v>
      </c>
    </row>
    <row r="79" spans="2:12" ht="23.25" x14ac:dyDescent="0.35">
      <c r="B79" s="9" t="s">
        <v>304</v>
      </c>
      <c r="C79" s="9" t="s">
        <v>288</v>
      </c>
      <c r="D79" s="9" t="s">
        <v>280</v>
      </c>
      <c r="E79" s="9" t="s">
        <v>289</v>
      </c>
      <c r="F79" s="9" t="s">
        <v>290</v>
      </c>
      <c r="H79" s="6" t="s">
        <v>302</v>
      </c>
      <c r="I79" s="8">
        <f>I77+I78</f>
        <v>1379000</v>
      </c>
    </row>
    <row r="80" spans="2:12" x14ac:dyDescent="0.25">
      <c r="B80" s="10" t="s">
        <v>318</v>
      </c>
      <c r="C80" s="7">
        <v>5000000</v>
      </c>
      <c r="D80" s="5" t="s">
        <v>351</v>
      </c>
      <c r="E80" s="5">
        <v>0</v>
      </c>
      <c r="F80" s="10">
        <v>0</v>
      </c>
    </row>
    <row r="81" spans="2:21" ht="23.25" x14ac:dyDescent="0.35">
      <c r="B81" s="6" t="s">
        <v>146</v>
      </c>
      <c r="C81" s="8">
        <f>C80</f>
        <v>5000000</v>
      </c>
      <c r="H81" s="9" t="s">
        <v>310</v>
      </c>
      <c r="I81" s="9" t="s">
        <v>307</v>
      </c>
      <c r="J81" s="9" t="s">
        <v>311</v>
      </c>
      <c r="K81" s="9" t="s">
        <v>312</v>
      </c>
      <c r="O81" s="16"/>
    </row>
    <row r="82" spans="2:21" x14ac:dyDescent="0.25">
      <c r="H82" s="10" t="s">
        <v>338</v>
      </c>
      <c r="I82" s="7">
        <v>1300000</v>
      </c>
      <c r="J82" s="5">
        <v>1</v>
      </c>
      <c r="K82" s="5">
        <v>1</v>
      </c>
    </row>
    <row r="83" spans="2:21" x14ac:dyDescent="0.25">
      <c r="H83" s="10" t="s">
        <v>350</v>
      </c>
      <c r="I83" s="7">
        <v>6000000</v>
      </c>
      <c r="J83" s="5">
        <v>15</v>
      </c>
      <c r="K83" s="5">
        <v>0</v>
      </c>
      <c r="U83" s="16"/>
    </row>
    <row r="84" spans="2:21" ht="15.75" x14ac:dyDescent="0.25">
      <c r="B84" s="11" t="s">
        <v>305</v>
      </c>
      <c r="C84" s="9" t="s">
        <v>288</v>
      </c>
      <c r="D84" s="9" t="s">
        <v>280</v>
      </c>
      <c r="E84" s="9" t="s">
        <v>289</v>
      </c>
      <c r="F84" s="9" t="s">
        <v>290</v>
      </c>
      <c r="H84" s="10" t="s">
        <v>314</v>
      </c>
      <c r="I84" s="7">
        <v>7600000</v>
      </c>
      <c r="J84" s="5">
        <v>11</v>
      </c>
      <c r="K84" s="5">
        <v>4</v>
      </c>
    </row>
    <row r="85" spans="2:21" x14ac:dyDescent="0.25">
      <c r="B85" s="10" t="s">
        <v>319</v>
      </c>
      <c r="C85" s="7">
        <f>F85*E85*D85</f>
        <v>7200000</v>
      </c>
      <c r="D85" s="5">
        <f>D4</f>
        <v>90000</v>
      </c>
      <c r="E85" s="5">
        <v>8</v>
      </c>
      <c r="F85" s="10">
        <v>10</v>
      </c>
      <c r="H85" s="10" t="s">
        <v>315</v>
      </c>
      <c r="I85" s="7">
        <v>2800000</v>
      </c>
      <c r="J85" s="5">
        <v>3</v>
      </c>
      <c r="K85" s="5">
        <v>2</v>
      </c>
      <c r="U85" s="16"/>
    </row>
    <row r="86" spans="2:21" ht="23.25" x14ac:dyDescent="0.35">
      <c r="B86" s="6" t="s">
        <v>146</v>
      </c>
      <c r="C86" s="8">
        <f>C85</f>
        <v>7200000</v>
      </c>
      <c r="H86" s="6" t="s">
        <v>146</v>
      </c>
      <c r="I86" s="8">
        <f>SUM(I82:I85)</f>
        <v>17700000</v>
      </c>
    </row>
    <row r="88" spans="2:21" ht="15.75" x14ac:dyDescent="0.25">
      <c r="B88" s="11" t="s">
        <v>621</v>
      </c>
      <c r="C88" s="24" t="s">
        <v>341</v>
      </c>
      <c r="D88" s="24" t="s">
        <v>340</v>
      </c>
      <c r="E88" s="24" t="s">
        <v>622</v>
      </c>
      <c r="F88" s="29"/>
      <c r="H88" s="9" t="s">
        <v>317</v>
      </c>
      <c r="I88" s="9" t="s">
        <v>308</v>
      </c>
      <c r="J88" s="9" t="s">
        <v>280</v>
      </c>
      <c r="K88" s="9" t="s">
        <v>289</v>
      </c>
      <c r="L88" s="9" t="s">
        <v>290</v>
      </c>
    </row>
    <row r="89" spans="2:21" x14ac:dyDescent="0.25">
      <c r="B89" s="7" t="s">
        <v>623</v>
      </c>
      <c r="C89" s="7">
        <f>(E18*F18)+(E34*F34)+(E42*F42)</f>
        <v>196.29599999999999</v>
      </c>
      <c r="D89" s="7">
        <f>(K18*L18)+(K33*L33)+(K39*L39)+(K48*L48)</f>
        <v>226.68</v>
      </c>
      <c r="E89" s="7">
        <f>D89+C89</f>
        <v>422.976</v>
      </c>
      <c r="F89" s="48"/>
      <c r="H89" s="10" t="s">
        <v>316</v>
      </c>
      <c r="I89" s="7">
        <f>L89*K89*J89</f>
        <v>7000000</v>
      </c>
      <c r="J89" s="5">
        <f>70000</f>
        <v>70000</v>
      </c>
      <c r="K89" s="5">
        <v>20</v>
      </c>
      <c r="L89" s="10">
        <v>5</v>
      </c>
    </row>
    <row r="90" spans="2:21" ht="23.25" x14ac:dyDescent="0.35">
      <c r="B90" s="7" t="s">
        <v>624</v>
      </c>
      <c r="C90" s="7">
        <f>(E19*F19)+(E27*F27)+(E35*F35)+(E52*F52)+(E53*F53)+(E54*F54)-(3.6+5)</f>
        <v>331.01900000000001</v>
      </c>
      <c r="D90" s="7">
        <f>(K19*L19)+(K34*L34)+(K40*L40)+(K49*L49)+(K62*L62)+(K63*L63)+(K64*L64)+(K65*L65)+(K66*L66)-(7.2+12.5)</f>
        <v>225.96000000000004</v>
      </c>
      <c r="E90" s="7">
        <f>C90+D90</f>
        <v>556.97900000000004</v>
      </c>
      <c r="H90" s="6" t="s">
        <v>146</v>
      </c>
      <c r="I90" s="8">
        <f>I89</f>
        <v>7000000</v>
      </c>
      <c r="O90" s="16"/>
    </row>
    <row r="91" spans="2:21" x14ac:dyDescent="0.25">
      <c r="B91" s="7" t="s">
        <v>275</v>
      </c>
      <c r="C91" s="7">
        <f>(E20*F20)+(E28*F28)+(E36*F36)+(E43*F43)+(E55*F55)+(E56*F56)+(E57*F57)+(E58*F58)+(E59*F59)</f>
        <v>525.16</v>
      </c>
      <c r="D91" s="7">
        <f>(K20*L20)+(K27*L27)+(K35*L35)+(K41*L41)+(K50*L50)+(K52*L52)+(K67*L67)+(K68*L68)+(K69*L69)+(K70*L70)+(K71*L71)+(K72*L72)+(K73*L73)</f>
        <v>608.82999999999993</v>
      </c>
      <c r="E91" s="7">
        <f>C91+D91</f>
        <v>1133.9899999999998</v>
      </c>
    </row>
    <row r="92" spans="2:21" ht="15.75" x14ac:dyDescent="0.25">
      <c r="B92" s="7" t="s">
        <v>276</v>
      </c>
      <c r="C92" s="7">
        <f>(E21*F21)+(E29*F29)+(E37*F37)</f>
        <v>142.79900000000001</v>
      </c>
      <c r="D92" s="7">
        <f>(K21*L21)+(K36*L36)+(K42*L42)+(K51*L51)</f>
        <v>142.36000000000001</v>
      </c>
      <c r="E92" s="7">
        <f>C92+D92</f>
        <v>285.15899999999999</v>
      </c>
      <c r="H92" s="9" t="s">
        <v>339</v>
      </c>
      <c r="I92" s="9" t="s">
        <v>288</v>
      </c>
      <c r="J92" s="9" t="s">
        <v>280</v>
      </c>
      <c r="K92" s="9" t="s">
        <v>289</v>
      </c>
      <c r="L92" s="9" t="s">
        <v>290</v>
      </c>
    </row>
    <row r="93" spans="2:21" x14ac:dyDescent="0.25">
      <c r="H93" s="10" t="s">
        <v>318</v>
      </c>
      <c r="I93" s="7">
        <v>10000000</v>
      </c>
      <c r="J93" s="5" t="s">
        <v>351</v>
      </c>
      <c r="K93" s="5">
        <v>0</v>
      </c>
      <c r="L93" s="10">
        <v>0</v>
      </c>
    </row>
    <row r="94" spans="2:21" ht="23.25" x14ac:dyDescent="0.35">
      <c r="H94" s="6" t="s">
        <v>146</v>
      </c>
      <c r="I94" s="8">
        <f>I93</f>
        <v>10000000</v>
      </c>
    </row>
    <row r="96" spans="2:21" ht="15.75" thickBot="1" x14ac:dyDescent="0.3"/>
    <row r="97" spans="16:21" ht="16.5" thickTop="1" thickBot="1" x14ac:dyDescent="0.3">
      <c r="P97" s="14" t="e">
        <f>Q97*#REF!/#REF!</f>
        <v>#REF!</v>
      </c>
      <c r="Q97" s="15" t="e">
        <f>#REF!</f>
        <v>#REF!</v>
      </c>
      <c r="R97" s="14" t="s">
        <v>340</v>
      </c>
    </row>
    <row r="98" spans="16:21" ht="16.5" thickTop="1" thickBot="1" x14ac:dyDescent="0.3">
      <c r="P98" s="14" t="e">
        <f>Q98*#REF!/#REF!</f>
        <v>#REF!</v>
      </c>
      <c r="Q98" s="15" t="e">
        <f>#REF!</f>
        <v>#REF!</v>
      </c>
      <c r="R98" s="14" t="s">
        <v>341</v>
      </c>
    </row>
    <row r="99" spans="16:21" ht="16.5" thickTop="1" thickBot="1" x14ac:dyDescent="0.3"/>
    <row r="100" spans="16:21" ht="16.5" thickTop="1" thickBot="1" x14ac:dyDescent="0.3">
      <c r="P100" s="14"/>
      <c r="Q100" s="14" t="s">
        <v>25</v>
      </c>
      <c r="R100" s="14" t="s">
        <v>343</v>
      </c>
      <c r="S100" s="14" t="s">
        <v>154</v>
      </c>
      <c r="T100" s="14" t="s">
        <v>153</v>
      </c>
      <c r="U100" s="14" t="s">
        <v>342</v>
      </c>
    </row>
    <row r="101" spans="16:21" ht="16.5" thickTop="1" thickBot="1" x14ac:dyDescent="0.3">
      <c r="P101" s="13" t="s">
        <v>344</v>
      </c>
      <c r="Q101" s="14">
        <v>200000</v>
      </c>
      <c r="R101" s="14"/>
      <c r="S101" s="14"/>
      <c r="T101" s="14"/>
      <c r="U101" s="15">
        <v>63000000</v>
      </c>
    </row>
    <row r="102" spans="16:21" ht="16.5" thickTop="1" thickBot="1" x14ac:dyDescent="0.3">
      <c r="P102" s="13" t="s">
        <v>340</v>
      </c>
      <c r="Q102" s="14"/>
      <c r="R102" s="14"/>
      <c r="S102" s="14"/>
      <c r="T102" s="14"/>
      <c r="U102" s="15" t="e">
        <f>U101*P97/100</f>
        <v>#REF!</v>
      </c>
    </row>
    <row r="103" spans="16:21" ht="16.5" thickTop="1" thickBot="1" x14ac:dyDescent="0.3">
      <c r="P103" s="13" t="s">
        <v>341</v>
      </c>
      <c r="Q103" s="14"/>
      <c r="R103" s="14"/>
      <c r="S103" s="14"/>
      <c r="T103" s="14"/>
      <c r="U103" s="15" t="e">
        <f>U101*P98/100</f>
        <v>#REF!</v>
      </c>
    </row>
    <row r="104" spans="16:21" ht="15.75" thickTop="1" x14ac:dyDescent="0.25"/>
  </sheetData>
  <mergeCells count="10">
    <mergeCell ref="F1:N1"/>
    <mergeCell ref="D1:E1"/>
    <mergeCell ref="B1:C1"/>
    <mergeCell ref="F11:G11"/>
    <mergeCell ref="F12:G12"/>
    <mergeCell ref="F6:G6"/>
    <mergeCell ref="F7:G7"/>
    <mergeCell ref="F8:G8"/>
    <mergeCell ref="F9:G9"/>
    <mergeCell ref="F10:G10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FE8B-07A8-4071-B452-89AB38F05597}">
  <dimension ref="B10:J54"/>
  <sheetViews>
    <sheetView zoomScale="120" zoomScaleNormal="120" workbookViewId="0"/>
  </sheetViews>
  <sheetFormatPr defaultRowHeight="15" x14ac:dyDescent="0.25"/>
  <cols>
    <col min="1" max="1" width="9.140625" style="21"/>
    <col min="2" max="2" width="9.5703125" style="21" bestFit="1" customWidth="1"/>
    <col min="3" max="3" width="14.42578125" style="21" customWidth="1"/>
    <col min="4" max="4" width="16.42578125" style="21" bestFit="1" customWidth="1"/>
    <col min="5" max="5" width="11.140625" style="21" bestFit="1" customWidth="1"/>
    <col min="6" max="6" width="12" style="21" bestFit="1" customWidth="1"/>
    <col min="7" max="7" width="37.28515625" style="21" customWidth="1"/>
    <col min="8" max="8" width="9.140625" style="21"/>
    <col min="9" max="9" width="22" style="21" bestFit="1" customWidth="1"/>
    <col min="10" max="10" width="16.5703125" style="21" bestFit="1" customWidth="1"/>
    <col min="11" max="16384" width="9.140625" style="21"/>
  </cols>
  <sheetData>
    <row r="10" spans="2:10" ht="15.75" x14ac:dyDescent="0.25">
      <c r="B10" s="23" t="s">
        <v>0</v>
      </c>
      <c r="C10" s="23" t="s">
        <v>2</v>
      </c>
      <c r="D10" s="23" t="s">
        <v>3</v>
      </c>
      <c r="E10" s="23" t="s">
        <v>5</v>
      </c>
      <c r="F10" s="23" t="s">
        <v>4</v>
      </c>
      <c r="G10" s="23" t="s">
        <v>6</v>
      </c>
    </row>
    <row r="11" spans="2:10" x14ac:dyDescent="0.25">
      <c r="I11" s="21" t="s">
        <v>2</v>
      </c>
      <c r="J11" s="21" t="s">
        <v>249</v>
      </c>
    </row>
    <row r="12" spans="2:10" ht="18.75" x14ac:dyDescent="0.3">
      <c r="B12" s="12" t="s">
        <v>159</v>
      </c>
      <c r="C12" s="12">
        <v>930000</v>
      </c>
      <c r="D12" s="12" t="s">
        <v>156</v>
      </c>
      <c r="E12" s="12" t="s">
        <v>157</v>
      </c>
      <c r="F12" s="12" t="s">
        <v>158</v>
      </c>
      <c r="G12" s="12" t="s">
        <v>160</v>
      </c>
      <c r="I12" s="26">
        <f>SUM(C12:C19)</f>
        <v>72020000</v>
      </c>
      <c r="J12" s="21" t="s">
        <v>245</v>
      </c>
    </row>
    <row r="13" spans="2:10" ht="18.75" x14ac:dyDescent="0.3">
      <c r="B13" s="12" t="s">
        <v>159</v>
      </c>
      <c r="C13" s="12">
        <v>1000000</v>
      </c>
      <c r="D13" s="12" t="s">
        <v>161</v>
      </c>
      <c r="E13" s="12" t="s">
        <v>162</v>
      </c>
      <c r="F13" s="12" t="s">
        <v>163</v>
      </c>
      <c r="G13" s="12" t="s">
        <v>164</v>
      </c>
      <c r="I13" s="26">
        <f>SUM(C12:C26)</f>
        <v>87230000</v>
      </c>
      <c r="J13" s="21" t="s">
        <v>246</v>
      </c>
    </row>
    <row r="14" spans="2:10" ht="19.5" thickBot="1" x14ac:dyDescent="0.35">
      <c r="B14" s="12" t="s">
        <v>159</v>
      </c>
      <c r="C14" s="12">
        <v>11000000</v>
      </c>
      <c r="D14" s="12" t="s">
        <v>161</v>
      </c>
      <c r="E14" s="12" t="s">
        <v>165</v>
      </c>
      <c r="F14" s="12" t="s">
        <v>165</v>
      </c>
      <c r="G14" s="12" t="s">
        <v>166</v>
      </c>
      <c r="I14" s="26">
        <f>I15-SUM(C38:C41)</f>
        <v>153970000</v>
      </c>
      <c r="J14" s="21" t="s">
        <v>247</v>
      </c>
    </row>
    <row r="15" spans="2:10" ht="27.75" thickTop="1" thickBot="1" x14ac:dyDescent="0.35">
      <c r="B15" s="12" t="s">
        <v>159</v>
      </c>
      <c r="C15" s="12">
        <v>32220000</v>
      </c>
      <c r="D15" s="12" t="s">
        <v>167</v>
      </c>
      <c r="E15" s="12" t="s">
        <v>165</v>
      </c>
      <c r="F15" s="12" t="s">
        <v>165</v>
      </c>
      <c r="G15" s="12" t="s">
        <v>168</v>
      </c>
      <c r="I15" s="27">
        <f>SUM(C12:C44)</f>
        <v>230790000</v>
      </c>
      <c r="J15" s="28" t="s">
        <v>248</v>
      </c>
    </row>
    <row r="16" spans="2:10" ht="19.5" thickTop="1" x14ac:dyDescent="0.3">
      <c r="B16" s="12" t="s">
        <v>159</v>
      </c>
      <c r="C16" s="12">
        <v>10370000</v>
      </c>
      <c r="D16" s="12" t="s">
        <v>169</v>
      </c>
      <c r="E16" s="12" t="s">
        <v>165</v>
      </c>
      <c r="F16" s="12" t="s">
        <v>175</v>
      </c>
      <c r="G16" s="12" t="s">
        <v>170</v>
      </c>
    </row>
    <row r="17" spans="2:7" ht="18.75" x14ac:dyDescent="0.3">
      <c r="B17" s="12" t="s">
        <v>159</v>
      </c>
      <c r="C17" s="12">
        <v>3000000</v>
      </c>
      <c r="D17" s="12" t="s">
        <v>171</v>
      </c>
      <c r="E17" s="12" t="s">
        <v>165</v>
      </c>
      <c r="F17" s="12" t="s">
        <v>175</v>
      </c>
      <c r="G17" s="12" t="s">
        <v>172</v>
      </c>
    </row>
    <row r="18" spans="2:7" ht="18.75" x14ac:dyDescent="0.3">
      <c r="B18" s="12" t="s">
        <v>159</v>
      </c>
      <c r="C18" s="12">
        <v>1500000</v>
      </c>
      <c r="D18" s="12" t="s">
        <v>169</v>
      </c>
      <c r="E18" s="12" t="s">
        <v>165</v>
      </c>
      <c r="F18" s="12" t="s">
        <v>165</v>
      </c>
      <c r="G18" s="12" t="s">
        <v>173</v>
      </c>
    </row>
    <row r="19" spans="2:7" ht="18.75" x14ac:dyDescent="0.3">
      <c r="B19" s="12" t="s">
        <v>159</v>
      </c>
      <c r="C19" s="12">
        <v>12000000</v>
      </c>
      <c r="D19" s="12" t="s">
        <v>174</v>
      </c>
      <c r="E19" s="12" t="s">
        <v>176</v>
      </c>
      <c r="F19" s="12" t="s">
        <v>177</v>
      </c>
      <c r="G19" s="12"/>
    </row>
    <row r="20" spans="2:7" ht="18.75" x14ac:dyDescent="0.3">
      <c r="B20" s="12" t="s">
        <v>178</v>
      </c>
      <c r="C20" s="12">
        <v>2500000</v>
      </c>
      <c r="D20" s="12" t="s">
        <v>169</v>
      </c>
      <c r="E20" s="12" t="s">
        <v>165</v>
      </c>
      <c r="F20" s="12" t="s">
        <v>165</v>
      </c>
      <c r="G20" s="12" t="s">
        <v>179</v>
      </c>
    </row>
    <row r="21" spans="2:7" ht="18.75" x14ac:dyDescent="0.3">
      <c r="B21" s="12" t="s">
        <v>180</v>
      </c>
      <c r="C21" s="12">
        <v>4400000</v>
      </c>
      <c r="D21" s="12" t="s">
        <v>169</v>
      </c>
      <c r="E21" s="12" t="s">
        <v>165</v>
      </c>
      <c r="F21" s="12" t="s">
        <v>165</v>
      </c>
      <c r="G21" s="12" t="s">
        <v>179</v>
      </c>
    </row>
    <row r="22" spans="2:7" ht="18.75" x14ac:dyDescent="0.3">
      <c r="B22" s="12" t="s">
        <v>181</v>
      </c>
      <c r="C22" s="12">
        <v>4900000</v>
      </c>
      <c r="D22" s="12" t="s">
        <v>182</v>
      </c>
      <c r="E22" s="12" t="s">
        <v>11</v>
      </c>
      <c r="F22" s="12" t="s">
        <v>11</v>
      </c>
      <c r="G22" s="12"/>
    </row>
    <row r="23" spans="2:7" ht="18.75" x14ac:dyDescent="0.3">
      <c r="B23" s="12" t="s">
        <v>183</v>
      </c>
      <c r="C23" s="12">
        <v>1000000</v>
      </c>
      <c r="D23" s="12" t="s">
        <v>182</v>
      </c>
      <c r="E23" s="12" t="s">
        <v>12</v>
      </c>
      <c r="F23" s="12" t="s">
        <v>11</v>
      </c>
      <c r="G23" s="12"/>
    </row>
    <row r="24" spans="2:7" ht="18.75" x14ac:dyDescent="0.3">
      <c r="B24" s="12" t="s">
        <v>184</v>
      </c>
      <c r="C24" s="12">
        <v>2000000</v>
      </c>
      <c r="D24" s="12" t="s">
        <v>185</v>
      </c>
      <c r="E24" s="12" t="s">
        <v>232</v>
      </c>
      <c r="F24" s="12" t="s">
        <v>232</v>
      </c>
      <c r="G24" s="12" t="s">
        <v>186</v>
      </c>
    </row>
    <row r="25" spans="2:7" ht="18.75" x14ac:dyDescent="0.3">
      <c r="B25" s="12" t="s">
        <v>187</v>
      </c>
      <c r="C25" s="12">
        <v>120000</v>
      </c>
      <c r="D25" s="12" t="s">
        <v>188</v>
      </c>
      <c r="E25" s="12" t="s">
        <v>225</v>
      </c>
      <c r="F25" s="12" t="s">
        <v>226</v>
      </c>
      <c r="G25" s="12" t="s">
        <v>227</v>
      </c>
    </row>
    <row r="26" spans="2:7" ht="18.75" x14ac:dyDescent="0.3">
      <c r="B26" s="12" t="s">
        <v>189</v>
      </c>
      <c r="C26" s="12">
        <v>290000</v>
      </c>
      <c r="D26" s="12" t="s">
        <v>188</v>
      </c>
      <c r="E26" s="12" t="s">
        <v>190</v>
      </c>
      <c r="F26" s="12" t="s">
        <v>190</v>
      </c>
      <c r="G26" s="12" t="s">
        <v>235</v>
      </c>
    </row>
    <row r="27" spans="2:7" ht="18.75" x14ac:dyDescent="0.3">
      <c r="B27" s="12" t="s">
        <v>191</v>
      </c>
      <c r="C27" s="12">
        <v>1700000</v>
      </c>
      <c r="D27" s="12" t="s">
        <v>192</v>
      </c>
      <c r="E27" s="12" t="s">
        <v>193</v>
      </c>
      <c r="F27" s="12" t="s">
        <v>194</v>
      </c>
      <c r="G27" s="12" t="s">
        <v>195</v>
      </c>
    </row>
    <row r="28" spans="2:7" ht="18.75" x14ac:dyDescent="0.3">
      <c r="B28" s="12" t="s">
        <v>196</v>
      </c>
      <c r="C28" s="12">
        <v>14300000</v>
      </c>
      <c r="D28" s="12" t="s">
        <v>197</v>
      </c>
      <c r="E28" s="12" t="s">
        <v>165</v>
      </c>
      <c r="F28" s="12" t="s">
        <v>165</v>
      </c>
      <c r="G28" s="12" t="s">
        <v>236</v>
      </c>
    </row>
    <row r="29" spans="2:7" ht="18.75" x14ac:dyDescent="0.3">
      <c r="B29" s="12" t="s">
        <v>198</v>
      </c>
      <c r="C29" s="12">
        <v>290000</v>
      </c>
      <c r="D29" s="12" t="s">
        <v>182</v>
      </c>
      <c r="E29" s="12" t="s">
        <v>12</v>
      </c>
      <c r="F29" s="12" t="s">
        <v>12</v>
      </c>
      <c r="G29" s="12" t="s">
        <v>224</v>
      </c>
    </row>
    <row r="30" spans="2:7" ht="18.75" x14ac:dyDescent="0.3">
      <c r="B30" s="12" t="s">
        <v>199</v>
      </c>
      <c r="C30" s="12">
        <v>170000</v>
      </c>
      <c r="D30" s="12" t="s">
        <v>182</v>
      </c>
      <c r="E30" s="12" t="s">
        <v>12</v>
      </c>
      <c r="F30" s="12" t="s">
        <v>12</v>
      </c>
      <c r="G30" s="12"/>
    </row>
    <row r="31" spans="2:7" ht="18.75" x14ac:dyDescent="0.3">
      <c r="B31" s="12" t="s">
        <v>200</v>
      </c>
      <c r="C31" s="12">
        <v>1800000</v>
      </c>
      <c r="D31" s="12" t="s">
        <v>201</v>
      </c>
      <c r="E31" s="12" t="s">
        <v>21</v>
      </c>
      <c r="F31" s="12" t="s">
        <v>21</v>
      </c>
      <c r="G31" s="12" t="s">
        <v>202</v>
      </c>
    </row>
    <row r="32" spans="2:7" ht="18.75" x14ac:dyDescent="0.3">
      <c r="B32" s="12" t="s">
        <v>203</v>
      </c>
      <c r="C32" s="12">
        <v>1000000</v>
      </c>
      <c r="D32" s="12" t="s">
        <v>204</v>
      </c>
      <c r="E32" s="12" t="s">
        <v>219</v>
      </c>
      <c r="F32" s="12" t="s">
        <v>219</v>
      </c>
      <c r="G32" s="12"/>
    </row>
    <row r="33" spans="2:7" ht="18.75" x14ac:dyDescent="0.3">
      <c r="B33" s="12" t="s">
        <v>206</v>
      </c>
      <c r="C33" s="12">
        <v>1200000</v>
      </c>
      <c r="D33" s="12" t="s">
        <v>185</v>
      </c>
      <c r="E33" s="12" t="s">
        <v>205</v>
      </c>
      <c r="F33" s="12" t="s">
        <v>205</v>
      </c>
      <c r="G33" s="12" t="s">
        <v>207</v>
      </c>
    </row>
    <row r="34" spans="2:7" ht="18.75" x14ac:dyDescent="0.3">
      <c r="B34" s="12" t="s">
        <v>208</v>
      </c>
      <c r="C34" s="12">
        <v>28180000</v>
      </c>
      <c r="D34" s="12" t="s">
        <v>182</v>
      </c>
      <c r="E34" s="12" t="s">
        <v>209</v>
      </c>
      <c r="F34" s="12" t="s">
        <v>209</v>
      </c>
      <c r="G34" s="12" t="s">
        <v>210</v>
      </c>
    </row>
    <row r="35" spans="2:7" ht="18.75" x14ac:dyDescent="0.3">
      <c r="B35" s="12" t="s">
        <v>211</v>
      </c>
      <c r="C35" s="12">
        <v>1800000</v>
      </c>
      <c r="D35" s="12" t="s">
        <v>185</v>
      </c>
      <c r="E35" s="12" t="s">
        <v>212</v>
      </c>
      <c r="F35" s="12" t="s">
        <v>30</v>
      </c>
      <c r="G35" s="12" t="s">
        <v>220</v>
      </c>
    </row>
    <row r="36" spans="2:7" ht="18.75" x14ac:dyDescent="0.3">
      <c r="B36" s="12" t="s">
        <v>221</v>
      </c>
      <c r="C36" s="12">
        <v>9000000</v>
      </c>
      <c r="D36" s="12" t="s">
        <v>222</v>
      </c>
      <c r="E36" s="12" t="s">
        <v>20</v>
      </c>
      <c r="F36" s="12" t="s">
        <v>21</v>
      </c>
      <c r="G36" s="12" t="s">
        <v>223</v>
      </c>
    </row>
    <row r="37" spans="2:7" ht="18.75" x14ac:dyDescent="0.3">
      <c r="B37" s="12" t="s">
        <v>213</v>
      </c>
      <c r="C37" s="12">
        <v>5700000</v>
      </c>
      <c r="D37" s="12" t="s">
        <v>214</v>
      </c>
      <c r="E37" s="12" t="s">
        <v>218</v>
      </c>
      <c r="F37" s="12" t="s">
        <v>524</v>
      </c>
      <c r="G37" s="12" t="s">
        <v>215</v>
      </c>
    </row>
    <row r="38" spans="2:7" ht="18.75" x14ac:dyDescent="0.3">
      <c r="B38" s="12" t="s">
        <v>216</v>
      </c>
      <c r="C38" s="12">
        <v>74100000</v>
      </c>
      <c r="D38" s="12" t="s">
        <v>217</v>
      </c>
      <c r="E38" s="12" t="s">
        <v>233</v>
      </c>
      <c r="F38" s="12" t="s">
        <v>190</v>
      </c>
      <c r="G38" s="12" t="s">
        <v>234</v>
      </c>
    </row>
    <row r="39" spans="2:7" ht="18.75" x14ac:dyDescent="0.3">
      <c r="B39" s="12" t="s">
        <v>228</v>
      </c>
      <c r="C39" s="12">
        <v>1300000</v>
      </c>
      <c r="D39" s="12" t="s">
        <v>229</v>
      </c>
      <c r="E39" s="12" t="s">
        <v>230</v>
      </c>
      <c r="F39" s="12" t="s">
        <v>230</v>
      </c>
      <c r="G39" s="12" t="s">
        <v>231</v>
      </c>
    </row>
    <row r="40" spans="2:7" ht="18.75" x14ac:dyDescent="0.3">
      <c r="B40" s="12" t="s">
        <v>237</v>
      </c>
      <c r="C40" s="12">
        <v>120000</v>
      </c>
      <c r="D40" s="12" t="s">
        <v>185</v>
      </c>
      <c r="E40" s="12" t="s">
        <v>238</v>
      </c>
      <c r="F40" s="12" t="s">
        <v>238</v>
      </c>
      <c r="G40" s="12" t="s">
        <v>239</v>
      </c>
    </row>
    <row r="41" spans="2:7" ht="18.75" x14ac:dyDescent="0.3">
      <c r="B41" s="12" t="s">
        <v>240</v>
      </c>
      <c r="C41" s="12">
        <v>1300000</v>
      </c>
      <c r="D41" s="12" t="s">
        <v>204</v>
      </c>
      <c r="E41" s="12" t="s">
        <v>238</v>
      </c>
      <c r="F41" s="12" t="s">
        <v>241</v>
      </c>
      <c r="G41" s="12"/>
    </row>
    <row r="42" spans="2:7" ht="18.75" x14ac:dyDescent="0.3">
      <c r="B42" s="12" t="s">
        <v>242</v>
      </c>
      <c r="C42" s="12">
        <v>1000000</v>
      </c>
      <c r="D42" s="12" t="s">
        <v>243</v>
      </c>
      <c r="E42" s="12" t="s">
        <v>238</v>
      </c>
      <c r="F42" s="12" t="s">
        <v>241</v>
      </c>
      <c r="G42" s="12" t="s">
        <v>244</v>
      </c>
    </row>
    <row r="43" spans="2:7" ht="18.75" x14ac:dyDescent="0.3">
      <c r="B43" s="12" t="s">
        <v>538</v>
      </c>
      <c r="C43" s="12">
        <v>600000</v>
      </c>
      <c r="D43" s="12" t="s">
        <v>539</v>
      </c>
      <c r="E43" s="12" t="s">
        <v>540</v>
      </c>
      <c r="F43" s="12" t="s">
        <v>540</v>
      </c>
      <c r="G43" s="12"/>
    </row>
    <row r="44" spans="2:7" ht="18.75" x14ac:dyDescent="0.3">
      <c r="B44" s="12"/>
      <c r="C44" s="12"/>
      <c r="D44" s="12"/>
      <c r="E44" s="12"/>
      <c r="F44" s="12"/>
      <c r="G44" s="12"/>
    </row>
    <row r="45" spans="2:7" ht="18.75" x14ac:dyDescent="0.3">
      <c r="B45" s="12"/>
      <c r="C45" s="12"/>
      <c r="D45" s="12"/>
      <c r="E45" s="12"/>
      <c r="F45" s="12"/>
      <c r="G45" s="12"/>
    </row>
    <row r="46" spans="2:7" ht="18.75" x14ac:dyDescent="0.3">
      <c r="B46" s="12"/>
      <c r="C46" s="12"/>
      <c r="D46" s="12"/>
      <c r="E46" s="12"/>
      <c r="F46" s="12"/>
      <c r="G46" s="12"/>
    </row>
    <row r="47" spans="2:7" ht="18.75" x14ac:dyDescent="0.3">
      <c r="B47" s="12"/>
      <c r="C47" s="12"/>
      <c r="D47" s="12"/>
      <c r="E47" s="12"/>
      <c r="F47" s="12"/>
      <c r="G47" s="12"/>
    </row>
    <row r="48" spans="2:7" ht="18.75" x14ac:dyDescent="0.3">
      <c r="B48" s="12"/>
      <c r="C48" s="12"/>
      <c r="D48" s="12"/>
      <c r="E48" s="12"/>
      <c r="F48" s="12"/>
      <c r="G48" s="12"/>
    </row>
    <row r="49" spans="2:7" ht="18.75" x14ac:dyDescent="0.3">
      <c r="B49" s="12"/>
      <c r="C49" s="12"/>
      <c r="D49" s="12"/>
      <c r="E49" s="12"/>
      <c r="F49" s="12"/>
      <c r="G49" s="12"/>
    </row>
    <row r="50" spans="2:7" x14ac:dyDescent="0.25">
      <c r="C50" s="26"/>
      <c r="G50" s="25"/>
    </row>
    <row r="51" spans="2:7" x14ac:dyDescent="0.25">
      <c r="C51" s="26"/>
      <c r="G51" s="25"/>
    </row>
    <row r="52" spans="2:7" x14ac:dyDescent="0.25">
      <c r="C52" s="26"/>
      <c r="G52" s="25"/>
    </row>
    <row r="53" spans="2:7" x14ac:dyDescent="0.25">
      <c r="C53" s="26"/>
    </row>
    <row r="54" spans="2:7" x14ac:dyDescent="0.25">
      <c r="C54" s="2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3B7A-37E5-47E7-A59E-F0F99B76C849}">
  <dimension ref="C7:K24"/>
  <sheetViews>
    <sheetView zoomScale="120" zoomScaleNormal="120" workbookViewId="0">
      <selection activeCell="D11" sqref="D11"/>
    </sheetView>
  </sheetViews>
  <sheetFormatPr defaultRowHeight="15" x14ac:dyDescent="0.25"/>
  <cols>
    <col min="1" max="2" width="9.140625" style="21"/>
    <col min="3" max="3" width="17" style="21" bestFit="1" customWidth="1"/>
    <col min="4" max="4" width="14.28515625" style="21" bestFit="1" customWidth="1"/>
    <col min="5" max="5" width="15.42578125" style="21" bestFit="1" customWidth="1"/>
    <col min="6" max="6" width="12.28515625" style="21" bestFit="1" customWidth="1"/>
    <col min="7" max="7" width="12" style="21" bestFit="1" customWidth="1"/>
    <col min="8" max="8" width="44.42578125" style="21" bestFit="1" customWidth="1"/>
    <col min="9" max="9" width="9.140625" style="21"/>
    <col min="10" max="10" width="10.85546875" style="21" bestFit="1" customWidth="1"/>
    <col min="11" max="16384" width="9.140625" style="21"/>
  </cols>
  <sheetData>
    <row r="7" spans="3:11" ht="15.75" x14ac:dyDescent="0.25">
      <c r="C7" s="23" t="s">
        <v>0</v>
      </c>
      <c r="D7" s="23" t="s">
        <v>2</v>
      </c>
      <c r="E7" s="23" t="s">
        <v>3</v>
      </c>
      <c r="F7" s="23" t="s">
        <v>5</v>
      </c>
      <c r="G7" s="23" t="s">
        <v>4</v>
      </c>
      <c r="H7" s="23" t="s">
        <v>609</v>
      </c>
      <c r="J7" s="26">
        <f>SUM(D8:D22)</f>
        <v>80265000</v>
      </c>
      <c r="K7" s="21" t="s">
        <v>248</v>
      </c>
    </row>
    <row r="8" spans="3:11" ht="18.75" x14ac:dyDescent="0.3">
      <c r="C8" s="12" t="s">
        <v>250</v>
      </c>
      <c r="D8" s="12">
        <v>12475000</v>
      </c>
      <c r="E8" s="12" t="s">
        <v>251</v>
      </c>
      <c r="F8" s="12" t="s">
        <v>252</v>
      </c>
      <c r="G8" s="12" t="s">
        <v>252</v>
      </c>
      <c r="H8" s="12" t="s">
        <v>256</v>
      </c>
    </row>
    <row r="9" spans="3:11" ht="18.75" x14ac:dyDescent="0.3">
      <c r="C9" s="12" t="s">
        <v>253</v>
      </c>
      <c r="D9" s="12">
        <v>890000</v>
      </c>
      <c r="E9" s="12" t="s">
        <v>251</v>
      </c>
      <c r="F9" s="12" t="s">
        <v>254</v>
      </c>
      <c r="G9" s="12" t="s">
        <v>254</v>
      </c>
      <c r="H9" s="12" t="s">
        <v>255</v>
      </c>
      <c r="J9" s="26">
        <f>D19+D18+D17+D16+D15+D12+D13-7000000</f>
        <v>37800000</v>
      </c>
      <c r="K9" s="21" t="s">
        <v>265</v>
      </c>
    </row>
    <row r="10" spans="3:11" ht="18.75" x14ac:dyDescent="0.3">
      <c r="C10" s="12" t="s">
        <v>60</v>
      </c>
      <c r="D10" s="12">
        <v>2500000</v>
      </c>
      <c r="E10" s="12" t="s">
        <v>257</v>
      </c>
      <c r="F10" s="12" t="s">
        <v>258</v>
      </c>
      <c r="G10" s="12" t="s">
        <v>258</v>
      </c>
      <c r="H10" s="12" t="s">
        <v>259</v>
      </c>
    </row>
    <row r="11" spans="3:11" ht="18.75" x14ac:dyDescent="0.3">
      <c r="C11" s="12" t="s">
        <v>610</v>
      </c>
      <c r="D11" s="12">
        <v>12000000</v>
      </c>
      <c r="E11" s="12" t="s">
        <v>260</v>
      </c>
      <c r="F11" s="12" t="s">
        <v>120</v>
      </c>
      <c r="G11" s="12" t="s">
        <v>120</v>
      </c>
      <c r="H11" s="12" t="s">
        <v>261</v>
      </c>
    </row>
    <row r="12" spans="3:11" ht="18.75" x14ac:dyDescent="0.3">
      <c r="C12" s="12" t="s">
        <v>262</v>
      </c>
      <c r="D12" s="12">
        <v>2000000</v>
      </c>
      <c r="E12" s="12" t="s">
        <v>263</v>
      </c>
      <c r="F12" s="12" t="s">
        <v>264</v>
      </c>
      <c r="G12" s="12" t="s">
        <v>264</v>
      </c>
      <c r="H12" s="12" t="s">
        <v>265</v>
      </c>
    </row>
    <row r="13" spans="3:11" ht="18.75" x14ac:dyDescent="0.3">
      <c r="C13" s="12" t="s">
        <v>266</v>
      </c>
      <c r="D13" s="12">
        <v>14300000</v>
      </c>
      <c r="E13" s="12" t="s">
        <v>267</v>
      </c>
      <c r="F13" s="12" t="s">
        <v>81</v>
      </c>
      <c r="G13" s="12" t="s">
        <v>76</v>
      </c>
      <c r="H13" s="12" t="s">
        <v>272</v>
      </c>
    </row>
    <row r="14" spans="3:11" ht="18.75" x14ac:dyDescent="0.3">
      <c r="C14" s="12" t="s">
        <v>268</v>
      </c>
      <c r="D14" s="12">
        <v>1600000</v>
      </c>
      <c r="E14" s="12" t="s">
        <v>140</v>
      </c>
      <c r="F14" s="12" t="s">
        <v>99</v>
      </c>
      <c r="G14" s="12" t="s">
        <v>99</v>
      </c>
      <c r="H14" s="12"/>
    </row>
    <row r="15" spans="3:11" ht="18.75" x14ac:dyDescent="0.3">
      <c r="C15" s="12" t="s">
        <v>269</v>
      </c>
      <c r="D15" s="12">
        <v>10000000</v>
      </c>
      <c r="E15" s="12" t="s">
        <v>397</v>
      </c>
      <c r="F15" s="12"/>
      <c r="G15" s="12"/>
      <c r="H15" s="12" t="s">
        <v>265</v>
      </c>
    </row>
    <row r="16" spans="3:11" ht="18.75" x14ac:dyDescent="0.3">
      <c r="C16" s="12" t="s">
        <v>270</v>
      </c>
      <c r="D16" s="12">
        <v>6500000</v>
      </c>
      <c r="E16" s="12" t="s">
        <v>271</v>
      </c>
      <c r="F16" s="12"/>
      <c r="G16" s="12"/>
      <c r="H16" s="12" t="s">
        <v>265</v>
      </c>
    </row>
    <row r="17" spans="3:8" ht="18.75" x14ac:dyDescent="0.3">
      <c r="C17" s="12" t="s">
        <v>150</v>
      </c>
      <c r="D17" s="12">
        <v>4000000</v>
      </c>
      <c r="E17" s="12"/>
      <c r="F17" s="12"/>
      <c r="G17" s="12"/>
      <c r="H17" s="12" t="s">
        <v>265</v>
      </c>
    </row>
    <row r="18" spans="3:8" ht="18.75" x14ac:dyDescent="0.3">
      <c r="C18" s="12" t="s">
        <v>147</v>
      </c>
      <c r="D18" s="12">
        <v>2000000</v>
      </c>
      <c r="E18" s="12" t="s">
        <v>356</v>
      </c>
      <c r="F18" s="12"/>
      <c r="G18" s="12"/>
      <c r="H18" s="12" t="s">
        <v>265</v>
      </c>
    </row>
    <row r="19" spans="3:8" ht="18.75" x14ac:dyDescent="0.3">
      <c r="C19" s="12" t="s">
        <v>151</v>
      </c>
      <c r="D19" s="12">
        <v>6000000</v>
      </c>
      <c r="E19" s="12" t="s">
        <v>612</v>
      </c>
      <c r="F19" s="12"/>
      <c r="G19" s="12"/>
      <c r="H19" s="12" t="s">
        <v>265</v>
      </c>
    </row>
    <row r="20" spans="3:8" ht="18.75" x14ac:dyDescent="0.3">
      <c r="C20" s="12" t="s">
        <v>515</v>
      </c>
      <c r="D20" s="12">
        <v>6000000</v>
      </c>
      <c r="E20" s="12" t="s">
        <v>611</v>
      </c>
      <c r="F20" s="12"/>
      <c r="G20" s="12"/>
      <c r="H20" s="12"/>
    </row>
    <row r="21" spans="3:8" x14ac:dyDescent="0.25">
      <c r="D21" s="26"/>
    </row>
    <row r="22" spans="3:8" x14ac:dyDescent="0.25">
      <c r="D22" s="26"/>
    </row>
    <row r="23" spans="3:8" x14ac:dyDescent="0.25">
      <c r="D23" s="26"/>
    </row>
    <row r="24" spans="3:8" x14ac:dyDescent="0.25">
      <c r="D24" s="26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9646-6467-489A-A990-F6AB93B712AA}">
  <dimension ref="A9:R15"/>
  <sheetViews>
    <sheetView showGridLines="0" tabSelected="1" zoomScaleNormal="100" workbookViewId="0">
      <selection activeCell="A14" sqref="A14"/>
    </sheetView>
  </sheetViews>
  <sheetFormatPr defaultRowHeight="15" x14ac:dyDescent="0.25"/>
  <cols>
    <col min="1" max="1" width="23.5703125" style="21" customWidth="1"/>
    <col min="4" max="4" width="12.7109375" bestFit="1" customWidth="1"/>
    <col min="6" max="6" width="10" customWidth="1"/>
    <col min="17" max="17" width="15.7109375" customWidth="1"/>
    <col min="18" max="18" width="9.140625" hidden="1" customWidth="1"/>
  </cols>
  <sheetData>
    <row r="9" spans="1:18" ht="28.5" x14ac:dyDescent="0.25">
      <c r="B9" s="85">
        <f>Soleh!C2</f>
        <v>2841191990</v>
      </c>
      <c r="C9" s="85"/>
      <c r="D9" s="85"/>
      <c r="E9" s="85"/>
      <c r="F9" s="85"/>
      <c r="H9" s="85">
        <f>KHarazi!I15</f>
        <v>230790000</v>
      </c>
      <c r="I9" s="85"/>
      <c r="J9" s="85"/>
      <c r="K9" s="85"/>
      <c r="L9" s="85"/>
      <c r="N9" s="85">
        <f>Daftar!J7</f>
        <v>80265000</v>
      </c>
      <c r="O9" s="85"/>
      <c r="P9" s="85"/>
      <c r="Q9" s="85"/>
      <c r="R9" s="85"/>
    </row>
    <row r="13" spans="1:18" ht="26.25" x14ac:dyDescent="0.4">
      <c r="D13" s="86" t="s">
        <v>516</v>
      </c>
      <c r="E13" s="86"/>
      <c r="F13" s="86"/>
      <c r="G13" s="86"/>
      <c r="H13" s="86"/>
      <c r="I13" s="86"/>
      <c r="J13" s="86"/>
      <c r="K13" s="86"/>
      <c r="L13" s="86"/>
      <c r="M13" s="86"/>
    </row>
    <row r="14" spans="1:18" x14ac:dyDescent="0.25">
      <c r="A14" s="21" t="s">
        <v>630</v>
      </c>
    </row>
    <row r="15" spans="1:18" ht="26.25" x14ac:dyDescent="0.4">
      <c r="L15" s="22" t="s">
        <v>517</v>
      </c>
    </row>
  </sheetData>
  <mergeCells count="4">
    <mergeCell ref="B9:F9"/>
    <mergeCell ref="H9:L9"/>
    <mergeCell ref="N9:R9"/>
    <mergeCell ref="D13:M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Soleh</vt:lpstr>
      <vt:lpstr>Masaleh</vt:lpstr>
      <vt:lpstr>AHAN</vt:lpstr>
      <vt:lpstr>Bannaee soleh</vt:lpstr>
      <vt:lpstr>KHarazi</vt:lpstr>
      <vt:lpstr>Daftar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2023-12-03T19:32:53Z</dcterms:created>
  <dcterms:modified xsi:type="dcterms:W3CDTF">2024-02-04T21:23:29Z</dcterms:modified>
</cp:coreProperties>
</file>