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crip\Desktop\"/>
    </mc:Choice>
  </mc:AlternateContent>
  <xr:revisionPtr revIDLastSave="0" documentId="13_ncr:1_{4CD6A7DC-EC73-4B01-8C01-24767D31D332}" xr6:coauthVersionLast="45" xr6:coauthVersionMax="45" xr10:uidLastSave="{00000000-0000-0000-0000-000000000000}"/>
  <workbookProtection workbookAlgorithmName="SHA-512" workbookHashValue="ZIE1g/c9xWH7HpZ5hZM+Cu89cXe+eblRpmQu3zej6JQ4gqTNVNv+SRDWCRZAOy4bpCmoREMQ6LUMptAJtKhAEA==" workbookSaltValue="4KxaA9KetIfkk/v+Y/5oIQ==" workbookSpinCount="100000" lockStructure="1"/>
  <bookViews>
    <workbookView xWindow="2730" yWindow="2730" windowWidth="28800" windowHeight="11385" tabRatio="659" xr2:uid="{00000000-000D-0000-FFFF-FFFF00000000}"/>
  </bookViews>
  <sheets>
    <sheet name="1" sheetId="1" r:id="rId1"/>
    <sheet name="2" sheetId="3" r:id="rId2"/>
    <sheet name="3" sheetId="5" r:id="rId3"/>
    <sheet name="4" sheetId="13" r:id="rId4"/>
    <sheet name="5" sheetId="6" r:id="rId5"/>
    <sheet name="6" sheetId="7" r:id="rId6"/>
    <sheet name="7" sheetId="8" r:id="rId7"/>
    <sheet name="8" sheetId="9" r:id="rId8"/>
    <sheet name="9" sheetId="10" r:id="rId9"/>
    <sheet name="10" sheetId="12" r:id="rId10"/>
    <sheet name="sum" sheetId="14" state="hidden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4" l="1"/>
  <c r="B3" i="14" l="1"/>
  <c r="B2" i="14"/>
  <c r="C5" i="5"/>
  <c r="C2" i="5"/>
  <c r="B1" i="14"/>
  <c r="B4" i="14"/>
  <c r="C13" i="12"/>
  <c r="C14" i="12"/>
  <c r="B6" i="14" s="1"/>
  <c r="C3" i="12"/>
  <c r="C16" i="9"/>
  <c r="C5" i="9"/>
  <c r="C4" i="9"/>
  <c r="C3" i="9"/>
  <c r="C5" i="8"/>
  <c r="C10" i="7"/>
  <c r="C8" i="7"/>
  <c r="C5" i="7"/>
  <c r="C8" i="6"/>
  <c r="C6" i="6"/>
  <c r="C5" i="6"/>
  <c r="C4" i="6"/>
  <c r="C3" i="6"/>
  <c r="C2" i="6"/>
  <c r="C4" i="13"/>
  <c r="C3" i="13"/>
  <c r="C5" i="13"/>
  <c r="C8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Masud Petronia</author>
  </authors>
  <commentList>
    <comment ref="A2" authorId="0" shapeId="0" xr:uid="{E4627904-2875-4390-AC06-B253B9678B16}">
      <text>
        <r>
          <rPr>
            <b/>
            <sz val="9"/>
            <color indexed="81"/>
            <rFont val="Tahoma"/>
            <charset val="1"/>
          </rPr>
          <t>Masud Petronia:</t>
        </r>
        <r>
          <rPr>
            <sz val="9"/>
            <color indexed="81"/>
            <rFont val="Tahoma"/>
            <charset val="1"/>
          </rPr>
          <t xml:space="preserve">
300 items received in 50 full cases received  on 1 pallet should only be counted as 1 full pallet (ENTER 1 in field value).
</t>
        </r>
      </text>
    </comment>
    <comment ref="A3" authorId="0" shapeId="0" xr:uid="{87699951-8917-445B-AF68-EEFB9FDCF94A}">
      <text>
        <r>
          <rPr>
            <b/>
            <sz val="9"/>
            <color indexed="81"/>
            <rFont val="Tahoma"/>
            <charset val="1"/>
          </rPr>
          <t>Masud Petronia:</t>
        </r>
        <r>
          <rPr>
            <sz val="9"/>
            <color indexed="81"/>
            <rFont val="Tahoma"/>
            <charset val="1"/>
          </rPr>
          <t xml:space="preserve">
Only count as full cases when items are received as loose full case (non-palletized and non-slipsheet). 10 (sealed) full cases should be counted as 10 (ENTER 10 as field value).</t>
        </r>
      </text>
    </comment>
    <comment ref="A4" authorId="0" shapeId="0" xr:uid="{01AD8E94-9DDE-4D9F-91F3-7B7E807413CB}">
      <text>
        <r>
          <rPr>
            <b/>
            <sz val="9"/>
            <color indexed="81"/>
            <rFont val="Tahoma"/>
            <charset val="1"/>
          </rPr>
          <t>Masud Petronia:</t>
        </r>
        <r>
          <rPr>
            <sz val="9"/>
            <color indexed="81"/>
            <rFont val="Tahoma"/>
            <charset val="1"/>
          </rPr>
          <t xml:space="preserve">
Only count as split case when items are received as loose items (e.g. loose items). These should be non-palletized. 25 single items should be counted as 25 (ENTER 25 as field value).</t>
        </r>
      </text>
    </comment>
    <comment ref="B5" authorId="0" shapeId="0" xr:uid="{8363E666-301B-4B00-BFCD-0C9A09DB6BDF}">
      <text>
        <r>
          <rPr>
            <b/>
            <sz val="9"/>
            <color indexed="81"/>
            <rFont val="Tahoma"/>
            <charset val="1"/>
          </rPr>
          <t>Masud Petronia:</t>
        </r>
        <r>
          <rPr>
            <sz val="9"/>
            <color indexed="81"/>
            <rFont val="Tahoma"/>
            <charset val="1"/>
          </rPr>
          <t xml:space="preserve">
100 items on 1 slipsheet to be counted as 1. (ENTER 1 as field value)</t>
        </r>
      </text>
    </comment>
    <comment ref="B9" authorId="0" shapeId="0" xr:uid="{944F4FDD-E819-4107-8D8F-243C7BFC12C3}">
      <text>
        <r>
          <rPr>
            <b/>
            <sz val="9"/>
            <color indexed="81"/>
            <rFont val="Tahoma"/>
            <charset val="1"/>
          </rPr>
          <t>Masud Petronia:</t>
        </r>
        <r>
          <rPr>
            <sz val="9"/>
            <color indexed="81"/>
            <rFont val="Tahoma"/>
            <charset val="1"/>
          </rPr>
          <t xml:space="preserve">
average time taken to receive cargo and placed ready for further processing.</t>
        </r>
      </text>
    </comment>
    <comment ref="B12" authorId="0" shapeId="0" xr:uid="{9E616181-B795-42C9-8A44-64F60D8A58F1}">
      <text>
        <r>
          <rPr>
            <b/>
            <sz val="9"/>
            <color indexed="81"/>
            <rFont val="Tahoma"/>
            <charset val="1"/>
          </rPr>
          <t>Masud Petronia:</t>
        </r>
        <r>
          <rPr>
            <sz val="9"/>
            <color indexed="81"/>
            <rFont val="Tahoma"/>
            <charset val="1"/>
          </rPr>
          <t xml:space="preserve">
number of incorrect (e.g. incomplete, or wrong goods) pallets or incomplete full cases or incomplete split cases.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Masud Petronia</author>
  </authors>
  <commentList>
    <comment ref="A1" authorId="0" shapeId="0" xr:uid="{22A5AEF4-609D-42AE-9A70-B1E356340156}">
      <text>
        <r>
          <rPr>
            <b/>
            <sz val="9"/>
            <color indexed="81"/>
            <rFont val="Tahoma"/>
            <charset val="1"/>
          </rPr>
          <t>Masud Petronia:</t>
        </r>
        <r>
          <rPr>
            <sz val="9"/>
            <color indexed="81"/>
            <rFont val="Tahoma"/>
            <charset val="1"/>
          </rPr>
          <t xml:space="preserve">
Breakdown of pallet before putting away. Enter 0 if not applicable.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Masud Petronia</author>
  </authors>
  <commentList>
    <comment ref="A6" authorId="0" shapeId="0" xr:uid="{282D2340-D2C1-4CCF-852E-782F86859465}">
      <text>
        <r>
          <rPr>
            <b/>
            <sz val="9"/>
            <color indexed="81"/>
            <rFont val="Tahoma"/>
            <charset val="1"/>
          </rPr>
          <t>Masud Petronia:</t>
        </r>
        <r>
          <rPr>
            <sz val="9"/>
            <color indexed="81"/>
            <rFont val="Tahoma"/>
            <charset val="1"/>
          </rPr>
          <t xml:space="preserve">
Total time required for completing a picking order. Note: when for instance 400 items are picked as a batch, and replenished as a batch, and takes two hours to complete the complete order, then takt time is 2 hours since all items have to wait till the remaining is picked.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Masud Petronia</author>
  </authors>
  <commentList>
    <comment ref="A6" authorId="0" shapeId="0" xr:uid="{C377A179-F668-4058-95EC-7276DCADDB1F}">
      <text>
        <r>
          <rPr>
            <b/>
            <sz val="9"/>
            <color indexed="81"/>
            <rFont val="Tahoma"/>
            <charset val="1"/>
          </rPr>
          <t>Masud Petronia:</t>
        </r>
        <r>
          <rPr>
            <sz val="9"/>
            <color indexed="81"/>
            <rFont val="Tahoma"/>
            <charset val="1"/>
          </rPr>
          <t xml:space="preserve">
Total time required for replenishment. Note: when for instance 500 items are picked as a batch, and replenished as a batch, and takes an hour before the items can be replenished, then takt time is 1 hour since all items have to wait till the remaining is picked.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Masud Petronia</author>
  </authors>
  <commentList>
    <comment ref="A1" authorId="0" shapeId="0" xr:uid="{F1BF8232-BE1A-47C7-AEA5-22725AB88082}">
      <text>
        <r>
          <rPr>
            <b/>
            <sz val="9"/>
            <color indexed="81"/>
            <rFont val="Tahoma"/>
            <charset val="1"/>
          </rPr>
          <t>Masud Petronia:</t>
        </r>
        <r>
          <rPr>
            <sz val="9"/>
            <color indexed="81"/>
            <rFont val="Tahoma"/>
            <charset val="1"/>
          </rPr>
          <t xml:space="preserve">
Example. Delivery ready: 1 pallet containing 100 items for 1 customer. 50 full cases (original box) with 300 single items total. 25 items individually packed. ENTER 1 in full pallet, ENTER 50 in full case, ENTER 25 in split case.</t>
        </r>
      </text>
    </comment>
    <comment ref="A6" authorId="0" shapeId="0" xr:uid="{8E32C060-2B60-4EA6-BBC6-4E24B4424E58}">
      <text>
        <r>
          <rPr>
            <b/>
            <sz val="9"/>
            <color indexed="81"/>
            <rFont val="Tahoma"/>
            <charset val="1"/>
          </rPr>
          <t>Masud Petronia:</t>
        </r>
        <r>
          <rPr>
            <sz val="9"/>
            <color indexed="81"/>
            <rFont val="Tahoma"/>
            <charset val="1"/>
          </rPr>
          <t xml:space="preserve">
End-to-end time including customization (e.g. engraving), gift-wrapping, etc. to make a customer order ready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Masud Petronia</author>
  </authors>
  <commentList>
    <comment ref="A6" authorId="0" shapeId="0" xr:uid="{DE2C6CC9-462E-4312-971F-95355A6CA09D}">
      <text>
        <r>
          <rPr>
            <b/>
            <sz val="9"/>
            <color indexed="81"/>
            <rFont val="Tahoma"/>
            <charset val="1"/>
          </rPr>
          <t>Masud Petronia:</t>
        </r>
        <r>
          <rPr>
            <sz val="9"/>
            <color indexed="81"/>
            <rFont val="Tahoma"/>
            <charset val="1"/>
          </rPr>
          <t xml:space="preserve">
End-to-end time including customization (e.g. engraving), gift-wrapping, etc. to make a customer order ready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Masud Petronia</author>
  </authors>
  <commentList>
    <comment ref="A3" authorId="0" shapeId="0" xr:uid="{E8B19E62-2C19-4600-BE8B-E79E3231042C}">
      <text>
        <r>
          <rPr>
            <b/>
            <sz val="9"/>
            <color indexed="81"/>
            <rFont val="Tahoma"/>
            <charset val="1"/>
          </rPr>
          <t>Masud Petronia:</t>
        </r>
        <r>
          <rPr>
            <sz val="9"/>
            <color indexed="81"/>
            <rFont val="Tahoma"/>
            <charset val="1"/>
          </rPr>
          <t xml:space="preserve">
unlikely for distribution centers</t>
        </r>
      </text>
    </comment>
    <comment ref="A4" authorId="0" shapeId="0" xr:uid="{B2851790-3345-4725-8B57-165ED3F03A1C}">
      <text>
        <r>
          <rPr>
            <b/>
            <sz val="9"/>
            <color indexed="81"/>
            <rFont val="Tahoma"/>
            <charset val="1"/>
          </rPr>
          <t>Masud Petronia:</t>
        </r>
        <r>
          <rPr>
            <sz val="9"/>
            <color indexed="81"/>
            <rFont val="Tahoma"/>
            <charset val="1"/>
          </rPr>
          <t xml:space="preserve">
unlikely for distribution centers</t>
        </r>
      </text>
    </comment>
    <comment ref="A6" authorId="0" shapeId="0" xr:uid="{10C7ADC0-D877-406B-B245-047FD3EB899C}">
      <text>
        <r>
          <rPr>
            <b/>
            <sz val="9"/>
            <color indexed="81"/>
            <rFont val="Tahoma"/>
            <charset val="1"/>
          </rPr>
          <t>Masud Petronia:</t>
        </r>
        <r>
          <rPr>
            <sz val="9"/>
            <color indexed="81"/>
            <rFont val="Tahoma"/>
            <charset val="1"/>
          </rPr>
          <t xml:space="preserve">
End-to-end time including customization (e.g. engraving), gift-wrapping, etc. to make a customer order ready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Masud Petronia</author>
  </authors>
  <commentList>
    <comment ref="H2" authorId="0" shapeId="0" xr:uid="{58B37216-6F16-45C8-ADE1-6D2533FC51B1}">
      <text>
        <r>
          <rPr>
            <b/>
            <sz val="9"/>
            <color indexed="81"/>
            <rFont val="Tahoma"/>
            <charset val="1"/>
          </rPr>
          <t>Masud Petronia:</t>
        </r>
        <r>
          <rPr>
            <sz val="9"/>
            <color indexed="81"/>
            <rFont val="Tahoma"/>
            <charset val="1"/>
          </rPr>
          <t xml:space="preserve">
CUSTOMER-DELIVERY-READY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Masud Petronia</author>
  </authors>
  <commentList>
    <comment ref="B16" authorId="0" shapeId="0" xr:uid="{74F10922-DB9B-4C62-AFC6-B62FEC948C96}">
      <text>
        <r>
          <rPr>
            <b/>
            <sz val="9"/>
            <color indexed="81"/>
            <rFont val="Tahoma"/>
            <family val="2"/>
          </rPr>
          <t>Masud Petronia:</t>
        </r>
        <r>
          <rPr>
            <sz val="9"/>
            <color indexed="81"/>
            <rFont val="Tahoma"/>
            <family val="2"/>
          </rPr>
          <t xml:space="preserve">
e.g. shippers</t>
        </r>
      </text>
    </comment>
  </commentList>
</comments>
</file>

<file path=xl/sharedStrings.xml><?xml version="1.0" encoding="utf-8"?>
<sst xmlns="http://schemas.openxmlformats.org/spreadsheetml/2006/main" count="288" uniqueCount="161">
  <si>
    <t>labour intensity</t>
  </si>
  <si>
    <t>supervision</t>
  </si>
  <si>
    <t>total hours of supervision</t>
  </si>
  <si>
    <t>space</t>
  </si>
  <si>
    <t>level of automation</t>
  </si>
  <si>
    <t>total manhours</t>
  </si>
  <si>
    <t>slipsheet-palletize</t>
  </si>
  <si>
    <t># slipsheets received</t>
  </si>
  <si>
    <t># slipsheets palletized</t>
  </si>
  <si>
    <t>square space (m2)</t>
  </si>
  <si>
    <t>incorrect shipments</t>
  </si>
  <si>
    <t>disturbances</t>
  </si>
  <si>
    <t>damaged goods received</t>
  </si>
  <si>
    <t>machine time [hours]</t>
  </si>
  <si>
    <t>RECEIVING PRODUCTIVITY</t>
  </si>
  <si>
    <t>CONVERSION PRODUCTIVITY</t>
  </si>
  <si>
    <t>PUT-AWAY PRODUCTIVITY</t>
  </si>
  <si>
    <t>ORDER PICKING PRODUCTIVITY</t>
  </si>
  <si>
    <t>REPLENISHMENT PRODUCTIVITY</t>
  </si>
  <si>
    <t>DISPATCH PRODUCTIVITY</t>
  </si>
  <si>
    <t>RETURNS PRODUCTIVITY</t>
  </si>
  <si>
    <t>CUSTOMER-DELIVERY-READY PRODUCTIVITY</t>
  </si>
  <si>
    <t>MACHINES AND EQUIPMENT</t>
  </si>
  <si>
    <t>FINANCIALS</t>
  </si>
  <si>
    <t>equipment maintenance costs [EUR]</t>
  </si>
  <si>
    <t>technology maintenance costs [EUR]</t>
  </si>
  <si>
    <t>machines maintenance costs [EUR]</t>
  </si>
  <si>
    <t>machines book value [EUR]</t>
  </si>
  <si>
    <t>machines lease costs [EUR]</t>
  </si>
  <si>
    <t>equipment lease costs [EUR]</t>
  </si>
  <si>
    <t>equipment book value [EUR]</t>
  </si>
  <si>
    <t>technology lease costs [EUR]</t>
  </si>
  <si>
    <t>technology book value [EUR]</t>
  </si>
  <si>
    <t>Other direct warehouse costs [EUR]</t>
  </si>
  <si>
    <t>Other direct capital lease costs [EUR]</t>
  </si>
  <si>
    <t>Other capital costs [EUR]</t>
  </si>
  <si>
    <t>revenue</t>
  </si>
  <si>
    <t>costs</t>
  </si>
  <si>
    <t>RFID</t>
  </si>
  <si>
    <t>WMS</t>
  </si>
  <si>
    <t>Vehicles</t>
  </si>
  <si>
    <t>Storage systems</t>
  </si>
  <si>
    <t>Conveyor systems</t>
  </si>
  <si>
    <t xml:space="preserve">computer vision </t>
  </si>
  <si>
    <t>Picking systems</t>
  </si>
  <si>
    <t>pallet trucks</t>
  </si>
  <si>
    <t>walkie stackers</t>
  </si>
  <si>
    <t>sit-down counterbalance</t>
  </si>
  <si>
    <t>stand-up counterbalance</t>
  </si>
  <si>
    <t>straddle trucks</t>
  </si>
  <si>
    <t>straddle reach trucks</t>
  </si>
  <si>
    <t>side-loader trucks</t>
  </si>
  <si>
    <t>turret trucks</t>
  </si>
  <si>
    <t>hybrid trucks</t>
  </si>
  <si>
    <t>rail-guided order pickers</t>
  </si>
  <si>
    <t>wire-guided order pickers</t>
  </si>
  <si>
    <t>automatic guided vehicles</t>
  </si>
  <si>
    <t>horizontal carousels</t>
  </si>
  <si>
    <t>vertical carousels</t>
  </si>
  <si>
    <t>a-frame dispensers</t>
  </si>
  <si>
    <t>non-powered roller</t>
  </si>
  <si>
    <t>powered roller</t>
  </si>
  <si>
    <t>powered belt</t>
  </si>
  <si>
    <t>skate wheel</t>
  </si>
  <si>
    <t>tow line</t>
  </si>
  <si>
    <t>tilt-tray sorter</t>
  </si>
  <si>
    <t>pallet conveyor</t>
  </si>
  <si>
    <t>virtual reality</t>
  </si>
  <si>
    <t>other</t>
  </si>
  <si>
    <t>miniload ASRS aisles</t>
  </si>
  <si>
    <t>person-aboard ASRS aisles</t>
  </si>
  <si>
    <t>pallet ASRS machines</t>
  </si>
  <si>
    <t>telemetrics</t>
  </si>
  <si>
    <t>Generic technologies</t>
  </si>
  <si>
    <t>hand-held barcode terminals (RF)</t>
  </si>
  <si>
    <t>pick to light (PTL)</t>
  </si>
  <si>
    <t>pick to voice (PTV)</t>
  </si>
  <si>
    <t>damaged goods</t>
  </si>
  <si>
    <t>full pallet</t>
  </si>
  <si>
    <t>full case</t>
  </si>
  <si>
    <t>split case (broken case)</t>
  </si>
  <si>
    <t>incorrect put-away</t>
  </si>
  <si>
    <t># pallets</t>
  </si>
  <si>
    <t># full cases</t>
  </si>
  <si>
    <t># single items</t>
  </si>
  <si>
    <t>pallet breakdown to full case</t>
  </si>
  <si>
    <t>pallet breakdown to single items</t>
  </si>
  <si>
    <t>total manhours [hours]</t>
  </si>
  <si>
    <t>goods damaged</t>
  </si>
  <si>
    <t>incorrect conversion</t>
  </si>
  <si>
    <t># pallets put away</t>
  </si>
  <si>
    <t># full cases put away</t>
  </si>
  <si>
    <t># split cases put away</t>
  </si>
  <si>
    <t>split case ("broken case")</t>
  </si>
  <si>
    <t># split cases received</t>
  </si>
  <si>
    <t>total machine cycle time [hours]</t>
  </si>
  <si>
    <t>takt time</t>
  </si>
  <si>
    <t>average takt time [hours]</t>
  </si>
  <si>
    <t>total hours of supervision [hours]</t>
  </si>
  <si>
    <t># pallets picked</t>
  </si>
  <si>
    <t># full cases picked</t>
  </si>
  <si>
    <t># split cases picked</t>
  </si>
  <si>
    <t># pallets replenished</t>
  </si>
  <si>
    <t># full cases replenished</t>
  </si>
  <si>
    <t># split cases replenished</t>
  </si>
  <si>
    <t># pallets ready</t>
  </si>
  <si>
    <t># full cases ready</t>
  </si>
  <si>
    <t># split cases ready</t>
  </si>
  <si>
    <t># full cases dispatched</t>
  </si>
  <si>
    <t># split cases dispatched</t>
  </si>
  <si>
    <t># full pallets dispatched</t>
  </si>
  <si>
    <t>damaged goods during loading</t>
  </si>
  <si>
    <t>incorrect processing</t>
  </si>
  <si>
    <t>incorrect replenishment</t>
  </si>
  <si>
    <t>incorrect pick</t>
  </si>
  <si>
    <t># full pallets</t>
  </si>
  <si>
    <t># split cases</t>
  </si>
  <si>
    <t>destroyed</t>
  </si>
  <si>
    <t>returned to stock</t>
  </si>
  <si>
    <t>RECEIVING</t>
  </si>
  <si>
    <t>CONVERSION</t>
  </si>
  <si>
    <t>PUT-AWAY</t>
  </si>
  <si>
    <t>ORDER PICKING</t>
  </si>
  <si>
    <t>REPLENISHMENT</t>
  </si>
  <si>
    <t>DISPATCH</t>
  </si>
  <si>
    <t xml:space="preserve">RETURNS </t>
  </si>
  <si>
    <t>C-D-R</t>
  </si>
  <si>
    <t># pallets received</t>
  </si>
  <si>
    <t># full cases received</t>
  </si>
  <si>
    <t>machine intensity</t>
  </si>
  <si>
    <t>space (square metres)</t>
  </si>
  <si>
    <t>0,75</t>
  </si>
  <si>
    <t>1,75</t>
  </si>
  <si>
    <t>0,0145</t>
  </si>
  <si>
    <t>0,02</t>
  </si>
  <si>
    <t># full cases returned</t>
  </si>
  <si>
    <t># full pallets returned</t>
  </si>
  <si>
    <t># split cases returned</t>
  </si>
  <si>
    <t>X</t>
  </si>
  <si>
    <t>low-level order pickers</t>
  </si>
  <si>
    <t>medium-level order pickers</t>
  </si>
  <si>
    <t>high-level order pickers</t>
  </si>
  <si>
    <t>direct overhead costs [EUR]</t>
  </si>
  <si>
    <t>direct labor costs [EUR]</t>
  </si>
  <si>
    <t>total direct (net) revenue [EUR]</t>
  </si>
  <si>
    <t>total units received</t>
  </si>
  <si>
    <t>0,075</t>
  </si>
  <si>
    <t>total items dispatched</t>
  </si>
  <si>
    <t>0,03</t>
  </si>
  <si>
    <t>net revenue [EUR]</t>
  </si>
  <si>
    <t>total costs [EUR]</t>
  </si>
  <si>
    <t>total labour hours [hours]</t>
  </si>
  <si>
    <t>total machine processing time [hours]</t>
  </si>
  <si>
    <t>no WMS paper-based</t>
  </si>
  <si>
    <t>spread-sheet</t>
  </si>
  <si>
    <t>ERP-provided WMS</t>
  </si>
  <si>
    <t>custom (hired) WMS</t>
  </si>
  <si>
    <t>in-house developed</t>
  </si>
  <si>
    <t>goods-to-person system</t>
  </si>
  <si>
    <t>automated order picking robots</t>
  </si>
  <si>
    <t>best-of-breed WMS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</si>
</sst>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3" borderId="0" xfId="0" applyFont="1" applyFill="1" applyBorder="1" applyAlignment="1">
      <alignment horizontal="left"/>
    </xf>
    <xf numFmtId="0" fontId="0" fillId="3" borderId="0" xfId="0" applyFont="1" applyFill="1" applyBorder="1" applyAlignment="1">
      <alignment horizontal="left" textRotation="90"/>
    </xf>
    <xf numFmtId="0" fontId="0" fillId="3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right" vertical="center"/>
    </xf>
    <xf numFmtId="0" fontId="1" fillId="3" borderId="0" xfId="0" applyFont="1" applyFill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righ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center"/>
      <protection hidden="1"/>
    </xf>
    <xf numFmtId="0" fontId="0" fillId="2" borderId="1" xfId="0" applyFont="1" applyFill="1" applyBorder="1" applyAlignment="1" applyProtection="1">
      <alignment vertical="center"/>
      <protection hidden="1"/>
    </xf>
    <xf numFmtId="0" fontId="0" fillId="2" borderId="1" xfId="0" applyFont="1" applyFill="1" applyBorder="1" applyAlignment="1" applyProtection="1">
      <alignment horizontal="right" vertical="center"/>
      <protection hidden="1"/>
    </xf>
    <xf numFmtId="0" fontId="0" fillId="2" borderId="1" xfId="0" applyFont="1" applyFill="1" applyBorder="1" applyAlignment="1" applyProtection="1">
      <alignment vertical="center"/>
      <protection hidden="1"/>
    </xf>
    <xf numFmtId="0" fontId="0" fillId="3" borderId="0" xfId="0" applyFont="1" applyFill="1" applyBorder="1" applyAlignment="1" applyProtection="1">
      <alignment vertical="center"/>
      <protection hidden="1"/>
    </xf>
    <xf numFmtId="0" fontId="0" fillId="3" borderId="1" xfId="0" applyFont="1" applyFill="1" applyBorder="1" applyAlignment="1" applyProtection="1">
      <alignment horizontal="center" vertical="center"/>
      <protection locked="0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left"/>
      <protection hidden="1"/>
    </xf>
    <xf numFmtId="0" fontId="0" fillId="2" borderId="2" xfId="0" applyFont="1" applyFill="1" applyBorder="1" applyAlignment="1" applyProtection="1">
      <alignment vertical="center"/>
      <protection hidden="1"/>
    </xf>
    <xf numFmtId="0" fontId="1" fillId="0" borderId="0" xfId="0" applyFont="1" applyFill="1" applyBorder="1" applyAlignment="1" applyProtection="1">
      <alignment horizontal="left" vertical="center"/>
      <protection hidden="1"/>
    </xf>
    <xf numFmtId="0" fontId="0" fillId="0" borderId="0" xfId="0" applyFont="1" applyFill="1" applyBorder="1" applyAlignment="1" applyProtection="1">
      <alignment horizontal="right" vertical="center"/>
      <protection hidden="1"/>
    </xf>
    <xf numFmtId="0" fontId="0" fillId="0" borderId="0" xfId="0" applyFont="1" applyFill="1" applyBorder="1" applyAlignment="1" applyProtection="1">
      <alignment horizontal="left" vertical="center"/>
      <protection hidden="1"/>
    </xf>
    <xf numFmtId="0" fontId="0" fillId="0" borderId="0" xfId="0" applyFont="1" applyFill="1" applyBorder="1" applyAlignment="1" applyProtection="1">
      <alignment horizontal="lef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vertical="center"/>
      <protection hidden="1"/>
    </xf>
    <xf numFmtId="0" fontId="0" fillId="0" borderId="0" xfId="0" applyFont="1" applyFill="1" applyBorder="1" applyAlignment="1" applyProtection="1">
      <alignment horizontal="center" vertical="center"/>
      <protection hidden="1"/>
    </xf>
    <xf numFmtId="0" fontId="0" fillId="0" borderId="1" xfId="0" applyFont="1" applyFill="1" applyBorder="1" applyAlignment="1" applyProtection="1">
      <alignment horizontal="center" vertical="center"/>
      <protection locked="0"/>
    </xf>
    <xf numFmtId="0" fontId="0" fillId="2" borderId="2" xfId="0" applyFont="1" applyFill="1" applyBorder="1" applyAlignment="1" applyProtection="1">
      <alignment horizontal="right" vertical="center"/>
      <protection hidden="1"/>
    </xf>
    <xf numFmtId="0" fontId="0" fillId="3" borderId="2" xfId="0" applyFont="1" applyFill="1" applyBorder="1" applyAlignment="1" applyProtection="1">
      <alignment horizontal="center" vertical="center"/>
      <protection locked="0"/>
    </xf>
    <xf numFmtId="0" fontId="1" fillId="3" borderId="0" xfId="0" applyFont="1" applyFill="1" applyBorder="1" applyAlignment="1" applyProtection="1">
      <alignment horizontal="left" textRotation="90"/>
      <protection hidden="1"/>
    </xf>
    <xf numFmtId="0" fontId="0" fillId="3" borderId="0" xfId="0" applyFont="1" applyFill="1" applyBorder="1" applyAlignment="1" applyProtection="1">
      <alignment horizontal="right" textRotation="90"/>
      <protection hidden="1"/>
    </xf>
    <xf numFmtId="0" fontId="0" fillId="2" borderId="2" xfId="0" applyFont="1" applyFill="1" applyBorder="1" applyAlignment="1" applyProtection="1">
      <alignment horizontal="center" textRotation="90"/>
      <protection hidden="1"/>
    </xf>
    <xf numFmtId="0" fontId="0" fillId="2" borderId="1" xfId="0" applyFill="1" applyBorder="1" applyAlignment="1" applyProtection="1">
      <alignment horizontal="right"/>
      <protection hidden="1"/>
    </xf>
    <xf numFmtId="0" fontId="0" fillId="2" borderId="1" xfId="0" applyFont="1" applyFill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0" fillId="2" borderId="1" xfId="0" applyFont="1" applyFill="1" applyBorder="1" applyAlignment="1" applyProtection="1">
      <alignment vertical="center"/>
      <protection hidden="1"/>
    </xf>
    <xf numFmtId="0" fontId="0" fillId="2" borderId="2" xfId="0" applyFont="1" applyFill="1" applyBorder="1" applyAlignment="1" applyProtection="1">
      <alignment vertical="center"/>
      <protection hidden="1"/>
    </xf>
    <xf numFmtId="0" fontId="0" fillId="2" borderId="3" xfId="0" applyFont="1" applyFill="1" applyBorder="1" applyAlignment="1" applyProtection="1">
      <alignment vertical="center"/>
      <protection hidden="1"/>
    </xf>
    <xf numFmtId="0" fontId="0" fillId="2" borderId="1" xfId="0" applyFont="1" applyFill="1" applyBorder="1" applyAlignment="1" applyProtection="1">
      <alignment horizontal="left" vertical="center"/>
      <protection hidden="1"/>
    </xf>
    <xf numFmtId="0" fontId="0" fillId="2" borderId="1" xfId="0" applyFont="1" applyFill="1" applyBorder="1" applyAlignment="1" applyProtection="1">
      <alignment horizontal="center" vertical="center"/>
      <protection hidden="1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3"/>
  <sheetViews>
    <sheetView tabSelected="1" zoomScaleNormal="100" workbookViewId="0"/>
  </sheetViews>
  <sheetFormatPr defaultColWidth="9.140625" defaultRowHeight="21.75" customHeight="1" x14ac:dyDescent="0.25"/>
  <cols>
    <col min="1" max="1" width="37.85546875" style="14" customWidth="1"/>
    <col min="2" max="2" width="35.7109375" style="8" customWidth="1"/>
    <col min="3" max="3" width="29.42578125" style="9" customWidth="1"/>
    <col min="4" max="16384" width="9.140625" style="10"/>
  </cols>
  <sheetData>
    <row r="1" spans="1:3" ht="21.75" customHeight="1" x14ac:dyDescent="0.25">
      <c r="A1" s="7" t="s">
        <v>14</v>
      </c>
    </row>
    <row r="2" spans="1:3" ht="21.75" customHeight="1" x14ac:dyDescent="0.25">
      <c r="A2" s="11" t="s">
        <v>78</v>
      </c>
      <c r="B2" s="12" t="s">
        <v>127</v>
      </c>
      <c r="C2" s="15">
        <v>16250</v>
      </c>
    </row>
    <row r="3" spans="1:3" ht="21.75" customHeight="1" x14ac:dyDescent="0.25">
      <c r="A3" s="11" t="s">
        <v>79</v>
      </c>
      <c r="B3" s="12" t="s">
        <v>128</v>
      </c>
      <c r="C3" s="15">
        <v>1460</v>
      </c>
    </row>
    <row r="4" spans="1:3" ht="21.75" customHeight="1" x14ac:dyDescent="0.25">
      <c r="A4" s="11" t="s">
        <v>93</v>
      </c>
      <c r="B4" s="12" t="s">
        <v>94</v>
      </c>
      <c r="C4" s="15">
        <v>70</v>
      </c>
    </row>
    <row r="5" spans="1:3" ht="21.75" customHeight="1" x14ac:dyDescent="0.25">
      <c r="A5" s="35" t="s">
        <v>6</v>
      </c>
      <c r="B5" s="12" t="s">
        <v>7</v>
      </c>
      <c r="C5" s="15">
        <v>257</v>
      </c>
    </row>
    <row r="6" spans="1:3" ht="21.75" customHeight="1" x14ac:dyDescent="0.25">
      <c r="A6" s="35"/>
      <c r="B6" s="12" t="s">
        <v>8</v>
      </c>
      <c r="C6" s="15">
        <v>257</v>
      </c>
    </row>
    <row r="7" spans="1:3" ht="21.75" customHeight="1" x14ac:dyDescent="0.25">
      <c r="A7" s="11" t="s">
        <v>0</v>
      </c>
      <c r="B7" s="12" t="s">
        <v>87</v>
      </c>
      <c r="C7" s="15">
        <v>16640</v>
      </c>
    </row>
    <row r="8" spans="1:3" ht="21.75" customHeight="1" x14ac:dyDescent="0.25">
      <c r="A8" s="11" t="s">
        <v>129</v>
      </c>
      <c r="B8" s="12" t="s">
        <v>95</v>
      </c>
      <c r="C8" s="15">
        <v>0</v>
      </c>
    </row>
    <row r="9" spans="1:3" ht="21.75" customHeight="1" x14ac:dyDescent="0.25">
      <c r="A9" s="11" t="s">
        <v>96</v>
      </c>
      <c r="B9" s="12" t="s">
        <v>97</v>
      </c>
      <c r="C9" s="15" t="s">
        <v>148</v>
      </c>
    </row>
    <row r="10" spans="1:3" ht="21.75" customHeight="1" x14ac:dyDescent="0.25">
      <c r="A10" s="11" t="s">
        <v>1</v>
      </c>
      <c r="B10" s="12" t="s">
        <v>98</v>
      </c>
      <c r="C10" s="15">
        <v>0</v>
      </c>
    </row>
    <row r="11" spans="1:3" ht="21.75" customHeight="1" x14ac:dyDescent="0.25">
      <c r="A11" s="11" t="s">
        <v>3</v>
      </c>
      <c r="B11" s="12" t="s">
        <v>130</v>
      </c>
      <c r="C11" s="15">
        <v>800</v>
      </c>
    </row>
    <row r="12" spans="1:3" ht="21.75" customHeight="1" x14ac:dyDescent="0.25">
      <c r="A12" s="35" t="s">
        <v>11</v>
      </c>
      <c r="B12" s="12" t="s">
        <v>10</v>
      </c>
      <c r="C12" s="15">
        <v>38</v>
      </c>
    </row>
    <row r="13" spans="1:3" ht="21.75" customHeight="1" x14ac:dyDescent="0.25">
      <c r="A13" s="35"/>
      <c r="B13" s="12" t="s">
        <v>12</v>
      </c>
      <c r="C13" s="15">
        <v>9</v>
      </c>
    </row>
  </sheetData>
  <sheetProtection algorithmName="SHA-512" hashValue="fe60fQUvv+nRoYOuYUyxjUhM2G+N63UJOq735h2TfHVxyPHXE87PsRLK5jv2MR+wVbch02QtTUcJ410wrnbUJg==" saltValue="bQLgmJVjFKQ1YWgrL3N+2w==" spinCount="100000" sheet="1" objects="1" scenarios="1" formatColumns="0" formatRows="0"/>
  <mergeCells count="2">
    <mergeCell ref="A12:A13"/>
    <mergeCell ref="A5:A6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84A79-3853-4C41-9E65-DA19DB9A19CE}">
  <sheetPr codeName="Sheet10"/>
  <dimension ref="A1:C16"/>
  <sheetViews>
    <sheetView workbookViewId="0"/>
  </sheetViews>
  <sheetFormatPr defaultColWidth="9.140625" defaultRowHeight="15" x14ac:dyDescent="0.25"/>
  <cols>
    <col min="1" max="1" width="37.85546875" style="14" customWidth="1"/>
    <col min="2" max="2" width="33.140625" style="8" customWidth="1"/>
    <col min="3" max="3" width="29.42578125" style="9" customWidth="1"/>
    <col min="4" max="16384" width="9.140625" style="10"/>
  </cols>
  <sheetData>
    <row r="1" spans="1:3" s="17" customFormat="1" ht="21.75" customHeight="1" x14ac:dyDescent="0.25">
      <c r="A1" s="7" t="s">
        <v>23</v>
      </c>
      <c r="B1" s="8"/>
      <c r="C1" s="16"/>
    </row>
    <row r="2" spans="1:3" ht="21.75" customHeight="1" x14ac:dyDescent="0.25">
      <c r="A2" s="33" t="s">
        <v>36</v>
      </c>
      <c r="B2" s="12" t="s">
        <v>144</v>
      </c>
      <c r="C2" s="15">
        <v>8854000</v>
      </c>
    </row>
    <row r="3" spans="1:3" ht="21.75" customHeight="1" x14ac:dyDescent="0.25">
      <c r="A3" s="39" t="s">
        <v>37</v>
      </c>
      <c r="B3" s="12" t="s">
        <v>28</v>
      </c>
      <c r="C3" s="15">
        <f>765000</f>
        <v>765000</v>
      </c>
    </row>
    <row r="4" spans="1:3" ht="21.75" customHeight="1" x14ac:dyDescent="0.25">
      <c r="A4" s="39"/>
      <c r="B4" s="12" t="s">
        <v>27</v>
      </c>
      <c r="C4" s="15">
        <v>0</v>
      </c>
    </row>
    <row r="5" spans="1:3" ht="21.75" customHeight="1" x14ac:dyDescent="0.25">
      <c r="A5" s="39"/>
      <c r="B5" s="12" t="s">
        <v>26</v>
      </c>
      <c r="C5" s="15">
        <v>0</v>
      </c>
    </row>
    <row r="6" spans="1:3" ht="21.75" customHeight="1" x14ac:dyDescent="0.25">
      <c r="A6" s="39"/>
      <c r="B6" s="12" t="s">
        <v>29</v>
      </c>
      <c r="C6" s="15">
        <v>0</v>
      </c>
    </row>
    <row r="7" spans="1:3" ht="21.75" customHeight="1" x14ac:dyDescent="0.25">
      <c r="A7" s="39"/>
      <c r="B7" s="12" t="s">
        <v>30</v>
      </c>
      <c r="C7" s="15">
        <v>0</v>
      </c>
    </row>
    <row r="8" spans="1:3" ht="21.75" customHeight="1" x14ac:dyDescent="0.25">
      <c r="A8" s="39"/>
      <c r="B8" s="12" t="s">
        <v>24</v>
      </c>
      <c r="C8" s="15">
        <v>0</v>
      </c>
    </row>
    <row r="9" spans="1:3" ht="21.75" customHeight="1" x14ac:dyDescent="0.25">
      <c r="A9" s="39"/>
      <c r="B9" s="12" t="s">
        <v>31</v>
      </c>
      <c r="C9" s="15">
        <v>285000</v>
      </c>
    </row>
    <row r="10" spans="1:3" ht="21.75" customHeight="1" x14ac:dyDescent="0.25">
      <c r="A10" s="39"/>
      <c r="B10" s="12" t="s">
        <v>32</v>
      </c>
      <c r="C10" s="15">
        <v>0</v>
      </c>
    </row>
    <row r="11" spans="1:3" ht="21.75" customHeight="1" x14ac:dyDescent="0.25">
      <c r="A11" s="39"/>
      <c r="B11" s="12" t="s">
        <v>25</v>
      </c>
      <c r="C11" s="15">
        <v>0</v>
      </c>
    </row>
    <row r="12" spans="1:3" ht="21.75" customHeight="1" x14ac:dyDescent="0.25">
      <c r="A12" s="39"/>
      <c r="B12" s="12" t="s">
        <v>34</v>
      </c>
      <c r="C12" s="15">
        <v>1450000</v>
      </c>
    </row>
    <row r="13" spans="1:3" ht="21.75" customHeight="1" x14ac:dyDescent="0.25">
      <c r="A13" s="39"/>
      <c r="B13" s="12" t="s">
        <v>142</v>
      </c>
      <c r="C13" s="15">
        <f>15*8*5*51</f>
        <v>30600</v>
      </c>
    </row>
    <row r="14" spans="1:3" ht="21.75" customHeight="1" x14ac:dyDescent="0.25">
      <c r="A14" s="39"/>
      <c r="B14" s="12" t="s">
        <v>143</v>
      </c>
      <c r="C14" s="15">
        <f>('8'!C5+'7'!C5+'6'!C5+'5'!C5+'4'!C5+'3'!C5+'2'!C6+'1'!C7)*12</f>
        <v>2966172</v>
      </c>
    </row>
    <row r="15" spans="1:3" ht="21.75" customHeight="1" x14ac:dyDescent="0.25">
      <c r="A15" s="39"/>
      <c r="B15" s="12" t="s">
        <v>35</v>
      </c>
      <c r="C15" s="15">
        <v>654000</v>
      </c>
    </row>
    <row r="16" spans="1:3" ht="21.75" customHeight="1" x14ac:dyDescent="0.25">
      <c r="A16" s="39"/>
      <c r="B16" s="12" t="s">
        <v>33</v>
      </c>
      <c r="C16" s="15">
        <v>238500</v>
      </c>
    </row>
  </sheetData>
  <sheetProtection algorithmName="SHA-512" hashValue="BxU7ICDIu9aHEFtEfilu3QM1J5DsgnXwziJ6hLIpSxUQOlTvOd8UAAZgNIK4krJFwptx0AEW6RcvZvOIPoNPlQ==" saltValue="4N0DaCNV7S7XQNY0vmCfag==" spinCount="100000" sheet="1" objects="1" scenarios="1" formatColumns="0" formatRows="0"/>
  <mergeCells count="1">
    <mergeCell ref="A3:A16"/>
  </mergeCell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9C1C1-8F51-40C6-92A0-17D9E6EC9712}">
  <sheetPr codeName="Sheet11"/>
  <dimension ref="A1:B6"/>
  <sheetViews>
    <sheetView workbookViewId="0">
      <selection activeCell="C10" sqref="C10"/>
    </sheetView>
  </sheetViews>
  <sheetFormatPr defaultRowHeight="15" x14ac:dyDescent="0.25"/>
  <cols>
    <col min="1" max="1" width="32.28515625" style="34" bestFit="1" customWidth="1"/>
    <col min="2" max="16384" width="9.140625" style="34"/>
  </cols>
  <sheetData>
    <row r="1" spans="1:2" x14ac:dyDescent="0.25">
      <c r="A1" s="34" t="s">
        <v>149</v>
      </c>
      <c r="B1" s="34">
        <f>'10'!C2</f>
        <v>8854000</v>
      </c>
    </row>
    <row r="2" spans="1:2" x14ac:dyDescent="0.25">
      <c r="A2" s="34" t="s">
        <v>145</v>
      </c>
      <c r="B2" s="34">
        <f>SUM('1'!C2:C4)</f>
        <v>17780</v>
      </c>
    </row>
    <row r="3" spans="1:2" x14ac:dyDescent="0.25">
      <c r="A3" s="34" t="s">
        <v>147</v>
      </c>
      <c r="B3" s="34">
        <f>SUM('7'!C3:C4)</f>
        <v>154625</v>
      </c>
    </row>
    <row r="4" spans="1:2" x14ac:dyDescent="0.25">
      <c r="A4" s="34" t="s">
        <v>151</v>
      </c>
      <c r="B4" s="34">
        <f>'8'!C5+'7'!C5+'6'!C5+'5'!C5+'4'!C5+'3'!C5+'2'!C6+'1'!C7</f>
        <v>247181</v>
      </c>
    </row>
    <row r="5" spans="1:2" x14ac:dyDescent="0.25">
      <c r="A5" s="34" t="s">
        <v>152</v>
      </c>
      <c r="B5" s="34">
        <f>'1'!C8+'2'!C8+'3'!C7+'4'!C7+'5'!C7+'6'!C7+'7'!C7+'8'!C7</f>
        <v>0</v>
      </c>
    </row>
    <row r="6" spans="1:2" x14ac:dyDescent="0.25">
      <c r="A6" s="34" t="s">
        <v>150</v>
      </c>
      <c r="B6" s="34">
        <f>SUM('10'!C3:C16)</f>
        <v>6389272</v>
      </c>
    </row>
  </sheetData>
  <sheetProtection formatColumns="0" formatRows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2558-407E-4719-B001-EBB73BDCFAD7}">
  <sheetPr codeName="Sheet2"/>
  <dimension ref="A1:C12"/>
  <sheetViews>
    <sheetView workbookViewId="0"/>
  </sheetViews>
  <sheetFormatPr defaultColWidth="9.140625" defaultRowHeight="15" x14ac:dyDescent="0.25"/>
  <cols>
    <col min="1" max="1" width="37.85546875" style="14" customWidth="1"/>
    <col min="2" max="2" width="33.140625" style="8" customWidth="1"/>
    <col min="3" max="3" width="29.42578125" style="9" customWidth="1"/>
    <col min="4" max="16384" width="9.140625" style="10"/>
  </cols>
  <sheetData>
    <row r="1" spans="1:3" s="17" customFormat="1" ht="21.75" customHeight="1" x14ac:dyDescent="0.25">
      <c r="A1" s="7" t="s">
        <v>15</v>
      </c>
      <c r="B1" s="8"/>
      <c r="C1" s="16"/>
    </row>
    <row r="2" spans="1:3" ht="21.75" customHeight="1" x14ac:dyDescent="0.25">
      <c r="A2" s="36" t="s">
        <v>85</v>
      </c>
      <c r="B2" s="12" t="s">
        <v>82</v>
      </c>
      <c r="C2" s="15">
        <v>60</v>
      </c>
    </row>
    <row r="3" spans="1:3" ht="21.75" customHeight="1" x14ac:dyDescent="0.25">
      <c r="A3" s="37"/>
      <c r="B3" s="12" t="s">
        <v>83</v>
      </c>
      <c r="C3" s="15">
        <v>28800</v>
      </c>
    </row>
    <row r="4" spans="1:3" ht="21.75" customHeight="1" x14ac:dyDescent="0.25">
      <c r="A4" s="35" t="s">
        <v>86</v>
      </c>
      <c r="B4" s="12" t="s">
        <v>83</v>
      </c>
      <c r="C4" s="15">
        <v>0</v>
      </c>
    </row>
    <row r="5" spans="1:3" ht="21.75" customHeight="1" x14ac:dyDescent="0.25">
      <c r="A5" s="35"/>
      <c r="B5" s="12" t="s">
        <v>84</v>
      </c>
      <c r="C5" s="15">
        <v>0</v>
      </c>
    </row>
    <row r="6" spans="1:3" ht="21.75" customHeight="1" x14ac:dyDescent="0.25">
      <c r="A6" s="13" t="s">
        <v>0</v>
      </c>
      <c r="B6" s="12" t="s">
        <v>87</v>
      </c>
      <c r="C6" s="15">
        <v>45</v>
      </c>
    </row>
    <row r="7" spans="1:3" ht="21.75" customHeight="1" x14ac:dyDescent="0.25">
      <c r="A7" s="13" t="s">
        <v>96</v>
      </c>
      <c r="B7" s="12" t="s">
        <v>97</v>
      </c>
      <c r="C7" s="15" t="s">
        <v>131</v>
      </c>
    </row>
    <row r="8" spans="1:3" ht="21.75" customHeight="1" x14ac:dyDescent="0.25">
      <c r="A8" s="13" t="s">
        <v>4</v>
      </c>
      <c r="B8" s="12" t="s">
        <v>13</v>
      </c>
      <c r="C8" s="15">
        <v>0</v>
      </c>
    </row>
    <row r="9" spans="1:3" ht="21.75" customHeight="1" x14ac:dyDescent="0.25">
      <c r="A9" s="13" t="s">
        <v>1</v>
      </c>
      <c r="B9" s="12" t="s">
        <v>2</v>
      </c>
      <c r="C9" s="15">
        <v>0</v>
      </c>
    </row>
    <row r="10" spans="1:3" ht="21.75" customHeight="1" x14ac:dyDescent="0.25">
      <c r="A10" s="13" t="s">
        <v>3</v>
      </c>
      <c r="B10" s="12" t="s">
        <v>9</v>
      </c>
      <c r="C10" s="15">
        <v>30</v>
      </c>
    </row>
    <row r="11" spans="1:3" ht="21.75" customHeight="1" x14ac:dyDescent="0.25">
      <c r="A11" s="35" t="s">
        <v>11</v>
      </c>
      <c r="B11" s="12" t="s">
        <v>88</v>
      </c>
      <c r="C11" s="15">
        <v>0</v>
      </c>
    </row>
    <row r="12" spans="1:3" ht="21.75" customHeight="1" x14ac:dyDescent="0.25">
      <c r="A12" s="35"/>
      <c r="B12" s="12" t="s">
        <v>89</v>
      </c>
      <c r="C12" s="15">
        <v>0</v>
      </c>
    </row>
  </sheetData>
  <sheetProtection algorithmName="SHA-512" hashValue="tw1MyML+LHzyXm/RxPwEiSiufNCx4OIV8/I5x8cANLGex9e8S2a5egxmqmGZifjJjnpMgtnWuiFtaE9XSKPPOA==" saltValue="RJLoIYxwzTYEzC3cHmqouQ==" spinCount="100000" sheet="1" objects="1" scenarios="1" formatColumns="0" formatRows="0"/>
  <mergeCells count="3">
    <mergeCell ref="A2:A3"/>
    <mergeCell ref="A4:A5"/>
    <mergeCell ref="A11:A1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29D7B-3283-4D66-B028-9FB943D4987F}">
  <sheetPr codeName="Sheet3"/>
  <dimension ref="A1:C11"/>
  <sheetViews>
    <sheetView workbookViewId="0"/>
  </sheetViews>
  <sheetFormatPr defaultColWidth="9.140625" defaultRowHeight="15" x14ac:dyDescent="0.25"/>
  <cols>
    <col min="1" max="1" width="37.85546875" style="14" customWidth="1"/>
    <col min="2" max="2" width="33.140625" style="8" customWidth="1"/>
    <col min="3" max="3" width="29.42578125" style="9" customWidth="1"/>
    <col min="4" max="16384" width="9.140625" style="10"/>
  </cols>
  <sheetData>
    <row r="1" spans="1:3" s="17" customFormat="1" ht="21.75" customHeight="1" x14ac:dyDescent="0.25">
      <c r="A1" s="7" t="s">
        <v>16</v>
      </c>
      <c r="B1" s="8"/>
      <c r="C1" s="16"/>
    </row>
    <row r="2" spans="1:3" ht="21.75" customHeight="1" x14ac:dyDescent="0.25">
      <c r="A2" s="18" t="s">
        <v>78</v>
      </c>
      <c r="B2" s="12" t="s">
        <v>90</v>
      </c>
      <c r="C2" s="15">
        <f>16250-60</f>
        <v>16190</v>
      </c>
    </row>
    <row r="3" spans="1:3" ht="21.75" customHeight="1" x14ac:dyDescent="0.25">
      <c r="A3" s="13" t="s">
        <v>79</v>
      </c>
      <c r="B3" s="12" t="s">
        <v>91</v>
      </c>
      <c r="C3" s="15">
        <v>60</v>
      </c>
    </row>
    <row r="4" spans="1:3" ht="21.75" customHeight="1" x14ac:dyDescent="0.25">
      <c r="A4" s="13" t="s">
        <v>80</v>
      </c>
      <c r="B4" s="12" t="s">
        <v>92</v>
      </c>
      <c r="C4" s="15">
        <v>0</v>
      </c>
    </row>
    <row r="5" spans="1:3" ht="21.75" customHeight="1" x14ac:dyDescent="0.25">
      <c r="A5" s="13" t="s">
        <v>0</v>
      </c>
      <c r="B5" s="12" t="s">
        <v>5</v>
      </c>
      <c r="C5" s="15">
        <f>6*8*360</f>
        <v>17280</v>
      </c>
    </row>
    <row r="6" spans="1:3" ht="21.75" customHeight="1" x14ac:dyDescent="0.25">
      <c r="A6" s="13" t="s">
        <v>96</v>
      </c>
      <c r="B6" s="12" t="s">
        <v>97</v>
      </c>
      <c r="C6" s="15" t="s">
        <v>146</v>
      </c>
    </row>
    <row r="7" spans="1:3" ht="21.75" customHeight="1" x14ac:dyDescent="0.25">
      <c r="A7" s="13" t="s">
        <v>4</v>
      </c>
      <c r="B7" s="12" t="s">
        <v>13</v>
      </c>
      <c r="C7" s="15">
        <v>0</v>
      </c>
    </row>
    <row r="8" spans="1:3" ht="21.75" customHeight="1" x14ac:dyDescent="0.25">
      <c r="A8" s="13" t="s">
        <v>1</v>
      </c>
      <c r="B8" s="12" t="s">
        <v>2</v>
      </c>
      <c r="C8" s="15">
        <v>0</v>
      </c>
    </row>
    <row r="9" spans="1:3" ht="21.75" customHeight="1" x14ac:dyDescent="0.25">
      <c r="A9" s="13" t="s">
        <v>3</v>
      </c>
      <c r="B9" s="12" t="s">
        <v>9</v>
      </c>
      <c r="C9" s="15">
        <v>10625</v>
      </c>
    </row>
    <row r="10" spans="1:3" ht="21.75" customHeight="1" x14ac:dyDescent="0.25">
      <c r="A10" s="35" t="s">
        <v>11</v>
      </c>
      <c r="B10" s="12" t="s">
        <v>81</v>
      </c>
      <c r="C10" s="15">
        <v>624</v>
      </c>
    </row>
    <row r="11" spans="1:3" ht="21.75" customHeight="1" x14ac:dyDescent="0.25">
      <c r="A11" s="35"/>
      <c r="B11" s="12" t="s">
        <v>77</v>
      </c>
      <c r="C11" s="15">
        <v>5</v>
      </c>
    </row>
  </sheetData>
  <sheetProtection algorithmName="SHA-512" hashValue="oLtTJ9F73w2MHNpheASpO6MuRRHmj/kbkHioM2B/RfP8swW1zHv0x02l8lqQBB4NRx2yl2nKstV86TFLn4lAGw==" saltValue="LickTngW1xQiRmRvp7S55A==" spinCount="100000" sheet="1" objects="1" scenarios="1" formatColumns="0" formatRows="0"/>
  <mergeCells count="1">
    <mergeCell ref="A10:A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E6243-1A70-4AAC-B205-79FB4B75A25F}">
  <sheetPr codeName="Sheet4"/>
  <dimension ref="A1:C11"/>
  <sheetViews>
    <sheetView workbookViewId="0"/>
  </sheetViews>
  <sheetFormatPr defaultColWidth="9.140625" defaultRowHeight="15" x14ac:dyDescent="0.25"/>
  <cols>
    <col min="1" max="1" width="37.85546875" style="24" customWidth="1"/>
    <col min="2" max="2" width="33.140625" style="20" customWidth="1"/>
    <col min="3" max="3" width="29.42578125" style="25" customWidth="1"/>
    <col min="4" max="16384" width="9.140625" style="23"/>
  </cols>
  <sheetData>
    <row r="1" spans="1:3" s="22" customFormat="1" ht="21.75" customHeight="1" x14ac:dyDescent="0.25">
      <c r="A1" s="19" t="s">
        <v>17</v>
      </c>
      <c r="B1" s="20"/>
      <c r="C1" s="21"/>
    </row>
    <row r="2" spans="1:3" ht="21.75" customHeight="1" x14ac:dyDescent="0.25">
      <c r="A2" s="18" t="s">
        <v>78</v>
      </c>
      <c r="B2" s="12" t="s">
        <v>99</v>
      </c>
      <c r="C2" s="26">
        <v>0</v>
      </c>
    </row>
    <row r="3" spans="1:3" ht="21.75" customHeight="1" x14ac:dyDescent="0.25">
      <c r="A3" s="13" t="s">
        <v>79</v>
      </c>
      <c r="B3" s="12" t="s">
        <v>100</v>
      </c>
      <c r="C3" s="26">
        <f>16255*5-1000</f>
        <v>80275</v>
      </c>
    </row>
    <row r="4" spans="1:3" ht="21.75" customHeight="1" x14ac:dyDescent="0.25">
      <c r="A4" s="13" t="s">
        <v>80</v>
      </c>
      <c r="B4" s="12" t="s">
        <v>101</v>
      </c>
      <c r="C4" s="26">
        <f>74530</f>
        <v>74530</v>
      </c>
    </row>
    <row r="5" spans="1:3" ht="21.75" customHeight="1" x14ac:dyDescent="0.25">
      <c r="A5" s="13" t="s">
        <v>0</v>
      </c>
      <c r="B5" s="12" t="s">
        <v>5</v>
      </c>
      <c r="C5" s="26">
        <f>35*8*7*52</f>
        <v>101920</v>
      </c>
    </row>
    <row r="6" spans="1:3" ht="21.75" customHeight="1" x14ac:dyDescent="0.25">
      <c r="A6" s="13" t="s">
        <v>96</v>
      </c>
      <c r="B6" s="12" t="s">
        <v>97</v>
      </c>
      <c r="C6" s="26" t="s">
        <v>132</v>
      </c>
    </row>
    <row r="7" spans="1:3" ht="21.75" customHeight="1" x14ac:dyDescent="0.25">
      <c r="A7" s="13" t="s">
        <v>4</v>
      </c>
      <c r="B7" s="12" t="s">
        <v>13</v>
      </c>
      <c r="C7" s="26">
        <v>0</v>
      </c>
    </row>
    <row r="8" spans="1:3" ht="21.75" customHeight="1" x14ac:dyDescent="0.25">
      <c r="A8" s="13" t="s">
        <v>1</v>
      </c>
      <c r="B8" s="12" t="s">
        <v>98</v>
      </c>
      <c r="C8" s="26">
        <f>6*8*7*52</f>
        <v>17472</v>
      </c>
    </row>
    <row r="9" spans="1:3" ht="21.75" customHeight="1" x14ac:dyDescent="0.25">
      <c r="A9" s="13" t="s">
        <v>3</v>
      </c>
      <c r="B9" s="12" t="s">
        <v>9</v>
      </c>
      <c r="C9" s="26">
        <v>10625</v>
      </c>
    </row>
    <row r="10" spans="1:3" ht="21.75" customHeight="1" x14ac:dyDescent="0.25">
      <c r="A10" s="35" t="s">
        <v>11</v>
      </c>
      <c r="B10" s="12" t="s">
        <v>114</v>
      </c>
      <c r="C10" s="26">
        <v>653</v>
      </c>
    </row>
    <row r="11" spans="1:3" ht="21.75" customHeight="1" x14ac:dyDescent="0.25">
      <c r="A11" s="35"/>
      <c r="B11" s="12" t="s">
        <v>77</v>
      </c>
      <c r="C11" s="26">
        <v>7380</v>
      </c>
    </row>
  </sheetData>
  <sheetProtection algorithmName="SHA-512" hashValue="Wg4JZBvifpd6g7+tHSPtM7UJzNDjF/oi7IALRfix8D3dfE3R39zFPlmTU+R4kdZ8Qo+FTsx2sGIdLLQl/yiMRw==" saltValue="1dX5bFLtNDxOQiKVrfqVfA==" spinCount="100000" sheet="1" objects="1" scenarios="1" formatColumns="0" formatRows="0"/>
  <mergeCells count="1">
    <mergeCell ref="A10:A1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EEB60-68F6-4BC4-9F2C-3F635C1FA969}">
  <sheetPr codeName="Sheet5"/>
  <dimension ref="A1:C11"/>
  <sheetViews>
    <sheetView workbookViewId="0"/>
  </sheetViews>
  <sheetFormatPr defaultColWidth="9.140625" defaultRowHeight="15" x14ac:dyDescent="0.25"/>
  <cols>
    <col min="1" max="1" width="37.85546875" style="14" customWidth="1"/>
    <col min="2" max="2" width="33.140625" style="9" customWidth="1"/>
    <col min="3" max="3" width="29.42578125" style="9" customWidth="1"/>
    <col min="4" max="16384" width="9.140625" style="10"/>
  </cols>
  <sheetData>
    <row r="1" spans="1:3" s="17" customFormat="1" ht="21.75" customHeight="1" x14ac:dyDescent="0.25">
      <c r="A1" s="7" t="s">
        <v>18</v>
      </c>
      <c r="B1" s="16"/>
      <c r="C1" s="16"/>
    </row>
    <row r="2" spans="1:3" ht="21.75" customHeight="1" x14ac:dyDescent="0.25">
      <c r="A2" s="18" t="s">
        <v>78</v>
      </c>
      <c r="B2" s="12" t="s">
        <v>102</v>
      </c>
      <c r="C2" s="15">
        <f>16250</f>
        <v>16250</v>
      </c>
    </row>
    <row r="3" spans="1:3" ht="21.75" customHeight="1" x14ac:dyDescent="0.25">
      <c r="A3" s="13" t="s">
        <v>79</v>
      </c>
      <c r="B3" s="12" t="s">
        <v>103</v>
      </c>
      <c r="C3" s="15">
        <f>7460</f>
        <v>7460</v>
      </c>
    </row>
    <row r="4" spans="1:3" ht="21.75" customHeight="1" x14ac:dyDescent="0.25">
      <c r="A4" s="13" t="s">
        <v>80</v>
      </c>
      <c r="B4" s="12" t="s">
        <v>104</v>
      </c>
      <c r="C4" s="15">
        <f>12380</f>
        <v>12380</v>
      </c>
    </row>
    <row r="5" spans="1:3" ht="21.75" customHeight="1" x14ac:dyDescent="0.25">
      <c r="A5" s="13" t="s">
        <v>0</v>
      </c>
      <c r="B5" s="12" t="s">
        <v>5</v>
      </c>
      <c r="C5" s="15">
        <f>6*8*360</f>
        <v>17280</v>
      </c>
    </row>
    <row r="6" spans="1:3" ht="21.75" customHeight="1" x14ac:dyDescent="0.25">
      <c r="A6" s="13" t="s">
        <v>96</v>
      </c>
      <c r="B6" s="12" t="s">
        <v>97</v>
      </c>
      <c r="C6" s="15">
        <f>12/60</f>
        <v>0.2</v>
      </c>
    </row>
    <row r="7" spans="1:3" ht="21.75" customHeight="1" x14ac:dyDescent="0.25">
      <c r="A7" s="13" t="s">
        <v>4</v>
      </c>
      <c r="B7" s="12" t="s">
        <v>13</v>
      </c>
      <c r="C7" s="15">
        <v>0</v>
      </c>
    </row>
    <row r="8" spans="1:3" ht="21.75" customHeight="1" x14ac:dyDescent="0.25">
      <c r="A8" s="13" t="s">
        <v>1</v>
      </c>
      <c r="B8" s="12" t="s">
        <v>2</v>
      </c>
      <c r="C8" s="15">
        <f>8*8*365</f>
        <v>23360</v>
      </c>
    </row>
    <row r="9" spans="1:3" ht="21.75" customHeight="1" x14ac:dyDescent="0.25">
      <c r="A9" s="13" t="s">
        <v>3</v>
      </c>
      <c r="B9" s="12" t="s">
        <v>9</v>
      </c>
      <c r="C9" s="15">
        <v>10625</v>
      </c>
    </row>
    <row r="10" spans="1:3" ht="21.75" customHeight="1" x14ac:dyDescent="0.25">
      <c r="A10" s="35" t="s">
        <v>11</v>
      </c>
      <c r="B10" s="12" t="s">
        <v>113</v>
      </c>
      <c r="C10" s="15">
        <v>38</v>
      </c>
    </row>
    <row r="11" spans="1:3" ht="21.75" customHeight="1" x14ac:dyDescent="0.25">
      <c r="A11" s="35"/>
      <c r="B11" s="12" t="s">
        <v>77</v>
      </c>
      <c r="C11" s="15">
        <v>48</v>
      </c>
    </row>
  </sheetData>
  <sheetProtection algorithmName="SHA-512" hashValue="S+IDpxMo7k8NLeCIXMfRtAWr80OnAfsH5dyqW4VS+TLBG0D53aob70m5iSsDypZdzFtY5oH0q0EKMunV3XJxVg==" saltValue="wqn2q2a5oIM22CuNdLTanQ==" spinCount="100000" sheet="1" objects="1" scenarios="1" formatColumns="0" formatRows="0"/>
  <mergeCells count="1">
    <mergeCell ref="A10:A1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0FD70-B4E3-4B02-BDD1-111F1D941D1F}">
  <sheetPr codeName="Sheet6"/>
  <dimension ref="A1:C11"/>
  <sheetViews>
    <sheetView workbookViewId="0"/>
  </sheetViews>
  <sheetFormatPr defaultColWidth="9.140625" defaultRowHeight="15" x14ac:dyDescent="0.25"/>
  <cols>
    <col min="1" max="1" width="37.85546875" style="14" customWidth="1"/>
    <col min="2" max="2" width="33.140625" style="9" customWidth="1"/>
    <col min="3" max="3" width="29.42578125" style="9" customWidth="1"/>
    <col min="4" max="16384" width="9.140625" style="10"/>
  </cols>
  <sheetData>
    <row r="1" spans="1:3" ht="21.75" customHeight="1" x14ac:dyDescent="0.25">
      <c r="A1" s="7" t="s">
        <v>21</v>
      </c>
    </row>
    <row r="2" spans="1:3" ht="21.75" customHeight="1" x14ac:dyDescent="0.25">
      <c r="A2" s="18" t="s">
        <v>78</v>
      </c>
      <c r="B2" s="12" t="s">
        <v>105</v>
      </c>
      <c r="C2" s="15">
        <v>0</v>
      </c>
    </row>
    <row r="3" spans="1:3" ht="21.75" customHeight="1" x14ac:dyDescent="0.25">
      <c r="A3" s="13" t="s">
        <v>79</v>
      </c>
      <c r="B3" s="12" t="s">
        <v>106</v>
      </c>
      <c r="C3" s="15">
        <v>80275</v>
      </c>
    </row>
    <row r="4" spans="1:3" ht="21.75" customHeight="1" x14ac:dyDescent="0.25">
      <c r="A4" s="13" t="s">
        <v>80</v>
      </c>
      <c r="B4" s="12" t="s">
        <v>107</v>
      </c>
      <c r="C4" s="15">
        <v>74350</v>
      </c>
    </row>
    <row r="5" spans="1:3" ht="21.75" customHeight="1" x14ac:dyDescent="0.25">
      <c r="A5" s="13" t="s">
        <v>0</v>
      </c>
      <c r="B5" s="12" t="s">
        <v>5</v>
      </c>
      <c r="C5" s="15">
        <f>15*16*7*52</f>
        <v>87360</v>
      </c>
    </row>
    <row r="6" spans="1:3" ht="21.75" customHeight="1" x14ac:dyDescent="0.25">
      <c r="A6" s="13" t="s">
        <v>96</v>
      </c>
      <c r="B6" s="12" t="s">
        <v>97</v>
      </c>
      <c r="C6" s="15" t="s">
        <v>133</v>
      </c>
    </row>
    <row r="7" spans="1:3" ht="21.75" customHeight="1" x14ac:dyDescent="0.25">
      <c r="A7" s="13" t="s">
        <v>4</v>
      </c>
      <c r="B7" s="12" t="s">
        <v>13</v>
      </c>
      <c r="C7" s="15">
        <v>0</v>
      </c>
    </row>
    <row r="8" spans="1:3" ht="21.75" customHeight="1" x14ac:dyDescent="0.25">
      <c r="A8" s="13" t="s">
        <v>1</v>
      </c>
      <c r="B8" s="12" t="s">
        <v>2</v>
      </c>
      <c r="C8" s="15">
        <f>16*16*365</f>
        <v>93440</v>
      </c>
    </row>
    <row r="9" spans="1:3" ht="21.75" customHeight="1" x14ac:dyDescent="0.25">
      <c r="A9" s="13" t="s">
        <v>3</v>
      </c>
      <c r="B9" s="12" t="s">
        <v>9</v>
      </c>
      <c r="C9" s="15">
        <v>160</v>
      </c>
    </row>
    <row r="10" spans="1:3" ht="21.75" customHeight="1" x14ac:dyDescent="0.25">
      <c r="A10" s="35" t="s">
        <v>11</v>
      </c>
      <c r="B10" s="12" t="s">
        <v>112</v>
      </c>
      <c r="C10" s="15">
        <f>8*365</f>
        <v>2920</v>
      </c>
    </row>
    <row r="11" spans="1:3" ht="21.75" customHeight="1" x14ac:dyDescent="0.25">
      <c r="A11" s="35"/>
      <c r="B11" s="12" t="s">
        <v>77</v>
      </c>
      <c r="C11" s="15">
        <v>425</v>
      </c>
    </row>
  </sheetData>
  <sheetProtection algorithmName="SHA-512" hashValue="PKIEl+KvEWTtTM+3lgMCEPpvQBs9kfQCdY+tdAjHXVkbCEW1T6icqMLTooIO5olLUqVLct5kxK5unczp+MvECQ==" saltValue="b/34KQL0xvY7uzXmpu3EhA==" spinCount="100000" sheet="1" objects="1" scenarios="1" formatColumns="0" formatRows="0"/>
  <mergeCells count="1">
    <mergeCell ref="A10:A1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55BD-1906-463F-92BA-847A2BB2BC2D}">
  <sheetPr codeName="Sheet7"/>
  <dimension ref="A1:C11"/>
  <sheetViews>
    <sheetView workbookViewId="0"/>
  </sheetViews>
  <sheetFormatPr defaultColWidth="9.140625" defaultRowHeight="15" x14ac:dyDescent="0.25"/>
  <cols>
    <col min="1" max="1" width="37.85546875" style="14" customWidth="1"/>
    <col min="2" max="2" width="33.140625" style="9" customWidth="1"/>
    <col min="3" max="3" width="29.42578125" style="9" customWidth="1"/>
    <col min="4" max="16384" width="9.140625" style="10"/>
  </cols>
  <sheetData>
    <row r="1" spans="1:3" s="17" customFormat="1" ht="21.75" customHeight="1" x14ac:dyDescent="0.25">
      <c r="A1" s="7" t="s">
        <v>19</v>
      </c>
      <c r="B1" s="16"/>
      <c r="C1" s="16"/>
    </row>
    <row r="2" spans="1:3" ht="21.75" customHeight="1" x14ac:dyDescent="0.25">
      <c r="A2" s="18" t="s">
        <v>78</v>
      </c>
      <c r="B2" s="12" t="s">
        <v>110</v>
      </c>
      <c r="C2" s="15">
        <v>0</v>
      </c>
    </row>
    <row r="3" spans="1:3" ht="21.75" customHeight="1" x14ac:dyDescent="0.25">
      <c r="A3" s="13" t="s">
        <v>79</v>
      </c>
      <c r="B3" s="12" t="s">
        <v>108</v>
      </c>
      <c r="C3" s="15">
        <v>80275</v>
      </c>
    </row>
    <row r="4" spans="1:3" ht="21.75" customHeight="1" x14ac:dyDescent="0.25">
      <c r="A4" s="13" t="s">
        <v>80</v>
      </c>
      <c r="B4" s="12" t="s">
        <v>109</v>
      </c>
      <c r="C4" s="15">
        <v>74350</v>
      </c>
    </row>
    <row r="5" spans="1:3" ht="21.75" customHeight="1" x14ac:dyDescent="0.25">
      <c r="A5" s="13" t="s">
        <v>0</v>
      </c>
      <c r="B5" s="12" t="s">
        <v>5</v>
      </c>
      <c r="C5" s="15">
        <f>8*6*52</f>
        <v>2496</v>
      </c>
    </row>
    <row r="6" spans="1:3" ht="21.75" customHeight="1" x14ac:dyDescent="0.25">
      <c r="A6" s="13" t="s">
        <v>96</v>
      </c>
      <c r="B6" s="12" t="s">
        <v>97</v>
      </c>
      <c r="C6" s="15" t="s">
        <v>131</v>
      </c>
    </row>
    <row r="7" spans="1:3" ht="21.75" customHeight="1" x14ac:dyDescent="0.25">
      <c r="A7" s="13" t="s">
        <v>4</v>
      </c>
      <c r="B7" s="12" t="s">
        <v>13</v>
      </c>
      <c r="C7" s="15">
        <v>0</v>
      </c>
    </row>
    <row r="8" spans="1:3" ht="21.75" customHeight="1" x14ac:dyDescent="0.25">
      <c r="A8" s="13" t="s">
        <v>1</v>
      </c>
      <c r="B8" s="12" t="s">
        <v>2</v>
      </c>
      <c r="C8" s="15">
        <v>0</v>
      </c>
    </row>
    <row r="9" spans="1:3" ht="21.75" customHeight="1" x14ac:dyDescent="0.25">
      <c r="A9" s="13" t="s">
        <v>3</v>
      </c>
      <c r="B9" s="12" t="s">
        <v>9</v>
      </c>
      <c r="C9" s="15">
        <v>200</v>
      </c>
    </row>
    <row r="10" spans="1:3" ht="21.75" customHeight="1" x14ac:dyDescent="0.25">
      <c r="A10" s="35" t="s">
        <v>11</v>
      </c>
      <c r="B10" s="12" t="s">
        <v>10</v>
      </c>
      <c r="C10" s="15">
        <v>3</v>
      </c>
    </row>
    <row r="11" spans="1:3" ht="21.75" customHeight="1" x14ac:dyDescent="0.25">
      <c r="A11" s="35"/>
      <c r="B11" s="12" t="s">
        <v>111</v>
      </c>
      <c r="C11" s="15">
        <v>7</v>
      </c>
    </row>
  </sheetData>
  <sheetProtection algorithmName="SHA-512" hashValue="USzHqjtTw6qcorIVQYZEo51KT2/km5TCaZeIdjDitXWYODBeQgaByy39SUSJ0tg6IOHjjusP3cBOAsoIUgGW8A==" saltValue="2g8FZ4lujM6dA0zkRgVeMQ==" spinCount="100000" sheet="1" objects="1" scenarios="1" formatColumns="0" formatRows="0"/>
  <mergeCells count="1">
    <mergeCell ref="A10:A11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2F42E-CED0-47DD-9F7E-1EC31898B0F3}">
  <sheetPr codeName="Sheet8"/>
  <dimension ref="A1:C16"/>
  <sheetViews>
    <sheetView workbookViewId="0">
      <selection activeCell="A7" sqref="A7"/>
    </sheetView>
  </sheetViews>
  <sheetFormatPr defaultColWidth="9.140625" defaultRowHeight="15" x14ac:dyDescent="0.25"/>
  <cols>
    <col min="1" max="1" width="37.85546875" style="14" customWidth="1"/>
    <col min="2" max="2" width="33.140625" style="8" customWidth="1"/>
    <col min="3" max="3" width="29.42578125" style="9" customWidth="1"/>
    <col min="4" max="16384" width="9.140625" style="10"/>
  </cols>
  <sheetData>
    <row r="1" spans="1:3" s="17" customFormat="1" ht="21.75" customHeight="1" x14ac:dyDescent="0.25">
      <c r="A1" s="7" t="s">
        <v>20</v>
      </c>
      <c r="B1" s="8"/>
      <c r="C1" s="16"/>
    </row>
    <row r="2" spans="1:3" ht="21.6" customHeight="1" x14ac:dyDescent="0.25">
      <c r="A2" s="18" t="s">
        <v>78</v>
      </c>
      <c r="B2" s="12" t="s">
        <v>136</v>
      </c>
      <c r="C2" s="15">
        <v>0</v>
      </c>
    </row>
    <row r="3" spans="1:3" ht="21.6" customHeight="1" x14ac:dyDescent="0.25">
      <c r="A3" s="13" t="s">
        <v>79</v>
      </c>
      <c r="B3" s="12" t="s">
        <v>135</v>
      </c>
      <c r="C3" s="15">
        <f>25*8*2*52/2</f>
        <v>10400</v>
      </c>
    </row>
    <row r="4" spans="1:3" ht="21.6" customHeight="1" x14ac:dyDescent="0.25">
      <c r="A4" s="13" t="s">
        <v>80</v>
      </c>
      <c r="B4" s="12" t="s">
        <v>137</v>
      </c>
      <c r="C4" s="15">
        <f>8650</f>
        <v>8650</v>
      </c>
    </row>
    <row r="5" spans="1:3" ht="21.6" customHeight="1" x14ac:dyDescent="0.25">
      <c r="A5" s="13" t="s">
        <v>0</v>
      </c>
      <c r="B5" s="12" t="s">
        <v>5</v>
      </c>
      <c r="C5" s="15">
        <f>16*5*52</f>
        <v>4160</v>
      </c>
    </row>
    <row r="6" spans="1:3" ht="21.6" customHeight="1" x14ac:dyDescent="0.25">
      <c r="A6" s="13" t="s">
        <v>96</v>
      </c>
      <c r="B6" s="12" t="s">
        <v>97</v>
      </c>
      <c r="C6" s="15" t="s">
        <v>134</v>
      </c>
    </row>
    <row r="7" spans="1:3" ht="21.6" customHeight="1" x14ac:dyDescent="0.25">
      <c r="A7" s="13" t="s">
        <v>4</v>
      </c>
      <c r="B7" s="12" t="s">
        <v>13</v>
      </c>
      <c r="C7" s="15">
        <v>0</v>
      </c>
    </row>
    <row r="8" spans="1:3" ht="21.6" customHeight="1" x14ac:dyDescent="0.25">
      <c r="A8" s="13" t="s">
        <v>1</v>
      </c>
      <c r="B8" s="12" t="s">
        <v>2</v>
      </c>
      <c r="C8" s="15">
        <v>0</v>
      </c>
    </row>
    <row r="9" spans="1:3" ht="21.6" customHeight="1" x14ac:dyDescent="0.25">
      <c r="A9" s="13" t="s">
        <v>3</v>
      </c>
      <c r="B9" s="12" t="s">
        <v>9</v>
      </c>
      <c r="C9" s="15">
        <v>50</v>
      </c>
    </row>
    <row r="10" spans="1:3" ht="21.6" customHeight="1" x14ac:dyDescent="0.25">
      <c r="A10" s="18" t="s">
        <v>11</v>
      </c>
      <c r="B10" s="27" t="s">
        <v>77</v>
      </c>
      <c r="C10" s="28">
        <v>23</v>
      </c>
    </row>
    <row r="11" spans="1:3" ht="21.6" customHeight="1" x14ac:dyDescent="0.25">
      <c r="A11" s="38" t="s">
        <v>118</v>
      </c>
      <c r="B11" s="12" t="s">
        <v>115</v>
      </c>
      <c r="C11" s="15">
        <v>0</v>
      </c>
    </row>
    <row r="12" spans="1:3" ht="21.6" customHeight="1" x14ac:dyDescent="0.25">
      <c r="A12" s="38"/>
      <c r="B12" s="12" t="s">
        <v>83</v>
      </c>
      <c r="C12" s="15">
        <v>10400</v>
      </c>
    </row>
    <row r="13" spans="1:3" ht="21.6" customHeight="1" x14ac:dyDescent="0.25">
      <c r="A13" s="38"/>
      <c r="B13" s="12" t="s">
        <v>116</v>
      </c>
      <c r="C13" s="15">
        <v>7430</v>
      </c>
    </row>
    <row r="14" spans="1:3" ht="21.6" customHeight="1" x14ac:dyDescent="0.25">
      <c r="A14" s="38" t="s">
        <v>117</v>
      </c>
      <c r="B14" s="12" t="s">
        <v>115</v>
      </c>
      <c r="C14" s="15">
        <v>0</v>
      </c>
    </row>
    <row r="15" spans="1:3" ht="21.6" customHeight="1" x14ac:dyDescent="0.25">
      <c r="A15" s="38"/>
      <c r="B15" s="12" t="s">
        <v>83</v>
      </c>
      <c r="C15" s="15">
        <v>0</v>
      </c>
    </row>
    <row r="16" spans="1:3" ht="21.6" customHeight="1" x14ac:dyDescent="0.25">
      <c r="A16" s="38"/>
      <c r="B16" s="12" t="s">
        <v>116</v>
      </c>
      <c r="C16" s="15">
        <f>C4-C13</f>
        <v>1220</v>
      </c>
    </row>
  </sheetData>
  <sheetProtection algorithmName="SHA-512" hashValue="YG76/20fv4BHDrae2u4kwzILXBhYkuvLxcbrk36L0Nz3p7lwcUwNZF3XmXeCFbSNuw0T8SYSBErplY1ie75pVw==" saltValue="VI2YA1n3AmxyPlZoedTJ+g==" spinCount="100000" sheet="1" objects="1" scenarios="1" formatColumns="0" formatRows="0"/>
  <mergeCells count="2">
    <mergeCell ref="A14:A16"/>
    <mergeCell ref="A11:A13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96455-53BE-45A5-976B-0777015C0CC9}">
  <sheetPr codeName="Sheet9"/>
  <dimension ref="A1:J49"/>
  <sheetViews>
    <sheetView workbookViewId="0"/>
  </sheetViews>
  <sheetFormatPr defaultColWidth="4.140625" defaultRowHeight="15" x14ac:dyDescent="0.25"/>
  <cols>
    <col min="1" max="1" width="37.85546875" style="4" customWidth="1"/>
    <col min="2" max="2" width="31.28515625" style="6" customWidth="1"/>
    <col min="3" max="3" width="4.140625" style="5" customWidth="1"/>
    <col min="4" max="10" width="4.140625" style="5"/>
    <col min="11" max="16384" width="4.140625" style="3"/>
  </cols>
  <sheetData>
    <row r="1" spans="1:10" s="1" customFormat="1" x14ac:dyDescent="0.25">
      <c r="A1" s="7" t="s">
        <v>22</v>
      </c>
      <c r="B1" s="8"/>
      <c r="C1" s="9"/>
      <c r="D1" s="9"/>
      <c r="E1" s="9"/>
      <c r="F1" s="9"/>
      <c r="G1" s="9"/>
      <c r="H1" s="9"/>
      <c r="I1" s="9"/>
      <c r="J1" s="9"/>
    </row>
    <row r="2" spans="1:10" s="2" customFormat="1" ht="82.5" x14ac:dyDescent="0.25">
      <c r="A2" s="29"/>
      <c r="B2" s="30"/>
      <c r="C2" s="31" t="s">
        <v>119</v>
      </c>
      <c r="D2" s="31" t="s">
        <v>120</v>
      </c>
      <c r="E2" s="31" t="s">
        <v>121</v>
      </c>
      <c r="F2" s="31" t="s">
        <v>122</v>
      </c>
      <c r="G2" s="31" t="s">
        <v>123</v>
      </c>
      <c r="H2" s="31" t="s">
        <v>126</v>
      </c>
      <c r="I2" s="31" t="s">
        <v>124</v>
      </c>
      <c r="J2" s="31" t="s">
        <v>125</v>
      </c>
    </row>
    <row r="3" spans="1:10" ht="22.35" customHeight="1" x14ac:dyDescent="0.25">
      <c r="A3" s="39" t="s">
        <v>40</v>
      </c>
      <c r="B3" s="32" t="s">
        <v>45</v>
      </c>
      <c r="C3" s="15" t="s">
        <v>138</v>
      </c>
      <c r="D3" s="15" t="s">
        <v>138</v>
      </c>
      <c r="E3" s="15"/>
      <c r="F3" s="15"/>
      <c r="G3" s="15"/>
      <c r="H3" s="15"/>
      <c r="I3" s="15"/>
      <c r="J3" s="15"/>
    </row>
    <row r="4" spans="1:10" ht="22.35" customHeight="1" x14ac:dyDescent="0.25">
      <c r="A4" s="39"/>
      <c r="B4" s="32" t="s">
        <v>46</v>
      </c>
      <c r="C4" s="15"/>
      <c r="D4" s="15"/>
      <c r="E4" s="15"/>
      <c r="F4" s="15"/>
      <c r="G4" s="15"/>
      <c r="H4" s="15"/>
      <c r="I4" s="15"/>
      <c r="J4" s="15"/>
    </row>
    <row r="5" spans="1:10" ht="22.35" customHeight="1" x14ac:dyDescent="0.25">
      <c r="A5" s="39"/>
      <c r="B5" s="32" t="s">
        <v>47</v>
      </c>
      <c r="C5" s="15" t="s">
        <v>138</v>
      </c>
      <c r="D5" s="15"/>
      <c r="E5" s="15"/>
      <c r="F5" s="15"/>
      <c r="G5" s="15"/>
      <c r="H5" s="15"/>
      <c r="I5" s="15"/>
      <c r="J5" s="15"/>
    </row>
    <row r="6" spans="1:10" ht="22.35" customHeight="1" x14ac:dyDescent="0.25">
      <c r="A6" s="39"/>
      <c r="B6" s="32" t="s">
        <v>48</v>
      </c>
      <c r="C6" s="15"/>
      <c r="D6" s="15"/>
      <c r="E6" s="15"/>
      <c r="F6" s="15"/>
      <c r="G6" s="15"/>
      <c r="H6" s="15"/>
      <c r="I6" s="15"/>
      <c r="J6" s="15"/>
    </row>
    <row r="7" spans="1:10" ht="22.35" customHeight="1" x14ac:dyDescent="0.25">
      <c r="A7" s="39"/>
      <c r="B7" s="32" t="s">
        <v>49</v>
      </c>
      <c r="C7" s="15" t="s">
        <v>138</v>
      </c>
      <c r="D7" s="15" t="s">
        <v>138</v>
      </c>
      <c r="E7" s="15" t="s">
        <v>138</v>
      </c>
      <c r="F7" s="15"/>
      <c r="G7" s="15" t="s">
        <v>138</v>
      </c>
      <c r="H7" s="15"/>
      <c r="I7" s="15"/>
      <c r="J7" s="15"/>
    </row>
    <row r="8" spans="1:10" ht="22.35" customHeight="1" x14ac:dyDescent="0.25">
      <c r="A8" s="39"/>
      <c r="B8" s="32" t="s">
        <v>50</v>
      </c>
      <c r="C8" s="15" t="s">
        <v>138</v>
      </c>
      <c r="D8" s="15" t="s">
        <v>138</v>
      </c>
      <c r="E8" s="15" t="s">
        <v>138</v>
      </c>
      <c r="F8" s="15"/>
      <c r="G8" s="15" t="s">
        <v>138</v>
      </c>
      <c r="H8" s="15"/>
      <c r="I8" s="15"/>
      <c r="J8" s="15"/>
    </row>
    <row r="9" spans="1:10" ht="22.35" customHeight="1" x14ac:dyDescent="0.25">
      <c r="A9" s="39"/>
      <c r="B9" s="32" t="s">
        <v>51</v>
      </c>
      <c r="C9" s="15"/>
      <c r="D9" s="15"/>
      <c r="E9" s="15"/>
      <c r="F9" s="15"/>
      <c r="G9" s="15"/>
      <c r="H9" s="15"/>
      <c r="I9" s="15"/>
      <c r="J9" s="15"/>
    </row>
    <row r="10" spans="1:10" ht="22.35" customHeight="1" x14ac:dyDescent="0.25">
      <c r="A10" s="39"/>
      <c r="B10" s="32" t="s">
        <v>52</v>
      </c>
      <c r="C10" s="15"/>
      <c r="D10" s="15"/>
      <c r="E10" s="15"/>
      <c r="F10" s="15"/>
      <c r="G10" s="15"/>
      <c r="H10" s="15"/>
      <c r="I10" s="15"/>
      <c r="J10" s="15"/>
    </row>
    <row r="11" spans="1:10" ht="22.35" customHeight="1" x14ac:dyDescent="0.25">
      <c r="A11" s="39"/>
      <c r="B11" s="32" t="s">
        <v>53</v>
      </c>
      <c r="C11" s="15"/>
      <c r="D11" s="15"/>
      <c r="E11" s="15"/>
      <c r="F11" s="15"/>
      <c r="G11" s="15"/>
      <c r="H11" s="15"/>
      <c r="I11" s="15"/>
      <c r="J11" s="15"/>
    </row>
    <row r="12" spans="1:10" ht="22.35" customHeight="1" x14ac:dyDescent="0.25">
      <c r="A12" s="39"/>
      <c r="B12" s="32" t="s">
        <v>71</v>
      </c>
      <c r="C12" s="15"/>
      <c r="D12" s="15"/>
      <c r="E12" s="15"/>
      <c r="F12" s="15"/>
      <c r="G12" s="15"/>
      <c r="H12" s="15"/>
      <c r="I12" s="15"/>
      <c r="J12" s="15"/>
    </row>
    <row r="13" spans="1:10" ht="22.35" customHeight="1" x14ac:dyDescent="0.25">
      <c r="A13" s="39"/>
      <c r="B13" s="32" t="s">
        <v>54</v>
      </c>
      <c r="C13" s="15"/>
      <c r="D13" s="15"/>
      <c r="E13" s="15"/>
      <c r="F13" s="15"/>
      <c r="G13" s="15"/>
      <c r="H13" s="15"/>
      <c r="I13" s="15"/>
      <c r="J13" s="15"/>
    </row>
    <row r="14" spans="1:10" ht="22.35" customHeight="1" x14ac:dyDescent="0.25">
      <c r="A14" s="39"/>
      <c r="B14" s="32" t="s">
        <v>55</v>
      </c>
      <c r="C14" s="15"/>
      <c r="D14" s="15"/>
      <c r="E14" s="15"/>
      <c r="F14" s="15"/>
      <c r="G14" s="15"/>
      <c r="H14" s="15"/>
      <c r="I14" s="15"/>
      <c r="J14" s="15"/>
    </row>
    <row r="15" spans="1:10" ht="22.35" customHeight="1" x14ac:dyDescent="0.25">
      <c r="A15" s="39"/>
      <c r="B15" s="32" t="s">
        <v>56</v>
      </c>
      <c r="C15" s="15"/>
      <c r="D15" s="15"/>
      <c r="E15" s="15"/>
      <c r="F15" s="15"/>
      <c r="G15" s="15"/>
      <c r="H15" s="15"/>
      <c r="I15" s="15"/>
      <c r="J15" s="15"/>
    </row>
    <row r="16" spans="1:10" ht="22.35" customHeight="1" x14ac:dyDescent="0.25">
      <c r="A16" s="39"/>
      <c r="B16" s="32" t="s">
        <v>139</v>
      </c>
      <c r="C16" s="15"/>
      <c r="D16" s="15"/>
      <c r="E16" s="15" t="s">
        <v>138</v>
      </c>
      <c r="F16" s="15"/>
      <c r="G16" s="15"/>
      <c r="H16" s="15"/>
      <c r="I16" s="15"/>
      <c r="J16" s="15" t="s">
        <v>138</v>
      </c>
    </row>
    <row r="17" spans="1:10" ht="22.35" customHeight="1" x14ac:dyDescent="0.25">
      <c r="A17" s="39"/>
      <c r="B17" s="32" t="s">
        <v>140</v>
      </c>
      <c r="C17" s="15"/>
      <c r="D17" s="15"/>
      <c r="E17" s="15"/>
      <c r="F17" s="15"/>
      <c r="G17" s="15"/>
      <c r="H17" s="15"/>
      <c r="I17" s="15"/>
      <c r="J17" s="15"/>
    </row>
    <row r="18" spans="1:10" ht="22.35" customHeight="1" x14ac:dyDescent="0.25">
      <c r="A18" s="39"/>
      <c r="B18" s="32" t="s">
        <v>141</v>
      </c>
      <c r="C18" s="15"/>
      <c r="D18" s="15"/>
      <c r="E18" s="15"/>
      <c r="F18" s="15"/>
      <c r="G18" s="15"/>
      <c r="H18" s="15"/>
      <c r="I18" s="15"/>
      <c r="J18" s="15"/>
    </row>
    <row r="19" spans="1:10" ht="22.35" customHeight="1" x14ac:dyDescent="0.25">
      <c r="A19" s="39"/>
      <c r="B19" s="32" t="s">
        <v>68</v>
      </c>
      <c r="C19" s="15"/>
      <c r="D19" s="15"/>
      <c r="E19" s="15"/>
      <c r="F19" s="15"/>
      <c r="G19" s="15"/>
      <c r="H19" s="15"/>
      <c r="I19" s="15"/>
      <c r="J19" s="15"/>
    </row>
    <row r="20" spans="1:10" ht="22.35" customHeight="1" x14ac:dyDescent="0.25">
      <c r="A20" s="39" t="s">
        <v>41</v>
      </c>
      <c r="B20" s="32" t="s">
        <v>70</v>
      </c>
      <c r="C20" s="15"/>
      <c r="D20" s="15"/>
      <c r="E20" s="15"/>
      <c r="F20" s="15"/>
      <c r="G20" s="15"/>
      <c r="H20" s="15"/>
      <c r="I20" s="15"/>
      <c r="J20" s="15"/>
    </row>
    <row r="21" spans="1:10" ht="22.35" customHeight="1" x14ac:dyDescent="0.25">
      <c r="A21" s="39"/>
      <c r="B21" s="32" t="s">
        <v>57</v>
      </c>
      <c r="C21" s="15"/>
      <c r="D21" s="15"/>
      <c r="E21" s="15"/>
      <c r="F21" s="15"/>
      <c r="G21" s="15"/>
      <c r="H21" s="15"/>
      <c r="I21" s="15"/>
      <c r="J21" s="15"/>
    </row>
    <row r="22" spans="1:10" ht="22.35" customHeight="1" x14ac:dyDescent="0.25">
      <c r="A22" s="39"/>
      <c r="B22" s="32" t="s">
        <v>58</v>
      </c>
      <c r="C22" s="15"/>
      <c r="D22" s="15"/>
      <c r="E22" s="15"/>
      <c r="F22" s="15"/>
      <c r="G22" s="15"/>
      <c r="H22" s="15"/>
      <c r="I22" s="15"/>
      <c r="J22" s="15"/>
    </row>
    <row r="23" spans="1:10" ht="22.35" customHeight="1" x14ac:dyDescent="0.25">
      <c r="A23" s="39"/>
      <c r="B23" s="32" t="s">
        <v>69</v>
      </c>
      <c r="C23" s="15"/>
      <c r="D23" s="15"/>
      <c r="E23" s="15"/>
      <c r="F23" s="15"/>
      <c r="G23" s="15"/>
      <c r="H23" s="15"/>
      <c r="I23" s="15"/>
      <c r="J23" s="15"/>
    </row>
    <row r="24" spans="1:10" ht="22.35" customHeight="1" x14ac:dyDescent="0.25">
      <c r="A24" s="39"/>
      <c r="B24" s="32" t="s">
        <v>59</v>
      </c>
      <c r="C24" s="15"/>
      <c r="D24" s="15"/>
      <c r="E24" s="15"/>
      <c r="F24" s="15"/>
      <c r="G24" s="15"/>
      <c r="H24" s="15"/>
      <c r="I24" s="15"/>
      <c r="J24" s="15"/>
    </row>
    <row r="25" spans="1:10" ht="22.35" customHeight="1" x14ac:dyDescent="0.25">
      <c r="A25" s="39"/>
      <c r="B25" s="32" t="s">
        <v>68</v>
      </c>
      <c r="C25" s="15"/>
      <c r="D25" s="15"/>
      <c r="E25" s="15"/>
      <c r="F25" s="15"/>
      <c r="G25" s="15"/>
      <c r="H25" s="15"/>
      <c r="I25" s="15"/>
      <c r="J25" s="15"/>
    </row>
    <row r="26" spans="1:10" ht="22.35" customHeight="1" x14ac:dyDescent="0.25">
      <c r="A26" s="39" t="s">
        <v>42</v>
      </c>
      <c r="B26" s="32" t="s">
        <v>60</v>
      </c>
      <c r="C26" s="15"/>
      <c r="D26" s="15"/>
      <c r="E26" s="15"/>
      <c r="F26" s="15"/>
      <c r="G26" s="15"/>
      <c r="H26" s="15"/>
      <c r="I26" s="15"/>
      <c r="J26" s="15"/>
    </row>
    <row r="27" spans="1:10" ht="22.35" customHeight="1" x14ac:dyDescent="0.25">
      <c r="A27" s="39"/>
      <c r="B27" s="32" t="s">
        <v>61</v>
      </c>
      <c r="C27" s="15"/>
      <c r="D27" s="15"/>
      <c r="E27" s="15"/>
      <c r="F27" s="15"/>
      <c r="G27" s="15"/>
      <c r="H27" s="15"/>
      <c r="I27" s="15"/>
      <c r="J27" s="15"/>
    </row>
    <row r="28" spans="1:10" ht="22.35" customHeight="1" x14ac:dyDescent="0.25">
      <c r="A28" s="39"/>
      <c r="B28" s="32" t="s">
        <v>62</v>
      </c>
      <c r="C28" s="15"/>
      <c r="D28" s="15"/>
      <c r="E28" s="15"/>
      <c r="F28" s="15"/>
      <c r="G28" s="15"/>
      <c r="H28" s="15"/>
      <c r="I28" s="15"/>
      <c r="J28" s="15"/>
    </row>
    <row r="29" spans="1:10" ht="22.35" customHeight="1" x14ac:dyDescent="0.25">
      <c r="A29" s="39"/>
      <c r="B29" s="32" t="s">
        <v>63</v>
      </c>
      <c r="C29" s="15"/>
      <c r="D29" s="15"/>
      <c r="E29" s="15"/>
      <c r="F29" s="15"/>
      <c r="G29" s="15"/>
      <c r="H29" s="15"/>
      <c r="I29" s="15"/>
      <c r="J29" s="15"/>
    </row>
    <row r="30" spans="1:10" ht="22.35" customHeight="1" x14ac:dyDescent="0.25">
      <c r="A30" s="39"/>
      <c r="B30" s="32" t="s">
        <v>64</v>
      </c>
      <c r="C30" s="15"/>
      <c r="D30" s="15"/>
      <c r="E30" s="15"/>
      <c r="F30" s="15"/>
      <c r="G30" s="15"/>
      <c r="H30" s="15"/>
      <c r="I30" s="15"/>
      <c r="J30" s="15"/>
    </row>
    <row r="31" spans="1:10" ht="22.35" customHeight="1" x14ac:dyDescent="0.25">
      <c r="A31" s="39"/>
      <c r="B31" s="32" t="s">
        <v>65</v>
      </c>
      <c r="C31" s="15"/>
      <c r="D31" s="15"/>
      <c r="E31" s="15"/>
      <c r="F31" s="15"/>
      <c r="G31" s="15"/>
      <c r="H31" s="15"/>
      <c r="I31" s="15"/>
      <c r="J31" s="15"/>
    </row>
    <row r="32" spans="1:10" ht="22.35" customHeight="1" x14ac:dyDescent="0.25">
      <c r="A32" s="39"/>
      <c r="B32" s="32" t="s">
        <v>66</v>
      </c>
      <c r="C32" s="15"/>
      <c r="D32" s="15"/>
      <c r="E32" s="15"/>
      <c r="F32" s="15"/>
      <c r="G32" s="15"/>
      <c r="H32" s="15"/>
      <c r="I32" s="15"/>
      <c r="J32" s="15"/>
    </row>
    <row r="33" spans="1:10" ht="22.35" customHeight="1" x14ac:dyDescent="0.25">
      <c r="A33" s="39"/>
      <c r="B33" s="32" t="s">
        <v>68</v>
      </c>
      <c r="C33" s="15"/>
      <c r="D33" s="15"/>
      <c r="E33" s="15"/>
      <c r="F33" s="15"/>
      <c r="G33" s="15"/>
      <c r="H33" s="15"/>
      <c r="I33" s="15"/>
      <c r="J33" s="15"/>
    </row>
    <row r="34" spans="1:10" ht="22.35" customHeight="1" x14ac:dyDescent="0.25">
      <c r="A34" s="39" t="s">
        <v>44</v>
      </c>
      <c r="B34" s="12" t="s">
        <v>75</v>
      </c>
      <c r="C34" s="15"/>
      <c r="D34" s="15"/>
      <c r="E34" s="15"/>
      <c r="F34" s="15"/>
      <c r="G34" s="15"/>
      <c r="H34" s="15"/>
      <c r="I34" s="15"/>
      <c r="J34" s="15"/>
    </row>
    <row r="35" spans="1:10" ht="22.35" customHeight="1" x14ac:dyDescent="0.25">
      <c r="A35" s="39"/>
      <c r="B35" s="12" t="s">
        <v>74</v>
      </c>
      <c r="C35" s="15" t="s">
        <v>138</v>
      </c>
      <c r="D35" s="15" t="s">
        <v>138</v>
      </c>
      <c r="E35" s="15" t="s">
        <v>138</v>
      </c>
      <c r="F35" s="15" t="s">
        <v>138</v>
      </c>
      <c r="G35" s="15"/>
      <c r="H35" s="15"/>
      <c r="I35" s="15"/>
      <c r="J35" s="15"/>
    </row>
    <row r="36" spans="1:10" ht="22.35" customHeight="1" x14ac:dyDescent="0.25">
      <c r="A36" s="39"/>
      <c r="B36" s="12" t="s">
        <v>76</v>
      </c>
      <c r="C36" s="15"/>
      <c r="D36" s="15"/>
      <c r="E36" s="15"/>
      <c r="F36" s="15"/>
      <c r="G36" s="15"/>
      <c r="H36" s="15"/>
      <c r="I36" s="15"/>
      <c r="J36" s="15"/>
    </row>
    <row r="37" spans="1:10" ht="22.35" customHeight="1" x14ac:dyDescent="0.25">
      <c r="A37" s="39"/>
      <c r="B37" s="12" t="s">
        <v>159</v>
      </c>
      <c r="C37" s="15"/>
      <c r="D37" s="15"/>
      <c r="E37" s="15"/>
      <c r="F37" s="15"/>
      <c r="G37" s="15"/>
      <c r="H37" s="15"/>
      <c r="I37" s="15"/>
      <c r="J37" s="15"/>
    </row>
    <row r="38" spans="1:10" ht="22.35" customHeight="1" x14ac:dyDescent="0.25">
      <c r="A38" s="39"/>
      <c r="B38" s="12" t="s">
        <v>158</v>
      </c>
      <c r="C38" s="15"/>
      <c r="D38" s="15"/>
      <c r="E38" s="15"/>
      <c r="F38" s="15"/>
      <c r="G38" s="15"/>
      <c r="H38" s="15"/>
      <c r="I38" s="15"/>
      <c r="J38" s="15"/>
    </row>
    <row r="39" spans="1:10" ht="22.35" customHeight="1" x14ac:dyDescent="0.25">
      <c r="A39" s="39"/>
      <c r="B39" s="12" t="s">
        <v>67</v>
      </c>
      <c r="C39" s="15"/>
      <c r="D39" s="15"/>
      <c r="E39" s="15"/>
      <c r="F39" s="15"/>
      <c r="G39" s="15"/>
      <c r="H39" s="15"/>
      <c r="I39" s="15"/>
      <c r="J39" s="15"/>
    </row>
    <row r="40" spans="1:10" ht="22.35" customHeight="1" x14ac:dyDescent="0.25">
      <c r="A40" s="39"/>
      <c r="B40" s="12" t="s">
        <v>43</v>
      </c>
      <c r="C40" s="15"/>
      <c r="D40" s="15"/>
      <c r="E40" s="15"/>
      <c r="F40" s="15"/>
      <c r="G40" s="15"/>
      <c r="H40" s="15"/>
      <c r="I40" s="15"/>
      <c r="J40" s="15"/>
    </row>
    <row r="41" spans="1:10" ht="22.35" customHeight="1" x14ac:dyDescent="0.25">
      <c r="A41" s="39"/>
      <c r="B41" s="12" t="s">
        <v>68</v>
      </c>
      <c r="C41" s="15"/>
      <c r="D41" s="15"/>
      <c r="E41" s="15"/>
      <c r="F41" s="15"/>
      <c r="G41" s="15"/>
      <c r="H41" s="15"/>
      <c r="I41" s="15"/>
      <c r="J41" s="15"/>
    </row>
    <row r="42" spans="1:10" ht="22.35" customHeight="1" x14ac:dyDescent="0.25">
      <c r="A42" s="39" t="s">
        <v>73</v>
      </c>
      <c r="B42" s="12" t="s">
        <v>38</v>
      </c>
      <c r="C42" s="15"/>
      <c r="D42" s="15"/>
      <c r="E42" s="15"/>
      <c r="F42" s="15"/>
      <c r="G42" s="15"/>
      <c r="H42" s="15"/>
      <c r="I42" s="15"/>
      <c r="J42" s="15"/>
    </row>
    <row r="43" spans="1:10" ht="22.35" customHeight="1" x14ac:dyDescent="0.25">
      <c r="A43" s="39"/>
      <c r="B43" s="12" t="s">
        <v>72</v>
      </c>
      <c r="C43" s="15"/>
      <c r="D43" s="15"/>
      <c r="E43" s="15"/>
      <c r="F43" s="15"/>
      <c r="G43" s="15"/>
      <c r="H43" s="15"/>
      <c r="I43" s="15"/>
      <c r="J43" s="15"/>
    </row>
    <row r="44" spans="1:10" ht="21.75" customHeight="1" x14ac:dyDescent="0.25">
      <c r="A44" s="40" t="s">
        <v>39</v>
      </c>
      <c r="B44" s="41" t="s">
        <v>153</v>
      </c>
      <c r="C44" s="15"/>
      <c r="D44" s="15"/>
      <c r="E44" s="15"/>
      <c r="F44" s="15"/>
      <c r="G44" s="15"/>
      <c r="H44" s="15"/>
      <c r="I44" s="15"/>
      <c r="J44" s="15"/>
    </row>
    <row r="45" spans="1:10" ht="21.75" customHeight="1" x14ac:dyDescent="0.25">
      <c r="A45" s="40"/>
      <c r="B45" s="41" t="s">
        <v>154</v>
      </c>
      <c r="C45" s="15"/>
      <c r="D45" s="15"/>
      <c r="E45" s="15"/>
      <c r="F45" s="15"/>
      <c r="G45" s="15"/>
      <c r="H45" s="15"/>
      <c r="I45" s="15"/>
      <c r="J45" s="15"/>
    </row>
    <row r="46" spans="1:10" ht="21.75" customHeight="1" x14ac:dyDescent="0.25">
      <c r="A46" s="40"/>
      <c r="B46" s="41" t="s">
        <v>160</v>
      </c>
      <c r="C46" s="15" t="s">
        <v>138</v>
      </c>
      <c r="D46" s="15" t="s">
        <v>138</v>
      </c>
      <c r="E46" s="15" t="s">
        <v>138</v>
      </c>
      <c r="F46" s="15" t="s">
        <v>138</v>
      </c>
      <c r="G46" s="15" t="s">
        <v>138</v>
      </c>
      <c r="H46" s="15" t="s">
        <v>138</v>
      </c>
      <c r="I46" s="15" t="s">
        <v>138</v>
      </c>
      <c r="J46" s="15" t="s">
        <v>138</v>
      </c>
    </row>
    <row r="47" spans="1:10" ht="21.75" customHeight="1" x14ac:dyDescent="0.25">
      <c r="A47" s="40"/>
      <c r="B47" s="41" t="s">
        <v>155</v>
      </c>
      <c r="C47" s="15"/>
      <c r="D47" s="15"/>
      <c r="E47" s="15"/>
      <c r="F47" s="15"/>
      <c r="G47" s="15"/>
      <c r="H47" s="15"/>
      <c r="I47" s="15"/>
      <c r="J47" s="15"/>
    </row>
    <row r="48" spans="1:10" ht="21.75" customHeight="1" x14ac:dyDescent="0.25">
      <c r="A48" s="40"/>
      <c r="B48" s="41" t="s">
        <v>156</v>
      </c>
      <c r="C48" s="15"/>
      <c r="D48" s="15"/>
      <c r="E48" s="15"/>
      <c r="F48" s="15"/>
      <c r="G48" s="15"/>
      <c r="H48" s="15"/>
      <c r="I48" s="15"/>
      <c r="J48" s="15"/>
    </row>
    <row r="49" spans="1:10" ht="21.75" customHeight="1" x14ac:dyDescent="0.25">
      <c r="A49" s="40"/>
      <c r="B49" s="41" t="s">
        <v>157</v>
      </c>
      <c r="C49" s="15"/>
      <c r="D49" s="15"/>
      <c r="E49" s="15"/>
      <c r="F49" s="15"/>
      <c r="G49" s="15"/>
      <c r="H49" s="15"/>
      <c r="I49" s="15"/>
      <c r="J49" s="15"/>
    </row>
  </sheetData>
  <sheetProtection algorithmName="SHA-512" hashValue="CeqJvcj6Ah2xhgQ74Z/V/DtafB1RS2O/0LuIr6g8+tVIruINOJmLDk6iuCL6cbml0KDUebhkkTqWquOkLkeM1w==" saltValue="lBpWRRJmKxl1EfjaVvzpug==" spinCount="100000" sheet="1" objects="1" scenarios="1" formatColumns="0" formatRows="0"/>
  <mergeCells count="6">
    <mergeCell ref="A44:A49"/>
    <mergeCell ref="A42:A43"/>
    <mergeCell ref="A3:A19"/>
    <mergeCell ref="A26:A33"/>
    <mergeCell ref="A20:A25"/>
    <mergeCell ref="A34:A41"/>
  </mergeCells>
  <dataValidations count="1">
    <dataValidation type="list" allowBlank="1" showInputMessage="1" showErrorMessage="1" sqref="C3:J1048576" xr:uid="{FEC64BE8-8E11-4807-B4D7-261D3D5F49BB}">
      <formula1>"X"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Masud Petronia</dc:creator>
  <cp:lastModifiedBy>Masud Petronia</cp:lastModifiedBy>
  <dcterms:created xsi:type="dcterms:W3CDTF">2015-06-05T18:17:20Z</dcterms:created>
  <dcterms:modified xsi:type="dcterms:W3CDTF">2020-06-08T18:39:32Z</dcterms:modified>
</cp:coreProperties>
</file>