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c1f5aec730e2f295/Desktop/1.1-PORTFOLIO/Excel Projects/"/>
    </mc:Choice>
  </mc:AlternateContent>
  <xr:revisionPtr revIDLastSave="747" documentId="8_{3B553AC6-C107-4A8B-ABA7-AC1B1A005022}" xr6:coauthVersionLast="47" xr6:coauthVersionMax="47" xr10:uidLastSave="{4E4DB522-0E64-46E5-A8AA-30CD00224EE4}"/>
  <bookViews>
    <workbookView xWindow="-108" yWindow="-108" windowWidth="23256" windowHeight="12456" activeTab="2" xr2:uid="{5627CC0D-BE34-4C0D-A42D-E0512685BEBC}"/>
  </bookViews>
  <sheets>
    <sheet name="1" sheetId="5" r:id="rId1"/>
    <sheet name="2" sheetId="1" r:id="rId2"/>
    <sheet name="3" sheetId="2" r:id="rId3"/>
    <sheet name="4" sheetId="6" r:id="rId4"/>
    <sheet name="5" sheetId="3" r:id="rId5"/>
    <sheet name="6" sheetId="9" r:id="rId6"/>
    <sheet name="7" sheetId="4" r:id="rId7"/>
  </sheets>
  <definedNames>
    <definedName name="solver_eng" localSheetId="4" hidden="1">1</definedName>
    <definedName name="solver_neg" localSheetId="4" hidden="1">1</definedName>
    <definedName name="solver_num" localSheetId="4" hidden="1">0</definedName>
    <definedName name="solver_opt" localSheetId="4" hidden="1">'5'!$O$27</definedName>
    <definedName name="solver_typ" localSheetId="4" hidden="1">1</definedName>
    <definedName name="solver_val" localSheetId="4" hidden="1">0</definedName>
    <definedName name="solver_ver" localSheetId="4"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9" l="1"/>
  <c r="I3" i="9"/>
  <c r="J3" i="9"/>
  <c r="K3" i="9"/>
  <c r="O3" i="9"/>
  <c r="P3" i="9" a="1"/>
  <c r="P3" i="9"/>
  <c r="G4" i="9"/>
  <c r="I4" i="9"/>
  <c r="J4" i="9"/>
  <c r="K4" i="9"/>
  <c r="G5" i="9"/>
  <c r="I5" i="9"/>
  <c r="J5" i="9"/>
  <c r="K5" i="9"/>
  <c r="M5" i="9"/>
  <c r="G6" i="9"/>
  <c r="I6" i="9"/>
  <c r="J6" i="9"/>
  <c r="K6" i="9"/>
  <c r="G7" i="9"/>
  <c r="I7" i="9"/>
  <c r="J7" i="9"/>
  <c r="K7" i="9"/>
  <c r="G8" i="9"/>
  <c r="I8" i="9"/>
  <c r="J8" i="9"/>
  <c r="K8" i="9"/>
  <c r="D9" i="9"/>
  <c r="E9" i="9"/>
  <c r="G9" i="9"/>
  <c r="I9" i="9"/>
  <c r="J9" i="9"/>
  <c r="K9" i="9"/>
  <c r="D10" i="9"/>
  <c r="E10" i="9"/>
  <c r="G10" i="9"/>
  <c r="I10" i="9"/>
  <c r="J10" i="9"/>
  <c r="K10" i="9"/>
  <c r="D11" i="9"/>
  <c r="E11" i="9"/>
  <c r="G11" i="9"/>
  <c r="I11" i="9"/>
  <c r="J11" i="9"/>
  <c r="K11" i="9"/>
  <c r="D12" i="9"/>
  <c r="E12" i="9"/>
  <c r="G12" i="9"/>
  <c r="I12" i="9"/>
  <c r="J12" i="9"/>
  <c r="K12" i="9"/>
  <c r="L12" i="9"/>
  <c r="D13" i="9"/>
  <c r="E13" i="9"/>
  <c r="G13" i="9"/>
  <c r="I13" i="9"/>
  <c r="J13" i="9"/>
  <c r="K13" i="9"/>
  <c r="D14" i="9"/>
  <c r="E14" i="9"/>
  <c r="G14" i="9"/>
  <c r="I14" i="9"/>
  <c r="J14" i="9"/>
  <c r="K14" i="9"/>
  <c r="L14" i="9"/>
  <c r="D15" i="9"/>
  <c r="E15" i="9"/>
  <c r="G15" i="9"/>
  <c r="I15" i="9"/>
  <c r="J15" i="9"/>
  <c r="K15" i="9"/>
  <c r="D16" i="9"/>
  <c r="E16" i="9"/>
  <c r="G16" i="9"/>
  <c r="I16" i="9"/>
  <c r="J16" i="9"/>
  <c r="K16" i="9"/>
  <c r="L16" i="9"/>
  <c r="D17" i="9"/>
  <c r="E17" i="9"/>
  <c r="G17" i="9"/>
  <c r="I17" i="9"/>
  <c r="J17" i="9"/>
  <c r="K17" i="9"/>
  <c r="D18" i="9"/>
  <c r="E18" i="9"/>
  <c r="G18" i="9"/>
  <c r="I18" i="9"/>
  <c r="J18" i="9"/>
  <c r="K18" i="9"/>
  <c r="D19" i="9"/>
  <c r="E19" i="9"/>
  <c r="G19" i="9"/>
  <c r="I19" i="9"/>
  <c r="J19" i="9"/>
  <c r="K19" i="9"/>
  <c r="D20" i="9"/>
  <c r="E20" i="9"/>
  <c r="G20" i="9"/>
  <c r="I20" i="9"/>
  <c r="J20" i="9"/>
  <c r="K20" i="9"/>
  <c r="D21" i="9"/>
  <c r="E21" i="9"/>
  <c r="G21" i="9"/>
  <c r="I21" i="9"/>
  <c r="J21" i="9"/>
  <c r="K21" i="9"/>
  <c r="D22" i="9"/>
  <c r="E22" i="9"/>
  <c r="G22" i="9"/>
  <c r="I22" i="9"/>
  <c r="J22" i="9"/>
  <c r="K22" i="9"/>
  <c r="D23" i="9"/>
  <c r="E23" i="9"/>
  <c r="G23" i="9"/>
  <c r="I23" i="9"/>
  <c r="J23" i="9"/>
  <c r="K23" i="9"/>
  <c r="M23" i="9"/>
  <c r="D24" i="9"/>
  <c r="E24" i="9"/>
  <c r="G24" i="9"/>
  <c r="I24" i="9"/>
  <c r="J24" i="9"/>
  <c r="K24" i="9"/>
  <c r="L24" i="9"/>
  <c r="D25" i="9"/>
  <c r="E25" i="9"/>
  <c r="G25" i="9"/>
  <c r="I25" i="9"/>
  <c r="J25" i="9"/>
  <c r="K25" i="9"/>
  <c r="D26" i="9"/>
  <c r="E26" i="9"/>
  <c r="G26" i="9"/>
  <c r="I26" i="9"/>
  <c r="J26" i="9"/>
  <c r="K26" i="9"/>
  <c r="D27" i="9"/>
  <c r="E27" i="9"/>
  <c r="G27" i="9"/>
  <c r="I27" i="9"/>
  <c r="J27" i="9"/>
  <c r="K27" i="9"/>
  <c r="D28" i="9"/>
  <c r="E28" i="9"/>
  <c r="G28" i="9"/>
  <c r="I28" i="9"/>
  <c r="J28" i="9"/>
  <c r="K28" i="9"/>
  <c r="D29" i="9"/>
  <c r="E29" i="9"/>
  <c r="G29" i="9"/>
  <c r="I29" i="9"/>
  <c r="J29" i="9"/>
  <c r="K29" i="9"/>
  <c r="L29" i="9"/>
  <c r="D30" i="9"/>
  <c r="E30" i="9"/>
  <c r="G30" i="9"/>
  <c r="I30" i="9"/>
  <c r="J30" i="9"/>
  <c r="K30" i="9"/>
  <c r="D31" i="9"/>
  <c r="E31" i="9"/>
  <c r="G31" i="9"/>
  <c r="I31" i="9"/>
  <c r="J31" i="9"/>
  <c r="K31" i="9"/>
  <c r="D32" i="9"/>
  <c r="E32" i="9"/>
  <c r="G32" i="9"/>
  <c r="I32" i="9"/>
  <c r="J32" i="9"/>
  <c r="K32" i="9"/>
  <c r="L32" i="9"/>
  <c r="D33" i="9"/>
  <c r="E33" i="9"/>
  <c r="G33" i="9"/>
  <c r="I33" i="9"/>
  <c r="J33" i="9"/>
  <c r="K33" i="9"/>
  <c r="D34" i="9"/>
  <c r="E34" i="9"/>
  <c r="G34" i="9"/>
  <c r="I34" i="9"/>
  <c r="J34" i="9"/>
  <c r="K34" i="9"/>
  <c r="D35" i="9"/>
  <c r="E35" i="9"/>
  <c r="G35" i="9"/>
  <c r="I35" i="9"/>
  <c r="J35" i="9"/>
  <c r="K35" i="9"/>
  <c r="M35" i="9"/>
  <c r="D36" i="9"/>
  <c r="E36" i="9"/>
  <c r="G36" i="9"/>
  <c r="I36" i="9"/>
  <c r="J36" i="9"/>
  <c r="K36" i="9"/>
  <c r="M36" i="9"/>
  <c r="D37" i="9"/>
  <c r="E37" i="9"/>
  <c r="G37" i="9"/>
  <c r="I37" i="9"/>
  <c r="J37" i="9"/>
  <c r="K37" i="9"/>
  <c r="D38" i="9"/>
  <c r="E38" i="9"/>
  <c r="G38" i="9"/>
  <c r="I38" i="9"/>
  <c r="J38" i="9"/>
  <c r="K38" i="9"/>
  <c r="D39" i="9"/>
  <c r="E39" i="9"/>
  <c r="G39" i="9"/>
  <c r="I39" i="9"/>
  <c r="J39" i="9"/>
  <c r="K39" i="9"/>
  <c r="D40" i="9"/>
  <c r="E40" i="9"/>
  <c r="G40" i="9"/>
  <c r="I40" i="9"/>
  <c r="J40" i="9"/>
  <c r="K40" i="9"/>
  <c r="D41" i="9"/>
  <c r="E41" i="9"/>
  <c r="G41" i="9"/>
  <c r="I41" i="9"/>
  <c r="J41" i="9"/>
  <c r="K41" i="9"/>
  <c r="L41" i="9"/>
  <c r="D42" i="9"/>
  <c r="E42" i="9"/>
  <c r="G42" i="9"/>
  <c r="I42" i="9"/>
  <c r="J42" i="9"/>
  <c r="K42" i="9"/>
  <c r="D43" i="9"/>
  <c r="E43" i="9"/>
  <c r="G43" i="9"/>
  <c r="I43" i="9"/>
  <c r="J43" i="9"/>
  <c r="K43" i="9"/>
  <c r="D44" i="9"/>
  <c r="E44" i="9"/>
  <c r="G44" i="9"/>
  <c r="I44" i="9"/>
  <c r="J44" i="9"/>
  <c r="K44" i="9"/>
  <c r="D45" i="9"/>
  <c r="E45" i="9"/>
  <c r="G45" i="9"/>
  <c r="I45" i="9"/>
  <c r="J45" i="9"/>
  <c r="K45" i="9"/>
  <c r="D46" i="9"/>
  <c r="E46" i="9"/>
  <c r="G46" i="9"/>
  <c r="I46" i="9"/>
  <c r="J46" i="9"/>
  <c r="K46" i="9"/>
  <c r="D47" i="9"/>
  <c r="E47" i="9"/>
  <c r="G47" i="9"/>
  <c r="I47" i="9"/>
  <c r="J47" i="9"/>
  <c r="K47" i="9"/>
  <c r="D48" i="9"/>
  <c r="E48" i="9"/>
  <c r="G48" i="9"/>
  <c r="I48" i="9"/>
  <c r="J48" i="9"/>
  <c r="K48" i="9"/>
  <c r="L48" i="9"/>
  <c r="D49" i="9"/>
  <c r="E49" i="9"/>
  <c r="G49" i="9"/>
  <c r="I49" i="9"/>
  <c r="J49" i="9"/>
  <c r="K49" i="9"/>
  <c r="D50" i="9"/>
  <c r="E50" i="9"/>
  <c r="G50" i="9"/>
  <c r="I50" i="9"/>
  <c r="J50" i="9"/>
  <c r="K50" i="9"/>
  <c r="D51" i="9"/>
  <c r="E51" i="9"/>
  <c r="G51" i="9"/>
  <c r="I51" i="9"/>
  <c r="J51" i="9"/>
  <c r="K51" i="9"/>
  <c r="D52" i="9"/>
  <c r="E52" i="9"/>
  <c r="G52" i="9"/>
  <c r="I52" i="9"/>
  <c r="J52" i="9"/>
  <c r="K52" i="9"/>
  <c r="D53" i="9"/>
  <c r="E53" i="9"/>
  <c r="G53" i="9"/>
  <c r="I53" i="9"/>
  <c r="J53" i="9"/>
  <c r="K53" i="9"/>
  <c r="D54" i="9"/>
  <c r="E54" i="9"/>
  <c r="G54" i="9"/>
  <c r="I54" i="9"/>
  <c r="J54" i="9"/>
  <c r="K54" i="9"/>
  <c r="D55" i="9"/>
  <c r="E55" i="9"/>
  <c r="G55" i="9"/>
  <c r="I55" i="9"/>
  <c r="J55" i="9"/>
  <c r="K55" i="9"/>
  <c r="D56" i="9"/>
  <c r="E56" i="9"/>
  <c r="G56" i="9"/>
  <c r="I56" i="9"/>
  <c r="J56" i="9"/>
  <c r="K56" i="9"/>
  <c r="D57" i="9"/>
  <c r="E57" i="9"/>
  <c r="G57" i="9"/>
  <c r="I57" i="9"/>
  <c r="J57" i="9"/>
  <c r="K57" i="9"/>
  <c r="M57" i="9"/>
  <c r="D58" i="9"/>
  <c r="E58" i="9"/>
  <c r="G58" i="9"/>
  <c r="I58" i="9"/>
  <c r="J58" i="9"/>
  <c r="K58" i="9"/>
  <c r="D59" i="9"/>
  <c r="E59" i="9"/>
  <c r="G59" i="9"/>
  <c r="I59" i="9"/>
  <c r="J59" i="9"/>
  <c r="K59" i="9"/>
  <c r="D60" i="9"/>
  <c r="E60" i="9"/>
  <c r="G60" i="9"/>
  <c r="I60" i="9"/>
  <c r="J60" i="9"/>
  <c r="K60" i="9"/>
  <c r="D61" i="9"/>
  <c r="E61" i="9"/>
  <c r="G61" i="9"/>
  <c r="I61" i="9"/>
  <c r="J61" i="9"/>
  <c r="K61" i="9"/>
  <c r="M61" i="9"/>
  <c r="D62" i="9"/>
  <c r="E62" i="9"/>
  <c r="G62" i="9"/>
  <c r="I62" i="9"/>
  <c r="J62" i="9"/>
  <c r="K62" i="9"/>
  <c r="M62" i="9"/>
  <c r="L62" i="9"/>
  <c r="D63" i="9"/>
  <c r="E63" i="9"/>
  <c r="G63" i="9"/>
  <c r="I63" i="9"/>
  <c r="J63" i="9"/>
  <c r="K63" i="9"/>
  <c r="D64" i="9"/>
  <c r="E64" i="9"/>
  <c r="G64" i="9"/>
  <c r="I64" i="9"/>
  <c r="J64" i="9"/>
  <c r="K64" i="9"/>
  <c r="D65" i="9"/>
  <c r="E65" i="9"/>
  <c r="G65" i="9"/>
  <c r="I65" i="9"/>
  <c r="J65" i="9"/>
  <c r="K65" i="9"/>
  <c r="D66" i="9"/>
  <c r="E66" i="9"/>
  <c r="G66" i="9"/>
  <c r="I66" i="9"/>
  <c r="J66" i="9"/>
  <c r="K66" i="9"/>
  <c r="D67" i="9"/>
  <c r="E67" i="9"/>
  <c r="G67" i="9"/>
  <c r="I67" i="9"/>
  <c r="J67" i="9"/>
  <c r="K67" i="9"/>
  <c r="D68" i="9"/>
  <c r="E68" i="9"/>
  <c r="G68" i="9"/>
  <c r="I68" i="9"/>
  <c r="J68" i="9"/>
  <c r="K68" i="9"/>
  <c r="D69" i="9"/>
  <c r="E69" i="9"/>
  <c r="G69" i="9"/>
  <c r="I69" i="9"/>
  <c r="J69" i="9"/>
  <c r="K69" i="9"/>
  <c r="D70" i="9"/>
  <c r="E70" i="9"/>
  <c r="G70" i="9"/>
  <c r="I70" i="9"/>
  <c r="J70" i="9"/>
  <c r="K70" i="9"/>
  <c r="D71" i="9"/>
  <c r="E71" i="9"/>
  <c r="G71" i="9"/>
  <c r="I71" i="9"/>
  <c r="J71" i="9"/>
  <c r="K71" i="9"/>
  <c r="D72" i="9"/>
  <c r="E72" i="9"/>
  <c r="G72" i="9"/>
  <c r="I72" i="9"/>
  <c r="J72" i="9"/>
  <c r="K72" i="9"/>
  <c r="D73" i="9"/>
  <c r="E73" i="9"/>
  <c r="G73" i="9"/>
  <c r="I73" i="9"/>
  <c r="J73" i="9"/>
  <c r="K73" i="9"/>
  <c r="D74" i="9"/>
  <c r="E74" i="9"/>
  <c r="G74" i="9"/>
  <c r="I74" i="9"/>
  <c r="J74" i="9"/>
  <c r="K74" i="9"/>
  <c r="L74" i="9"/>
  <c r="D75" i="9"/>
  <c r="E75" i="9"/>
  <c r="G75" i="9"/>
  <c r="I75" i="9"/>
  <c r="J75" i="9"/>
  <c r="K75" i="9"/>
  <c r="D76" i="9"/>
  <c r="E76" i="9"/>
  <c r="G76" i="9"/>
  <c r="I76" i="9"/>
  <c r="J76" i="9"/>
  <c r="K76" i="9"/>
  <c r="D77" i="9"/>
  <c r="E77" i="9"/>
  <c r="G77" i="9"/>
  <c r="I77" i="9"/>
  <c r="J77" i="9"/>
  <c r="K77" i="9"/>
  <c r="D78" i="9"/>
  <c r="E78" i="9"/>
  <c r="G78" i="9"/>
  <c r="I78" i="9"/>
  <c r="J78" i="9"/>
  <c r="K78" i="9"/>
  <c r="M78" i="9"/>
  <c r="D79" i="9"/>
  <c r="E79" i="9"/>
  <c r="G79" i="9"/>
  <c r="I79" i="9"/>
  <c r="J79" i="9"/>
  <c r="K79" i="9"/>
  <c r="L79" i="9"/>
  <c r="D80" i="9"/>
  <c r="E80" i="9"/>
  <c r="G80" i="9"/>
  <c r="I80" i="9"/>
  <c r="J80" i="9"/>
  <c r="K80" i="9"/>
  <c r="D81" i="9"/>
  <c r="E81" i="9"/>
  <c r="G81" i="9"/>
  <c r="I81" i="9"/>
  <c r="J81" i="9"/>
  <c r="K81" i="9"/>
  <c r="D82" i="9"/>
  <c r="E82" i="9"/>
  <c r="G82" i="9"/>
  <c r="I82" i="9"/>
  <c r="J82" i="9"/>
  <c r="K82" i="9"/>
  <c r="D83" i="9"/>
  <c r="E83" i="9"/>
  <c r="G83" i="9"/>
  <c r="I83" i="9"/>
  <c r="J83" i="9"/>
  <c r="K83" i="9"/>
  <c r="L83" i="9"/>
  <c r="D84" i="9"/>
  <c r="E84" i="9"/>
  <c r="G84" i="9"/>
  <c r="I84" i="9"/>
  <c r="J84" i="9"/>
  <c r="K84" i="9"/>
  <c r="D85" i="9"/>
  <c r="E85" i="9"/>
  <c r="G85" i="9"/>
  <c r="I85" i="9"/>
  <c r="J85" i="9"/>
  <c r="K85" i="9"/>
  <c r="D86" i="9"/>
  <c r="E86" i="9"/>
  <c r="G86" i="9"/>
  <c r="I86" i="9"/>
  <c r="J86" i="9"/>
  <c r="K86" i="9"/>
  <c r="D87" i="9"/>
  <c r="E87" i="9"/>
  <c r="G87" i="9"/>
  <c r="I87" i="9"/>
  <c r="J87" i="9"/>
  <c r="K87" i="9"/>
  <c r="D88" i="9"/>
  <c r="E88" i="9"/>
  <c r="G88" i="9"/>
  <c r="I88" i="9"/>
  <c r="J88" i="9"/>
  <c r="K88" i="9"/>
  <c r="D89" i="9"/>
  <c r="E89" i="9"/>
  <c r="G89" i="9"/>
  <c r="I89" i="9"/>
  <c r="J89" i="9"/>
  <c r="K89" i="9"/>
  <c r="D90" i="9"/>
  <c r="E90" i="9"/>
  <c r="G90" i="9"/>
  <c r="I90" i="9"/>
  <c r="J90" i="9"/>
  <c r="K90" i="9"/>
  <c r="D91" i="9"/>
  <c r="E91" i="9"/>
  <c r="G91" i="9"/>
  <c r="I91" i="9"/>
  <c r="J91" i="9"/>
  <c r="K91" i="9"/>
  <c r="L91" i="9"/>
  <c r="D92" i="9"/>
  <c r="E92" i="9"/>
  <c r="G92" i="9"/>
  <c r="I92" i="9"/>
  <c r="J92" i="9"/>
  <c r="K92" i="9"/>
  <c r="M92" i="9"/>
  <c r="L92" i="9"/>
  <c r="D93" i="9"/>
  <c r="E93" i="9"/>
  <c r="G93" i="9"/>
  <c r="I93" i="9"/>
  <c r="J93" i="9"/>
  <c r="K93" i="9"/>
  <c r="D94" i="9"/>
  <c r="E94" i="9"/>
  <c r="G94" i="9"/>
  <c r="I94" i="9"/>
  <c r="J94" i="9"/>
  <c r="K94" i="9"/>
  <c r="L94" i="9"/>
  <c r="M94" i="9"/>
  <c r="D95" i="9"/>
  <c r="E95" i="9"/>
  <c r="G95" i="9"/>
  <c r="I95" i="9"/>
  <c r="J95" i="9"/>
  <c r="K95" i="9"/>
  <c r="L95" i="9"/>
  <c r="D96" i="9"/>
  <c r="E96" i="9"/>
  <c r="G96" i="9"/>
  <c r="I96" i="9"/>
  <c r="J96" i="9"/>
  <c r="K96" i="9"/>
  <c r="L96" i="9"/>
  <c r="D97" i="9"/>
  <c r="E97" i="9"/>
  <c r="G97" i="9"/>
  <c r="I97" i="9"/>
  <c r="J97" i="9"/>
  <c r="K97" i="9"/>
  <c r="L97" i="9"/>
  <c r="D98" i="9"/>
  <c r="E98" i="9"/>
  <c r="G98" i="9"/>
  <c r="I98" i="9"/>
  <c r="J98" i="9"/>
  <c r="K98" i="9"/>
  <c r="D99" i="9"/>
  <c r="E99" i="9"/>
  <c r="G99" i="9"/>
  <c r="I99" i="9"/>
  <c r="J99" i="9"/>
  <c r="K99" i="9"/>
  <c r="D100" i="9"/>
  <c r="E100" i="9"/>
  <c r="G100" i="9"/>
  <c r="I100" i="9"/>
  <c r="J100" i="9"/>
  <c r="K100" i="9"/>
  <c r="M100" i="9"/>
  <c r="D101" i="9"/>
  <c r="E101" i="9"/>
  <c r="G101" i="9"/>
  <c r="I101" i="9"/>
  <c r="J101" i="9"/>
  <c r="K101" i="9"/>
  <c r="M101" i="9"/>
  <c r="D102" i="9"/>
  <c r="E102" i="9"/>
  <c r="G102" i="9"/>
  <c r="I102" i="9"/>
  <c r="J102" i="9"/>
  <c r="K102" i="9"/>
  <c r="D103" i="9"/>
  <c r="E103" i="9"/>
  <c r="G103" i="9"/>
  <c r="I103" i="9"/>
  <c r="J103" i="9"/>
  <c r="K103" i="9"/>
  <c r="M103" i="9"/>
  <c r="D104" i="9"/>
  <c r="E104" i="9"/>
  <c r="G104" i="9"/>
  <c r="I104" i="9"/>
  <c r="J104" i="9"/>
  <c r="K104" i="9"/>
  <c r="D105" i="9"/>
  <c r="E105" i="9"/>
  <c r="G105" i="9"/>
  <c r="I105" i="9"/>
  <c r="J105" i="9"/>
  <c r="K105" i="9"/>
  <c r="L105" i="9"/>
  <c r="M105" i="9"/>
  <c r="D106" i="9"/>
  <c r="E106" i="9"/>
  <c r="G106" i="9"/>
  <c r="I106" i="9"/>
  <c r="J106" i="9"/>
  <c r="K106" i="9"/>
  <c r="D107" i="9"/>
  <c r="E107" i="9"/>
  <c r="G107" i="9"/>
  <c r="I107" i="9"/>
  <c r="J107" i="9"/>
  <c r="K107" i="9"/>
  <c r="D108" i="9"/>
  <c r="E108" i="9"/>
  <c r="G108" i="9"/>
  <c r="I108" i="9"/>
  <c r="J108" i="9"/>
  <c r="K108" i="9"/>
  <c r="D109" i="9"/>
  <c r="E109" i="9"/>
  <c r="G109" i="9"/>
  <c r="I109" i="9"/>
  <c r="J109" i="9"/>
  <c r="K109" i="9"/>
  <c r="M109" i="9"/>
  <c r="L109" i="9"/>
  <c r="D110" i="9"/>
  <c r="E110" i="9"/>
  <c r="G110" i="9"/>
  <c r="I110" i="9"/>
  <c r="J110" i="9"/>
  <c r="K110" i="9"/>
  <c r="M110" i="9"/>
  <c r="D111" i="9"/>
  <c r="E111" i="9"/>
  <c r="G111" i="9"/>
  <c r="I111" i="9"/>
  <c r="J111" i="9"/>
  <c r="K111" i="9"/>
  <c r="D112" i="9"/>
  <c r="E112" i="9"/>
  <c r="G112" i="9"/>
  <c r="I112" i="9"/>
  <c r="J112" i="9"/>
  <c r="K112" i="9"/>
  <c r="D113" i="9"/>
  <c r="E113" i="9"/>
  <c r="G113" i="9"/>
  <c r="I113" i="9"/>
  <c r="J113" i="9"/>
  <c r="K113" i="9"/>
  <c r="D114" i="9"/>
  <c r="E114" i="9"/>
  <c r="G114" i="9"/>
  <c r="I114" i="9"/>
  <c r="J114" i="9"/>
  <c r="K114" i="9"/>
  <c r="D115" i="9"/>
  <c r="E115" i="9"/>
  <c r="G115" i="9"/>
  <c r="I115" i="9"/>
  <c r="J115" i="9"/>
  <c r="K115" i="9"/>
  <c r="D116" i="9"/>
  <c r="E116" i="9"/>
  <c r="G116" i="9"/>
  <c r="I116" i="9"/>
  <c r="J116" i="9"/>
  <c r="K116" i="9"/>
  <c r="D117" i="9"/>
  <c r="E117" i="9"/>
  <c r="G117" i="9"/>
  <c r="I117" i="9"/>
  <c r="J117" i="9"/>
  <c r="K117" i="9"/>
  <c r="D118" i="9"/>
  <c r="E118" i="9"/>
  <c r="G118" i="9"/>
  <c r="I118" i="9"/>
  <c r="J118" i="9"/>
  <c r="K118" i="9"/>
  <c r="D119" i="9"/>
  <c r="E119" i="9"/>
  <c r="G119" i="9"/>
  <c r="I119" i="9"/>
  <c r="J119" i="9"/>
  <c r="K119" i="9"/>
  <c r="D120" i="9"/>
  <c r="E120" i="9"/>
  <c r="G120" i="9"/>
  <c r="I120" i="9"/>
  <c r="J120" i="9"/>
  <c r="K120" i="9"/>
  <c r="M120" i="9"/>
  <c r="D121" i="9"/>
  <c r="E121" i="9"/>
  <c r="G121" i="9"/>
  <c r="I121" i="9"/>
  <c r="J121" i="9"/>
  <c r="K121" i="9"/>
  <c r="L121" i="9"/>
  <c r="D122" i="9"/>
  <c r="E122" i="9"/>
  <c r="G122" i="9"/>
  <c r="I122" i="9"/>
  <c r="J122" i="9"/>
  <c r="K122" i="9"/>
  <c r="D123" i="9"/>
  <c r="E123" i="9"/>
  <c r="G123" i="9"/>
  <c r="I123" i="9"/>
  <c r="J123" i="9"/>
  <c r="K123" i="9"/>
  <c r="D124" i="9"/>
  <c r="E124" i="9"/>
  <c r="G124" i="9"/>
  <c r="I124" i="9"/>
  <c r="J124" i="9"/>
  <c r="K124" i="9"/>
  <c r="D125" i="9"/>
  <c r="E125" i="9"/>
  <c r="G125" i="9"/>
  <c r="I125" i="9"/>
  <c r="J125" i="9"/>
  <c r="K125" i="9"/>
  <c r="L125" i="9"/>
  <c r="D126" i="9"/>
  <c r="E126" i="9"/>
  <c r="G126" i="9"/>
  <c r="I126" i="9"/>
  <c r="J126" i="9"/>
  <c r="K126" i="9"/>
  <c r="M126" i="9"/>
  <c r="D127" i="9"/>
  <c r="E127" i="9"/>
  <c r="G127" i="9"/>
  <c r="I127" i="9"/>
  <c r="J127" i="9"/>
  <c r="K127" i="9"/>
  <c r="D128" i="9"/>
  <c r="E128" i="9"/>
  <c r="G128" i="9"/>
  <c r="I128" i="9"/>
  <c r="J128" i="9"/>
  <c r="K128" i="9"/>
  <c r="D129" i="9"/>
  <c r="E129" i="9"/>
  <c r="G129" i="9"/>
  <c r="I129" i="9"/>
  <c r="J129" i="9"/>
  <c r="K129" i="9"/>
  <c r="M129" i="9"/>
  <c r="D130" i="9"/>
  <c r="E130" i="9"/>
  <c r="G130" i="9"/>
  <c r="I130" i="9"/>
  <c r="J130" i="9"/>
  <c r="K130" i="9"/>
  <c r="D131" i="9"/>
  <c r="E131" i="9"/>
  <c r="G131" i="9"/>
  <c r="I131" i="9"/>
  <c r="J131" i="9"/>
  <c r="K131" i="9"/>
  <c r="D132" i="9"/>
  <c r="E132" i="9"/>
  <c r="G132" i="9"/>
  <c r="I132" i="9"/>
  <c r="J132" i="9"/>
  <c r="K132" i="9"/>
  <c r="D133" i="9"/>
  <c r="E133" i="9"/>
  <c r="G133" i="9"/>
  <c r="I133" i="9"/>
  <c r="J133" i="9"/>
  <c r="K133" i="9"/>
  <c r="D134" i="9"/>
  <c r="E134" i="9"/>
  <c r="G134" i="9"/>
  <c r="I134" i="9"/>
  <c r="J134" i="9"/>
  <c r="K134" i="9"/>
  <c r="D135" i="9"/>
  <c r="E135" i="9"/>
  <c r="G135" i="9"/>
  <c r="I135" i="9"/>
  <c r="J135" i="9"/>
  <c r="K135" i="9"/>
  <c r="M135" i="9"/>
  <c r="D136" i="9"/>
  <c r="E136" i="9"/>
  <c r="G136" i="9"/>
  <c r="I136" i="9"/>
  <c r="J136" i="9"/>
  <c r="K136" i="9"/>
  <c r="D137" i="9"/>
  <c r="E137" i="9"/>
  <c r="G137" i="9"/>
  <c r="I137" i="9"/>
  <c r="J137" i="9"/>
  <c r="K137" i="9"/>
  <c r="M137" i="9"/>
  <c r="L137" i="9"/>
  <c r="D138" i="9"/>
  <c r="E138" i="9"/>
  <c r="G138" i="9"/>
  <c r="I138" i="9"/>
  <c r="J138" i="9"/>
  <c r="K138" i="9"/>
  <c r="D139" i="9"/>
  <c r="E139" i="9"/>
  <c r="G139" i="9"/>
  <c r="I139" i="9"/>
  <c r="J139" i="9"/>
  <c r="K139" i="9"/>
  <c r="D140" i="9"/>
  <c r="E140" i="9"/>
  <c r="G140" i="9"/>
  <c r="I140" i="9"/>
  <c r="J140" i="9"/>
  <c r="K140" i="9"/>
  <c r="D141" i="9"/>
  <c r="E141" i="9"/>
  <c r="G141" i="9"/>
  <c r="I141" i="9"/>
  <c r="J141" i="9"/>
  <c r="K141" i="9"/>
  <c r="M141" i="9"/>
  <c r="L141" i="9"/>
  <c r="D142" i="9"/>
  <c r="E142" i="9"/>
  <c r="G142" i="9"/>
  <c r="I142" i="9"/>
  <c r="J142" i="9"/>
  <c r="K142" i="9"/>
  <c r="L142" i="9"/>
  <c r="M142" i="9"/>
  <c r="D143" i="9"/>
  <c r="E143" i="9"/>
  <c r="G143" i="9"/>
  <c r="I143" i="9"/>
  <c r="J143" i="9"/>
  <c r="K143" i="9"/>
  <c r="D144" i="9"/>
  <c r="E144" i="9"/>
  <c r="G144" i="9"/>
  <c r="I144" i="9"/>
  <c r="J144" i="9"/>
  <c r="K144" i="9"/>
  <c r="D145" i="9"/>
  <c r="E145" i="9"/>
  <c r="G145" i="9"/>
  <c r="I145" i="9"/>
  <c r="J145" i="9"/>
  <c r="K145" i="9"/>
  <c r="D146" i="9"/>
  <c r="E146" i="9"/>
  <c r="G146" i="9"/>
  <c r="I146" i="9"/>
  <c r="J146" i="9"/>
  <c r="K146" i="9"/>
  <c r="L146" i="9"/>
  <c r="D147" i="9"/>
  <c r="E147" i="9"/>
  <c r="G147" i="9"/>
  <c r="I147" i="9"/>
  <c r="J147" i="9"/>
  <c r="K147" i="9"/>
  <c r="D148" i="9"/>
  <c r="E148" i="9"/>
  <c r="G148" i="9"/>
  <c r="I148" i="9"/>
  <c r="J148" i="9"/>
  <c r="K148" i="9"/>
  <c r="D149" i="9"/>
  <c r="E149" i="9"/>
  <c r="G149" i="9"/>
  <c r="I149" i="9"/>
  <c r="J149" i="9"/>
  <c r="K149" i="9"/>
  <c r="D150" i="9"/>
  <c r="E150" i="9"/>
  <c r="G150" i="9"/>
  <c r="I150" i="9"/>
  <c r="J150" i="9"/>
  <c r="K150" i="9"/>
  <c r="M150" i="9"/>
  <c r="D151" i="9"/>
  <c r="E151" i="9"/>
  <c r="G151" i="9"/>
  <c r="I151" i="9"/>
  <c r="J151" i="9"/>
  <c r="K151" i="9"/>
  <c r="D152" i="9"/>
  <c r="E152" i="9"/>
  <c r="G152" i="9"/>
  <c r="I152" i="9"/>
  <c r="J152" i="9"/>
  <c r="K152" i="9"/>
  <c r="M152" i="9"/>
  <c r="D153" i="9"/>
  <c r="E153" i="9"/>
  <c r="G153" i="9"/>
  <c r="I153" i="9"/>
  <c r="J153" i="9"/>
  <c r="K153" i="9"/>
  <c r="M153" i="9"/>
  <c r="D154" i="9"/>
  <c r="E154" i="9"/>
  <c r="G154" i="9"/>
  <c r="I154" i="9"/>
  <c r="J154" i="9"/>
  <c r="K154" i="9"/>
  <c r="L154" i="9"/>
  <c r="M154" i="9"/>
  <c r="D155" i="9"/>
  <c r="E155" i="9"/>
  <c r="G155" i="9"/>
  <c r="I155" i="9"/>
  <c r="J155" i="9"/>
  <c r="K155" i="9"/>
  <c r="D156" i="9"/>
  <c r="E156" i="9"/>
  <c r="G156" i="9"/>
  <c r="I156" i="9"/>
  <c r="J156" i="9"/>
  <c r="K156" i="9"/>
  <c r="D157" i="9"/>
  <c r="E157" i="9"/>
  <c r="G157" i="9"/>
  <c r="I157" i="9"/>
  <c r="J157" i="9"/>
  <c r="K157" i="9"/>
  <c r="L157" i="9"/>
  <c r="D158" i="9"/>
  <c r="E158" i="9"/>
  <c r="G158" i="9"/>
  <c r="I158" i="9"/>
  <c r="J158" i="9"/>
  <c r="K158" i="9"/>
  <c r="M158" i="9"/>
  <c r="D159" i="9"/>
  <c r="E159" i="9"/>
  <c r="G159" i="9"/>
  <c r="I159" i="9"/>
  <c r="J159" i="9"/>
  <c r="K159" i="9"/>
  <c r="L159" i="9"/>
  <c r="M159" i="9"/>
  <c r="D160" i="9"/>
  <c r="E160" i="9"/>
  <c r="G160" i="9"/>
  <c r="I160" i="9"/>
  <c r="J160" i="9"/>
  <c r="K160" i="9"/>
  <c r="D161" i="9"/>
  <c r="E161" i="9"/>
  <c r="G161" i="9"/>
  <c r="I161" i="9"/>
  <c r="J161" i="9"/>
  <c r="K161" i="9"/>
  <c r="M161" i="9"/>
  <c r="L161" i="9"/>
  <c r="D162" i="9"/>
  <c r="E162" i="9"/>
  <c r="G162" i="9"/>
  <c r="I162" i="9"/>
  <c r="J162" i="9"/>
  <c r="K162" i="9"/>
  <c r="D163" i="9"/>
  <c r="E163" i="9"/>
  <c r="G163" i="9"/>
  <c r="I163" i="9"/>
  <c r="J163" i="9"/>
  <c r="K163" i="9"/>
  <c r="D164" i="9"/>
  <c r="E164" i="9"/>
  <c r="G164" i="9"/>
  <c r="I164" i="9"/>
  <c r="J164" i="9"/>
  <c r="K164" i="9"/>
  <c r="L164" i="9"/>
  <c r="D165" i="9"/>
  <c r="E165" i="9"/>
  <c r="G165" i="9"/>
  <c r="I165" i="9"/>
  <c r="J165" i="9"/>
  <c r="K165" i="9"/>
  <c r="D166" i="9"/>
  <c r="E166" i="9"/>
  <c r="G166" i="9"/>
  <c r="I166" i="9"/>
  <c r="J166" i="9"/>
  <c r="K166" i="9"/>
  <c r="D167" i="9"/>
  <c r="E167" i="9"/>
  <c r="G167" i="9"/>
  <c r="I167" i="9"/>
  <c r="J167" i="9"/>
  <c r="K167" i="9"/>
  <c r="D168" i="9"/>
  <c r="E168" i="9"/>
  <c r="G168" i="9"/>
  <c r="I168" i="9"/>
  <c r="J168" i="9"/>
  <c r="K168" i="9"/>
  <c r="D169" i="9"/>
  <c r="E169" i="9"/>
  <c r="G169" i="9"/>
  <c r="I169" i="9"/>
  <c r="J169" i="9"/>
  <c r="K169" i="9"/>
  <c r="D170" i="9"/>
  <c r="E170" i="9"/>
  <c r="G170" i="9"/>
  <c r="I170" i="9"/>
  <c r="J170" i="9"/>
  <c r="K170" i="9"/>
  <c r="D171" i="9"/>
  <c r="E171" i="9"/>
  <c r="G171" i="9"/>
  <c r="I171" i="9"/>
  <c r="J171" i="9"/>
  <c r="K171" i="9"/>
  <c r="D172" i="9"/>
  <c r="E172" i="9"/>
  <c r="G172" i="9"/>
  <c r="I172" i="9"/>
  <c r="J172" i="9"/>
  <c r="K172" i="9"/>
  <c r="D173" i="9"/>
  <c r="E173" i="9"/>
  <c r="G173" i="9"/>
  <c r="I173" i="9"/>
  <c r="J173" i="9"/>
  <c r="K173" i="9"/>
  <c r="D174" i="9"/>
  <c r="E174" i="9"/>
  <c r="G174" i="9"/>
  <c r="I174" i="9"/>
  <c r="J174" i="9"/>
  <c r="K174" i="9"/>
  <c r="M174" i="9"/>
  <c r="D175" i="9"/>
  <c r="E175" i="9"/>
  <c r="G175" i="9"/>
  <c r="I175" i="9"/>
  <c r="J175" i="9"/>
  <c r="K175" i="9"/>
  <c r="D176" i="9"/>
  <c r="E176" i="9"/>
  <c r="G176" i="9"/>
  <c r="I176" i="9"/>
  <c r="J176" i="9"/>
  <c r="K176" i="9"/>
  <c r="D177" i="9"/>
  <c r="E177" i="9"/>
  <c r="G177" i="9"/>
  <c r="I177" i="9"/>
  <c r="J177" i="9"/>
  <c r="K177" i="9"/>
  <c r="D178" i="9"/>
  <c r="E178" i="9"/>
  <c r="G178" i="9"/>
  <c r="I178" i="9"/>
  <c r="J178" i="9"/>
  <c r="K178" i="9"/>
  <c r="D179" i="9"/>
  <c r="E179" i="9"/>
  <c r="G179" i="9"/>
  <c r="I179" i="9"/>
  <c r="J179" i="9"/>
  <c r="K179" i="9"/>
  <c r="M179" i="9"/>
  <c r="D180" i="9"/>
  <c r="E180" i="9"/>
  <c r="G180" i="9"/>
  <c r="I180" i="9"/>
  <c r="J180" i="9"/>
  <c r="K180" i="9"/>
  <c r="D181" i="9"/>
  <c r="E181" i="9"/>
  <c r="G181" i="9"/>
  <c r="I181" i="9"/>
  <c r="J181" i="9"/>
  <c r="K181" i="9"/>
  <c r="D182" i="9"/>
  <c r="E182" i="9"/>
  <c r="G182" i="9"/>
  <c r="I182" i="9"/>
  <c r="J182" i="9"/>
  <c r="K182" i="9"/>
  <c r="D183" i="9"/>
  <c r="E183" i="9"/>
  <c r="G183" i="9"/>
  <c r="I183" i="9"/>
  <c r="J183" i="9"/>
  <c r="K183" i="9"/>
  <c r="D184" i="9"/>
  <c r="E184" i="9"/>
  <c r="G184" i="9"/>
  <c r="I184" i="9"/>
  <c r="J184" i="9"/>
  <c r="K184" i="9"/>
  <c r="M184" i="9"/>
  <c r="D185" i="9"/>
  <c r="E185" i="9"/>
  <c r="G185" i="9"/>
  <c r="I185" i="9"/>
  <c r="J185" i="9"/>
  <c r="K185" i="9"/>
  <c r="L185" i="9"/>
  <c r="D186" i="9"/>
  <c r="E186" i="9"/>
  <c r="G186" i="9"/>
  <c r="I186" i="9"/>
  <c r="J186" i="9"/>
  <c r="K186" i="9"/>
  <c r="D187" i="9"/>
  <c r="E187" i="9"/>
  <c r="G187" i="9"/>
  <c r="I187" i="9"/>
  <c r="J187" i="9"/>
  <c r="K187" i="9"/>
  <c r="M187" i="9"/>
  <c r="D188" i="9"/>
  <c r="E188" i="9"/>
  <c r="G188" i="9"/>
  <c r="I188" i="9"/>
  <c r="J188" i="9"/>
  <c r="K188" i="9"/>
  <c r="D189" i="9"/>
  <c r="E189" i="9"/>
  <c r="G189" i="9"/>
  <c r="I189" i="9"/>
  <c r="J189" i="9"/>
  <c r="K189" i="9"/>
  <c r="D190" i="9"/>
  <c r="E190" i="9"/>
  <c r="G190" i="9"/>
  <c r="I190" i="9"/>
  <c r="J190" i="9"/>
  <c r="K190" i="9"/>
  <c r="M190" i="9"/>
  <c r="L190" i="9"/>
  <c r="D191" i="9"/>
  <c r="E191" i="9"/>
  <c r="G191" i="9"/>
  <c r="I191" i="9"/>
  <c r="J191" i="9"/>
  <c r="K191" i="9"/>
  <c r="D192" i="9"/>
  <c r="E192" i="9"/>
  <c r="G192" i="9"/>
  <c r="I192" i="9"/>
  <c r="J192" i="9"/>
  <c r="K192" i="9"/>
  <c r="D193" i="9"/>
  <c r="E193" i="9"/>
  <c r="G193" i="9"/>
  <c r="I193" i="9"/>
  <c r="J193" i="9"/>
  <c r="K193" i="9"/>
  <c r="L193" i="9"/>
  <c r="D194" i="9"/>
  <c r="E194" i="9"/>
  <c r="G194" i="9"/>
  <c r="I194" i="9"/>
  <c r="J194" i="9"/>
  <c r="K194" i="9"/>
  <c r="L194" i="9"/>
  <c r="D195" i="9"/>
  <c r="E195" i="9"/>
  <c r="G195" i="9"/>
  <c r="I195" i="9"/>
  <c r="J195" i="9"/>
  <c r="K195" i="9"/>
  <c r="D196" i="9"/>
  <c r="E196" i="9"/>
  <c r="G196" i="9"/>
  <c r="I196" i="9"/>
  <c r="J196" i="9"/>
  <c r="K196" i="9"/>
  <c r="M196" i="9"/>
  <c r="D197" i="9"/>
  <c r="E197" i="9"/>
  <c r="G197" i="9"/>
  <c r="I197" i="9"/>
  <c r="J197" i="9"/>
  <c r="K197" i="9"/>
  <c r="D198" i="9"/>
  <c r="E198" i="9"/>
  <c r="G198" i="9"/>
  <c r="I198" i="9"/>
  <c r="J198" i="9"/>
  <c r="K198" i="9"/>
  <c r="D199" i="9"/>
  <c r="E199" i="9"/>
  <c r="G199" i="9"/>
  <c r="I199" i="9"/>
  <c r="J199" i="9"/>
  <c r="K199" i="9"/>
  <c r="D200" i="9"/>
  <c r="E200" i="9"/>
  <c r="G200" i="9"/>
  <c r="I200" i="9"/>
  <c r="J200" i="9"/>
  <c r="K200" i="9"/>
  <c r="D201" i="9"/>
  <c r="E201" i="9"/>
  <c r="G201" i="9"/>
  <c r="I201" i="9"/>
  <c r="J201" i="9"/>
  <c r="K201" i="9"/>
  <c r="D202" i="9"/>
  <c r="E202" i="9"/>
  <c r="G202" i="9"/>
  <c r="I202" i="9"/>
  <c r="J202" i="9"/>
  <c r="K202" i="9"/>
  <c r="L202" i="9"/>
  <c r="D203" i="9"/>
  <c r="E203" i="9"/>
  <c r="G203" i="9"/>
  <c r="I203" i="9"/>
  <c r="J203" i="9"/>
  <c r="K203" i="9"/>
  <c r="D204" i="9"/>
  <c r="E204" i="9"/>
  <c r="G204" i="9"/>
  <c r="I204" i="9"/>
  <c r="J204" i="9"/>
  <c r="K204" i="9"/>
  <c r="D205" i="9"/>
  <c r="E205" i="9"/>
  <c r="G205" i="9"/>
  <c r="I205" i="9"/>
  <c r="J205" i="9"/>
  <c r="K205" i="9"/>
  <c r="L205" i="9"/>
  <c r="D206" i="9"/>
  <c r="E206" i="9"/>
  <c r="G206" i="9"/>
  <c r="I206" i="9"/>
  <c r="J206" i="9"/>
  <c r="K206" i="9"/>
  <c r="L206" i="9"/>
  <c r="D207" i="9"/>
  <c r="E207" i="9"/>
  <c r="G207" i="9"/>
  <c r="I207" i="9"/>
  <c r="J207" i="9"/>
  <c r="K207" i="9"/>
  <c r="D208" i="9"/>
  <c r="E208" i="9"/>
  <c r="G208" i="9"/>
  <c r="I208" i="9"/>
  <c r="J208" i="9"/>
  <c r="K208" i="9"/>
  <c r="D209" i="9"/>
  <c r="E209" i="9"/>
  <c r="G209" i="9"/>
  <c r="I209" i="9"/>
  <c r="J209" i="9"/>
  <c r="K209" i="9"/>
  <c r="L209" i="9"/>
  <c r="M209" i="9"/>
  <c r="D210" i="9"/>
  <c r="E210" i="9"/>
  <c r="G210" i="9"/>
  <c r="I210" i="9"/>
  <c r="J210" i="9"/>
  <c r="K210" i="9"/>
  <c r="D211" i="9"/>
  <c r="E211" i="9"/>
  <c r="G211" i="9"/>
  <c r="I211" i="9"/>
  <c r="J211" i="9"/>
  <c r="K211" i="9"/>
  <c r="D212" i="9"/>
  <c r="E212" i="9"/>
  <c r="G212" i="9"/>
  <c r="I212" i="9"/>
  <c r="J212" i="9"/>
  <c r="K212" i="9"/>
  <c r="D213" i="9"/>
  <c r="E213" i="9"/>
  <c r="G213" i="9"/>
  <c r="I213" i="9"/>
  <c r="J213" i="9"/>
  <c r="K213" i="9"/>
  <c r="D214" i="9"/>
  <c r="E214" i="9"/>
  <c r="G214" i="9"/>
  <c r="I214" i="9"/>
  <c r="J214" i="9"/>
  <c r="K214" i="9"/>
  <c r="M214" i="9"/>
  <c r="D215" i="9"/>
  <c r="E215" i="9"/>
  <c r="G215" i="9"/>
  <c r="I215" i="9"/>
  <c r="J215" i="9"/>
  <c r="K215" i="9"/>
  <c r="D216" i="9"/>
  <c r="E216" i="9"/>
  <c r="G216" i="9"/>
  <c r="I216" i="9"/>
  <c r="J216" i="9"/>
  <c r="K216" i="9"/>
  <c r="M216" i="9"/>
  <c r="D217" i="9"/>
  <c r="E217" i="9"/>
  <c r="G217" i="9"/>
  <c r="I217" i="9"/>
  <c r="J217" i="9"/>
  <c r="K217" i="9"/>
  <c r="M217" i="9"/>
  <c r="D218" i="9"/>
  <c r="E218" i="9"/>
  <c r="G218" i="9"/>
  <c r="I218" i="9"/>
  <c r="J218" i="9"/>
  <c r="K218" i="9"/>
  <c r="L218" i="9"/>
  <c r="D219" i="9"/>
  <c r="E219" i="9"/>
  <c r="G219" i="9"/>
  <c r="I219" i="9"/>
  <c r="J219" i="9"/>
  <c r="K219" i="9"/>
  <c r="D220" i="9"/>
  <c r="E220" i="9"/>
  <c r="G220" i="9"/>
  <c r="I220" i="9"/>
  <c r="J220" i="9"/>
  <c r="K220" i="9"/>
  <c r="D221" i="9"/>
  <c r="E221" i="9"/>
  <c r="G221" i="9"/>
  <c r="I221" i="9"/>
  <c r="J221" i="9"/>
  <c r="K221" i="9"/>
  <c r="M221" i="9"/>
  <c r="D222" i="9"/>
  <c r="E222" i="9"/>
  <c r="G222" i="9"/>
  <c r="I222" i="9"/>
  <c r="J222" i="9"/>
  <c r="K222" i="9"/>
  <c r="D223" i="9"/>
  <c r="E223" i="9"/>
  <c r="G223" i="9"/>
  <c r="I223" i="9"/>
  <c r="J223" i="9"/>
  <c r="K223" i="9"/>
  <c r="D224" i="9"/>
  <c r="E224" i="9"/>
  <c r="G224" i="9"/>
  <c r="I224" i="9"/>
  <c r="J224" i="9"/>
  <c r="K224" i="9"/>
  <c r="D225" i="9"/>
  <c r="E225" i="9"/>
  <c r="G225" i="9"/>
  <c r="I225" i="9"/>
  <c r="J225" i="9"/>
  <c r="K225" i="9"/>
  <c r="L225" i="9"/>
  <c r="M225" i="9"/>
  <c r="D226" i="9"/>
  <c r="E226" i="9"/>
  <c r="G226" i="9"/>
  <c r="I226" i="9"/>
  <c r="J226" i="9"/>
  <c r="K226" i="9"/>
  <c r="L226" i="9"/>
  <c r="D227" i="9"/>
  <c r="E227" i="9"/>
  <c r="G227" i="9"/>
  <c r="I227" i="9"/>
  <c r="J227" i="9"/>
  <c r="K227" i="9"/>
  <c r="D228" i="9"/>
  <c r="E228" i="9"/>
  <c r="G228" i="9"/>
  <c r="I228" i="9"/>
  <c r="J228" i="9"/>
  <c r="K228" i="9"/>
  <c r="M228" i="9"/>
  <c r="D229" i="9"/>
  <c r="E229" i="9"/>
  <c r="G229" i="9"/>
  <c r="I229" i="9"/>
  <c r="J229" i="9"/>
  <c r="K229" i="9"/>
  <c r="D230" i="9"/>
  <c r="E230" i="9"/>
  <c r="G230" i="9"/>
  <c r="I230" i="9"/>
  <c r="J230" i="9"/>
  <c r="K230" i="9"/>
  <c r="M230" i="9"/>
  <c r="D231" i="9"/>
  <c r="E231" i="9"/>
  <c r="G231" i="9"/>
  <c r="I231" i="9"/>
  <c r="J231" i="9"/>
  <c r="K231" i="9"/>
  <c r="L231" i="9"/>
  <c r="D232" i="9"/>
  <c r="E232" i="9"/>
  <c r="G232" i="9"/>
  <c r="I232" i="9"/>
  <c r="J232" i="9"/>
  <c r="K232" i="9"/>
  <c r="D233" i="9"/>
  <c r="E233" i="9"/>
  <c r="G233" i="9"/>
  <c r="I233" i="9"/>
  <c r="J233" i="9"/>
  <c r="K233" i="9"/>
  <c r="D234" i="9"/>
  <c r="E234" i="9"/>
  <c r="G234" i="9"/>
  <c r="I234" i="9"/>
  <c r="J234" i="9"/>
  <c r="K234" i="9"/>
  <c r="L234" i="9"/>
  <c r="D235" i="9"/>
  <c r="E235" i="9"/>
  <c r="G235" i="9"/>
  <c r="I235" i="9"/>
  <c r="J235" i="9"/>
  <c r="K235" i="9"/>
  <c r="D236" i="9"/>
  <c r="E236" i="9"/>
  <c r="G236" i="9"/>
  <c r="I236" i="9"/>
  <c r="J236" i="9"/>
  <c r="K236" i="9"/>
  <c r="D237" i="9"/>
  <c r="E237" i="9"/>
  <c r="G237" i="9"/>
  <c r="I237" i="9"/>
  <c r="J237" i="9"/>
  <c r="K237" i="9"/>
  <c r="D238" i="9"/>
  <c r="E238" i="9"/>
  <c r="G238" i="9"/>
  <c r="I238" i="9"/>
  <c r="J238" i="9"/>
  <c r="K238" i="9"/>
  <c r="L238" i="9"/>
  <c r="D239" i="9"/>
  <c r="E239" i="9"/>
  <c r="G239" i="9"/>
  <c r="I239" i="9"/>
  <c r="J239" i="9"/>
  <c r="K239" i="9"/>
  <c r="D240" i="9"/>
  <c r="E240" i="9"/>
  <c r="G240" i="9"/>
  <c r="I240" i="9"/>
  <c r="J240" i="9"/>
  <c r="K240" i="9"/>
  <c r="D241" i="9"/>
  <c r="E241" i="9"/>
  <c r="G241" i="9"/>
  <c r="I241" i="9"/>
  <c r="J241" i="9"/>
  <c r="K241" i="9"/>
  <c r="D242" i="9"/>
  <c r="E242" i="9"/>
  <c r="G242" i="9"/>
  <c r="I242" i="9"/>
  <c r="J242" i="9"/>
  <c r="K242" i="9"/>
  <c r="D243" i="9"/>
  <c r="E243" i="9"/>
  <c r="G243" i="9"/>
  <c r="I243" i="9"/>
  <c r="J243" i="9"/>
  <c r="K243" i="9"/>
  <c r="D244" i="9"/>
  <c r="E244" i="9"/>
  <c r="G244" i="9"/>
  <c r="I244" i="9"/>
  <c r="J244" i="9"/>
  <c r="K244" i="9"/>
  <c r="D245" i="9"/>
  <c r="E245" i="9"/>
  <c r="G245" i="9"/>
  <c r="I245" i="9"/>
  <c r="J245" i="9"/>
  <c r="K245" i="9"/>
  <c r="D246" i="9"/>
  <c r="E246" i="9"/>
  <c r="G246" i="9"/>
  <c r="I246" i="9"/>
  <c r="J246" i="9"/>
  <c r="K246" i="9"/>
  <c r="L246" i="9"/>
  <c r="D247" i="9"/>
  <c r="E247" i="9"/>
  <c r="G247" i="9"/>
  <c r="I247" i="9"/>
  <c r="J247" i="9"/>
  <c r="K247" i="9"/>
  <c r="D248" i="9"/>
  <c r="E248" i="9"/>
  <c r="G248" i="9"/>
  <c r="I248" i="9"/>
  <c r="J248" i="9"/>
  <c r="K248" i="9"/>
  <c r="D249" i="9"/>
  <c r="E249" i="9"/>
  <c r="G249" i="9"/>
  <c r="I249" i="9"/>
  <c r="J249" i="9"/>
  <c r="K249" i="9"/>
  <c r="D250" i="9"/>
  <c r="E250" i="9"/>
  <c r="G250" i="9"/>
  <c r="I250" i="9"/>
  <c r="J250" i="9"/>
  <c r="K250" i="9"/>
  <c r="D251" i="9"/>
  <c r="E251" i="9"/>
  <c r="G251" i="9"/>
  <c r="I251" i="9"/>
  <c r="J251" i="9"/>
  <c r="K251" i="9"/>
  <c r="M251" i="9"/>
  <c r="L251" i="9"/>
  <c r="D252" i="9"/>
  <c r="E252" i="9"/>
  <c r="G252" i="9"/>
  <c r="I252" i="9"/>
  <c r="J252" i="9"/>
  <c r="K252" i="9"/>
  <c r="D253" i="9"/>
  <c r="E253" i="9"/>
  <c r="G253" i="9"/>
  <c r="I253" i="9"/>
  <c r="J253" i="9"/>
  <c r="K253" i="9"/>
  <c r="L253" i="9"/>
  <c r="M253" i="9"/>
  <c r="D254" i="9"/>
  <c r="E254" i="9"/>
  <c r="G254" i="9"/>
  <c r="I254" i="9"/>
  <c r="J254" i="9"/>
  <c r="K254" i="9"/>
  <c r="D255" i="9"/>
  <c r="E255" i="9"/>
  <c r="G255" i="9"/>
  <c r="I255" i="9"/>
  <c r="J255" i="9"/>
  <c r="K255" i="9"/>
  <c r="D256" i="9"/>
  <c r="E256" i="9"/>
  <c r="G256" i="9"/>
  <c r="I256" i="9"/>
  <c r="J256" i="9"/>
  <c r="K256" i="9"/>
  <c r="D257" i="9"/>
  <c r="E257" i="9"/>
  <c r="G257" i="9"/>
  <c r="I257" i="9"/>
  <c r="J257" i="9"/>
  <c r="K257" i="9"/>
  <c r="D258" i="9"/>
  <c r="E258" i="9"/>
  <c r="G258" i="9"/>
  <c r="I258" i="9"/>
  <c r="J258" i="9"/>
  <c r="K258" i="9"/>
  <c r="D259" i="9"/>
  <c r="E259" i="9"/>
  <c r="G259" i="9"/>
  <c r="I259" i="9"/>
  <c r="J259" i="9"/>
  <c r="K259" i="9"/>
  <c r="L259" i="9"/>
  <c r="M259" i="9"/>
  <c r="D260" i="9"/>
  <c r="E260" i="9"/>
  <c r="G260" i="9"/>
  <c r="I260" i="9"/>
  <c r="J260" i="9"/>
  <c r="K260" i="9"/>
  <c r="L260" i="9"/>
  <c r="D261" i="9"/>
  <c r="E261" i="9"/>
  <c r="G261" i="9"/>
  <c r="I261" i="9"/>
  <c r="J261" i="9"/>
  <c r="K261" i="9"/>
  <c r="L261" i="9"/>
  <c r="D262" i="9"/>
  <c r="E262" i="9"/>
  <c r="G262" i="9"/>
  <c r="I262" i="9"/>
  <c r="J262" i="9"/>
  <c r="K262" i="9"/>
  <c r="D263" i="9"/>
  <c r="E263" i="9"/>
  <c r="G263" i="9"/>
  <c r="I263" i="9"/>
  <c r="J263" i="9"/>
  <c r="K263" i="9"/>
  <c r="D264" i="9"/>
  <c r="E264" i="9"/>
  <c r="G264" i="9"/>
  <c r="I264" i="9"/>
  <c r="J264" i="9"/>
  <c r="K264" i="9"/>
  <c r="D265" i="9"/>
  <c r="E265" i="9"/>
  <c r="G265" i="9"/>
  <c r="I265" i="9"/>
  <c r="J265" i="9"/>
  <c r="K265" i="9"/>
  <c r="L265" i="9"/>
  <c r="M265" i="9"/>
  <c r="D266" i="9"/>
  <c r="E266" i="9"/>
  <c r="G266" i="9"/>
  <c r="I266" i="9"/>
  <c r="J266" i="9"/>
  <c r="K266" i="9"/>
  <c r="L266" i="9"/>
  <c r="D267" i="9"/>
  <c r="E267" i="9"/>
  <c r="G267" i="9"/>
  <c r="I267" i="9"/>
  <c r="J267" i="9"/>
  <c r="K267" i="9"/>
  <c r="D268" i="9"/>
  <c r="E268" i="9"/>
  <c r="G268" i="9"/>
  <c r="I268" i="9"/>
  <c r="J268" i="9"/>
  <c r="K268" i="9"/>
  <c r="D269" i="9"/>
  <c r="E269" i="9"/>
  <c r="G269" i="9"/>
  <c r="I269" i="9"/>
  <c r="J269" i="9"/>
  <c r="K269" i="9"/>
  <c r="L269" i="9"/>
  <c r="D270" i="9"/>
  <c r="E270" i="9"/>
  <c r="G270" i="9"/>
  <c r="I270" i="9"/>
  <c r="J270" i="9"/>
  <c r="K270" i="9"/>
  <c r="D271" i="9"/>
  <c r="E271" i="9"/>
  <c r="G271" i="9"/>
  <c r="I271" i="9"/>
  <c r="J271" i="9"/>
  <c r="K271" i="9"/>
  <c r="D272" i="9"/>
  <c r="E272" i="9"/>
  <c r="G272" i="9"/>
  <c r="I272" i="9"/>
  <c r="J272" i="9"/>
  <c r="K272" i="9"/>
  <c r="D273" i="9"/>
  <c r="E273" i="9"/>
  <c r="G273" i="9"/>
  <c r="I273" i="9"/>
  <c r="J273" i="9"/>
  <c r="K273" i="9"/>
  <c r="D274" i="9"/>
  <c r="E274" i="9"/>
  <c r="G274" i="9"/>
  <c r="I274" i="9"/>
  <c r="J274" i="9"/>
  <c r="K274" i="9"/>
  <c r="D275" i="9"/>
  <c r="E275" i="9"/>
  <c r="G275" i="9"/>
  <c r="I275" i="9"/>
  <c r="J275" i="9"/>
  <c r="K275" i="9"/>
  <c r="D276" i="9"/>
  <c r="E276" i="9"/>
  <c r="G276" i="9"/>
  <c r="I276" i="9"/>
  <c r="J276" i="9"/>
  <c r="K276" i="9"/>
  <c r="M276" i="9"/>
  <c r="D277" i="9"/>
  <c r="E277" i="9"/>
  <c r="G277" i="9"/>
  <c r="I277" i="9"/>
  <c r="J277" i="9"/>
  <c r="K277" i="9"/>
  <c r="L277" i="9"/>
  <c r="D278" i="9"/>
  <c r="E278" i="9"/>
  <c r="G278" i="9"/>
  <c r="I278" i="9"/>
  <c r="J278" i="9"/>
  <c r="K278" i="9"/>
  <c r="D279" i="9"/>
  <c r="E279" i="9"/>
  <c r="G279" i="9"/>
  <c r="I279" i="9"/>
  <c r="J279" i="9"/>
  <c r="K279" i="9"/>
  <c r="L279" i="9"/>
  <c r="D280" i="9"/>
  <c r="E280" i="9"/>
  <c r="G280" i="9"/>
  <c r="I280" i="9"/>
  <c r="J280" i="9"/>
  <c r="K280" i="9"/>
  <c r="D281" i="9"/>
  <c r="E281" i="9"/>
  <c r="G281" i="9"/>
  <c r="I281" i="9"/>
  <c r="J281" i="9"/>
  <c r="K281" i="9"/>
  <c r="L281" i="9"/>
  <c r="D282" i="9"/>
  <c r="E282" i="9"/>
  <c r="G282" i="9"/>
  <c r="I282" i="9"/>
  <c r="J282" i="9"/>
  <c r="K282" i="9"/>
  <c r="M282" i="9"/>
  <c r="D283" i="9"/>
  <c r="E283" i="9"/>
  <c r="G283" i="9"/>
  <c r="I283" i="9"/>
  <c r="J283" i="9"/>
  <c r="K283" i="9"/>
  <c r="L283" i="9"/>
  <c r="D284" i="9"/>
  <c r="E284" i="9"/>
  <c r="G284" i="9"/>
  <c r="I284" i="9"/>
  <c r="J284" i="9"/>
  <c r="K284" i="9"/>
  <c r="D285" i="9"/>
  <c r="E285" i="9"/>
  <c r="G285" i="9"/>
  <c r="I285" i="9"/>
  <c r="J285" i="9"/>
  <c r="K285" i="9"/>
  <c r="L285" i="9"/>
  <c r="D286" i="9"/>
  <c r="E286" i="9"/>
  <c r="G286" i="9"/>
  <c r="I286" i="9"/>
  <c r="J286" i="9"/>
  <c r="K286" i="9"/>
  <c r="D287" i="9"/>
  <c r="E287" i="9"/>
  <c r="G287" i="9"/>
  <c r="I287" i="9"/>
  <c r="J287" i="9"/>
  <c r="K287" i="9"/>
  <c r="L287" i="9"/>
  <c r="D288" i="9"/>
  <c r="E288" i="9"/>
  <c r="G288" i="9"/>
  <c r="I288" i="9"/>
  <c r="J288" i="9"/>
  <c r="K288" i="9"/>
  <c r="D289" i="9"/>
  <c r="E289" i="9"/>
  <c r="G289" i="9"/>
  <c r="I289" i="9"/>
  <c r="J289" i="9"/>
  <c r="K289" i="9"/>
  <c r="L289" i="9"/>
  <c r="D290" i="9"/>
  <c r="E290" i="9"/>
  <c r="G290" i="9"/>
  <c r="I290" i="9"/>
  <c r="J290" i="9"/>
  <c r="K290" i="9"/>
  <c r="L290" i="9"/>
  <c r="D291" i="9"/>
  <c r="E291" i="9"/>
  <c r="G291" i="9"/>
  <c r="I291" i="9"/>
  <c r="J291" i="9"/>
  <c r="K291" i="9"/>
  <c r="L291" i="9"/>
  <c r="D292" i="9"/>
  <c r="E292" i="9"/>
  <c r="G292" i="9"/>
  <c r="I292" i="9"/>
  <c r="J292" i="9"/>
  <c r="K292" i="9"/>
  <c r="L292" i="9"/>
  <c r="D293" i="9"/>
  <c r="E293" i="9"/>
  <c r="G293" i="9"/>
  <c r="I293" i="9"/>
  <c r="J293" i="9"/>
  <c r="K293" i="9"/>
  <c r="D294" i="9"/>
  <c r="E294" i="9"/>
  <c r="G294" i="9"/>
  <c r="I294" i="9"/>
  <c r="J294" i="9"/>
  <c r="K294" i="9"/>
  <c r="D295" i="9"/>
  <c r="E295" i="9"/>
  <c r="G295" i="9"/>
  <c r="I295" i="9"/>
  <c r="J295" i="9"/>
  <c r="K295" i="9"/>
  <c r="D296" i="9"/>
  <c r="E296" i="9"/>
  <c r="G296" i="9"/>
  <c r="I296" i="9"/>
  <c r="J296" i="9"/>
  <c r="K296" i="9"/>
  <c r="D297" i="9"/>
  <c r="E297" i="9"/>
  <c r="G297" i="9"/>
  <c r="I297" i="9"/>
  <c r="J297" i="9"/>
  <c r="K297" i="9"/>
  <c r="D298" i="9"/>
  <c r="E298" i="9"/>
  <c r="G298" i="9"/>
  <c r="I298" i="9"/>
  <c r="J298" i="9"/>
  <c r="K298" i="9"/>
  <c r="M298" i="9"/>
  <c r="D299" i="9"/>
  <c r="E299" i="9"/>
  <c r="G299" i="9"/>
  <c r="I299" i="9"/>
  <c r="J299" i="9"/>
  <c r="K299" i="9"/>
  <c r="M299" i="9"/>
  <c r="D300" i="9"/>
  <c r="E300" i="9"/>
  <c r="G300" i="9"/>
  <c r="I300" i="9"/>
  <c r="J300" i="9"/>
  <c r="K300" i="9"/>
  <c r="D301" i="9"/>
  <c r="E301" i="9"/>
  <c r="G301" i="9"/>
  <c r="I301" i="9"/>
  <c r="J301" i="9"/>
  <c r="K301" i="9"/>
  <c r="D302" i="9"/>
  <c r="E302" i="9"/>
  <c r="G302" i="9"/>
  <c r="I302" i="9"/>
  <c r="J302" i="9"/>
  <c r="K302" i="9"/>
  <c r="D303" i="9"/>
  <c r="E303" i="9"/>
  <c r="G303" i="9"/>
  <c r="I303" i="9"/>
  <c r="J303" i="9"/>
  <c r="K303" i="9"/>
  <c r="D304" i="9"/>
  <c r="E304" i="9"/>
  <c r="G304" i="9"/>
  <c r="I304" i="9"/>
  <c r="J304" i="9"/>
  <c r="K304" i="9"/>
  <c r="D305" i="9"/>
  <c r="E305" i="9"/>
  <c r="G305" i="9"/>
  <c r="I305" i="9"/>
  <c r="J305" i="9"/>
  <c r="K305" i="9"/>
  <c r="M305" i="9"/>
  <c r="L305" i="9"/>
  <c r="D306" i="9"/>
  <c r="E306" i="9"/>
  <c r="G306" i="9"/>
  <c r="I306" i="9"/>
  <c r="J306" i="9"/>
  <c r="K306" i="9"/>
  <c r="D307" i="9"/>
  <c r="E307" i="9"/>
  <c r="G307" i="9"/>
  <c r="I307" i="9"/>
  <c r="J307" i="9"/>
  <c r="K307" i="9"/>
  <c r="L307" i="9"/>
  <c r="D308" i="9"/>
  <c r="E308" i="9"/>
  <c r="G308" i="9"/>
  <c r="I308" i="9"/>
  <c r="J308" i="9"/>
  <c r="K308" i="9"/>
  <c r="D309" i="9"/>
  <c r="E309" i="9"/>
  <c r="G309" i="9"/>
  <c r="I309" i="9"/>
  <c r="J309" i="9"/>
  <c r="K309" i="9"/>
  <c r="D310" i="9"/>
  <c r="E310" i="9"/>
  <c r="G310" i="9"/>
  <c r="I310" i="9"/>
  <c r="J310" i="9"/>
  <c r="K310" i="9"/>
  <c r="D311" i="9"/>
  <c r="E311" i="9"/>
  <c r="G311" i="9"/>
  <c r="I311" i="9"/>
  <c r="J311" i="9"/>
  <c r="K311" i="9"/>
  <c r="G312" i="9"/>
  <c r="I312" i="9"/>
  <c r="J312" i="9"/>
  <c r="K312" i="9"/>
  <c r="L312" i="9"/>
  <c r="G313" i="9"/>
  <c r="I313" i="9"/>
  <c r="J313" i="9"/>
  <c r="K313" i="9"/>
  <c r="G314" i="9"/>
  <c r="I314" i="9"/>
  <c r="J314" i="9"/>
  <c r="K314" i="9"/>
  <c r="G315" i="9"/>
  <c r="I315" i="9"/>
  <c r="J315" i="9"/>
  <c r="K315" i="9"/>
  <c r="G316" i="9"/>
  <c r="I316" i="9"/>
  <c r="J316" i="9"/>
  <c r="K316" i="9"/>
  <c r="G317" i="9"/>
  <c r="I317" i="9"/>
  <c r="J317" i="9"/>
  <c r="K317" i="9"/>
  <c r="L284" i="9"/>
  <c r="M284" i="9"/>
  <c r="M240" i="9"/>
  <c r="L240" i="9"/>
  <c r="L274" i="9"/>
  <c r="M274" i="9"/>
  <c r="L199" i="9"/>
  <c r="M199" i="9"/>
  <c r="M69" i="9"/>
  <c r="L69" i="9"/>
  <c r="M97" i="9"/>
  <c r="M238" i="9"/>
  <c r="L214" i="9"/>
  <c r="M206" i="9"/>
  <c r="L184" i="9"/>
  <c r="M121" i="9"/>
  <c r="M24" i="9"/>
  <c r="M272" i="9"/>
  <c r="L272" i="9"/>
  <c r="L258" i="9"/>
  <c r="M258" i="9"/>
  <c r="L250" i="9"/>
  <c r="M250" i="9"/>
  <c r="M168" i="9"/>
  <c r="L168" i="9"/>
  <c r="M317" i="9"/>
  <c r="L317" i="9"/>
  <c r="M306" i="9"/>
  <c r="L306" i="9"/>
  <c r="M315" i="9"/>
  <c r="L315" i="9"/>
  <c r="M13" i="9"/>
  <c r="L13" i="9"/>
  <c r="L128" i="9"/>
  <c r="M128" i="9"/>
  <c r="M220" i="9"/>
  <c r="L220" i="9"/>
  <c r="M182" i="9"/>
  <c r="L182" i="9"/>
  <c r="M176" i="9"/>
  <c r="L176" i="9"/>
  <c r="M14" i="9"/>
  <c r="M307" i="9"/>
  <c r="L252" i="9"/>
  <c r="M252" i="9"/>
  <c r="M200" i="9"/>
  <c r="L200" i="9"/>
  <c r="L153" i="9"/>
  <c r="L136" i="9"/>
  <c r="M136" i="9"/>
  <c r="M96" i="9"/>
  <c r="M82" i="9"/>
  <c r="L82" i="9"/>
  <c r="L35" i="9"/>
  <c r="M248" i="9"/>
  <c r="L248" i="9"/>
  <c r="L215" i="9"/>
  <c r="M215" i="9"/>
  <c r="L186" i="9"/>
  <c r="M186" i="9"/>
  <c r="M167" i="9"/>
  <c r="L167" i="9"/>
  <c r="L144" i="9"/>
  <c r="M144" i="9"/>
  <c r="M125" i="9"/>
  <c r="M91" i="9"/>
  <c r="M31" i="9"/>
  <c r="L31" i="9"/>
  <c r="M27" i="9"/>
  <c r="L27" i="9"/>
  <c r="L172" i="9"/>
  <c r="M172" i="9"/>
  <c r="L298" i="9"/>
  <c r="L276" i="9"/>
  <c r="L100" i="9"/>
  <c r="L68" i="9"/>
  <c r="M68" i="9"/>
  <c r="L23" i="9"/>
  <c r="L7" i="9"/>
  <c r="M7" i="9"/>
  <c r="M292" i="9"/>
  <c r="M290" i="9"/>
  <c r="L241" i="9"/>
  <c r="M241" i="9"/>
  <c r="L223" i="9"/>
  <c r="M223" i="9"/>
  <c r="M212" i="9"/>
  <c r="L212" i="9"/>
  <c r="L104" i="9"/>
  <c r="M104" i="9"/>
  <c r="L102" i="9"/>
  <c r="M102" i="9"/>
  <c r="M83" i="9"/>
  <c r="L61" i="9"/>
  <c r="M15" i="9"/>
  <c r="L15" i="9"/>
  <c r="L114" i="9"/>
  <c r="M114" i="9"/>
  <c r="L22" i="9"/>
  <c r="M22" i="9"/>
  <c r="M312" i="9"/>
  <c r="L268" i="9"/>
  <c r="M268" i="9"/>
  <c r="M257" i="9"/>
  <c r="L257" i="9"/>
  <c r="L197" i="9"/>
  <c r="M197" i="9"/>
  <c r="M89" i="9"/>
  <c r="L89" i="9"/>
  <c r="L77" i="9"/>
  <c r="M77" i="9"/>
  <c r="M232" i="9"/>
  <c r="L232" i="9"/>
  <c r="L191" i="9"/>
  <c r="M191" i="9"/>
  <c r="M118" i="9"/>
  <c r="L118" i="9"/>
  <c r="L67" i="9"/>
  <c r="M67" i="9"/>
  <c r="L299" i="9"/>
  <c r="L282" i="9"/>
  <c r="L237" i="9"/>
  <c r="M237" i="9"/>
  <c r="M208" i="9"/>
  <c r="L208" i="9"/>
  <c r="M193" i="9"/>
  <c r="L187" i="9"/>
  <c r="M166" i="9"/>
  <c r="L166" i="9"/>
  <c r="L160" i="9"/>
  <c r="M160" i="9"/>
  <c r="L122" i="9"/>
  <c r="M122" i="9"/>
  <c r="L120" i="9"/>
  <c r="L112" i="9"/>
  <c r="M112" i="9"/>
  <c r="L110" i="9"/>
  <c r="M32" i="9"/>
  <c r="L217" i="9"/>
  <c r="M205" i="9"/>
  <c r="M157" i="9"/>
  <c r="M29" i="9"/>
  <c r="M194" i="9"/>
  <c r="M146" i="9"/>
  <c r="L101" i="9"/>
  <c r="M12" i="9"/>
  <c r="M218" i="9"/>
  <c r="L179" i="9"/>
  <c r="L158" i="9"/>
  <c r="M79" i="9"/>
  <c r="L57" i="9"/>
  <c r="M48" i="9"/>
  <c r="M41" i="9"/>
  <c r="M16" i="9"/>
  <c r="M302" i="9"/>
  <c r="L302" i="9"/>
  <c r="L309" i="9"/>
  <c r="M309" i="9"/>
  <c r="L293" i="9"/>
  <c r="M293" i="9"/>
  <c r="L245" i="9"/>
  <c r="M245" i="9"/>
  <c r="M296" i="9"/>
  <c r="L296" i="9"/>
  <c r="L177" i="9"/>
  <c r="M177" i="9"/>
  <c r="L313" i="9"/>
  <c r="M313" i="9"/>
  <c r="M316" i="9"/>
  <c r="L316" i="9"/>
  <c r="L301" i="9"/>
  <c r="M301" i="9"/>
  <c r="L229" i="9"/>
  <c r="M229" i="9"/>
  <c r="M198" i="9"/>
  <c r="L198" i="9"/>
  <c r="L303" i="9"/>
  <c r="M303" i="9"/>
  <c r="M256" i="9"/>
  <c r="L256" i="9"/>
  <c r="L247" i="9"/>
  <c r="M247" i="9"/>
  <c r="L304" i="9"/>
  <c r="M304" i="9"/>
  <c r="L300" i="9"/>
  <c r="M300" i="9"/>
  <c r="L275" i="9"/>
  <c r="M275" i="9"/>
  <c r="L107" i="9"/>
  <c r="M107" i="9"/>
  <c r="L99" i="9"/>
  <c r="M99" i="9"/>
  <c r="M310" i="9"/>
  <c r="L310" i="9"/>
  <c r="M278" i="9"/>
  <c r="L278" i="9"/>
  <c r="L203" i="9"/>
  <c r="M203" i="9"/>
  <c r="L311" i="9"/>
  <c r="M311" i="9"/>
  <c r="M297" i="9"/>
  <c r="L297" i="9"/>
  <c r="M294" i="9"/>
  <c r="L294" i="9"/>
  <c r="L273" i="9"/>
  <c r="M273" i="9"/>
  <c r="M267" i="9"/>
  <c r="L267" i="9"/>
  <c r="L255" i="9"/>
  <c r="M255" i="9"/>
  <c r="M175" i="9"/>
  <c r="L175" i="9"/>
  <c r="L58" i="9"/>
  <c r="M58" i="9"/>
  <c r="M286" i="9"/>
  <c r="L286" i="9"/>
  <c r="M280" i="9"/>
  <c r="L280" i="9"/>
  <c r="L314" i="9"/>
  <c r="M314" i="9"/>
  <c r="M308" i="9"/>
  <c r="L308" i="9"/>
  <c r="L295" i="9"/>
  <c r="M295" i="9"/>
  <c r="M288" i="9"/>
  <c r="L288" i="9"/>
  <c r="M264" i="9"/>
  <c r="L264" i="9"/>
  <c r="L249" i="9"/>
  <c r="M249" i="9"/>
  <c r="L227" i="9"/>
  <c r="M227" i="9"/>
  <c r="M224" i="9"/>
  <c r="L224" i="9"/>
  <c r="L195" i="9"/>
  <c r="M195" i="9"/>
  <c r="M156" i="9"/>
  <c r="L156" i="9"/>
  <c r="M132" i="9"/>
  <c r="L132" i="9"/>
  <c r="L80" i="9"/>
  <c r="M80" i="9"/>
  <c r="L63" i="9"/>
  <c r="M63" i="9"/>
  <c r="M192" i="9"/>
  <c r="L192" i="9"/>
  <c r="L147" i="9"/>
  <c r="M147" i="9"/>
  <c r="L117" i="9"/>
  <c r="M117" i="9"/>
  <c r="M244" i="9"/>
  <c r="L244" i="9"/>
  <c r="M140" i="9"/>
  <c r="L140" i="9"/>
  <c r="L130" i="9"/>
  <c r="M130" i="9"/>
  <c r="L239" i="9"/>
  <c r="M239" i="9"/>
  <c r="M189" i="9"/>
  <c r="L189" i="9"/>
  <c r="L183" i="9"/>
  <c r="M183" i="9"/>
  <c r="L174" i="9"/>
  <c r="M171" i="9"/>
  <c r="L171" i="9"/>
  <c r="L165" i="9"/>
  <c r="M165" i="9"/>
  <c r="L133" i="9"/>
  <c r="M133" i="9"/>
  <c r="M124" i="9"/>
  <c r="L124" i="9"/>
  <c r="L78" i="9"/>
  <c r="L76" i="9"/>
  <c r="M76" i="9"/>
  <c r="L71" i="9"/>
  <c r="M71" i="9"/>
  <c r="M55" i="9"/>
  <c r="L55" i="9"/>
  <c r="L33" i="9"/>
  <c r="M33" i="9"/>
  <c r="L4" i="9"/>
  <c r="M4" i="9"/>
  <c r="L263" i="9"/>
  <c r="M263" i="9"/>
  <c r="L162" i="9"/>
  <c r="M162" i="9"/>
  <c r="L106" i="9"/>
  <c r="M106" i="9"/>
  <c r="L75" i="9"/>
  <c r="M75" i="9"/>
  <c r="L52" i="9"/>
  <c r="M52" i="9"/>
  <c r="L254" i="9"/>
  <c r="M254" i="9"/>
  <c r="L243" i="9"/>
  <c r="M243" i="9"/>
  <c r="L222" i="9"/>
  <c r="M222" i="9"/>
  <c r="L219" i="9"/>
  <c r="M219" i="9"/>
  <c r="M148" i="9"/>
  <c r="L148" i="9"/>
  <c r="M93" i="9"/>
  <c r="L93" i="9"/>
  <c r="L26" i="9"/>
  <c r="M26" i="9"/>
  <c r="L9" i="9"/>
  <c r="M9" i="9"/>
  <c r="L242" i="9"/>
  <c r="M242" i="9"/>
  <c r="L233" i="9"/>
  <c r="M233" i="9"/>
  <c r="L210" i="9"/>
  <c r="M210" i="9"/>
  <c r="L207" i="9"/>
  <c r="M207" i="9"/>
  <c r="M204" i="9"/>
  <c r="L204" i="9"/>
  <c r="L180" i="9"/>
  <c r="M180" i="9"/>
  <c r="L98" i="9"/>
  <c r="M98" i="9"/>
  <c r="L86" i="9"/>
  <c r="M86" i="9"/>
  <c r="M81" i="9"/>
  <c r="L81" i="9"/>
  <c r="M59" i="9"/>
  <c r="L59" i="9"/>
  <c r="L3" i="9"/>
  <c r="M3" i="9"/>
  <c r="M261" i="9"/>
  <c r="M231" i="9"/>
  <c r="L230" i="9"/>
  <c r="L211" i="9"/>
  <c r="M211" i="9"/>
  <c r="L201" i="9"/>
  <c r="M201" i="9"/>
  <c r="L173" i="9"/>
  <c r="M173" i="9"/>
  <c r="L169" i="9"/>
  <c r="M169" i="9"/>
  <c r="L188" i="9"/>
  <c r="M188" i="9"/>
  <c r="L170" i="9"/>
  <c r="M170" i="9"/>
  <c r="L134" i="9"/>
  <c r="M134" i="9"/>
  <c r="L111" i="9"/>
  <c r="M111" i="9"/>
  <c r="L262" i="9"/>
  <c r="M262" i="9"/>
  <c r="L235" i="9"/>
  <c r="M235" i="9"/>
  <c r="K318" i="9"/>
  <c r="K322" i="9"/>
  <c r="M289" i="9"/>
  <c r="M283" i="9"/>
  <c r="M281" i="9"/>
  <c r="L270" i="9"/>
  <c r="M270" i="9"/>
  <c r="M260" i="9"/>
  <c r="L143" i="9"/>
  <c r="M143" i="9"/>
  <c r="L139" i="9"/>
  <c r="M139" i="9"/>
  <c r="L119" i="9"/>
  <c r="M119" i="9"/>
  <c r="M108" i="9"/>
  <c r="L108" i="9"/>
  <c r="L56" i="9"/>
  <c r="M56" i="9"/>
  <c r="L42" i="9"/>
  <c r="M42" i="9"/>
  <c r="L37" i="9"/>
  <c r="M37" i="9"/>
  <c r="L34" i="9"/>
  <c r="M34" i="9"/>
  <c r="L271" i="9"/>
  <c r="M271" i="9"/>
  <c r="M236" i="9"/>
  <c r="L236" i="9"/>
  <c r="L213" i="9"/>
  <c r="M213" i="9"/>
  <c r="M291" i="9"/>
  <c r="M266" i="9"/>
  <c r="L178" i="9"/>
  <c r="M178" i="9"/>
  <c r="J318" i="9"/>
  <c r="K321" i="9"/>
  <c r="M287" i="9"/>
  <c r="M285" i="9"/>
  <c r="M279" i="9"/>
  <c r="M277" i="9"/>
  <c r="M269" i="9"/>
  <c r="M246" i="9"/>
  <c r="M226" i="9"/>
  <c r="L221" i="9"/>
  <c r="L135" i="9"/>
  <c r="M95" i="9"/>
  <c r="L90" i="9"/>
  <c r="M90" i="9"/>
  <c r="M65" i="9"/>
  <c r="L65" i="9"/>
  <c r="M234" i="9"/>
  <c r="L228" i="9"/>
  <c r="L216" i="9"/>
  <c r="M202" i="9"/>
  <c r="L196" i="9"/>
  <c r="M185" i="9"/>
  <c r="M164" i="9"/>
  <c r="L152" i="9"/>
  <c r="L150" i="9"/>
  <c r="L129" i="9"/>
  <c r="L126" i="9"/>
  <c r="L103" i="9"/>
  <c r="L84" i="9"/>
  <c r="M84" i="9"/>
  <c r="M74" i="9"/>
  <c r="M73" i="9"/>
  <c r="L73" i="9"/>
  <c r="L40" i="9"/>
  <c r="M40" i="9"/>
  <c r="L28" i="9"/>
  <c r="M28" i="9"/>
  <c r="L10" i="9"/>
  <c r="M10" i="9"/>
  <c r="L181" i="9"/>
  <c r="M181" i="9"/>
  <c r="L163" i="9"/>
  <c r="M163" i="9"/>
  <c r="L149" i="9"/>
  <c r="M149" i="9"/>
  <c r="L138" i="9"/>
  <c r="M138" i="9"/>
  <c r="L127" i="9"/>
  <c r="M127" i="9"/>
  <c r="L115" i="9"/>
  <c r="M115" i="9"/>
  <c r="M51" i="9"/>
  <c r="L51" i="9"/>
  <c r="L38" i="9"/>
  <c r="M38" i="9"/>
  <c r="M11" i="9"/>
  <c r="L11" i="9"/>
  <c r="L151" i="9"/>
  <c r="M151" i="9"/>
  <c r="M116" i="9"/>
  <c r="L116" i="9"/>
  <c r="L85" i="9"/>
  <c r="M85" i="9"/>
  <c r="M53" i="9"/>
  <c r="L53" i="9"/>
  <c r="M43" i="9"/>
  <c r="L43" i="9"/>
  <c r="M20" i="9"/>
  <c r="L20" i="9"/>
  <c r="L145" i="9"/>
  <c r="M145" i="9"/>
  <c r="L131" i="9"/>
  <c r="M131" i="9"/>
  <c r="L113" i="9"/>
  <c r="M113" i="9"/>
  <c r="L87" i="9"/>
  <c r="M87" i="9"/>
  <c r="L64" i="9"/>
  <c r="M64" i="9"/>
  <c r="O4" i="9"/>
  <c r="Q3" i="9"/>
  <c r="L88" i="9"/>
  <c r="M88" i="9"/>
  <c r="L70" i="9"/>
  <c r="M70" i="9"/>
  <c r="L60" i="9"/>
  <c r="M60" i="9"/>
  <c r="M49" i="9"/>
  <c r="L49" i="9"/>
  <c r="L44" i="9"/>
  <c r="M44" i="9"/>
  <c r="L155" i="9"/>
  <c r="M155" i="9"/>
  <c r="L123" i="9"/>
  <c r="M123" i="9"/>
  <c r="L66" i="9"/>
  <c r="M66" i="9"/>
  <c r="L50" i="9"/>
  <c r="M50" i="9"/>
  <c r="L21" i="9"/>
  <c r="M21" i="9"/>
  <c r="L72" i="9"/>
  <c r="M72" i="9"/>
  <c r="M47" i="9"/>
  <c r="L47" i="9"/>
  <c r="M39" i="9"/>
  <c r="L39" i="9"/>
  <c r="L36" i="9"/>
  <c r="M45" i="9"/>
  <c r="L45" i="9"/>
  <c r="L54" i="9"/>
  <c r="M54" i="9"/>
  <c r="L46" i="9"/>
  <c r="M46" i="9"/>
  <c r="L18" i="9"/>
  <c r="M18" i="9"/>
  <c r="L8" i="9"/>
  <c r="M8" i="9"/>
  <c r="L17" i="9"/>
  <c r="M17" i="9"/>
  <c r="L30" i="9"/>
  <c r="M30" i="9"/>
  <c r="M19" i="9"/>
  <c r="L19" i="9"/>
  <c r="L6" i="9"/>
  <c r="M6" i="9"/>
  <c r="L25" i="9"/>
  <c r="M25" i="9"/>
  <c r="L5" i="9"/>
  <c r="B23" i="4"/>
  <c r="B22" i="4"/>
  <c r="M318" i="9"/>
  <c r="L318" i="9"/>
  <c r="K323" i="9"/>
  <c r="P4" i="9"/>
  <c r="O5" i="9"/>
  <c r="Q4" i="9"/>
  <c r="R4" i="9"/>
  <c r="P5" i="9"/>
  <c r="O6" i="9"/>
  <c r="S4" i="9"/>
  <c r="N318" i="9"/>
  <c r="K325" i="9"/>
  <c r="K324" i="9"/>
  <c r="P6" i="9"/>
  <c r="Q6" i="9"/>
  <c r="R6" i="9"/>
  <c r="S6" i="9"/>
  <c r="Q5" i="9"/>
  <c r="R5" i="9"/>
  <c r="T4" i="9"/>
  <c r="U4" i="9"/>
  <c r="W32" i="1"/>
  <c r="W34" i="1"/>
  <c r="D37" i="5"/>
  <c r="C37" i="5"/>
  <c r="D36" i="5"/>
  <c r="C36" i="5"/>
  <c r="D35" i="5"/>
  <c r="C35" i="5"/>
  <c r="D34" i="5"/>
  <c r="C34" i="5"/>
  <c r="D33" i="5"/>
  <c r="C33" i="5"/>
  <c r="D32" i="5"/>
  <c r="C32" i="5"/>
  <c r="D31" i="5"/>
  <c r="C31" i="5"/>
  <c r="D30" i="5"/>
  <c r="C30" i="5"/>
  <c r="D29" i="5"/>
  <c r="C29" i="5"/>
  <c r="D28" i="5"/>
  <c r="C28" i="5"/>
  <c r="D27" i="5"/>
  <c r="C27" i="5"/>
  <c r="D26" i="5"/>
  <c r="C26" i="5"/>
  <c r="D25" i="5"/>
  <c r="C25" i="5"/>
  <c r="D24" i="5"/>
  <c r="C24" i="5"/>
  <c r="D23" i="5"/>
  <c r="C23" i="5"/>
  <c r="D22" i="5"/>
  <c r="C22" i="5"/>
  <c r="D21" i="5"/>
  <c r="C21" i="5"/>
  <c r="D20" i="5"/>
  <c r="C20" i="5"/>
  <c r="D19" i="5"/>
  <c r="C19" i="5"/>
  <c r="D18" i="5"/>
  <c r="C18" i="5"/>
  <c r="D17" i="5"/>
  <c r="C17" i="5"/>
  <c r="D16" i="5"/>
  <c r="C16" i="5"/>
  <c r="D15" i="5"/>
  <c r="C15" i="5"/>
  <c r="D14" i="5"/>
  <c r="C14" i="5"/>
  <c r="D13" i="5"/>
  <c r="C13" i="5"/>
  <c r="D12" i="5"/>
  <c r="C12" i="5"/>
  <c r="D11" i="5"/>
  <c r="C11" i="5"/>
  <c r="D10" i="5"/>
  <c r="C10" i="5"/>
  <c r="D9" i="5"/>
  <c r="C9" i="5"/>
  <c r="D8" i="5"/>
  <c r="C8" i="5"/>
  <c r="D7" i="5"/>
  <c r="C7" i="5"/>
  <c r="D6" i="5"/>
  <c r="C6" i="5"/>
  <c r="D5" i="5"/>
  <c r="C5" i="5"/>
  <c r="D4" i="5"/>
  <c r="C4" i="5"/>
  <c r="C3" i="5"/>
  <c r="G38" i="2"/>
  <c r="F38" i="2"/>
  <c r="F37" i="2"/>
  <c r="G37" i="2"/>
  <c r="F36" i="2"/>
  <c r="G36" i="2"/>
  <c r="F35" i="2"/>
  <c r="G35" i="2"/>
  <c r="G34" i="2"/>
  <c r="F34" i="2"/>
  <c r="G33" i="2"/>
  <c r="F33" i="2"/>
  <c r="F32" i="2"/>
  <c r="G32" i="2"/>
  <c r="F31" i="2"/>
  <c r="G31" i="2"/>
  <c r="G30" i="2"/>
  <c r="F30" i="2"/>
  <c r="G29" i="2"/>
  <c r="F29" i="2"/>
  <c r="F28" i="2"/>
  <c r="G28" i="2"/>
  <c r="F27" i="2"/>
  <c r="G27" i="2"/>
  <c r="G26" i="2"/>
  <c r="F26" i="2"/>
  <c r="G25" i="2"/>
  <c r="F25" i="2"/>
  <c r="F24" i="2"/>
  <c r="G24" i="2"/>
  <c r="F23" i="2"/>
  <c r="G23" i="2"/>
  <c r="G22" i="2"/>
  <c r="F22" i="2"/>
  <c r="G21" i="2"/>
  <c r="F21" i="2"/>
  <c r="F20" i="2"/>
  <c r="G20" i="2"/>
  <c r="F19" i="2"/>
  <c r="G19" i="2"/>
  <c r="G18" i="2"/>
  <c r="F18" i="2"/>
  <c r="G17" i="2"/>
  <c r="F17" i="2"/>
  <c r="F16" i="2"/>
  <c r="G16" i="2"/>
  <c r="F15" i="2"/>
  <c r="G15" i="2"/>
  <c r="G14" i="2"/>
  <c r="F14" i="2"/>
  <c r="G13" i="2"/>
  <c r="F13" i="2"/>
  <c r="F12" i="2"/>
  <c r="G12" i="2"/>
  <c r="F11" i="2"/>
  <c r="G11" i="2"/>
  <c r="G10" i="2"/>
  <c r="F10" i="2"/>
  <c r="G9" i="2"/>
  <c r="F9" i="2"/>
  <c r="F8" i="2"/>
  <c r="G8" i="2"/>
  <c r="F7" i="2"/>
  <c r="G7" i="2"/>
  <c r="G6" i="2"/>
  <c r="F6" i="2"/>
  <c r="G5" i="2"/>
  <c r="F5" i="2"/>
  <c r="F4" i="2"/>
  <c r="G4" i="2"/>
  <c r="F3" i="2"/>
  <c r="G3" i="2"/>
  <c r="O7" i="9"/>
  <c r="P7" i="9"/>
  <c r="Q7" i="9"/>
  <c r="R7" i="9"/>
  <c r="S7" i="9"/>
  <c r="U6" i="9"/>
  <c r="T6" i="9"/>
  <c r="S5" i="9"/>
  <c r="D39" i="1"/>
  <c r="C39" i="1"/>
  <c r="D38" i="1"/>
  <c r="C38" i="1"/>
  <c r="D37" i="1"/>
  <c r="C37" i="1"/>
  <c r="D36" i="1"/>
  <c r="C36" i="1"/>
  <c r="D35" i="1"/>
  <c r="C35" i="1"/>
  <c r="D34" i="1"/>
  <c r="C34" i="1"/>
  <c r="D33" i="1"/>
  <c r="C33" i="1"/>
  <c r="D32" i="1"/>
  <c r="C32" i="1"/>
  <c r="D31" i="1"/>
  <c r="C31" i="1"/>
  <c r="D30" i="1"/>
  <c r="C30" i="1"/>
  <c r="D29" i="1"/>
  <c r="C29" i="1"/>
  <c r="D28" i="1"/>
  <c r="C28" i="1"/>
  <c r="D27" i="1"/>
  <c r="C27" i="1"/>
  <c r="D26" i="1"/>
  <c r="C26" i="1"/>
  <c r="D25" i="1"/>
  <c r="C25" i="1"/>
  <c r="D24" i="1"/>
  <c r="C24" i="1"/>
  <c r="D23" i="1"/>
  <c r="C23" i="1"/>
  <c r="D22" i="1"/>
  <c r="C22" i="1"/>
  <c r="D21" i="1"/>
  <c r="C21" i="1"/>
  <c r="D20" i="1"/>
  <c r="C20" i="1"/>
  <c r="D19" i="1"/>
  <c r="C19" i="1"/>
  <c r="D18" i="1"/>
  <c r="C18" i="1"/>
  <c r="D17" i="1"/>
  <c r="C17" i="1"/>
  <c r="D16" i="1"/>
  <c r="C16" i="1"/>
  <c r="D15" i="1"/>
  <c r="C15" i="1"/>
  <c r="D14" i="1"/>
  <c r="C14" i="1"/>
  <c r="D13" i="1"/>
  <c r="C13" i="1"/>
  <c r="D12" i="1"/>
  <c r="C12" i="1"/>
  <c r="D11" i="1"/>
  <c r="C11" i="1"/>
  <c r="D10" i="1"/>
  <c r="C10" i="1"/>
  <c r="D9" i="1"/>
  <c r="C9" i="1"/>
  <c r="D8" i="1"/>
  <c r="C8" i="1"/>
  <c r="D7" i="1"/>
  <c r="C7" i="1"/>
  <c r="D6" i="1"/>
  <c r="C6" i="1"/>
  <c r="D5" i="1"/>
  <c r="C5" i="1"/>
  <c r="D4" i="1"/>
  <c r="C4" i="1"/>
  <c r="C3" i="1"/>
  <c r="O8" i="9"/>
  <c r="P8" i="9"/>
  <c r="T7" i="9"/>
  <c r="U7" i="9"/>
  <c r="T5" i="9"/>
  <c r="U5" i="9"/>
  <c r="O9" i="9"/>
  <c r="P9" i="9"/>
  <c r="O10" i="9"/>
  <c r="Q8" i="9"/>
  <c r="R8" i="9"/>
  <c r="S8" i="9"/>
  <c r="T8" i="9"/>
  <c r="U8" i="9"/>
  <c r="Q9" i="9"/>
  <c r="R9" i="9"/>
  <c r="S9" i="9"/>
  <c r="P10" i="9"/>
  <c r="O11" i="9"/>
  <c r="T9" i="9"/>
  <c r="U9" i="9"/>
  <c r="P11" i="9"/>
  <c r="O12" i="9"/>
  <c r="Q10" i="9"/>
  <c r="R10" i="9"/>
  <c r="P12" i="9"/>
  <c r="Q12" i="9"/>
  <c r="R12" i="9"/>
  <c r="S12" i="9"/>
  <c r="Q11" i="9"/>
  <c r="R11" i="9"/>
  <c r="S11" i="9"/>
  <c r="S10" i="9"/>
  <c r="O13" i="9"/>
  <c r="P13" i="9"/>
  <c r="T12" i="9"/>
  <c r="U12" i="9"/>
  <c r="U10" i="9"/>
  <c r="T10" i="9"/>
  <c r="U11" i="9"/>
  <c r="T11" i="9"/>
  <c r="O14" i="9"/>
  <c r="Q13" i="9"/>
  <c r="R13" i="9"/>
  <c r="S13" i="9"/>
  <c r="U13" i="9"/>
  <c r="P14" i="9"/>
  <c r="Q14" i="9"/>
  <c r="R14" i="9"/>
  <c r="S14" i="9"/>
  <c r="O15" i="9"/>
  <c r="P15" i="9"/>
  <c r="O16" i="9"/>
  <c r="T13" i="9"/>
  <c r="U14" i="9"/>
  <c r="T14" i="9"/>
  <c r="P16" i="9"/>
  <c r="O17" i="9"/>
  <c r="Q15" i="9"/>
  <c r="R15" i="9"/>
  <c r="S15" i="9"/>
  <c r="P17" i="9"/>
  <c r="O18" i="9"/>
  <c r="T15" i="9"/>
  <c r="U15" i="9"/>
  <c r="Q16" i="9"/>
  <c r="R16" i="9"/>
  <c r="S16" i="9"/>
  <c r="Q17" i="9"/>
  <c r="R17" i="9"/>
  <c r="S17" i="9"/>
  <c r="T17" i="9"/>
  <c r="P18" i="9"/>
  <c r="O19" i="9"/>
  <c r="T16" i="9"/>
  <c r="U16" i="9"/>
  <c r="U17" i="9"/>
  <c r="P19" i="9"/>
  <c r="O20" i="9"/>
  <c r="Q18" i="9"/>
  <c r="R18" i="9"/>
  <c r="S18" i="9"/>
  <c r="Q19" i="9"/>
  <c r="R19" i="9"/>
  <c r="S19" i="9"/>
  <c r="U19" i="9"/>
  <c r="P20" i="9"/>
  <c r="Q20" i="9"/>
  <c r="R20" i="9"/>
  <c r="S20" i="9"/>
  <c r="U18" i="9"/>
  <c r="T18" i="9"/>
  <c r="O21" i="9"/>
  <c r="T19" i="9"/>
  <c r="T20" i="9"/>
  <c r="U20" i="9"/>
  <c r="Q21" i="9"/>
  <c r="R21" i="9"/>
  <c r="S21" i="9"/>
  <c r="T21" i="9"/>
  <c r="O22" i="9"/>
  <c r="P22" i="9"/>
  <c r="Q22" i="9"/>
  <c r="R22" i="9"/>
  <c r="S22" i="9"/>
  <c r="P21" i="9"/>
  <c r="U21" i="9"/>
  <c r="O23" i="9"/>
  <c r="P23" i="9"/>
  <c r="O24" i="9"/>
  <c r="U22" i="9"/>
  <c r="T22" i="9"/>
  <c r="P24" i="9"/>
  <c r="Q24" i="9"/>
  <c r="R24" i="9"/>
  <c r="S24" i="9"/>
  <c r="O25" i="9"/>
  <c r="Q23" i="9"/>
  <c r="R23" i="9"/>
  <c r="S23" i="9"/>
  <c r="T24" i="9"/>
  <c r="U24" i="9"/>
  <c r="P25" i="9"/>
  <c r="O26" i="9"/>
  <c r="Q25" i="9"/>
  <c r="R25" i="9"/>
  <c r="S25" i="9"/>
  <c r="T23" i="9"/>
  <c r="U23" i="9"/>
  <c r="P26" i="9"/>
  <c r="O27" i="9"/>
  <c r="T25" i="9"/>
  <c r="U25" i="9"/>
  <c r="P27" i="9"/>
  <c r="O28" i="9"/>
  <c r="Q26" i="9"/>
  <c r="R26" i="9"/>
  <c r="S26" i="9"/>
  <c r="Q27" i="9"/>
  <c r="R27" i="9"/>
  <c r="S27" i="9"/>
  <c r="P28" i="9"/>
  <c r="Q28" i="9"/>
  <c r="R28" i="9"/>
  <c r="S28" i="9"/>
  <c r="U26" i="9"/>
  <c r="T26" i="9"/>
  <c r="T27" i="9"/>
  <c r="U27" i="9"/>
  <c r="O29" i="9"/>
  <c r="P29" i="9"/>
  <c r="U28" i="9"/>
  <c r="T28" i="9"/>
  <c r="O30" i="9"/>
  <c r="Q29" i="9"/>
  <c r="R29" i="9"/>
  <c r="S29" i="9"/>
  <c r="P30" i="9"/>
  <c r="Q30" i="9"/>
  <c r="R30" i="9"/>
  <c r="S30" i="9"/>
  <c r="O31" i="9"/>
  <c r="T29" i="9"/>
  <c r="U29" i="9"/>
  <c r="U30" i="9"/>
  <c r="T30" i="9"/>
  <c r="P31" i="9"/>
  <c r="O32" i="9"/>
  <c r="P32" i="9"/>
  <c r="Q32" i="9"/>
  <c r="R32" i="9"/>
  <c r="S32" i="9"/>
  <c r="Q31" i="9"/>
  <c r="R31" i="9"/>
  <c r="S31" i="9"/>
  <c r="O33" i="9"/>
  <c r="P33" i="9"/>
  <c r="O34" i="9"/>
  <c r="T31" i="9"/>
  <c r="U31" i="9"/>
  <c r="T32" i="9"/>
  <c r="U32" i="9"/>
  <c r="Q33" i="9"/>
  <c r="R33" i="9"/>
  <c r="S33" i="9"/>
  <c r="U33" i="9"/>
  <c r="P34" i="9"/>
  <c r="O35" i="9"/>
  <c r="T33" i="9"/>
  <c r="P35" i="9"/>
  <c r="O36" i="9"/>
  <c r="Q34" i="9"/>
  <c r="R34" i="9"/>
  <c r="S34" i="9"/>
  <c r="P36" i="9"/>
  <c r="Q36" i="9"/>
  <c r="R36" i="9"/>
  <c r="S36" i="9"/>
  <c r="O37" i="9"/>
  <c r="U34" i="9"/>
  <c r="T34" i="9"/>
  <c r="Q35" i="9"/>
  <c r="R35" i="9"/>
  <c r="S35" i="9"/>
  <c r="U35" i="9"/>
  <c r="T35" i="9"/>
  <c r="P37" i="9"/>
  <c r="Q37" i="9"/>
  <c r="R37" i="9"/>
  <c r="S37" i="9"/>
  <c r="O38" i="9"/>
  <c r="T36" i="9"/>
  <c r="U36" i="9"/>
  <c r="T37" i="9"/>
  <c r="U37" i="9"/>
  <c r="P38" i="9"/>
  <c r="Q38" i="9"/>
  <c r="R38" i="9"/>
  <c r="S38" i="9"/>
  <c r="O39" i="9"/>
  <c r="P39" i="9"/>
  <c r="O40" i="9"/>
  <c r="U38" i="9"/>
  <c r="T38" i="9"/>
  <c r="P40" i="9"/>
  <c r="O41" i="9"/>
  <c r="Q39" i="9"/>
  <c r="R39" i="9"/>
  <c r="S39" i="9"/>
  <c r="P41" i="9"/>
  <c r="Q41" i="9"/>
  <c r="R41" i="9"/>
  <c r="S41" i="9"/>
  <c r="T39" i="9"/>
  <c r="U39" i="9"/>
  <c r="Q40" i="9"/>
  <c r="R40" i="9"/>
  <c r="S40" i="9"/>
  <c r="T41" i="9"/>
  <c r="U41" i="9"/>
  <c r="T40" i="9"/>
  <c r="U40" i="9"/>
  <c r="O42" i="9"/>
  <c r="P42" i="9"/>
  <c r="Q42" i="9"/>
  <c r="R42" i="9"/>
  <c r="S42" i="9"/>
  <c r="U42" i="9"/>
  <c r="T42" i="9"/>
  <c r="O43" i="9"/>
  <c r="P43" i="9"/>
  <c r="O44" i="9"/>
  <c r="Q43" i="9"/>
  <c r="R43" i="9"/>
  <c r="S43" i="9"/>
  <c r="P44" i="9"/>
  <c r="O45" i="9"/>
  <c r="T43" i="9"/>
  <c r="U43" i="9"/>
  <c r="Q44" i="9"/>
  <c r="R44" i="9"/>
  <c r="S44" i="9"/>
  <c r="T44" i="9"/>
  <c r="P45" i="9"/>
  <c r="Q45" i="9"/>
  <c r="R45" i="9"/>
  <c r="S45" i="9"/>
  <c r="U44" i="9"/>
  <c r="O46" i="9"/>
  <c r="P46" i="9"/>
  <c r="Q46" i="9"/>
  <c r="R46" i="9"/>
  <c r="S46" i="9"/>
  <c r="T45" i="9"/>
  <c r="U45" i="9"/>
  <c r="U46" i="9"/>
  <c r="T46" i="9"/>
  <c r="O47" i="9"/>
  <c r="P47" i="9"/>
  <c r="O48" i="9"/>
  <c r="P48" i="9"/>
  <c r="O49" i="9"/>
  <c r="Q47" i="9"/>
  <c r="R47" i="9"/>
  <c r="S47" i="9"/>
  <c r="P49" i="9"/>
  <c r="Q49" i="9"/>
  <c r="R49" i="9"/>
  <c r="S49" i="9"/>
  <c r="U47" i="9"/>
  <c r="T47" i="9"/>
  <c r="Q48" i="9"/>
  <c r="R48" i="9"/>
  <c r="S48" i="9"/>
  <c r="T49" i="9"/>
  <c r="U49" i="9"/>
  <c r="T48" i="9"/>
  <c r="U48" i="9"/>
  <c r="O50" i="9"/>
  <c r="P50" i="9"/>
  <c r="O51" i="9"/>
  <c r="P51" i="9"/>
  <c r="O52" i="9"/>
  <c r="Q51" i="9"/>
  <c r="R51" i="9"/>
  <c r="S51" i="9"/>
  <c r="Q50" i="9"/>
  <c r="R50" i="9"/>
  <c r="S50" i="9"/>
  <c r="P52" i="9"/>
  <c r="O53" i="9"/>
  <c r="U50" i="9"/>
  <c r="T50" i="9"/>
  <c r="T51" i="9"/>
  <c r="U51" i="9"/>
  <c r="Q52" i="9"/>
  <c r="R52" i="9"/>
  <c r="S52" i="9"/>
  <c r="P53" i="9"/>
  <c r="Q53" i="9"/>
  <c r="R53" i="9"/>
  <c r="S53" i="9"/>
  <c r="O54" i="9"/>
  <c r="T52" i="9"/>
  <c r="U52" i="9"/>
  <c r="P54" i="9"/>
  <c r="O55" i="9"/>
  <c r="T53" i="9"/>
  <c r="U53" i="9"/>
  <c r="Q54" i="9"/>
  <c r="R54" i="9"/>
  <c r="S54" i="9"/>
  <c r="U54" i="9"/>
  <c r="P55" i="9"/>
  <c r="O56" i="9"/>
  <c r="T54" i="9"/>
  <c r="Q55" i="9"/>
  <c r="R55" i="9"/>
  <c r="S55" i="9"/>
  <c r="P56" i="9"/>
  <c r="Q56" i="9"/>
  <c r="R56" i="9"/>
  <c r="S56" i="9"/>
  <c r="U55" i="9"/>
  <c r="T55" i="9"/>
  <c r="O57" i="9"/>
  <c r="T56" i="9"/>
  <c r="U56" i="9"/>
  <c r="P57" i="9"/>
  <c r="Q57" i="9"/>
  <c r="R57" i="9"/>
  <c r="S57" i="9"/>
  <c r="T57" i="9"/>
  <c r="U57" i="9"/>
  <c r="O58" i="9"/>
  <c r="P58" i="9"/>
  <c r="Q58" i="9"/>
  <c r="R58" i="9"/>
  <c r="S58" i="9"/>
  <c r="U58" i="9"/>
  <c r="T58" i="9"/>
  <c r="O59" i="9"/>
  <c r="P59" i="9"/>
  <c r="O60" i="9"/>
  <c r="Q59" i="9"/>
  <c r="R59" i="9"/>
  <c r="S59" i="9"/>
  <c r="U59" i="9"/>
  <c r="P60" i="9"/>
  <c r="O61" i="9"/>
  <c r="T59" i="9"/>
  <c r="P61" i="9"/>
  <c r="Q61" i="9"/>
  <c r="R61" i="9"/>
  <c r="S61" i="9"/>
  <c r="Q60" i="9"/>
  <c r="R60" i="9"/>
  <c r="S60" i="9"/>
  <c r="O62" i="9"/>
  <c r="P62" i="9"/>
  <c r="Q62" i="9"/>
  <c r="R62" i="9"/>
  <c r="S62" i="9"/>
  <c r="U61" i="9"/>
  <c r="T61" i="9"/>
  <c r="U60" i="9"/>
  <c r="T60" i="9"/>
  <c r="T62" i="9"/>
  <c r="U62" i="9"/>
  <c r="O63" i="9"/>
  <c r="P63" i="9"/>
  <c r="Q63" i="9"/>
  <c r="R63" i="9"/>
  <c r="S63" i="9"/>
  <c r="O64" i="9"/>
  <c r="P64" i="9"/>
  <c r="O65" i="9"/>
  <c r="T63" i="9"/>
  <c r="U63" i="9"/>
  <c r="P65" i="9"/>
  <c r="O66" i="9"/>
  <c r="Q64" i="9"/>
  <c r="R64" i="9"/>
  <c r="S64" i="9"/>
  <c r="P66" i="9"/>
  <c r="O67" i="9"/>
  <c r="Q66" i="9"/>
  <c r="R66" i="9"/>
  <c r="S66" i="9"/>
  <c r="U64" i="9"/>
  <c r="T64" i="9"/>
  <c r="Q65" i="9"/>
  <c r="R65" i="9"/>
  <c r="S65" i="9"/>
  <c r="T65" i="9"/>
  <c r="U65" i="9"/>
  <c r="P67" i="9"/>
  <c r="Q67" i="9"/>
  <c r="R67" i="9"/>
  <c r="S67" i="9"/>
  <c r="O68" i="9"/>
  <c r="T66" i="9"/>
  <c r="U66" i="9"/>
  <c r="P68" i="9"/>
  <c r="Q68" i="9"/>
  <c r="R68" i="9"/>
  <c r="S68" i="9"/>
  <c r="O69" i="9"/>
  <c r="T67" i="9"/>
  <c r="U67" i="9"/>
  <c r="U68" i="9"/>
  <c r="T68" i="9"/>
  <c r="P69" i="9"/>
  <c r="Q69" i="9"/>
  <c r="R69" i="9"/>
  <c r="S69" i="9"/>
  <c r="O70" i="9"/>
  <c r="P70" i="9"/>
  <c r="O71" i="9"/>
  <c r="T69" i="9"/>
  <c r="U69" i="9"/>
  <c r="Q70" i="9"/>
  <c r="R70" i="9"/>
  <c r="S70" i="9"/>
  <c r="T70" i="9"/>
  <c r="P71" i="9"/>
  <c r="Q71" i="9"/>
  <c r="R71" i="9"/>
  <c r="S71" i="9"/>
  <c r="O72" i="9"/>
  <c r="U70" i="9"/>
  <c r="P72" i="9"/>
  <c r="O73" i="9"/>
  <c r="T71" i="9"/>
  <c r="U71" i="9"/>
  <c r="P73" i="9"/>
  <c r="O74" i="9"/>
  <c r="Q73" i="9"/>
  <c r="R73" i="9"/>
  <c r="S73" i="9"/>
  <c r="Q72" i="9"/>
  <c r="R72" i="9"/>
  <c r="S72" i="9"/>
  <c r="P74" i="9"/>
  <c r="Q74" i="9"/>
  <c r="R74" i="9"/>
  <c r="S74" i="9"/>
  <c r="O75" i="9"/>
  <c r="U72" i="9"/>
  <c r="T72" i="9"/>
  <c r="T73" i="9"/>
  <c r="U73" i="9"/>
  <c r="P75" i="9"/>
  <c r="Q75" i="9"/>
  <c r="R75" i="9"/>
  <c r="S75" i="9"/>
  <c r="O76" i="9"/>
  <c r="T74" i="9"/>
  <c r="U74" i="9"/>
  <c r="P76" i="9"/>
  <c r="Q76" i="9"/>
  <c r="R76" i="9"/>
  <c r="S76" i="9"/>
  <c r="T75" i="9"/>
  <c r="U75" i="9"/>
  <c r="O77" i="9"/>
  <c r="T76" i="9"/>
  <c r="U76" i="9"/>
  <c r="Q77" i="9"/>
  <c r="R77" i="9"/>
  <c r="S77" i="9"/>
  <c r="T77" i="9"/>
  <c r="P77" i="9"/>
  <c r="O78" i="9"/>
  <c r="P78" i="9"/>
  <c r="Q78" i="9"/>
  <c r="R78" i="9"/>
  <c r="S78" i="9"/>
  <c r="O79" i="9"/>
  <c r="U77" i="9"/>
  <c r="T78" i="9"/>
  <c r="U78" i="9"/>
  <c r="P79" i="9"/>
  <c r="O80" i="9"/>
  <c r="P80" i="9"/>
  <c r="O81" i="9"/>
  <c r="Q79" i="9"/>
  <c r="R79" i="9"/>
  <c r="S79" i="9"/>
  <c r="P81" i="9"/>
  <c r="O82" i="9"/>
  <c r="T79" i="9"/>
  <c r="U79" i="9"/>
  <c r="Q80" i="9"/>
  <c r="R80" i="9"/>
  <c r="S80" i="9"/>
  <c r="P82" i="9"/>
  <c r="Q82" i="9"/>
  <c r="R82" i="9"/>
  <c r="S82" i="9"/>
  <c r="U80" i="9"/>
  <c r="T80" i="9"/>
  <c r="Q81" i="9"/>
  <c r="R81" i="9"/>
  <c r="S81" i="9"/>
  <c r="T82" i="9"/>
  <c r="U82" i="9"/>
  <c r="U81" i="9"/>
  <c r="T81" i="9"/>
  <c r="O83" i="9"/>
  <c r="P83" i="9"/>
  <c r="Q83" i="9"/>
  <c r="R83" i="9"/>
  <c r="S83" i="9"/>
  <c r="O84" i="9"/>
  <c r="T83" i="9"/>
  <c r="U83" i="9"/>
  <c r="P84" i="9"/>
  <c r="Q84" i="9"/>
  <c r="R84" i="9"/>
  <c r="S84" i="9"/>
  <c r="O85" i="9"/>
  <c r="P85" i="9"/>
  <c r="Q85" i="9"/>
  <c r="R85" i="9"/>
  <c r="S85" i="9"/>
  <c r="T84" i="9"/>
  <c r="U84" i="9"/>
  <c r="O86" i="9"/>
  <c r="T85" i="9"/>
  <c r="U85" i="9"/>
  <c r="P86" i="9"/>
  <c r="Q86" i="9"/>
  <c r="R86" i="9"/>
  <c r="S86" i="9"/>
  <c r="O87" i="9"/>
  <c r="P87" i="9"/>
  <c r="Q87" i="9"/>
  <c r="R87" i="9"/>
  <c r="S87" i="9"/>
  <c r="T86" i="9"/>
  <c r="U86" i="9"/>
  <c r="T87" i="9"/>
  <c r="U87" i="9"/>
  <c r="O88" i="9"/>
  <c r="P88" i="9"/>
  <c r="O89" i="9"/>
  <c r="Q88" i="9"/>
  <c r="R88" i="9"/>
  <c r="S88" i="9"/>
  <c r="P89" i="9"/>
  <c r="O90" i="9"/>
  <c r="U88" i="9"/>
  <c r="T88" i="9"/>
  <c r="P90" i="9"/>
  <c r="O91" i="9"/>
  <c r="Q90" i="9"/>
  <c r="R90" i="9"/>
  <c r="S90" i="9"/>
  <c r="Q89" i="9"/>
  <c r="R89" i="9"/>
  <c r="S89" i="9"/>
  <c r="P91" i="9"/>
  <c r="Q91" i="9"/>
  <c r="R91" i="9"/>
  <c r="S91" i="9"/>
  <c r="O92" i="9"/>
  <c r="U90" i="9"/>
  <c r="T90" i="9"/>
  <c r="T89" i="9"/>
  <c r="U89" i="9"/>
  <c r="T91" i="9"/>
  <c r="U91" i="9"/>
  <c r="P92" i="9"/>
  <c r="Q92" i="9"/>
  <c r="R92" i="9"/>
  <c r="S92" i="9"/>
  <c r="U92" i="9"/>
  <c r="T92" i="9"/>
  <c r="O93" i="9"/>
  <c r="P93" i="9"/>
  <c r="Q93" i="9"/>
  <c r="R93" i="9"/>
  <c r="S93" i="9"/>
  <c r="O94" i="9"/>
  <c r="P94" i="9"/>
  <c r="Q94" i="9"/>
  <c r="R94" i="9"/>
  <c r="S94" i="9"/>
  <c r="T93" i="9"/>
  <c r="U93" i="9"/>
  <c r="T94" i="9"/>
  <c r="U94" i="9"/>
  <c r="O95" i="9"/>
  <c r="P95" i="9"/>
  <c r="Q95" i="9"/>
  <c r="R95" i="9"/>
  <c r="S95" i="9"/>
  <c r="O96" i="9"/>
  <c r="P96" i="9"/>
  <c r="O97" i="9"/>
  <c r="T95" i="9"/>
  <c r="U95" i="9"/>
  <c r="Q96" i="9"/>
  <c r="R96" i="9"/>
  <c r="S96" i="9"/>
  <c r="P97" i="9"/>
  <c r="O98" i="9"/>
  <c r="T96" i="9"/>
  <c r="U96" i="9"/>
  <c r="Q97" i="9"/>
  <c r="R97" i="9"/>
  <c r="S97" i="9"/>
  <c r="P98" i="9"/>
  <c r="O99" i="9"/>
  <c r="Q98" i="9"/>
  <c r="R98" i="9"/>
  <c r="S98" i="9"/>
  <c r="T97" i="9"/>
  <c r="U97" i="9"/>
  <c r="P99" i="9"/>
  <c r="Q99" i="9"/>
  <c r="R99" i="9"/>
  <c r="S99" i="9"/>
  <c r="T98" i="9"/>
  <c r="U98" i="9"/>
  <c r="U99" i="9"/>
  <c r="T99" i="9"/>
  <c r="O100" i="9"/>
  <c r="P100" i="9"/>
  <c r="O101" i="9"/>
  <c r="Q100" i="9"/>
  <c r="R100" i="9"/>
  <c r="S100" i="9"/>
  <c r="P101" i="9"/>
  <c r="Q101" i="9"/>
  <c r="R101" i="9"/>
  <c r="S101" i="9"/>
  <c r="U100" i="9"/>
  <c r="T100" i="9"/>
  <c r="O102" i="9"/>
  <c r="P102" i="9"/>
  <c r="Q102" i="9"/>
  <c r="R102" i="9"/>
  <c r="S102" i="9"/>
  <c r="O103" i="9"/>
  <c r="U101" i="9"/>
  <c r="T101" i="9"/>
  <c r="P103" i="9"/>
  <c r="Q103" i="9"/>
  <c r="R103" i="9"/>
  <c r="S103" i="9"/>
  <c r="T102" i="9"/>
  <c r="U102" i="9"/>
  <c r="O104" i="9"/>
  <c r="P104" i="9"/>
  <c r="O105" i="9"/>
  <c r="T103" i="9"/>
  <c r="U103" i="9"/>
  <c r="Q104" i="9"/>
  <c r="R104" i="9"/>
  <c r="S104" i="9"/>
  <c r="P105" i="9"/>
  <c r="Q105" i="9"/>
  <c r="R105" i="9"/>
  <c r="S105" i="9"/>
  <c r="O106" i="9"/>
  <c r="T104" i="9"/>
  <c r="U104" i="9"/>
  <c r="P106" i="9"/>
  <c r="Q106" i="9"/>
  <c r="R106" i="9"/>
  <c r="S106" i="9"/>
  <c r="T105" i="9"/>
  <c r="U105" i="9"/>
  <c r="T106" i="9"/>
  <c r="U106" i="9"/>
  <c r="O107" i="9"/>
  <c r="P107" i="9"/>
  <c r="O108" i="9"/>
  <c r="P108" i="9"/>
  <c r="Q108" i="9"/>
  <c r="R108" i="9"/>
  <c r="S108" i="9"/>
  <c r="Q107" i="9"/>
  <c r="R107" i="9"/>
  <c r="S107" i="9"/>
  <c r="O109" i="9"/>
  <c r="P109" i="9"/>
  <c r="U108" i="9"/>
  <c r="T108" i="9"/>
  <c r="U107" i="9"/>
  <c r="T107" i="9"/>
  <c r="Q109" i="9"/>
  <c r="R109" i="9"/>
  <c r="S109" i="9"/>
  <c r="O110" i="9"/>
  <c r="P110" i="9"/>
  <c r="Q110" i="9"/>
  <c r="R110" i="9"/>
  <c r="S110" i="9"/>
  <c r="O111" i="9"/>
  <c r="T109" i="9"/>
  <c r="U109" i="9"/>
  <c r="P111" i="9"/>
  <c r="Q111" i="9"/>
  <c r="R111" i="9"/>
  <c r="S111" i="9"/>
  <c r="O112" i="9"/>
  <c r="T110" i="9"/>
  <c r="U110" i="9"/>
  <c r="T111" i="9"/>
  <c r="U111" i="9"/>
  <c r="P112" i="9"/>
  <c r="Q112" i="9"/>
  <c r="R112" i="9"/>
  <c r="S112" i="9"/>
  <c r="O113" i="9"/>
  <c r="T112" i="9"/>
  <c r="U112" i="9"/>
  <c r="P113" i="9"/>
  <c r="O114" i="9"/>
  <c r="Q113" i="9"/>
  <c r="R113" i="9"/>
  <c r="S113" i="9"/>
  <c r="T113" i="9"/>
  <c r="U113" i="9"/>
  <c r="P114" i="9"/>
  <c r="O115" i="9"/>
  <c r="P115" i="9"/>
  <c r="O116" i="9"/>
  <c r="Q115" i="9"/>
  <c r="R115" i="9"/>
  <c r="S115" i="9"/>
  <c r="Q114" i="9"/>
  <c r="R114" i="9"/>
  <c r="S114" i="9"/>
  <c r="T114" i="9"/>
  <c r="U114" i="9"/>
  <c r="U115" i="9"/>
  <c r="T115" i="9"/>
  <c r="P116" i="9"/>
  <c r="O117" i="9"/>
  <c r="P117" i="9"/>
  <c r="Q117" i="9"/>
  <c r="R117" i="9"/>
  <c r="S117" i="9"/>
  <c r="Q116" i="9"/>
  <c r="R116" i="9"/>
  <c r="S116" i="9"/>
  <c r="O118" i="9"/>
  <c r="T116" i="9"/>
  <c r="U116" i="9"/>
  <c r="P118" i="9"/>
  <c r="Q118" i="9"/>
  <c r="R118" i="9"/>
  <c r="S118" i="9"/>
  <c r="O119" i="9"/>
  <c r="T117" i="9"/>
  <c r="U117" i="9"/>
  <c r="P119" i="9"/>
  <c r="O120" i="9"/>
  <c r="T118" i="9"/>
  <c r="U118" i="9"/>
  <c r="Q119" i="9"/>
  <c r="R119" i="9"/>
  <c r="S119" i="9"/>
  <c r="P120" i="9"/>
  <c r="Q120" i="9"/>
  <c r="R120" i="9"/>
  <c r="S120" i="9"/>
  <c r="U119" i="9"/>
  <c r="T119" i="9"/>
  <c r="T120" i="9"/>
  <c r="U120" i="9"/>
  <c r="O121" i="9"/>
  <c r="P121" i="9"/>
  <c r="O122" i="9"/>
  <c r="P122" i="9"/>
  <c r="Q122" i="9"/>
  <c r="R122" i="9"/>
  <c r="S122" i="9"/>
  <c r="Q121" i="9"/>
  <c r="R121" i="9"/>
  <c r="S121" i="9"/>
  <c r="T122" i="9"/>
  <c r="U122" i="9"/>
  <c r="T121" i="9"/>
  <c r="U121" i="9"/>
  <c r="O123" i="9"/>
  <c r="P123" i="9"/>
  <c r="O124" i="9"/>
  <c r="Q123" i="9"/>
  <c r="R123" i="9"/>
  <c r="S123" i="9"/>
  <c r="P124" i="9"/>
  <c r="Q124" i="9"/>
  <c r="R124" i="9"/>
  <c r="S124" i="9"/>
  <c r="U123" i="9"/>
  <c r="T123" i="9"/>
  <c r="O125" i="9"/>
  <c r="U124" i="9"/>
  <c r="T124" i="9"/>
  <c r="P125" i="9"/>
  <c r="Q125" i="9"/>
  <c r="R125" i="9"/>
  <c r="S125" i="9"/>
  <c r="O126" i="9"/>
  <c r="Q126" i="9"/>
  <c r="R126" i="9"/>
  <c r="S126" i="9"/>
  <c r="T125" i="9"/>
  <c r="U125" i="9"/>
  <c r="P126" i="9"/>
  <c r="O127" i="9"/>
  <c r="P127" i="9"/>
  <c r="Q127" i="9"/>
  <c r="R127" i="9"/>
  <c r="S127" i="9"/>
  <c r="O128" i="9"/>
  <c r="T126" i="9"/>
  <c r="U126" i="9"/>
  <c r="T127" i="9"/>
  <c r="U127" i="9"/>
  <c r="P128" i="9"/>
  <c r="O129" i="9"/>
  <c r="Q128" i="9"/>
  <c r="R128" i="9"/>
  <c r="S128" i="9"/>
  <c r="U128" i="9"/>
  <c r="T128" i="9"/>
  <c r="P129" i="9"/>
  <c r="Q129" i="9"/>
  <c r="R129" i="9"/>
  <c r="S129" i="9"/>
  <c r="T129" i="9"/>
  <c r="U129" i="9"/>
  <c r="O130" i="9"/>
  <c r="P130" i="9"/>
  <c r="Q130" i="9"/>
  <c r="R130" i="9"/>
  <c r="S130" i="9"/>
  <c r="O131" i="9"/>
  <c r="P131" i="9"/>
  <c r="O132" i="9"/>
  <c r="Q131" i="9"/>
  <c r="R131" i="9"/>
  <c r="S131" i="9"/>
  <c r="T130" i="9"/>
  <c r="U130" i="9"/>
  <c r="P132" i="9"/>
  <c r="O133" i="9"/>
  <c r="Q132" i="9"/>
  <c r="R132" i="9"/>
  <c r="S132" i="9"/>
  <c r="U131" i="9"/>
  <c r="T131" i="9"/>
  <c r="P133" i="9"/>
  <c r="Q133" i="9"/>
  <c r="R133" i="9"/>
  <c r="S133" i="9"/>
  <c r="O134" i="9"/>
  <c r="T132" i="9"/>
  <c r="U132" i="9"/>
  <c r="T133" i="9"/>
  <c r="U133" i="9"/>
  <c r="P134" i="9"/>
  <c r="O135" i="9"/>
  <c r="Q134" i="9"/>
  <c r="R134" i="9"/>
  <c r="S134" i="9"/>
  <c r="P135" i="9"/>
  <c r="Q135" i="9"/>
  <c r="R135" i="9"/>
  <c r="S135" i="9"/>
  <c r="O136" i="9"/>
  <c r="T134" i="9"/>
  <c r="U134" i="9"/>
  <c r="T135" i="9"/>
  <c r="U135" i="9"/>
  <c r="P136" i="9"/>
  <c r="O137" i="9"/>
  <c r="P137" i="9"/>
  <c r="Q137" i="9"/>
  <c r="R137" i="9"/>
  <c r="S137" i="9"/>
  <c r="O138" i="9"/>
  <c r="Q136" i="9"/>
  <c r="R136" i="9"/>
  <c r="S136" i="9"/>
  <c r="T136" i="9"/>
  <c r="U136" i="9"/>
  <c r="P138" i="9"/>
  <c r="Q138" i="9"/>
  <c r="R138" i="9"/>
  <c r="S138" i="9"/>
  <c r="T137" i="9"/>
  <c r="U137" i="9"/>
  <c r="T138" i="9"/>
  <c r="U138" i="9"/>
  <c r="O139" i="9"/>
  <c r="P139" i="9"/>
  <c r="O140" i="9"/>
  <c r="P140" i="9"/>
  <c r="O141" i="9"/>
  <c r="Q139" i="9"/>
  <c r="R139" i="9"/>
  <c r="S139" i="9"/>
  <c r="P141" i="9"/>
  <c r="Q141" i="9"/>
  <c r="R141" i="9"/>
  <c r="S141" i="9"/>
  <c r="O142" i="9"/>
  <c r="U139" i="9"/>
  <c r="T139" i="9"/>
  <c r="Q140" i="9"/>
  <c r="R140" i="9"/>
  <c r="S140" i="9"/>
  <c r="U140" i="9"/>
  <c r="T140" i="9"/>
  <c r="P142" i="9"/>
  <c r="Q142" i="9"/>
  <c r="R142" i="9"/>
  <c r="S142" i="9"/>
  <c r="T141" i="9"/>
  <c r="U141" i="9"/>
  <c r="O143" i="9"/>
  <c r="T142" i="9"/>
  <c r="U142" i="9"/>
  <c r="P143" i="9"/>
  <c r="Q143" i="9"/>
  <c r="R143" i="9"/>
  <c r="S143" i="9"/>
  <c r="O144" i="9"/>
  <c r="U143" i="9"/>
  <c r="T143" i="9"/>
  <c r="P144" i="9"/>
  <c r="Q144" i="9"/>
  <c r="R144" i="9"/>
  <c r="S144" i="9"/>
  <c r="O145" i="9"/>
  <c r="T144" i="9"/>
  <c r="U144" i="9"/>
  <c r="P145" i="9"/>
  <c r="Q145" i="9"/>
  <c r="R145" i="9"/>
  <c r="S145" i="9"/>
  <c r="T145" i="9"/>
  <c r="U145" i="9"/>
  <c r="O146" i="9"/>
  <c r="P146" i="9"/>
  <c r="O147" i="9"/>
  <c r="P147" i="9"/>
  <c r="O148" i="9"/>
  <c r="Q146" i="9"/>
  <c r="R146" i="9"/>
  <c r="S146" i="9"/>
  <c r="Q147" i="9"/>
  <c r="R147" i="9"/>
  <c r="S147" i="9"/>
  <c r="P148" i="9"/>
  <c r="O149" i="9"/>
  <c r="Q148" i="9"/>
  <c r="R148" i="9"/>
  <c r="S148" i="9"/>
  <c r="U147" i="9"/>
  <c r="T147" i="9"/>
  <c r="T146" i="9"/>
  <c r="U146" i="9"/>
  <c r="P149" i="9"/>
  <c r="Q149" i="9"/>
  <c r="R149" i="9"/>
  <c r="S149" i="9"/>
  <c r="O150" i="9"/>
  <c r="T148" i="9"/>
  <c r="U148" i="9"/>
  <c r="T149" i="9"/>
  <c r="U149" i="9"/>
  <c r="P150" i="9"/>
  <c r="Q150" i="9"/>
  <c r="R150" i="9"/>
  <c r="S150" i="9"/>
  <c r="O151" i="9"/>
  <c r="P151" i="9"/>
  <c r="Q151" i="9"/>
  <c r="R151" i="9"/>
  <c r="S151" i="9"/>
  <c r="T150" i="9"/>
  <c r="U150" i="9"/>
  <c r="U151" i="9"/>
  <c r="T151" i="9"/>
  <c r="O152" i="9"/>
  <c r="P152" i="9"/>
  <c r="Q152" i="9"/>
  <c r="R152" i="9"/>
  <c r="S152" i="9"/>
  <c r="O153" i="9"/>
  <c r="P153" i="9"/>
  <c r="O154" i="9"/>
  <c r="Q153" i="9"/>
  <c r="R153" i="9"/>
  <c r="S153" i="9"/>
  <c r="T152" i="9"/>
  <c r="U152" i="9"/>
  <c r="T153" i="9"/>
  <c r="U153" i="9"/>
  <c r="P154" i="9"/>
  <c r="Q154" i="9"/>
  <c r="R154" i="9"/>
  <c r="S154" i="9"/>
  <c r="O155" i="9"/>
  <c r="P155" i="9"/>
  <c r="O156" i="9"/>
  <c r="T154" i="9"/>
  <c r="U154" i="9"/>
  <c r="Q155" i="9"/>
  <c r="R155" i="9"/>
  <c r="S155" i="9"/>
  <c r="U155" i="9"/>
  <c r="P156" i="9"/>
  <c r="O157" i="9"/>
  <c r="T155" i="9"/>
  <c r="P157" i="9"/>
  <c r="O158" i="9"/>
  <c r="Q156" i="9"/>
  <c r="R156" i="9"/>
  <c r="S156" i="9"/>
  <c r="Q157" i="9"/>
  <c r="R157" i="9"/>
  <c r="S157" i="9"/>
  <c r="U157" i="9"/>
  <c r="T156" i="9"/>
  <c r="U156" i="9"/>
  <c r="T157" i="9"/>
  <c r="P158" i="9"/>
  <c r="Q158" i="9"/>
  <c r="R158" i="9"/>
  <c r="S158" i="9"/>
  <c r="O159" i="9"/>
  <c r="T158" i="9"/>
  <c r="U158" i="9"/>
  <c r="P159" i="9"/>
  <c r="Q159" i="9"/>
  <c r="R159" i="9"/>
  <c r="S159" i="9"/>
  <c r="O160" i="9"/>
  <c r="T159" i="9"/>
  <c r="U159" i="9"/>
  <c r="P160" i="9"/>
  <c r="Q160" i="9"/>
  <c r="R160" i="9"/>
  <c r="S160" i="9"/>
  <c r="T160" i="9"/>
  <c r="U160" i="9"/>
  <c r="O161" i="9"/>
  <c r="P161" i="9"/>
  <c r="Q161" i="9"/>
  <c r="R161" i="9"/>
  <c r="S161" i="9"/>
  <c r="T161" i="9"/>
  <c r="U161" i="9"/>
  <c r="O162" i="9"/>
  <c r="P162" i="9"/>
  <c r="Q162" i="9"/>
  <c r="R162" i="9"/>
  <c r="S162" i="9"/>
  <c r="T162" i="9"/>
  <c r="U162" i="9"/>
  <c r="O163" i="9"/>
  <c r="P163" i="9"/>
  <c r="Q163" i="9"/>
  <c r="R163" i="9"/>
  <c r="S163" i="9"/>
  <c r="U163" i="9"/>
  <c r="T163" i="9"/>
  <c r="O164" i="9"/>
  <c r="P164" i="9"/>
  <c r="Q164" i="9"/>
  <c r="R164" i="9"/>
  <c r="S164" i="9"/>
  <c r="O165" i="9"/>
  <c r="P165" i="9"/>
  <c r="O166" i="9"/>
  <c r="T164" i="9"/>
  <c r="U164" i="9"/>
  <c r="P166" i="9"/>
  <c r="O167" i="9"/>
  <c r="Q165" i="9"/>
  <c r="R165" i="9"/>
  <c r="S165" i="9"/>
  <c r="Q166" i="9"/>
  <c r="R166" i="9"/>
  <c r="S166" i="9"/>
  <c r="T166" i="9"/>
  <c r="P167" i="9"/>
  <c r="Q167" i="9"/>
  <c r="R167" i="9"/>
  <c r="S167" i="9"/>
  <c r="U165" i="9"/>
  <c r="T165" i="9"/>
  <c r="U166" i="9"/>
  <c r="T167" i="9"/>
  <c r="U167" i="9"/>
  <c r="O168" i="9"/>
  <c r="P168" i="9"/>
  <c r="Q168" i="9"/>
  <c r="R168" i="9"/>
  <c r="S168" i="9"/>
  <c r="O169" i="9"/>
  <c r="P169" i="9"/>
  <c r="Q169" i="9"/>
  <c r="R169" i="9"/>
  <c r="S169" i="9"/>
  <c r="T168" i="9"/>
  <c r="U168" i="9"/>
  <c r="O170" i="9"/>
  <c r="P170" i="9"/>
  <c r="Q170" i="9"/>
  <c r="R170" i="9"/>
  <c r="S170" i="9"/>
  <c r="T169" i="9"/>
  <c r="U169" i="9"/>
  <c r="T170" i="9"/>
  <c r="U170" i="9"/>
  <c r="O171" i="9"/>
  <c r="P171" i="9"/>
  <c r="O172" i="9"/>
  <c r="Q171" i="9"/>
  <c r="R171" i="9"/>
  <c r="S171" i="9"/>
  <c r="T171" i="9"/>
  <c r="P172" i="9"/>
  <c r="O173" i="9"/>
  <c r="Q172" i="9"/>
  <c r="R172" i="9"/>
  <c r="S172" i="9"/>
  <c r="U171" i="9"/>
  <c r="T172" i="9"/>
  <c r="U172" i="9"/>
  <c r="P173" i="9"/>
  <c r="O174" i="9"/>
  <c r="P174" i="9"/>
  <c r="O175" i="9"/>
  <c r="Q173" i="9"/>
  <c r="R173" i="9"/>
  <c r="S173" i="9"/>
  <c r="Q174" i="9"/>
  <c r="R174" i="9"/>
  <c r="S174" i="9"/>
  <c r="T174" i="9"/>
  <c r="P175" i="9"/>
  <c r="Q175" i="9"/>
  <c r="R175" i="9"/>
  <c r="S175" i="9"/>
  <c r="U173" i="9"/>
  <c r="T173" i="9"/>
  <c r="U174" i="9"/>
  <c r="T175" i="9"/>
  <c r="U175" i="9"/>
  <c r="O176" i="9"/>
  <c r="P176" i="9"/>
  <c r="Q176" i="9"/>
  <c r="R176" i="9"/>
  <c r="S176" i="9"/>
  <c r="O177" i="9"/>
  <c r="P177" i="9"/>
  <c r="Q177" i="9"/>
  <c r="R177" i="9"/>
  <c r="S177" i="9"/>
  <c r="T176" i="9"/>
  <c r="U176" i="9"/>
  <c r="T177" i="9"/>
  <c r="U177" i="9"/>
  <c r="O178" i="9"/>
  <c r="P178" i="9"/>
  <c r="Q178" i="9"/>
  <c r="R178" i="9"/>
  <c r="S178" i="9"/>
  <c r="T178" i="9"/>
  <c r="U178" i="9"/>
  <c r="O179" i="9"/>
  <c r="P179" i="9"/>
  <c r="O180" i="9"/>
  <c r="P180" i="9"/>
  <c r="Q180" i="9"/>
  <c r="R180" i="9"/>
  <c r="S180" i="9"/>
  <c r="Q179" i="9"/>
  <c r="R179" i="9"/>
  <c r="S179" i="9"/>
  <c r="O181" i="9"/>
  <c r="P181" i="9"/>
  <c r="O182" i="9"/>
  <c r="T179" i="9"/>
  <c r="U179" i="9"/>
  <c r="T180" i="9"/>
  <c r="U180" i="9"/>
  <c r="P182" i="9"/>
  <c r="Q182" i="9"/>
  <c r="R182" i="9"/>
  <c r="S182" i="9"/>
  <c r="Q181" i="9"/>
  <c r="R181" i="9"/>
  <c r="S181" i="9"/>
  <c r="O183" i="9"/>
  <c r="P183" i="9"/>
  <c r="U181" i="9"/>
  <c r="T181" i="9"/>
  <c r="T182" i="9"/>
  <c r="U182" i="9"/>
  <c r="Q183" i="9"/>
  <c r="R183" i="9"/>
  <c r="S183" i="9"/>
  <c r="T183" i="9"/>
  <c r="O184" i="9"/>
  <c r="P184" i="9"/>
  <c r="Q184" i="9"/>
  <c r="R184" i="9"/>
  <c r="S184" i="9"/>
  <c r="U183" i="9"/>
  <c r="T184" i="9"/>
  <c r="U184" i="9"/>
  <c r="O185" i="9"/>
  <c r="P185" i="9"/>
  <c r="Q185" i="9"/>
  <c r="R185" i="9"/>
  <c r="S185" i="9"/>
  <c r="U185" i="9"/>
  <c r="T185" i="9"/>
  <c r="O186" i="9"/>
  <c r="P186" i="9"/>
  <c r="O187" i="9"/>
  <c r="Q186" i="9"/>
  <c r="R186" i="9"/>
  <c r="S186" i="9"/>
  <c r="U186" i="9"/>
  <c r="P187" i="9"/>
  <c r="O188" i="9"/>
  <c r="Q187" i="9"/>
  <c r="R187" i="9"/>
  <c r="S187" i="9"/>
  <c r="T186" i="9"/>
  <c r="T187" i="9"/>
  <c r="U187" i="9"/>
  <c r="P188" i="9"/>
  <c r="O189" i="9"/>
  <c r="P189" i="9"/>
  <c r="O190" i="9"/>
  <c r="Q188" i="9"/>
  <c r="R188" i="9"/>
  <c r="S188" i="9"/>
  <c r="P190" i="9"/>
  <c r="O191" i="9"/>
  <c r="Q190" i="9"/>
  <c r="R190" i="9"/>
  <c r="S190" i="9"/>
  <c r="U188" i="9"/>
  <c r="T188" i="9"/>
  <c r="Q189" i="9"/>
  <c r="R189" i="9"/>
  <c r="S189" i="9"/>
  <c r="U189" i="9"/>
  <c r="T189" i="9"/>
  <c r="U190" i="9"/>
  <c r="T190" i="9"/>
  <c r="P191" i="9"/>
  <c r="Q191" i="9"/>
  <c r="R191" i="9"/>
  <c r="S191" i="9"/>
  <c r="U191" i="9"/>
  <c r="T191" i="9"/>
  <c r="O192" i="9"/>
  <c r="P192" i="9"/>
  <c r="O193" i="9"/>
  <c r="Q192" i="9"/>
  <c r="R192" i="9"/>
  <c r="S192" i="9"/>
  <c r="P193" i="9"/>
  <c r="Q193" i="9"/>
  <c r="R193" i="9"/>
  <c r="S193" i="9"/>
  <c r="T192" i="9"/>
  <c r="U192" i="9"/>
  <c r="T193" i="9"/>
  <c r="U193" i="9"/>
  <c r="O194" i="9"/>
  <c r="P194" i="9"/>
  <c r="O195" i="9"/>
  <c r="Q194" i="9"/>
  <c r="R194" i="9"/>
  <c r="S194" i="9"/>
  <c r="P195" i="9"/>
  <c r="O196" i="9"/>
  <c r="T194" i="9"/>
  <c r="U194" i="9"/>
  <c r="P196" i="9"/>
  <c r="O197" i="9"/>
  <c r="Q195" i="9"/>
  <c r="R195" i="9"/>
  <c r="S195" i="9"/>
  <c r="Q196" i="9"/>
  <c r="R196" i="9"/>
  <c r="S196" i="9"/>
  <c r="P197" i="9"/>
  <c r="O198" i="9"/>
  <c r="Q197" i="9"/>
  <c r="R197" i="9"/>
  <c r="S197" i="9"/>
  <c r="U195" i="9"/>
  <c r="T195" i="9"/>
  <c r="T196" i="9"/>
  <c r="U196" i="9"/>
  <c r="P198" i="9"/>
  <c r="Q198" i="9"/>
  <c r="R198" i="9"/>
  <c r="S198" i="9"/>
  <c r="O199" i="9"/>
  <c r="T197" i="9"/>
  <c r="U197" i="9"/>
  <c r="P199" i="9"/>
  <c r="Q199" i="9"/>
  <c r="R199" i="9"/>
  <c r="S199" i="9"/>
  <c r="O200" i="9"/>
  <c r="T198" i="9"/>
  <c r="U198" i="9"/>
  <c r="U199" i="9"/>
  <c r="T199" i="9"/>
  <c r="P200" i="9"/>
  <c r="O201" i="9"/>
  <c r="P201" i="9"/>
  <c r="Q201" i="9"/>
  <c r="R201" i="9"/>
  <c r="S201" i="9"/>
  <c r="O202" i="9"/>
  <c r="Q200" i="9"/>
  <c r="R200" i="9"/>
  <c r="S200" i="9"/>
  <c r="P202" i="9"/>
  <c r="Q202" i="9"/>
  <c r="R202" i="9"/>
  <c r="S202" i="9"/>
  <c r="O203" i="9"/>
  <c r="T200" i="9"/>
  <c r="U200" i="9"/>
  <c r="T201" i="9"/>
  <c r="U201" i="9"/>
  <c r="P203" i="9"/>
  <c r="O204" i="9"/>
  <c r="T202" i="9"/>
  <c r="U202" i="9"/>
  <c r="P204" i="9"/>
  <c r="O205" i="9"/>
  <c r="Q203" i="9"/>
  <c r="R203" i="9"/>
  <c r="S203" i="9"/>
  <c r="Q204" i="9"/>
  <c r="R204" i="9"/>
  <c r="S204" i="9"/>
  <c r="U204" i="9"/>
  <c r="P205" i="9"/>
  <c r="Q205" i="9"/>
  <c r="R205" i="9"/>
  <c r="S205" i="9"/>
  <c r="O206" i="9"/>
  <c r="U203" i="9"/>
  <c r="T203" i="9"/>
  <c r="T204" i="9"/>
  <c r="P206" i="9"/>
  <c r="Q206" i="9"/>
  <c r="R206" i="9"/>
  <c r="S206" i="9"/>
  <c r="O207" i="9"/>
  <c r="U205" i="9"/>
  <c r="T205" i="9"/>
  <c r="P207" i="9"/>
  <c r="Q207" i="9"/>
  <c r="R207" i="9"/>
  <c r="S207" i="9"/>
  <c r="O208" i="9"/>
  <c r="T206" i="9"/>
  <c r="U206" i="9"/>
  <c r="U207" i="9"/>
  <c r="T207" i="9"/>
  <c r="P208" i="9"/>
  <c r="O209" i="9"/>
  <c r="P209" i="9"/>
  <c r="Q209" i="9"/>
  <c r="R209" i="9"/>
  <c r="S209" i="9"/>
  <c r="Q208" i="9"/>
  <c r="R208" i="9"/>
  <c r="S208" i="9"/>
  <c r="T209" i="9"/>
  <c r="U209" i="9"/>
  <c r="T208" i="9"/>
  <c r="U208" i="9"/>
  <c r="O210" i="9"/>
  <c r="P210" i="9"/>
  <c r="Q210" i="9"/>
  <c r="R210" i="9"/>
  <c r="S210" i="9"/>
  <c r="T210" i="9"/>
  <c r="U210" i="9"/>
  <c r="O211" i="9"/>
  <c r="P211" i="9"/>
  <c r="Q211" i="9"/>
  <c r="R211" i="9"/>
  <c r="S211" i="9"/>
  <c r="O212" i="9"/>
  <c r="U211" i="9"/>
  <c r="T211" i="9"/>
  <c r="P212" i="9"/>
  <c r="Q212" i="9"/>
  <c r="R212" i="9"/>
  <c r="S212" i="9"/>
  <c r="O213" i="9"/>
  <c r="T212" i="9"/>
  <c r="U212" i="9"/>
  <c r="P213" i="9"/>
  <c r="O214" i="9"/>
  <c r="Q213" i="9"/>
  <c r="R213" i="9"/>
  <c r="S213" i="9"/>
  <c r="U213" i="9"/>
  <c r="T213" i="9"/>
  <c r="P214" i="9"/>
  <c r="Q214" i="9"/>
  <c r="R214" i="9"/>
  <c r="S214" i="9"/>
  <c r="O215" i="9"/>
  <c r="P215" i="9"/>
  <c r="Q215" i="9"/>
  <c r="R215" i="9"/>
  <c r="S215" i="9"/>
  <c r="T214" i="9"/>
  <c r="U214" i="9"/>
  <c r="O216" i="9"/>
  <c r="U215" i="9"/>
  <c r="T215" i="9"/>
  <c r="P216" i="9"/>
  <c r="Q216" i="9"/>
  <c r="R216" i="9"/>
  <c r="S216" i="9"/>
  <c r="T216" i="9"/>
  <c r="U216" i="9"/>
  <c r="O217" i="9"/>
  <c r="P217" i="9"/>
  <c r="O218" i="9"/>
  <c r="P218" i="9"/>
  <c r="Q218" i="9"/>
  <c r="R218" i="9"/>
  <c r="S218" i="9"/>
  <c r="O219" i="9"/>
  <c r="Q217" i="9"/>
  <c r="R217" i="9"/>
  <c r="S217" i="9"/>
  <c r="T218" i="9"/>
  <c r="U218" i="9"/>
  <c r="T217" i="9"/>
  <c r="U217" i="9"/>
  <c r="P219" i="9"/>
  <c r="O220" i="9"/>
  <c r="P220" i="9"/>
  <c r="O221" i="9"/>
  <c r="Q219" i="9"/>
  <c r="R219" i="9"/>
  <c r="S219" i="9"/>
  <c r="Q220" i="9"/>
  <c r="R220" i="9"/>
  <c r="S220" i="9"/>
  <c r="U219" i="9"/>
  <c r="T219" i="9"/>
  <c r="P221" i="9"/>
  <c r="Q221" i="9"/>
  <c r="R221" i="9"/>
  <c r="S221" i="9"/>
  <c r="O222" i="9"/>
  <c r="T220" i="9"/>
  <c r="U220" i="9"/>
  <c r="T221" i="9"/>
  <c r="U221" i="9"/>
  <c r="P222" i="9"/>
  <c r="Q222" i="9"/>
  <c r="R222" i="9"/>
  <c r="S222" i="9"/>
  <c r="O223" i="9"/>
  <c r="P223" i="9"/>
  <c r="Q223" i="9"/>
  <c r="R223" i="9"/>
  <c r="S223" i="9"/>
  <c r="T222" i="9"/>
  <c r="U222" i="9"/>
  <c r="U223" i="9"/>
  <c r="T223" i="9"/>
  <c r="O224" i="9"/>
  <c r="P224" i="9"/>
  <c r="O225" i="9"/>
  <c r="Q224" i="9"/>
  <c r="R224" i="9"/>
  <c r="S224" i="9"/>
  <c r="T224" i="9"/>
  <c r="U224" i="9"/>
  <c r="P225" i="9"/>
  <c r="Q225" i="9"/>
  <c r="R225" i="9"/>
  <c r="S225" i="9"/>
  <c r="O226" i="9"/>
  <c r="T225" i="9"/>
  <c r="U225" i="9"/>
  <c r="P226" i="9"/>
  <c r="O227" i="9"/>
  <c r="Q226" i="9"/>
  <c r="R226" i="9"/>
  <c r="S226" i="9"/>
  <c r="P227" i="9"/>
  <c r="O228" i="9"/>
  <c r="T226" i="9"/>
  <c r="U226" i="9"/>
  <c r="P228" i="9"/>
  <c r="O229" i="9"/>
  <c r="Q228" i="9"/>
  <c r="R228" i="9"/>
  <c r="S228" i="9"/>
  <c r="Q227" i="9"/>
  <c r="R227" i="9"/>
  <c r="S227" i="9"/>
  <c r="P229" i="9"/>
  <c r="O230" i="9"/>
  <c r="Q229" i="9"/>
  <c r="R229" i="9"/>
  <c r="S229" i="9"/>
  <c r="T228" i="9"/>
  <c r="U228" i="9"/>
  <c r="U227" i="9"/>
  <c r="T227" i="9"/>
  <c r="T229" i="9"/>
  <c r="U229" i="9"/>
  <c r="P230" i="9"/>
  <c r="Q230" i="9"/>
  <c r="R230" i="9"/>
  <c r="S230" i="9"/>
  <c r="O231" i="9"/>
  <c r="P231" i="9"/>
  <c r="Q231" i="9"/>
  <c r="R231" i="9"/>
  <c r="S231" i="9"/>
  <c r="T230" i="9"/>
  <c r="U230" i="9"/>
  <c r="U231" i="9"/>
  <c r="T231" i="9"/>
  <c r="O232" i="9"/>
  <c r="P232" i="9"/>
  <c r="O233" i="9"/>
  <c r="Q232" i="9"/>
  <c r="R232" i="9"/>
  <c r="S232" i="9"/>
  <c r="T232" i="9"/>
  <c r="U232" i="9"/>
  <c r="P233" i="9"/>
  <c r="O234" i="9"/>
  <c r="Q233" i="9"/>
  <c r="R233" i="9"/>
  <c r="S233" i="9"/>
  <c r="P234" i="9"/>
  <c r="Q234" i="9"/>
  <c r="R234" i="9"/>
  <c r="S234" i="9"/>
  <c r="O235" i="9"/>
  <c r="T233" i="9"/>
  <c r="U233" i="9"/>
  <c r="T234" i="9"/>
  <c r="U234" i="9"/>
  <c r="P235" i="9"/>
  <c r="Q235" i="9"/>
  <c r="R235" i="9"/>
  <c r="S235" i="9"/>
  <c r="U235" i="9"/>
  <c r="T235" i="9"/>
  <c r="O236" i="9"/>
  <c r="P236" i="9"/>
  <c r="O237" i="9"/>
  <c r="P237" i="9"/>
  <c r="Q237" i="9"/>
  <c r="R237" i="9"/>
  <c r="S237" i="9"/>
  <c r="O238" i="9"/>
  <c r="Q236" i="9"/>
  <c r="R236" i="9"/>
  <c r="S236" i="9"/>
  <c r="P238" i="9"/>
  <c r="Q238" i="9"/>
  <c r="R238" i="9"/>
  <c r="S238" i="9"/>
  <c r="O239" i="9"/>
  <c r="U236" i="9"/>
  <c r="T236" i="9"/>
  <c r="U237" i="9"/>
  <c r="T237" i="9"/>
  <c r="P239" i="9"/>
  <c r="Q239" i="9"/>
  <c r="R239" i="9"/>
  <c r="S239" i="9"/>
  <c r="O240" i="9"/>
  <c r="T238" i="9"/>
  <c r="U238" i="9"/>
  <c r="U239" i="9"/>
  <c r="T239" i="9"/>
  <c r="P240" i="9"/>
  <c r="O241" i="9"/>
  <c r="Q240" i="9"/>
  <c r="R240" i="9"/>
  <c r="S240" i="9"/>
  <c r="T240" i="9"/>
  <c r="U240" i="9"/>
  <c r="P241" i="9"/>
  <c r="O242" i="9"/>
  <c r="Q241" i="9"/>
  <c r="R241" i="9"/>
  <c r="S241" i="9"/>
  <c r="P242" i="9"/>
  <c r="Q242" i="9"/>
  <c r="R242" i="9"/>
  <c r="S242" i="9"/>
  <c r="O243" i="9"/>
  <c r="T241" i="9"/>
  <c r="U241" i="9"/>
  <c r="P243" i="9"/>
  <c r="O244" i="9"/>
  <c r="T242" i="9"/>
  <c r="U242" i="9"/>
  <c r="Q243" i="9"/>
  <c r="R243" i="9"/>
  <c r="S243" i="9"/>
  <c r="U243" i="9"/>
  <c r="T243" i="9"/>
  <c r="P244" i="9"/>
  <c r="O245" i="9"/>
  <c r="P245" i="9"/>
  <c r="Q245" i="9"/>
  <c r="R245" i="9"/>
  <c r="S245" i="9"/>
  <c r="O246" i="9"/>
  <c r="Q244" i="9"/>
  <c r="R244" i="9"/>
  <c r="S244" i="9"/>
  <c r="T244" i="9"/>
  <c r="U244" i="9"/>
  <c r="P246" i="9"/>
  <c r="O247" i="9"/>
  <c r="Q246" i="9"/>
  <c r="R246" i="9"/>
  <c r="S246" i="9"/>
  <c r="U245" i="9"/>
  <c r="T245" i="9"/>
  <c r="T246" i="9"/>
  <c r="U246" i="9"/>
  <c r="P247" i="9"/>
  <c r="O248" i="9"/>
  <c r="Q247" i="9"/>
  <c r="R247" i="9"/>
  <c r="S247" i="9"/>
  <c r="P248" i="9"/>
  <c r="O249" i="9"/>
  <c r="U247" i="9"/>
  <c r="T247" i="9"/>
  <c r="P249" i="9"/>
  <c r="Q249" i="9"/>
  <c r="R249" i="9"/>
  <c r="S249" i="9"/>
  <c r="O250" i="9"/>
  <c r="Q248" i="9"/>
  <c r="R248" i="9"/>
  <c r="S248" i="9"/>
  <c r="P250" i="9"/>
  <c r="Q250" i="9"/>
  <c r="R250" i="9"/>
  <c r="S250" i="9"/>
  <c r="O251" i="9"/>
  <c r="T248" i="9"/>
  <c r="U248" i="9"/>
  <c r="U249" i="9"/>
  <c r="T249" i="9"/>
  <c r="T250" i="9"/>
  <c r="U250" i="9"/>
  <c r="P251" i="9"/>
  <c r="Q251" i="9"/>
  <c r="R251" i="9"/>
  <c r="S251" i="9"/>
  <c r="O252" i="9"/>
  <c r="T251" i="9"/>
  <c r="U251" i="9"/>
  <c r="P252" i="9"/>
  <c r="O253" i="9"/>
  <c r="Q252" i="9"/>
  <c r="R252" i="9"/>
  <c r="S252" i="9"/>
  <c r="T252" i="9"/>
  <c r="U252" i="9"/>
  <c r="P253" i="9"/>
  <c r="O254" i="9"/>
  <c r="Q253" i="9"/>
  <c r="R253" i="9"/>
  <c r="S253" i="9"/>
  <c r="P254" i="9"/>
  <c r="Q254" i="9"/>
  <c r="R254" i="9"/>
  <c r="S254" i="9"/>
  <c r="T253" i="9"/>
  <c r="U253" i="9"/>
  <c r="O255" i="9"/>
  <c r="T254" i="9"/>
  <c r="U254" i="9"/>
  <c r="P255" i="9"/>
  <c r="O256" i="9"/>
  <c r="Q255" i="9"/>
  <c r="R255" i="9"/>
  <c r="S255" i="9"/>
  <c r="P256" i="9"/>
  <c r="O257" i="9"/>
  <c r="Q256" i="9"/>
  <c r="R256" i="9"/>
  <c r="S256" i="9"/>
  <c r="U255" i="9"/>
  <c r="T255" i="9"/>
  <c r="U256" i="9"/>
  <c r="T256" i="9"/>
  <c r="P257" i="9"/>
  <c r="Q257" i="9"/>
  <c r="R257" i="9"/>
  <c r="S257" i="9"/>
  <c r="O258" i="9"/>
  <c r="P258" i="9"/>
  <c r="Q258" i="9"/>
  <c r="R258" i="9"/>
  <c r="S258" i="9"/>
  <c r="T257" i="9"/>
  <c r="U257" i="9"/>
  <c r="U258" i="9"/>
  <c r="T258" i="9"/>
  <c r="O259" i="9"/>
  <c r="P259" i="9"/>
  <c r="Q259" i="9"/>
  <c r="R259" i="9"/>
  <c r="S259" i="9"/>
  <c r="O260" i="9"/>
  <c r="T259" i="9"/>
  <c r="U259" i="9"/>
  <c r="P260" i="9"/>
  <c r="Q260" i="9"/>
  <c r="R260" i="9"/>
  <c r="S260" i="9"/>
  <c r="O261" i="9"/>
  <c r="T260" i="9"/>
  <c r="U260" i="9"/>
  <c r="P261" i="9"/>
  <c r="O262" i="9"/>
  <c r="Q261" i="9"/>
  <c r="R261" i="9"/>
  <c r="S261" i="9"/>
  <c r="P262" i="9"/>
  <c r="O263" i="9"/>
  <c r="T261" i="9"/>
  <c r="U261" i="9"/>
  <c r="P263" i="9"/>
  <c r="O264" i="9"/>
  <c r="Q262" i="9"/>
  <c r="R262" i="9"/>
  <c r="S262" i="9"/>
  <c r="P264" i="9"/>
  <c r="O265" i="9"/>
  <c r="T262" i="9"/>
  <c r="U262" i="9"/>
  <c r="Q263" i="9"/>
  <c r="R263" i="9"/>
  <c r="S263" i="9"/>
  <c r="Q264" i="9"/>
  <c r="R264" i="9"/>
  <c r="S264" i="9"/>
  <c r="P265" i="9"/>
  <c r="Q265" i="9"/>
  <c r="R265" i="9"/>
  <c r="S265" i="9"/>
  <c r="U263" i="9"/>
  <c r="T263" i="9"/>
  <c r="T264" i="9"/>
  <c r="U264" i="9"/>
  <c r="T265" i="9"/>
  <c r="U265" i="9"/>
  <c r="O266" i="9"/>
  <c r="P266" i="9"/>
  <c r="Q266" i="9"/>
  <c r="R266" i="9"/>
  <c r="S266" i="9"/>
  <c r="O267" i="9"/>
  <c r="P267" i="9"/>
  <c r="O268" i="9"/>
  <c r="U266" i="9"/>
  <c r="T266" i="9"/>
  <c r="Q267" i="9"/>
  <c r="R267" i="9"/>
  <c r="S267" i="9"/>
  <c r="P268" i="9"/>
  <c r="O269" i="9"/>
  <c r="Q268" i="9"/>
  <c r="R268" i="9"/>
  <c r="S268" i="9"/>
  <c r="U267" i="9"/>
  <c r="T267" i="9"/>
  <c r="P269" i="9"/>
  <c r="Q269" i="9"/>
  <c r="R269" i="9"/>
  <c r="S269" i="9"/>
  <c r="T268" i="9"/>
  <c r="U268" i="9"/>
  <c r="T269" i="9"/>
  <c r="U269" i="9"/>
  <c r="O270" i="9"/>
  <c r="P270" i="9"/>
  <c r="O271" i="9"/>
  <c r="Q270" i="9"/>
  <c r="R270" i="9"/>
  <c r="S270" i="9"/>
  <c r="P271" i="9"/>
  <c r="O272" i="9"/>
  <c r="T270" i="9"/>
  <c r="U270" i="9"/>
  <c r="P272" i="9"/>
  <c r="O273" i="9"/>
  <c r="Q272" i="9"/>
  <c r="R272" i="9"/>
  <c r="S272" i="9"/>
  <c r="Q271" i="9"/>
  <c r="R271" i="9"/>
  <c r="S271" i="9"/>
  <c r="P273" i="9"/>
  <c r="Q273" i="9"/>
  <c r="R273" i="9"/>
  <c r="S273" i="9"/>
  <c r="O274" i="9"/>
  <c r="U271" i="9"/>
  <c r="T271" i="9"/>
  <c r="U272" i="9"/>
  <c r="T272" i="9"/>
  <c r="U273" i="9"/>
  <c r="T273" i="9"/>
  <c r="P274" i="9"/>
  <c r="Q274" i="9"/>
  <c r="R274" i="9"/>
  <c r="S274" i="9"/>
  <c r="O275" i="9"/>
  <c r="P275" i="9"/>
  <c r="Q275" i="9"/>
  <c r="R275" i="9"/>
  <c r="S275" i="9"/>
  <c r="O276" i="9"/>
  <c r="U274" i="9"/>
  <c r="T274" i="9"/>
  <c r="T275" i="9"/>
  <c r="U275" i="9"/>
  <c r="P276" i="9"/>
  <c r="Q276" i="9"/>
  <c r="R276" i="9"/>
  <c r="S276" i="9"/>
  <c r="T276" i="9"/>
  <c r="U276" i="9"/>
  <c r="O277" i="9"/>
  <c r="P277" i="9"/>
  <c r="Q277" i="9"/>
  <c r="R277" i="9"/>
  <c r="S277" i="9"/>
  <c r="O278" i="9"/>
  <c r="P278" i="9"/>
  <c r="O279" i="9"/>
  <c r="Q278" i="9"/>
  <c r="R278" i="9"/>
  <c r="S278" i="9"/>
  <c r="U277" i="9"/>
  <c r="T277" i="9"/>
  <c r="P279" i="9"/>
  <c r="Q279" i="9"/>
  <c r="R279" i="9"/>
  <c r="S279" i="9"/>
  <c r="O280" i="9"/>
  <c r="T278" i="9"/>
  <c r="U278" i="9"/>
  <c r="P280" i="9"/>
  <c r="O281" i="9"/>
  <c r="Q280" i="9"/>
  <c r="R280" i="9"/>
  <c r="S280" i="9"/>
  <c r="U279" i="9"/>
  <c r="T279" i="9"/>
  <c r="P281" i="9"/>
  <c r="Q281" i="9"/>
  <c r="R281" i="9"/>
  <c r="S281" i="9"/>
  <c r="O282" i="9"/>
  <c r="T280" i="9"/>
  <c r="U280" i="9"/>
  <c r="T281" i="9"/>
  <c r="U281" i="9"/>
  <c r="P282" i="9"/>
  <c r="O283" i="9"/>
  <c r="Q282" i="9"/>
  <c r="R282" i="9"/>
  <c r="S282" i="9"/>
  <c r="T282" i="9"/>
  <c r="U282" i="9"/>
  <c r="P283" i="9"/>
  <c r="Q283" i="9"/>
  <c r="R283" i="9"/>
  <c r="S283" i="9"/>
  <c r="O284" i="9"/>
  <c r="U283" i="9"/>
  <c r="T283" i="9"/>
  <c r="P284" i="9"/>
  <c r="O285" i="9"/>
  <c r="P285" i="9"/>
  <c r="Q285" i="9"/>
  <c r="R285" i="9"/>
  <c r="S285" i="9"/>
  <c r="O286" i="9"/>
  <c r="Q284" i="9"/>
  <c r="R284" i="9"/>
  <c r="S284" i="9"/>
  <c r="U285" i="9"/>
  <c r="T285" i="9"/>
  <c r="T284" i="9"/>
  <c r="U284" i="9"/>
  <c r="P286" i="9"/>
  <c r="O287" i="9"/>
  <c r="P287" i="9"/>
  <c r="O288" i="9"/>
  <c r="Q287" i="9"/>
  <c r="R287" i="9"/>
  <c r="S287" i="9"/>
  <c r="Q286" i="9"/>
  <c r="R286" i="9"/>
  <c r="S286" i="9"/>
  <c r="T286" i="9"/>
  <c r="U286" i="9"/>
  <c r="U287" i="9"/>
  <c r="T287" i="9"/>
  <c r="P288" i="9"/>
  <c r="O289" i="9"/>
  <c r="Q288" i="9"/>
  <c r="R288" i="9"/>
  <c r="S288" i="9"/>
  <c r="P289" i="9"/>
  <c r="Q289" i="9"/>
  <c r="R289" i="9"/>
  <c r="S289" i="9"/>
  <c r="O290" i="9"/>
  <c r="T288" i="9"/>
  <c r="U288" i="9"/>
  <c r="T289" i="9"/>
  <c r="U289" i="9"/>
  <c r="P290" i="9"/>
  <c r="O291" i="9"/>
  <c r="P291" i="9"/>
  <c r="Q291" i="9"/>
  <c r="R291" i="9"/>
  <c r="S291" i="9"/>
  <c r="Q290" i="9"/>
  <c r="R290" i="9"/>
  <c r="S290" i="9"/>
  <c r="O292" i="9"/>
  <c r="T291" i="9"/>
  <c r="U291" i="9"/>
  <c r="T290" i="9"/>
  <c r="U290" i="9"/>
  <c r="P292" i="9"/>
  <c r="Q292" i="9"/>
  <c r="R292" i="9"/>
  <c r="S292" i="9"/>
  <c r="T292" i="9"/>
  <c r="U292" i="9"/>
  <c r="O293" i="9"/>
  <c r="P293" i="9"/>
  <c r="Q293" i="9"/>
  <c r="R293" i="9"/>
  <c r="S293" i="9"/>
  <c r="U293" i="9"/>
  <c r="T293" i="9"/>
  <c r="O294" i="9"/>
  <c r="P294" i="9"/>
  <c r="O295" i="9"/>
  <c r="Q294" i="9"/>
  <c r="R294" i="9"/>
  <c r="S294" i="9"/>
  <c r="P295" i="9"/>
  <c r="Q295" i="9"/>
  <c r="R295" i="9"/>
  <c r="S295" i="9"/>
  <c r="O296" i="9"/>
  <c r="T294" i="9"/>
  <c r="U294" i="9"/>
  <c r="P296" i="9"/>
  <c r="O297" i="9"/>
  <c r="Q296" i="9"/>
  <c r="R296" i="9"/>
  <c r="S296" i="9"/>
  <c r="U295" i="9"/>
  <c r="T295" i="9"/>
  <c r="P297" i="9"/>
  <c r="O298" i="9"/>
  <c r="Q297" i="9"/>
  <c r="R297" i="9"/>
  <c r="S297" i="9"/>
  <c r="T296" i="9"/>
  <c r="U296" i="9"/>
  <c r="P298" i="9"/>
  <c r="Q298" i="9"/>
  <c r="R298" i="9"/>
  <c r="S298" i="9"/>
  <c r="O299" i="9"/>
  <c r="T297" i="9"/>
  <c r="U297" i="9"/>
  <c r="P299" i="9"/>
  <c r="Q299" i="9"/>
  <c r="R299" i="9"/>
  <c r="S299" i="9"/>
  <c r="O300" i="9"/>
  <c r="U298" i="9"/>
  <c r="T298" i="9"/>
  <c r="P300" i="9"/>
  <c r="O301" i="9"/>
  <c r="T299" i="9"/>
  <c r="U299" i="9"/>
  <c r="Q300" i="9"/>
  <c r="R300" i="9"/>
  <c r="S300" i="9"/>
  <c r="P301" i="9"/>
  <c r="O302" i="9"/>
  <c r="Q301" i="9"/>
  <c r="R301" i="9"/>
  <c r="S301" i="9"/>
  <c r="T300" i="9"/>
  <c r="U300" i="9"/>
  <c r="T301" i="9"/>
  <c r="U301" i="9"/>
  <c r="P302" i="9"/>
  <c r="O303" i="9"/>
  <c r="Q302" i="9"/>
  <c r="R302" i="9"/>
  <c r="S302" i="9"/>
  <c r="T302" i="9"/>
  <c r="U302" i="9"/>
  <c r="P303" i="9"/>
  <c r="O304" i="9"/>
  <c r="P304" i="9"/>
  <c r="O305" i="9"/>
  <c r="Q304" i="9"/>
  <c r="R304" i="9"/>
  <c r="S304" i="9"/>
  <c r="Q303" i="9"/>
  <c r="R303" i="9"/>
  <c r="S303" i="9"/>
  <c r="P305" i="9"/>
  <c r="O306" i="9"/>
  <c r="Q305" i="9"/>
  <c r="R305" i="9"/>
  <c r="S305" i="9"/>
  <c r="T303" i="9"/>
  <c r="U303" i="9"/>
  <c r="U304" i="9"/>
  <c r="T304" i="9"/>
  <c r="P306" i="9"/>
  <c r="Q306" i="9"/>
  <c r="R306" i="9"/>
  <c r="S306" i="9"/>
  <c r="O307" i="9"/>
  <c r="T305" i="9"/>
  <c r="U305" i="9"/>
  <c r="P307" i="9"/>
  <c r="O308" i="9"/>
  <c r="Q307" i="9"/>
  <c r="R307" i="9"/>
  <c r="S307" i="9"/>
  <c r="T306" i="9"/>
  <c r="U306" i="9"/>
  <c r="P308" i="9"/>
  <c r="Q308" i="9"/>
  <c r="R308" i="9"/>
  <c r="S308" i="9"/>
  <c r="T307" i="9"/>
  <c r="U307" i="9"/>
  <c r="T308" i="9"/>
  <c r="U308" i="9"/>
  <c r="O309" i="9"/>
  <c r="P309" i="9"/>
  <c r="O310" i="9"/>
  <c r="P310" i="9"/>
  <c r="O311" i="9"/>
  <c r="Q310" i="9"/>
  <c r="R310" i="9"/>
  <c r="S310" i="9"/>
  <c r="Q309" i="9"/>
  <c r="R309" i="9"/>
  <c r="S309" i="9"/>
  <c r="P311" i="9"/>
  <c r="O312" i="9"/>
  <c r="Q311" i="9"/>
  <c r="R311" i="9"/>
  <c r="S311" i="9"/>
  <c r="T309" i="9"/>
  <c r="U309" i="9"/>
  <c r="T310" i="9"/>
  <c r="U310" i="9"/>
  <c r="P312" i="9"/>
  <c r="Q312" i="9"/>
  <c r="R312" i="9"/>
  <c r="S312" i="9"/>
  <c r="T311" i="9"/>
  <c r="U311" i="9"/>
  <c r="T312" i="9"/>
  <c r="U312" i="9"/>
  <c r="O313" i="9"/>
  <c r="P313" i="9"/>
  <c r="O314" i="9"/>
  <c r="Q313" i="9"/>
  <c r="R313" i="9"/>
  <c r="S313" i="9"/>
  <c r="P314" i="9"/>
  <c r="Q314" i="9"/>
  <c r="R314" i="9"/>
  <c r="S314" i="9"/>
  <c r="O315" i="9"/>
  <c r="U313" i="9"/>
  <c r="T313" i="9"/>
  <c r="P315" i="9"/>
  <c r="Q315" i="9"/>
  <c r="R315" i="9"/>
  <c r="S315" i="9"/>
  <c r="O316" i="9"/>
  <c r="U314" i="9"/>
  <c r="T314" i="9"/>
  <c r="P316" i="9"/>
  <c r="O317" i="9"/>
  <c r="T315" i="9"/>
  <c r="U315" i="9"/>
  <c r="P317" i="9"/>
  <c r="Q317" i="9"/>
  <c r="R317" i="9"/>
  <c r="Q316" i="9"/>
  <c r="R316" i="9"/>
  <c r="S316" i="9"/>
  <c r="S317" i="9"/>
  <c r="R318" i="9"/>
  <c r="S321" i="9"/>
  <c r="T316" i="9"/>
  <c r="U316" i="9"/>
  <c r="T317" i="9"/>
  <c r="T318" i="9"/>
  <c r="U317" i="9"/>
  <c r="U318" i="9"/>
  <c r="S318" i="9"/>
  <c r="S322" i="9"/>
  <c r="S324" i="9"/>
  <c r="V318" i="9"/>
  <c r="S32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Q18" authorId="0" shapeId="0" xr:uid="{83BC4DB1-E347-450E-BB81-E74F1AB2CA12}">
      <text>
        <r>
          <rPr>
            <sz val="9"/>
            <color indexed="81"/>
            <rFont val="Tahoma"/>
            <family val="2"/>
          </rPr>
          <t>Variance inflation factor, larger than 1 meaning the variance of this coefficent is inflated due to multicollinearity between this variable and others</t>
        </r>
      </text>
    </comment>
    <comment ref="R18" authorId="0" shapeId="0" xr:uid="{6CC2E321-56EC-4738-8504-A365B9B725BF}">
      <text>
        <r>
          <rPr>
            <sz val="9"/>
            <color indexed="81"/>
            <rFont val="Tahoma"/>
            <family val="2"/>
          </rPr>
          <t>The R-square if this variable were regressed against the other X's in the equation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F1" authorId="0" shapeId="0" xr:uid="{EDB1C0EC-6BE6-4455-9411-34DFE3B41AA9}">
      <text>
        <r>
          <rPr>
            <b/>
            <sz val="8"/>
            <color indexed="81"/>
            <rFont val="Tahoma"/>
            <family val="2"/>
          </rPr>
          <t>Change in lots produced</t>
        </r>
        <r>
          <rPr>
            <sz val="8"/>
            <color indexed="81"/>
            <rFont val="Tahoma"/>
            <family val="2"/>
          </rPr>
          <t xml:space="preserve">
</t>
        </r>
      </text>
    </comment>
    <comment ref="G1" authorId="0" shapeId="0" xr:uid="{28961F18-0381-4144-A4E4-70688AC70B4C}">
      <text>
        <r>
          <rPr>
            <b/>
            <sz val="8"/>
            <color indexed="81"/>
            <rFont val="Tahoma"/>
            <family val="2"/>
          </rPr>
          <t>Square of ChangeLP</t>
        </r>
        <r>
          <rPr>
            <sz val="8"/>
            <color indexed="81"/>
            <rFont val="Tahoma"/>
            <family val="2"/>
          </rPr>
          <t xml:space="preserve">
</t>
        </r>
      </text>
    </comment>
    <comment ref="R18" authorId="0" shapeId="0" xr:uid="{4A4CEEF8-B2C3-451C-ADF8-84AFBA91D67E}">
      <text>
        <r>
          <rPr>
            <sz val="9"/>
            <color indexed="81"/>
            <rFont val="Tahoma"/>
            <family val="2"/>
          </rPr>
          <t>Variance inflation factor, larger than 1 meaning the variance of this coefficent is inflated due to multicollinearity between this variable and others</t>
        </r>
      </text>
    </comment>
    <comment ref="S18" authorId="0" shapeId="0" xr:uid="{255C57F9-FB15-4382-8F06-452372A8B7E9}">
      <text>
        <r>
          <rPr>
            <sz val="9"/>
            <color indexed="81"/>
            <rFont val="Tahoma"/>
            <family val="2"/>
          </rPr>
          <t>The R-square if this variable were regressed against the other X's in the equation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Chris Albright</author>
  </authors>
  <commentList>
    <comment ref="H17" authorId="0" shapeId="0" xr:uid="{1DDF0E5F-4EEE-4733-8D42-B61BAE65061A}">
      <text>
        <r>
          <rPr>
            <sz val="9"/>
            <color indexed="81"/>
            <rFont val="Tahoma"/>
            <family val="2"/>
          </rPr>
          <t>Variance inflation factor, larger than 1 meaning the variance of this coefficent is inflated due to multicollinearity between this variable and others</t>
        </r>
      </text>
    </comment>
    <comment ref="I17" authorId="0" shapeId="0" xr:uid="{FE2AA583-A835-479C-ADD0-5523BB69210F}">
      <text>
        <r>
          <rPr>
            <sz val="9"/>
            <color indexed="81"/>
            <rFont val="Tahoma"/>
            <family val="2"/>
          </rPr>
          <t>The R-square if this variable were regressed against the other X's in the equation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Hayford</author>
  </authors>
  <commentList>
    <comment ref="AF4" authorId="0" shapeId="0" xr:uid="{00000000-0006-0000-0000-000001000000}">
      <text>
        <r>
          <rPr>
            <sz val="9"/>
            <color indexed="81"/>
            <rFont val="Tahoma"/>
            <family val="2"/>
          </rPr>
          <t xml:space="preserve">Using the forecas sheet, the below forecast chart shows that, the data exhibit seasonality, this can be clearly seen in the seasonal rise and fall of sales. Its clear that sales fall in January  of every year and rises to its highest level in June, July of every year.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ISR</author>
  </authors>
  <commentList>
    <comment ref="B1" authorId="0" shapeId="0" xr:uid="{6F2B2B0C-F6DD-478D-8F65-504B88CF4374}">
      <text>
        <r>
          <rPr>
            <b/>
            <sz val="8"/>
            <color indexed="81"/>
            <rFont val="Tahoma"/>
            <family val="2"/>
          </rPr>
          <t>In $millions</t>
        </r>
        <r>
          <rPr>
            <sz val="8"/>
            <color indexed="81"/>
            <rFont val="Tahoma"/>
            <family val="2"/>
          </rPr>
          <t xml:space="preserve">
</t>
        </r>
      </text>
    </comment>
  </commentList>
</comments>
</file>

<file path=xl/sharedStrings.xml><?xml version="1.0" encoding="utf-8"?>
<sst xmlns="http://schemas.openxmlformats.org/spreadsheetml/2006/main" count="314" uniqueCount="116">
  <si>
    <t>Month</t>
  </si>
  <si>
    <t>Sales</t>
  </si>
  <si>
    <t>Lag1 Sales</t>
  </si>
  <si>
    <t>Lag2 Sales</t>
  </si>
  <si>
    <t>Accts Receivable</t>
  </si>
  <si>
    <t>Overhead</t>
  </si>
  <si>
    <t>Lots Produced</t>
  </si>
  <si>
    <t>Labor Hours</t>
  </si>
  <si>
    <t>Production Runs</t>
  </si>
  <si>
    <t>Change LP</t>
  </si>
  <si>
    <t>Sqr Change LP</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</si>
  <si>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</si>
  <si>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</si>
  <si>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</si>
  <si>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</si>
  <si>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</si>
  <si>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</si>
  <si>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</si>
  <si>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</si>
  <si>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</si>
  <si>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</si>
  <si>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</si>
  <si>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</si>
  <si>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</si>
  <si>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</si>
  <si>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</si>
  <si>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</si>
  <si>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</si>
  <si>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</si>
  <si>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</si>
  <si>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</si>
  <si>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</si>
  <si>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</si>
  <si>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Multicollinearity checks</t>
  </si>
  <si>
    <t>VIF</t>
  </si>
  <si>
    <t>R-square</t>
  </si>
  <si>
    <t>Observation</t>
  </si>
  <si>
    <t>Observed Y</t>
  </si>
  <si>
    <t>Predicted Y</t>
  </si>
  <si>
    <t>Correlation Matrix</t>
  </si>
  <si>
    <t>Predicted and Residuals Values</t>
  </si>
  <si>
    <t>SUMMARY OUTPUT OF MULTIPLE REGRESSION FOR ACCOUNTS RECEIVABLES</t>
  </si>
  <si>
    <t>Regression equation</t>
  </si>
  <si>
    <t>95% confidence level</t>
  </si>
  <si>
    <t>While Accounts Receivable exhibits positive correlations with both current and past sales, the strongest connection lies with sales from the previous month</t>
  </si>
  <si>
    <t>QA:</t>
  </si>
  <si>
    <t>QB:</t>
  </si>
  <si>
    <t>QC:</t>
  </si>
  <si>
    <t>Actual</t>
  </si>
  <si>
    <t>Difference</t>
  </si>
  <si>
    <t>Sales  Month37</t>
  </si>
  <si>
    <t>Sales  Month 36</t>
  </si>
  <si>
    <t>Sales Month 35</t>
  </si>
  <si>
    <t>Predicted Acct_Rec</t>
  </si>
  <si>
    <t>Lower 95.0%</t>
  </si>
  <si>
    <t>Upper 95.0%</t>
  </si>
  <si>
    <t>Lots produced</t>
  </si>
  <si>
    <t>labour hours</t>
  </si>
  <si>
    <t>productions runs</t>
  </si>
  <si>
    <t>95% Confidence level</t>
  </si>
  <si>
    <t>Regression Equation</t>
  </si>
  <si>
    <t>SUMMARY OUTPUT OF MULTIPLE REGRESSION RESULTS FOR OVERHEAD</t>
  </si>
  <si>
    <t>Predicted and ResidualsValues</t>
  </si>
  <si>
    <t>EXPLANATION</t>
  </si>
  <si>
    <t>Additionally, the high standard error of estimate suggests a large degree of uncertainty associated with the predictions.</t>
  </si>
  <si>
    <t>The model exhibited a low coefficient of determination (R-squared), indicating that it only explains a small portion of the variance in the dependent variable.  </t>
  </si>
  <si>
    <t>Furthermore, two of the explanatory variables were found to be statistically insignificant, implying that they do not contribute meaningfully to the model.</t>
  </si>
  <si>
    <t>A</t>
  </si>
  <si>
    <t>95% CONFIDENCE LEVEL</t>
  </si>
  <si>
    <t>SUMMARY OUTPUT OF MULTIP[LE REGRESSION RESULTS FOR OVERHEAD</t>
  </si>
  <si>
    <t>Predicted and Residuals Value</t>
  </si>
  <si>
    <t>This indicates that the model now explains a substantially larger portion of the variance in the dependent variable and possesses improved predictive accuracy</t>
  </si>
  <si>
    <t xml:space="preserve">Our revised model demonstrates a significantly improved fit, evidenced by a much higher R-squared value and a considerably lower standard error of estimate.  </t>
  </si>
  <si>
    <t>Furthermore, the inclusion of the squared term for Change LP, supported by its statistical significance, aligns with the theoretical proposition that the impact of production changes on overhead increases disproportionately with the magnitude of the change.</t>
  </si>
  <si>
    <t>Year</t>
  </si>
  <si>
    <t>Net sales</t>
  </si>
  <si>
    <t>Time</t>
  </si>
  <si>
    <t>Actual Sales</t>
  </si>
  <si>
    <t>The time series graph below shows that seasonality is present in the data</t>
  </si>
  <si>
    <t xml:space="preserve">The time series exhibits clear yearly seasonality. From 1992 to 2018, a consistent pattern emerges: sales rise from January, peak sometime later in the year, and then decline before the next January. </t>
  </si>
  <si>
    <t>This cyclical behavior suggests significant seasonal influences on the data.</t>
  </si>
  <si>
    <t>Linear</t>
  </si>
  <si>
    <t>Exponential</t>
  </si>
  <si>
    <t>Logarithmic</t>
  </si>
  <si>
    <t>Moving Average</t>
  </si>
  <si>
    <t>Power</t>
  </si>
  <si>
    <t>Polynomial - order 2</t>
  </si>
  <si>
    <t>Forecasts</t>
  </si>
  <si>
    <t>SE(RMSE)</t>
  </si>
  <si>
    <t>MSE</t>
  </si>
  <si>
    <t>MAPE</t>
  </si>
  <si>
    <t>MAD</t>
  </si>
  <si>
    <t>BIAS</t>
  </si>
  <si>
    <t>N/A</t>
  </si>
  <si>
    <t>Residuals</t>
  </si>
  <si>
    <t>Predicted Deseasonalized Sales</t>
  </si>
  <si>
    <t>RESIDUAL OUTPUT</t>
  </si>
  <si>
    <t>T</t>
  </si>
  <si>
    <t>QUESTION B</t>
  </si>
  <si>
    <t xml:space="preserve"> </t>
  </si>
  <si>
    <t>REGRESSION</t>
  </si>
  <si>
    <t>INTERCEPT</t>
  </si>
  <si>
    <t>Squared Error</t>
  </si>
  <si>
    <t>Percentage Error</t>
  </si>
  <si>
    <t>Absolute Error</t>
  </si>
  <si>
    <t>Error</t>
  </si>
  <si>
    <t>Holt's Exponential Smoothing Method</t>
  </si>
  <si>
    <t>Trend</t>
  </si>
  <si>
    <t>level</t>
  </si>
  <si>
    <t>ALPHA &amp; BETA</t>
  </si>
  <si>
    <t>Deseasonalized Sales</t>
  </si>
  <si>
    <t>Seasonal Index</t>
  </si>
  <si>
    <t>Seasonal Factor</t>
  </si>
  <si>
    <t>Centered Moving Average</t>
  </si>
  <si>
    <t>QUESTION C</t>
  </si>
  <si>
    <t>Forcast Technique Comparison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</si>
</sst>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0.0000"/>
    <numFmt numFmtId="166" formatCode="0.000"/>
    <numFmt numFmtId="167" formatCode="mmm\-yyyy"/>
  </numFmts>
  <fonts count="14" x14ac:knownFonts="1">
    <font>
      <sz val="11"/>
      <color theme="1"/>
      <name val="Calibri"/>
      <family val="2"/>
      <scheme val="minor"/>
    </font>
    <font>
      <b/>
      <sz val="11"/>
      <color theme="1"/>
      <name val="Calibri"/>
      <family val="2"/>
      <scheme val="minor"/>
    </font>
    <font>
      <sz val="10"/>
      <name val="Arial"/>
      <family val="2"/>
    </font>
    <font>
      <sz val="11"/>
      <name val="Calibri"/>
      <family val="2"/>
    </font>
    <font>
      <b/>
      <sz val="8"/>
      <color indexed="81"/>
      <name val="Tahoma"/>
      <family val="2"/>
    </font>
    <font>
      <sz val="8"/>
      <color indexed="81"/>
      <name val="Tahoma"/>
      <family val="2"/>
    </font>
    <font>
      <i/>
      <sz val="11"/>
      <color theme="1"/>
      <name val="Calibri"/>
      <family val="2"/>
      <scheme val="minor"/>
    </font>
    <font>
      <sz val="9"/>
      <color indexed="81"/>
      <name val="Tahoma"/>
      <family val="2"/>
    </font>
    <font>
      <sz val="10"/>
      <color rgb="FF1F1F1F"/>
      <name val="Arial"/>
      <family val="2"/>
    </font>
    <font>
      <b/>
      <sz val="11"/>
      <name val="Calibri"/>
      <family val="2"/>
    </font>
    <font>
      <b/>
      <sz val="11"/>
      <name val="Calibri"/>
      <family val="2"/>
      <scheme val="minor"/>
    </font>
    <font>
      <sz val="11"/>
      <name val="Calibri"/>
      <family val="2"/>
      <scheme val="minor"/>
    </font>
    <font>
      <sz val="10"/>
      <color rgb="FF1F1F1F"/>
      <name val="Arial"/>
      <family val="2"/>
    </font>
    <font>
      <sz val="12"/>
      <color theme="1"/>
      <name val="Calibri"/>
      <family val="2"/>
      <scheme val="minor"/>
    </font>
  </fonts>
  <fills count="10">
    <fill>
      <patternFill patternType="none"/>
    </fill>
    <fill>
      <patternFill patternType="gray125"/>
    </fill>
    <fill>
      <patternFill patternType="solid">
        <fgColor theme="8" tint="0.39997558519241921"/>
        <bgColor indexed="64"/>
      </patternFill>
    </fill>
    <fill>
      <patternFill patternType="solid">
        <fgColor theme="9" tint="0.39997558519241921"/>
        <bgColor indexed="64"/>
      </patternFill>
    </fill>
    <fill>
      <patternFill patternType="solid">
        <fgColor theme="5"/>
        <bgColor indexed="64"/>
      </patternFill>
    </fill>
    <fill>
      <patternFill patternType="solid">
        <fgColor theme="7"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0" fontId="2" fillId="0" borderId="0"/>
    <xf numFmtId="0" fontId="3" fillId="0" borderId="0"/>
    <xf numFmtId="0" fontId="13" fillId="0" borderId="0"/>
  </cellStyleXfs>
  <cellXfs count="54">
    <xf numFmtId="0" fontId="0" fillId="0" borderId="0" xfId="0"/>
    <xf numFmtId="0" fontId="3" fillId="0" borderId="0" xfId="1" applyFont="1" applyAlignment="1">
      <alignment horizontal="center"/>
    </xf>
    <xf numFmtId="0" fontId="3" fillId="0" borderId="0" xfId="1" applyFont="1" applyAlignment="1">
      <alignment horizontal="right"/>
    </xf>
    <xf numFmtId="0" fontId="0" fillId="0" borderId="0" xfId="0" applyAlignment="1">
      <alignment horizontal="right"/>
    </xf>
    <xf numFmtId="0" fontId="3" fillId="0" borderId="0" xfId="0" applyFont="1" applyAlignment="1">
      <alignment horizontal="right"/>
    </xf>
    <xf numFmtId="0" fontId="3" fillId="0" borderId="0" xfId="1" applyFont="1"/>
    <xf numFmtId="0" fontId="3" fillId="0" borderId="0" xfId="0" applyFont="1"/>
    <xf numFmtId="0" fontId="3" fillId="0" borderId="0" xfId="0" applyFont="1" applyAlignment="1">
      <alignment horizontal="center"/>
    </xf>
    <xf numFmtId="0" fontId="0" fillId="0" borderId="1" xfId="0" applyBorder="1"/>
    <xf numFmtId="0" fontId="6" fillId="0" borderId="2" xfId="0" applyFont="1" applyBorder="1" applyAlignment="1">
      <alignment horizontal="center"/>
    </xf>
    <xf numFmtId="0" fontId="6" fillId="0" borderId="2" xfId="0" applyFont="1" applyBorder="1" applyAlignment="1">
      <alignment horizontal="centerContinuous"/>
    </xf>
    <xf numFmtId="0" fontId="1" fillId="0" borderId="0" xfId="0" applyFont="1"/>
    <xf numFmtId="164" fontId="0" fillId="0" borderId="0" xfId="0" applyNumberFormat="1"/>
    <xf numFmtId="164" fontId="0" fillId="0" borderId="1" xfId="0" applyNumberFormat="1" applyBorder="1"/>
    <xf numFmtId="165" fontId="0" fillId="0" borderId="0" xfId="0" applyNumberFormat="1"/>
    <xf numFmtId="165" fontId="0" fillId="0" borderId="1" xfId="0" applyNumberFormat="1" applyBorder="1"/>
    <xf numFmtId="166" fontId="0" fillId="0" borderId="0" xfId="0" applyNumberFormat="1"/>
    <xf numFmtId="166" fontId="0" fillId="0" borderId="1" xfId="0" applyNumberFormat="1" applyBorder="1"/>
    <xf numFmtId="2" fontId="0" fillId="0" borderId="0" xfId="0" applyNumberFormat="1"/>
    <xf numFmtId="2" fontId="0" fillId="0" borderId="1" xfId="0" applyNumberFormat="1" applyBorder="1"/>
    <xf numFmtId="0" fontId="8" fillId="0" borderId="0" xfId="0" applyFont="1"/>
    <xf numFmtId="1" fontId="0" fillId="0" borderId="0" xfId="0" applyNumberFormat="1"/>
    <xf numFmtId="1" fontId="0" fillId="0" borderId="1" xfId="0" applyNumberFormat="1" applyBorder="1"/>
    <xf numFmtId="0" fontId="9" fillId="0" borderId="0" xfId="0" applyFont="1"/>
    <xf numFmtId="1" fontId="3" fillId="0" borderId="0" xfId="0" applyNumberFormat="1" applyFont="1"/>
    <xf numFmtId="1" fontId="3" fillId="2" borderId="0" xfId="0" applyNumberFormat="1" applyFont="1" applyFill="1"/>
    <xf numFmtId="3" fontId="3" fillId="0" borderId="0" xfId="1" applyNumberFormat="1" applyFont="1"/>
    <xf numFmtId="3" fontId="3" fillId="0" borderId="0" xfId="2" applyNumberFormat="1"/>
    <xf numFmtId="0" fontId="10" fillId="0" borderId="0" xfId="2" applyFont="1" applyAlignment="1">
      <alignment horizontal="right"/>
    </xf>
    <xf numFmtId="0" fontId="10" fillId="0" borderId="0" xfId="2" applyFont="1" applyAlignment="1">
      <alignment horizontal="center"/>
    </xf>
    <xf numFmtId="167" fontId="11" fillId="0" borderId="0" xfId="2" applyNumberFormat="1" applyFont="1" applyAlignment="1">
      <alignment horizontal="center"/>
    </xf>
    <xf numFmtId="0" fontId="12" fillId="0" borderId="0" xfId="0" applyFont="1"/>
    <xf numFmtId="3" fontId="0" fillId="0" borderId="0" xfId="0" applyNumberFormat="1"/>
    <xf numFmtId="0" fontId="9" fillId="0" borderId="0" xfId="1" applyFont="1" applyAlignment="1">
      <alignment horizontal="center"/>
    </xf>
    <xf numFmtId="0" fontId="9" fillId="0" borderId="0" xfId="1" applyFont="1" applyAlignment="1">
      <alignment horizontal="right"/>
    </xf>
    <xf numFmtId="3" fontId="3" fillId="4" borderId="0" xfId="1" applyNumberFormat="1" applyFont="1" applyFill="1"/>
    <xf numFmtId="0" fontId="9" fillId="0" borderId="0" xfId="1" applyFont="1" applyAlignment="1">
      <alignment horizontal="left"/>
    </xf>
    <xf numFmtId="0" fontId="1" fillId="3" borderId="0" xfId="0" applyFont="1" applyFill="1"/>
    <xf numFmtId="0" fontId="0" fillId="0" borderId="0" xfId="0" applyAlignment="1">
      <alignment horizontal="center"/>
    </xf>
    <xf numFmtId="3" fontId="0" fillId="0" borderId="0" xfId="0" applyNumberFormat="1" applyAlignment="1">
      <alignment horizontal="center"/>
    </xf>
    <xf numFmtId="167" fontId="11" fillId="0" borderId="0" xfId="0" applyNumberFormat="1" applyFont="1" applyAlignment="1">
      <alignment horizontal="center"/>
    </xf>
    <xf numFmtId="0" fontId="1" fillId="0" borderId="0" xfId="0" applyFont="1" applyAlignment="1">
      <alignment horizontal="center"/>
    </xf>
    <xf numFmtId="0" fontId="10" fillId="0" borderId="0" xfId="0" applyFont="1" applyAlignment="1">
      <alignment horizontal="right"/>
    </xf>
    <xf numFmtId="0" fontId="10" fillId="0" borderId="0" xfId="0" applyFont="1" applyAlignment="1">
      <alignment horizontal="center"/>
    </xf>
    <xf numFmtId="0" fontId="1" fillId="5" borderId="0" xfId="0" applyFont="1" applyFill="1" applyAlignment="1">
      <alignment horizontal="center"/>
    </xf>
    <xf numFmtId="0" fontId="0" fillId="5" borderId="0" xfId="0" applyFill="1" applyAlignment="1">
      <alignment horizontal="center"/>
    </xf>
    <xf numFmtId="3" fontId="0" fillId="3" borderId="0" xfId="0" applyNumberFormat="1" applyFill="1"/>
    <xf numFmtId="0" fontId="1" fillId="6" borderId="0" xfId="0" applyFont="1" applyFill="1" applyAlignment="1">
      <alignment horizontal="center"/>
    </xf>
    <xf numFmtId="0" fontId="0" fillId="7" borderId="0" xfId="0" applyFill="1" applyAlignment="1">
      <alignment horizontal="center"/>
    </xf>
    <xf numFmtId="0" fontId="0" fillId="9" borderId="0" xfId="0" applyFill="1"/>
    <xf numFmtId="0" fontId="1" fillId="8" borderId="0" xfId="0" applyFont="1" applyFill="1"/>
    <xf numFmtId="3" fontId="1" fillId="8" borderId="0" xfId="0" applyNumberFormat="1" applyFont="1" applyFill="1"/>
    <xf numFmtId="0" fontId="1" fillId="0" borderId="0" xfId="0" applyFont="1" applyAlignment="1">
      <alignment horizontal="center"/>
    </xf>
    <xf numFmtId="0" fontId="0" fillId="8" borderId="0" xfId="0" applyFill="1" applyAlignment="1">
      <alignment horizontal="center"/>
    </xf>
  </cellXfs>
  <cellStyles count="4">
    <cellStyle name="Normal" xfId="0" builtinId="0"/>
    <cellStyle name="Normal 2" xfId="1" xr:uid="{F7A85098-AABB-4852-AE87-E94DA1C479EB}"/>
    <cellStyle name="Normal 3" xfId="2" xr:uid="{EFECB093-4299-41FC-979E-F8B86F4B38D5}"/>
    <cellStyle name="Normal 4" xfId="3" xr:uid="{2894206D-473B-48C6-94A1-200E04C1E7E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Scatterplot of Residual versus Predicted 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'2'!$M$27</c:f>
              <c:strCache>
                <c:ptCount val="1"/>
                <c:pt idx="0">
                  <c:v>Residual</c:v>
                </c:pt>
              </c:strCache>
            </c:strRef>
          </c:tx>
          <c:spPr>
            <a:ln w="19050" cap="rnd">
              <a:noFill/>
              <a:round/>
            </a:ln>
            <a:effectLst/>
          </c:spPr>
          <c:marker>
            <c:symbol val="circle"/>
            <c:size val="5"/>
            <c:spPr>
              <a:solidFill>
                <a:schemeClr val="accent1"/>
              </a:solidFill>
              <a:ln w="9525">
                <a:solidFill>
                  <a:schemeClr val="accent1"/>
                </a:solidFill>
              </a:ln>
              <a:effectLst/>
            </c:spPr>
          </c:marker>
          <c:xVal>
            <c:numRef>
              <c:f>'2'!$L$28:$L$63</c:f>
              <c:numCache>
                <c:formatCode>0.000</c:formatCode>
                <c:ptCount val="36"/>
                <c:pt idx="0">
                  <c:v>2160.1945348159179</c:v>
                </c:pt>
                <c:pt idx="1">
                  <c:v>2096.1248091683519</c:v>
                </c:pt>
                <c:pt idx="2">
                  <c:v>2477.181935888209</c:v>
                </c:pt>
                <c:pt idx="3">
                  <c:v>2785.4335424273581</c:v>
                </c:pt>
                <c:pt idx="4">
                  <c:v>3248.9600498250461</c:v>
                </c:pt>
                <c:pt idx="5">
                  <c:v>3002.8825740155908</c:v>
                </c:pt>
                <c:pt idx="6">
                  <c:v>2426.9712713750782</c:v>
                </c:pt>
                <c:pt idx="7">
                  <c:v>2112.9442157019512</c:v>
                </c:pt>
                <c:pt idx="8">
                  <c:v>1974.524827319377</c:v>
                </c:pt>
                <c:pt idx="9">
                  <c:v>2616.742027439424</c:v>
                </c:pt>
                <c:pt idx="10">
                  <c:v>2771.5659686093527</c:v>
                </c:pt>
                <c:pt idx="11">
                  <c:v>2731.8380492962106</c:v>
                </c:pt>
                <c:pt idx="12">
                  <c:v>2795.4827445661913</c:v>
                </c:pt>
                <c:pt idx="13">
                  <c:v>2486.8244163394888</c:v>
                </c:pt>
                <c:pt idx="14">
                  <c:v>2256.0783451304364</c:v>
                </c:pt>
                <c:pt idx="15">
                  <c:v>2225.876879647788</c:v>
                </c:pt>
                <c:pt idx="16">
                  <c:v>2065.754544406806</c:v>
                </c:pt>
                <c:pt idx="17">
                  <c:v>1953.3348926189096</c:v>
                </c:pt>
                <c:pt idx="18">
                  <c:v>2461.2093963453881</c:v>
                </c:pt>
                <c:pt idx="19">
                  <c:v>2881.7337601048512</c:v>
                </c:pt>
                <c:pt idx="20">
                  <c:v>2606.0675975962649</c:v>
                </c:pt>
                <c:pt idx="21">
                  <c:v>2617.2806870551503</c:v>
                </c:pt>
                <c:pt idx="22">
                  <c:v>2224.2859437006778</c:v>
                </c:pt>
                <c:pt idx="23">
                  <c:v>2492.7173809358474</c:v>
                </c:pt>
                <c:pt idx="24">
                  <c:v>2473.2645462920559</c:v>
                </c:pt>
                <c:pt idx="25">
                  <c:v>2627.9442681220658</c:v>
                </c:pt>
                <c:pt idx="26">
                  <c:v>2251.955045226222</c:v>
                </c:pt>
                <c:pt idx="27">
                  <c:v>1868.6599102984915</c:v>
                </c:pt>
                <c:pt idx="28">
                  <c:v>1997.503828052754</c:v>
                </c:pt>
                <c:pt idx="29">
                  <c:v>1935.9792893766894</c:v>
                </c:pt>
                <c:pt idx="30">
                  <c:v>2186.1764217427044</c:v>
                </c:pt>
                <c:pt idx="31">
                  <c:v>2067.208584553965</c:v>
                </c:pt>
                <c:pt idx="32">
                  <c:v>2014.4261529715727</c:v>
                </c:pt>
                <c:pt idx="33">
                  <c:v>2362.4962754544022</c:v>
                </c:pt>
                <c:pt idx="34">
                  <c:v>2300.2328069864989</c:v>
                </c:pt>
                <c:pt idx="35">
                  <c:v>2154.1424765928314</c:v>
                </c:pt>
              </c:numCache>
            </c:numRef>
          </c:xVal>
          <c:yVal>
            <c:numRef>
              <c:f>'2'!$M$28:$M$63</c:f>
              <c:numCache>
                <c:formatCode>0.000</c:formatCode>
                <c:ptCount val="36"/>
                <c:pt idx="0">
                  <c:v>-103.1945348159179</c:v>
                </c:pt>
                <c:pt idx="1">
                  <c:v>-104.12480916835193</c:v>
                </c:pt>
                <c:pt idx="2">
                  <c:v>146.81806411179105</c:v>
                </c:pt>
                <c:pt idx="3">
                  <c:v>212.56645757264187</c:v>
                </c:pt>
                <c:pt idx="4">
                  <c:v>65.039950174953901</c:v>
                </c:pt>
                <c:pt idx="5">
                  <c:v>-88.882574015590762</c:v>
                </c:pt>
                <c:pt idx="6">
                  <c:v>219.02872862492177</c:v>
                </c:pt>
                <c:pt idx="7">
                  <c:v>21.05578429804882</c:v>
                </c:pt>
                <c:pt idx="8">
                  <c:v>93.475172680623018</c:v>
                </c:pt>
                <c:pt idx="9">
                  <c:v>-108.74202743942396</c:v>
                </c:pt>
                <c:pt idx="10">
                  <c:v>-72.565968609352694</c:v>
                </c:pt>
                <c:pt idx="11">
                  <c:v>-41.838049296210556</c:v>
                </c:pt>
                <c:pt idx="12">
                  <c:v>7.5172554338087139</c:v>
                </c:pt>
                <c:pt idx="13">
                  <c:v>-148.82441633948883</c:v>
                </c:pt>
                <c:pt idx="14">
                  <c:v>-233.07834513043645</c:v>
                </c:pt>
                <c:pt idx="15">
                  <c:v>-45.876879647787973</c:v>
                </c:pt>
                <c:pt idx="16">
                  <c:v>243.24545559319404</c:v>
                </c:pt>
                <c:pt idx="17">
                  <c:v>-5.3348926189096346</c:v>
                </c:pt>
                <c:pt idx="18">
                  <c:v>-198.20939634538809</c:v>
                </c:pt>
                <c:pt idx="19">
                  <c:v>53.266239895148829</c:v>
                </c:pt>
                <c:pt idx="20">
                  <c:v>-22.067597596264932</c:v>
                </c:pt>
                <c:pt idx="21">
                  <c:v>90.719312944849662</c:v>
                </c:pt>
                <c:pt idx="22">
                  <c:v>-104.28594370067776</c:v>
                </c:pt>
                <c:pt idx="23">
                  <c:v>-58.717380935847359</c:v>
                </c:pt>
                <c:pt idx="24">
                  <c:v>-23.264546292055911</c:v>
                </c:pt>
                <c:pt idx="25">
                  <c:v>46.055731877934249</c:v>
                </c:pt>
                <c:pt idx="26">
                  <c:v>8.0449547737780449</c:v>
                </c:pt>
                <c:pt idx="27">
                  <c:v>-26.659910298491468</c:v>
                </c:pt>
                <c:pt idx="28">
                  <c:v>-3.5038280527539882</c:v>
                </c:pt>
                <c:pt idx="29">
                  <c:v>90.020710623310606</c:v>
                </c:pt>
                <c:pt idx="30">
                  <c:v>-89.176421742704406</c:v>
                </c:pt>
                <c:pt idx="31">
                  <c:v>4.7914154460349891</c:v>
                </c:pt>
                <c:pt idx="32">
                  <c:v>52.573847028427281</c:v>
                </c:pt>
                <c:pt idx="33">
                  <c:v>117.50372454559783</c:v>
                </c:pt>
                <c:pt idx="34">
                  <c:v>-94.232806986498872</c:v>
                </c:pt>
                <c:pt idx="35">
                  <c:v>100.85752340716863</c:v>
                </c:pt>
              </c:numCache>
            </c:numRef>
          </c:yVal>
          <c:smooth val="0"/>
          <c:extLst>
            <c:ext xmlns:c16="http://schemas.microsoft.com/office/drawing/2014/chart" uri="{C3380CC4-5D6E-409C-BE32-E72D297353CC}">
              <c16:uniqueId val="{00000000-F05B-448E-97BB-8CA81CCE2832}"/>
            </c:ext>
          </c:extLst>
        </c:ser>
        <c:dLbls>
          <c:showLegendKey val="0"/>
          <c:showVal val="0"/>
          <c:showCatName val="0"/>
          <c:showSerName val="0"/>
          <c:showPercent val="0"/>
          <c:showBubbleSize val="0"/>
        </c:dLbls>
        <c:axId val="875389631"/>
        <c:axId val="990860879"/>
      </c:scatterChart>
      <c:valAx>
        <c:axId val="875389631"/>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860879"/>
        <c:crosses val="autoZero"/>
        <c:crossBetween val="midCat"/>
      </c:valAx>
      <c:valAx>
        <c:axId val="990860879"/>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8963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Scatterplot</a:t>
            </a:r>
            <a:r>
              <a:rPr lang="en-US" baseline="0"/>
              <a:t> of </a:t>
            </a:r>
            <a:r>
              <a:rPr lang="en-US"/>
              <a:t>Predicted Y versus Observed 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'2'!$L$27</c:f>
              <c:strCache>
                <c:ptCount val="1"/>
                <c:pt idx="0">
                  <c:v>Predicted Y</c:v>
                </c:pt>
              </c:strCache>
            </c:strRef>
          </c:tx>
          <c:spPr>
            <a:ln w="19050" cap="rnd">
              <a:noFill/>
              <a:round/>
            </a:ln>
            <a:effectLst/>
          </c:spPr>
          <c:marker>
            <c:symbol val="circle"/>
            <c:size val="5"/>
            <c:spPr>
              <a:solidFill>
                <a:schemeClr val="accent1"/>
              </a:solidFill>
              <a:ln w="9525">
                <a:solidFill>
                  <a:schemeClr val="accent1"/>
                </a:solidFill>
              </a:ln>
              <a:effectLst/>
            </c:spPr>
          </c:marker>
          <c:xVal>
            <c:numRef>
              <c:f>'2'!$K$28:$K$63</c:f>
              <c:numCache>
                <c:formatCode>General</c:formatCode>
                <c:ptCount val="36"/>
                <c:pt idx="0">
                  <c:v>2057</c:v>
                </c:pt>
                <c:pt idx="1">
                  <c:v>1992</c:v>
                </c:pt>
                <c:pt idx="2">
                  <c:v>2624</c:v>
                </c:pt>
                <c:pt idx="3">
                  <c:v>2998</c:v>
                </c:pt>
                <c:pt idx="4">
                  <c:v>3314</c:v>
                </c:pt>
                <c:pt idx="5">
                  <c:v>2914</c:v>
                </c:pt>
                <c:pt idx="6">
                  <c:v>2646</c:v>
                </c:pt>
                <c:pt idx="7">
                  <c:v>2134</c:v>
                </c:pt>
                <c:pt idx="8">
                  <c:v>2068</c:v>
                </c:pt>
                <c:pt idx="9">
                  <c:v>2508</c:v>
                </c:pt>
                <c:pt idx="10">
                  <c:v>2699</c:v>
                </c:pt>
                <c:pt idx="11">
                  <c:v>2690</c:v>
                </c:pt>
                <c:pt idx="12">
                  <c:v>2803</c:v>
                </c:pt>
                <c:pt idx="13">
                  <c:v>2338</c:v>
                </c:pt>
                <c:pt idx="14">
                  <c:v>2023</c:v>
                </c:pt>
                <c:pt idx="15">
                  <c:v>2180</c:v>
                </c:pt>
                <c:pt idx="16">
                  <c:v>2309</c:v>
                </c:pt>
                <c:pt idx="17">
                  <c:v>1948</c:v>
                </c:pt>
                <c:pt idx="18">
                  <c:v>2263</c:v>
                </c:pt>
                <c:pt idx="19">
                  <c:v>2935</c:v>
                </c:pt>
                <c:pt idx="20">
                  <c:v>2584</c:v>
                </c:pt>
                <c:pt idx="21">
                  <c:v>2708</c:v>
                </c:pt>
                <c:pt idx="22">
                  <c:v>2120</c:v>
                </c:pt>
                <c:pt idx="23">
                  <c:v>2434</c:v>
                </c:pt>
                <c:pt idx="24">
                  <c:v>2450</c:v>
                </c:pt>
                <c:pt idx="25">
                  <c:v>2674</c:v>
                </c:pt>
                <c:pt idx="26">
                  <c:v>2260</c:v>
                </c:pt>
                <c:pt idx="27">
                  <c:v>1842</c:v>
                </c:pt>
                <c:pt idx="28">
                  <c:v>1994</c:v>
                </c:pt>
                <c:pt idx="29">
                  <c:v>2026</c:v>
                </c:pt>
                <c:pt idx="30">
                  <c:v>2097</c:v>
                </c:pt>
                <c:pt idx="31">
                  <c:v>2072</c:v>
                </c:pt>
                <c:pt idx="32">
                  <c:v>2067</c:v>
                </c:pt>
                <c:pt idx="33">
                  <c:v>2480</c:v>
                </c:pt>
                <c:pt idx="34">
                  <c:v>2206</c:v>
                </c:pt>
                <c:pt idx="35">
                  <c:v>2255</c:v>
                </c:pt>
              </c:numCache>
            </c:numRef>
          </c:xVal>
          <c:yVal>
            <c:numRef>
              <c:f>'2'!$L$28:$L$63</c:f>
              <c:numCache>
                <c:formatCode>0.000</c:formatCode>
                <c:ptCount val="36"/>
                <c:pt idx="0">
                  <c:v>2160.1945348159179</c:v>
                </c:pt>
                <c:pt idx="1">
                  <c:v>2096.1248091683519</c:v>
                </c:pt>
                <c:pt idx="2">
                  <c:v>2477.181935888209</c:v>
                </c:pt>
                <c:pt idx="3">
                  <c:v>2785.4335424273581</c:v>
                </c:pt>
                <c:pt idx="4">
                  <c:v>3248.9600498250461</c:v>
                </c:pt>
                <c:pt idx="5">
                  <c:v>3002.8825740155908</c:v>
                </c:pt>
                <c:pt idx="6">
                  <c:v>2426.9712713750782</c:v>
                </c:pt>
                <c:pt idx="7">
                  <c:v>2112.9442157019512</c:v>
                </c:pt>
                <c:pt idx="8">
                  <c:v>1974.524827319377</c:v>
                </c:pt>
                <c:pt idx="9">
                  <c:v>2616.742027439424</c:v>
                </c:pt>
                <c:pt idx="10">
                  <c:v>2771.5659686093527</c:v>
                </c:pt>
                <c:pt idx="11">
                  <c:v>2731.8380492962106</c:v>
                </c:pt>
                <c:pt idx="12">
                  <c:v>2795.4827445661913</c:v>
                </c:pt>
                <c:pt idx="13">
                  <c:v>2486.8244163394888</c:v>
                </c:pt>
                <c:pt idx="14">
                  <c:v>2256.0783451304364</c:v>
                </c:pt>
                <c:pt idx="15">
                  <c:v>2225.876879647788</c:v>
                </c:pt>
                <c:pt idx="16">
                  <c:v>2065.754544406806</c:v>
                </c:pt>
                <c:pt idx="17">
                  <c:v>1953.3348926189096</c:v>
                </c:pt>
                <c:pt idx="18">
                  <c:v>2461.2093963453881</c:v>
                </c:pt>
                <c:pt idx="19">
                  <c:v>2881.7337601048512</c:v>
                </c:pt>
                <c:pt idx="20">
                  <c:v>2606.0675975962649</c:v>
                </c:pt>
                <c:pt idx="21">
                  <c:v>2617.2806870551503</c:v>
                </c:pt>
                <c:pt idx="22">
                  <c:v>2224.2859437006778</c:v>
                </c:pt>
                <c:pt idx="23">
                  <c:v>2492.7173809358474</c:v>
                </c:pt>
                <c:pt idx="24">
                  <c:v>2473.2645462920559</c:v>
                </c:pt>
                <c:pt idx="25">
                  <c:v>2627.9442681220658</c:v>
                </c:pt>
                <c:pt idx="26">
                  <c:v>2251.955045226222</c:v>
                </c:pt>
                <c:pt idx="27">
                  <c:v>1868.6599102984915</c:v>
                </c:pt>
                <c:pt idx="28">
                  <c:v>1997.503828052754</c:v>
                </c:pt>
                <c:pt idx="29">
                  <c:v>1935.9792893766894</c:v>
                </c:pt>
                <c:pt idx="30">
                  <c:v>2186.1764217427044</c:v>
                </c:pt>
                <c:pt idx="31">
                  <c:v>2067.208584553965</c:v>
                </c:pt>
                <c:pt idx="32">
                  <c:v>2014.4261529715727</c:v>
                </c:pt>
                <c:pt idx="33">
                  <c:v>2362.4962754544022</c:v>
                </c:pt>
                <c:pt idx="34">
                  <c:v>2300.2328069864989</c:v>
                </c:pt>
                <c:pt idx="35">
                  <c:v>2154.1424765928314</c:v>
                </c:pt>
              </c:numCache>
            </c:numRef>
          </c:yVal>
          <c:smooth val="0"/>
          <c:extLst>
            <c:ext xmlns:c16="http://schemas.microsoft.com/office/drawing/2014/chart" uri="{C3380CC4-5D6E-409C-BE32-E72D297353CC}">
              <c16:uniqueId val="{00000000-F17F-44BA-8DA6-F3CD181F65A6}"/>
            </c:ext>
          </c:extLst>
        </c:ser>
        <c:dLbls>
          <c:showLegendKey val="0"/>
          <c:showVal val="0"/>
          <c:showCatName val="0"/>
          <c:showSerName val="0"/>
          <c:showPercent val="0"/>
          <c:showBubbleSize val="0"/>
        </c:dLbls>
        <c:axId val="875391071"/>
        <c:axId val="1071632640"/>
      </c:scatterChart>
      <c:valAx>
        <c:axId val="87539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632640"/>
        <c:crosses val="autoZero"/>
        <c:crossBetween val="midCat"/>
      </c:valAx>
      <c:valAx>
        <c:axId val="107163264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53910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Scatterplot of Residual versus Predicted 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'3'!$N$26</c:f>
              <c:strCache>
                <c:ptCount val="1"/>
                <c:pt idx="0">
                  <c:v>Residual</c:v>
                </c:pt>
              </c:strCache>
            </c:strRef>
          </c:tx>
          <c:spPr>
            <a:ln w="19050" cap="rnd">
              <a:noFill/>
              <a:round/>
            </a:ln>
            <a:effectLst/>
          </c:spPr>
          <c:marker>
            <c:symbol val="circle"/>
            <c:size val="5"/>
            <c:spPr>
              <a:solidFill>
                <a:schemeClr val="accent1"/>
              </a:solidFill>
              <a:ln w="9525">
                <a:solidFill>
                  <a:schemeClr val="accent1"/>
                </a:solidFill>
              </a:ln>
              <a:effectLst/>
            </c:spPr>
          </c:marker>
          <c:xVal>
            <c:numRef>
              <c:f>'3'!$M$26:$M$61</c:f>
              <c:numCache>
                <c:formatCode>0.000</c:formatCode>
                <c:ptCount val="36"/>
                <c:pt idx="0">
                  <c:v>77225.958326229287</c:v>
                </c:pt>
                <c:pt idx="1">
                  <c:v>77187.947098331948</c:v>
                </c:pt>
                <c:pt idx="2">
                  <c:v>77270.150341771528</c:v>
                </c:pt>
                <c:pt idx="3">
                  <c:v>81503.285790567606</c:v>
                </c:pt>
                <c:pt idx="4">
                  <c:v>77954.6757238258</c:v>
                </c:pt>
                <c:pt idx="5">
                  <c:v>77666.570255017155</c:v>
                </c:pt>
                <c:pt idx="6">
                  <c:v>73559.220418759345</c:v>
                </c:pt>
                <c:pt idx="7">
                  <c:v>73593.325689744015</c:v>
                </c:pt>
                <c:pt idx="8">
                  <c:v>79966.305079563041</c:v>
                </c:pt>
                <c:pt idx="9">
                  <c:v>80337.416968526639</c:v>
                </c:pt>
                <c:pt idx="10">
                  <c:v>75290.840111167316</c:v>
                </c:pt>
                <c:pt idx="11">
                  <c:v>75427.79964777916</c:v>
                </c:pt>
                <c:pt idx="12">
                  <c:v>73409.765818539454</c:v>
                </c:pt>
                <c:pt idx="13">
                  <c:v>76377.999649553822</c:v>
                </c:pt>
                <c:pt idx="14">
                  <c:v>77690.212983863938</c:v>
                </c:pt>
                <c:pt idx="15">
                  <c:v>74636.853143926724</c:v>
                </c:pt>
                <c:pt idx="16">
                  <c:v>80255.444443708679</c:v>
                </c:pt>
                <c:pt idx="17">
                  <c:v>72485.8758197235</c:v>
                </c:pt>
                <c:pt idx="18">
                  <c:v>73862.520469625291</c:v>
                </c:pt>
                <c:pt idx="19">
                  <c:v>74010.634979229304</c:v>
                </c:pt>
                <c:pt idx="20">
                  <c:v>75480.389164662338</c:v>
                </c:pt>
                <c:pt idx="21">
                  <c:v>76951.599458261815</c:v>
                </c:pt>
                <c:pt idx="22">
                  <c:v>75465.415413201757</c:v>
                </c:pt>
                <c:pt idx="23">
                  <c:v>78802.130280916972</c:v>
                </c:pt>
                <c:pt idx="24">
                  <c:v>70274.590287217507</c:v>
                </c:pt>
                <c:pt idx="25">
                  <c:v>76432.155359339056</c:v>
                </c:pt>
                <c:pt idx="26">
                  <c:v>77890.841750224208</c:v>
                </c:pt>
                <c:pt idx="27">
                  <c:v>71035.168339111289</c:v>
                </c:pt>
                <c:pt idx="28">
                  <c:v>71305.475732383784</c:v>
                </c:pt>
                <c:pt idx="29">
                  <c:v>74681.198312681707</c:v>
                </c:pt>
                <c:pt idx="30">
                  <c:v>76402.658364146235</c:v>
                </c:pt>
                <c:pt idx="31">
                  <c:v>74796.409320741499</c:v>
                </c:pt>
                <c:pt idx="32">
                  <c:v>80419.997712162076</c:v>
                </c:pt>
                <c:pt idx="33">
                  <c:v>75190.733704155937</c:v>
                </c:pt>
                <c:pt idx="34">
                  <c:v>79544.08065788151</c:v>
                </c:pt>
                <c:pt idx="35">
                  <c:v>78158.353383537949</c:v>
                </c:pt>
              </c:numCache>
            </c:numRef>
          </c:xVal>
          <c:yVal>
            <c:numRef>
              <c:f>'3'!$N$27:$N$62</c:f>
              <c:numCache>
                <c:formatCode>0.000</c:formatCode>
                <c:ptCount val="36"/>
                <c:pt idx="0">
                  <c:v>-719.9583262292872</c:v>
                </c:pt>
                <c:pt idx="1">
                  <c:v>-1310.9470983319479</c:v>
                </c:pt>
                <c:pt idx="2">
                  <c:v>-1471.1503417715285</c:v>
                </c:pt>
                <c:pt idx="3">
                  <c:v>894.71420943239355</c:v>
                </c:pt>
                <c:pt idx="4">
                  <c:v>689.32427617420035</c:v>
                </c:pt>
                <c:pt idx="5">
                  <c:v>1012.4297449828446</c:v>
                </c:pt>
                <c:pt idx="6">
                  <c:v>-3089.2204187593452</c:v>
                </c:pt>
                <c:pt idx="7">
                  <c:v>-1180.3256897440151</c:v>
                </c:pt>
                <c:pt idx="8">
                  <c:v>662.69492043695936</c:v>
                </c:pt>
                <c:pt idx="9">
                  <c:v>-1600.4169685266388</c:v>
                </c:pt>
                <c:pt idx="10">
                  <c:v>-991.84011116731563</c:v>
                </c:pt>
                <c:pt idx="11">
                  <c:v>-1613.7996477791603</c:v>
                </c:pt>
                <c:pt idx="12">
                  <c:v>4957.2341814605461</c:v>
                </c:pt>
                <c:pt idx="13">
                  <c:v>-2441.9996495538217</c:v>
                </c:pt>
                <c:pt idx="14">
                  <c:v>2369.7870161360624</c:v>
                </c:pt>
                <c:pt idx="15">
                  <c:v>-2741.8531439267244</c:v>
                </c:pt>
                <c:pt idx="16">
                  <c:v>-1127.4444437086786</c:v>
                </c:pt>
                <c:pt idx="17">
                  <c:v>79.124180276499828</c:v>
                </c:pt>
                <c:pt idx="18">
                  <c:v>-1346.5204696252913</c:v>
                </c:pt>
                <c:pt idx="19">
                  <c:v>-6140.634979229304</c:v>
                </c:pt>
                <c:pt idx="20">
                  <c:v>754.61083533766214</c:v>
                </c:pt>
                <c:pt idx="21">
                  <c:v>-238.59945826181502</c:v>
                </c:pt>
                <c:pt idx="22">
                  <c:v>-1032.4154132017575</c:v>
                </c:pt>
                <c:pt idx="23">
                  <c:v>1434.869719083028</c:v>
                </c:pt>
                <c:pt idx="24">
                  <c:v>1364.4097127824934</c:v>
                </c:pt>
                <c:pt idx="25">
                  <c:v>4830.8446406609437</c:v>
                </c:pt>
                <c:pt idx="26">
                  <c:v>-1011.8417502242082</c:v>
                </c:pt>
                <c:pt idx="27">
                  <c:v>7725.8316608887108</c:v>
                </c:pt>
                <c:pt idx="28">
                  <c:v>-3606.4757323837839</c:v>
                </c:pt>
                <c:pt idx="29">
                  <c:v>650.80168731829326</c:v>
                </c:pt>
                <c:pt idx="30">
                  <c:v>-519.65836414623482</c:v>
                </c:pt>
                <c:pt idx="31">
                  <c:v>5436.590679258501</c:v>
                </c:pt>
                <c:pt idx="32">
                  <c:v>3242.0022878379241</c:v>
                </c:pt>
                <c:pt idx="33">
                  <c:v>-3626.7337041559367</c:v>
                </c:pt>
                <c:pt idx="34">
                  <c:v>539.91934211849002</c:v>
                </c:pt>
                <c:pt idx="35">
                  <c:v>-833.35338353794941</c:v>
                </c:pt>
              </c:numCache>
            </c:numRef>
          </c:yVal>
          <c:smooth val="0"/>
          <c:extLst>
            <c:ext xmlns:c16="http://schemas.microsoft.com/office/drawing/2014/chart" uri="{C3380CC4-5D6E-409C-BE32-E72D297353CC}">
              <c16:uniqueId val="{00000000-A4AD-4C68-819E-4F45E6B4D13A}"/>
            </c:ext>
          </c:extLst>
        </c:ser>
        <c:dLbls>
          <c:showLegendKey val="0"/>
          <c:showVal val="0"/>
          <c:showCatName val="0"/>
          <c:showSerName val="0"/>
          <c:showPercent val="0"/>
          <c:showBubbleSize val="0"/>
        </c:dLbls>
        <c:axId val="1661158240"/>
        <c:axId val="1540572064"/>
      </c:scatterChart>
      <c:valAx>
        <c:axId val="1661158240"/>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572064"/>
        <c:crosses val="autoZero"/>
        <c:crossBetween val="midCat"/>
      </c:valAx>
      <c:valAx>
        <c:axId val="154057206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1582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Scatterplot of Predicted Y versus Observed 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'3'!$M$25</c:f>
              <c:strCache>
                <c:ptCount val="1"/>
                <c:pt idx="0">
                  <c:v>Predicted Y</c:v>
                </c:pt>
              </c:strCache>
            </c:strRef>
          </c:tx>
          <c:spPr>
            <a:ln w="19050" cap="rnd">
              <a:noFill/>
              <a:round/>
            </a:ln>
            <a:effectLst/>
          </c:spPr>
          <c:marker>
            <c:symbol val="circle"/>
            <c:size val="5"/>
            <c:spPr>
              <a:solidFill>
                <a:schemeClr val="accent1"/>
              </a:solidFill>
              <a:ln w="9525">
                <a:solidFill>
                  <a:schemeClr val="accent1"/>
                </a:solidFill>
              </a:ln>
              <a:effectLst/>
            </c:spPr>
          </c:marker>
          <c:xVal>
            <c:numRef>
              <c:f>'3'!$L$26:$L$62</c:f>
              <c:numCache>
                <c:formatCode>General</c:formatCode>
                <c:ptCount val="37"/>
                <c:pt idx="0">
                  <c:v>76506</c:v>
                </c:pt>
                <c:pt idx="1">
                  <c:v>75877</c:v>
                </c:pt>
                <c:pt idx="2">
                  <c:v>75799</c:v>
                </c:pt>
                <c:pt idx="3">
                  <c:v>82398</c:v>
                </c:pt>
                <c:pt idx="4">
                  <c:v>78644</c:v>
                </c:pt>
                <c:pt idx="5">
                  <c:v>78679</c:v>
                </c:pt>
                <c:pt idx="6">
                  <c:v>70470</c:v>
                </c:pt>
                <c:pt idx="7">
                  <c:v>72413</c:v>
                </c:pt>
                <c:pt idx="8">
                  <c:v>80629</c:v>
                </c:pt>
                <c:pt idx="9">
                  <c:v>78737</c:v>
                </c:pt>
                <c:pt idx="10">
                  <c:v>74299</c:v>
                </c:pt>
                <c:pt idx="11">
                  <c:v>73814</c:v>
                </c:pt>
                <c:pt idx="12">
                  <c:v>78367</c:v>
                </c:pt>
                <c:pt idx="13">
                  <c:v>73936</c:v>
                </c:pt>
                <c:pt idx="14">
                  <c:v>80060</c:v>
                </c:pt>
                <c:pt idx="15">
                  <c:v>71895</c:v>
                </c:pt>
                <c:pt idx="16">
                  <c:v>79128</c:v>
                </c:pt>
                <c:pt idx="17">
                  <c:v>72565</c:v>
                </c:pt>
                <c:pt idx="18">
                  <c:v>72516</c:v>
                </c:pt>
                <c:pt idx="19">
                  <c:v>67870</c:v>
                </c:pt>
                <c:pt idx="20">
                  <c:v>76235</c:v>
                </c:pt>
                <c:pt idx="21">
                  <c:v>76713</c:v>
                </c:pt>
                <c:pt idx="22">
                  <c:v>74433</c:v>
                </c:pt>
                <c:pt idx="23">
                  <c:v>80237</c:v>
                </c:pt>
                <c:pt idx="24">
                  <c:v>71639</c:v>
                </c:pt>
                <c:pt idx="25">
                  <c:v>81263</c:v>
                </c:pt>
                <c:pt idx="26">
                  <c:v>76879</c:v>
                </c:pt>
                <c:pt idx="27">
                  <c:v>78761</c:v>
                </c:pt>
                <c:pt idx="28">
                  <c:v>67699</c:v>
                </c:pt>
                <c:pt idx="29">
                  <c:v>75332</c:v>
                </c:pt>
                <c:pt idx="30">
                  <c:v>75883</c:v>
                </c:pt>
                <c:pt idx="31">
                  <c:v>80233</c:v>
                </c:pt>
                <c:pt idx="32">
                  <c:v>83662</c:v>
                </c:pt>
                <c:pt idx="33">
                  <c:v>71564</c:v>
                </c:pt>
                <c:pt idx="34">
                  <c:v>80084</c:v>
                </c:pt>
                <c:pt idx="35">
                  <c:v>77325</c:v>
                </c:pt>
              </c:numCache>
            </c:numRef>
          </c:xVal>
          <c:yVal>
            <c:numRef>
              <c:f>'3'!$M$26:$M$62</c:f>
              <c:numCache>
                <c:formatCode>0.000</c:formatCode>
                <c:ptCount val="37"/>
                <c:pt idx="0">
                  <c:v>77225.958326229287</c:v>
                </c:pt>
                <c:pt idx="1">
                  <c:v>77187.947098331948</c:v>
                </c:pt>
                <c:pt idx="2">
                  <c:v>77270.150341771528</c:v>
                </c:pt>
                <c:pt idx="3">
                  <c:v>81503.285790567606</c:v>
                </c:pt>
                <c:pt idx="4">
                  <c:v>77954.6757238258</c:v>
                </c:pt>
                <c:pt idx="5">
                  <c:v>77666.570255017155</c:v>
                </c:pt>
                <c:pt idx="6">
                  <c:v>73559.220418759345</c:v>
                </c:pt>
                <c:pt idx="7">
                  <c:v>73593.325689744015</c:v>
                </c:pt>
                <c:pt idx="8">
                  <c:v>79966.305079563041</c:v>
                </c:pt>
                <c:pt idx="9">
                  <c:v>80337.416968526639</c:v>
                </c:pt>
                <c:pt idx="10">
                  <c:v>75290.840111167316</c:v>
                </c:pt>
                <c:pt idx="11">
                  <c:v>75427.79964777916</c:v>
                </c:pt>
                <c:pt idx="12">
                  <c:v>73409.765818539454</c:v>
                </c:pt>
                <c:pt idx="13">
                  <c:v>76377.999649553822</c:v>
                </c:pt>
                <c:pt idx="14">
                  <c:v>77690.212983863938</c:v>
                </c:pt>
                <c:pt idx="15">
                  <c:v>74636.853143926724</c:v>
                </c:pt>
                <c:pt idx="16">
                  <c:v>80255.444443708679</c:v>
                </c:pt>
                <c:pt idx="17">
                  <c:v>72485.8758197235</c:v>
                </c:pt>
                <c:pt idx="18">
                  <c:v>73862.520469625291</c:v>
                </c:pt>
                <c:pt idx="19">
                  <c:v>74010.634979229304</c:v>
                </c:pt>
                <c:pt idx="20">
                  <c:v>75480.389164662338</c:v>
                </c:pt>
                <c:pt idx="21">
                  <c:v>76951.599458261815</c:v>
                </c:pt>
                <c:pt idx="22">
                  <c:v>75465.415413201757</c:v>
                </c:pt>
                <c:pt idx="23">
                  <c:v>78802.130280916972</c:v>
                </c:pt>
                <c:pt idx="24">
                  <c:v>70274.590287217507</c:v>
                </c:pt>
                <c:pt idx="25">
                  <c:v>76432.155359339056</c:v>
                </c:pt>
                <c:pt idx="26">
                  <c:v>77890.841750224208</c:v>
                </c:pt>
                <c:pt idx="27">
                  <c:v>71035.168339111289</c:v>
                </c:pt>
                <c:pt idx="28">
                  <c:v>71305.475732383784</c:v>
                </c:pt>
                <c:pt idx="29">
                  <c:v>74681.198312681707</c:v>
                </c:pt>
                <c:pt idx="30">
                  <c:v>76402.658364146235</c:v>
                </c:pt>
                <c:pt idx="31">
                  <c:v>74796.409320741499</c:v>
                </c:pt>
                <c:pt idx="32">
                  <c:v>80419.997712162076</c:v>
                </c:pt>
                <c:pt idx="33">
                  <c:v>75190.733704155937</c:v>
                </c:pt>
                <c:pt idx="34">
                  <c:v>79544.08065788151</c:v>
                </c:pt>
                <c:pt idx="35">
                  <c:v>78158.353383537949</c:v>
                </c:pt>
              </c:numCache>
            </c:numRef>
          </c:yVal>
          <c:smooth val="0"/>
          <c:extLst>
            <c:ext xmlns:c16="http://schemas.microsoft.com/office/drawing/2014/chart" uri="{C3380CC4-5D6E-409C-BE32-E72D297353CC}">
              <c16:uniqueId val="{00000000-5A9D-49AE-AFCE-646197BE79FF}"/>
            </c:ext>
          </c:extLst>
        </c:ser>
        <c:dLbls>
          <c:showLegendKey val="0"/>
          <c:showVal val="0"/>
          <c:showCatName val="0"/>
          <c:showSerName val="0"/>
          <c:showPercent val="0"/>
          <c:showBubbleSize val="0"/>
        </c:dLbls>
        <c:axId val="1782429360"/>
        <c:axId val="1634877632"/>
      </c:scatterChart>
      <c:valAx>
        <c:axId val="1782429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877632"/>
        <c:crosses val="autoZero"/>
        <c:crossBetween val="midCat"/>
      </c:valAx>
      <c:valAx>
        <c:axId val="163487763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42936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'4'!$D$26</c:f>
              <c:strCache>
                <c:ptCount val="1"/>
                <c:pt idx="0">
                  <c:v>Residual</c:v>
                </c:pt>
              </c:strCache>
            </c:strRef>
          </c:tx>
          <c:spPr>
            <a:ln w="19050" cap="rnd">
              <a:noFill/>
              <a:round/>
            </a:ln>
            <a:effectLst/>
          </c:spPr>
          <c:marker>
            <c:symbol val="circle"/>
            <c:size val="5"/>
            <c:spPr>
              <a:solidFill>
                <a:schemeClr val="accent1"/>
              </a:solidFill>
              <a:ln w="9525">
                <a:solidFill>
                  <a:schemeClr val="accent1"/>
                </a:solidFill>
              </a:ln>
              <a:effectLst/>
            </c:spPr>
          </c:marker>
          <c:xVal>
            <c:numRef>
              <c:f>'4'!$C$27:$C$62</c:f>
              <c:numCache>
                <c:formatCode>0.000</c:formatCode>
                <c:ptCount val="36"/>
                <c:pt idx="0">
                  <c:v>76376.768332127831</c:v>
                </c:pt>
                <c:pt idx="1">
                  <c:v>76109.647128860146</c:v>
                </c:pt>
                <c:pt idx="2">
                  <c:v>76264.771884007831</c:v>
                </c:pt>
                <c:pt idx="3">
                  <c:v>82822.938592140854</c:v>
                </c:pt>
                <c:pt idx="4">
                  <c:v>79052.197772054627</c:v>
                </c:pt>
                <c:pt idx="5">
                  <c:v>79823.941258685169</c:v>
                </c:pt>
                <c:pt idx="6">
                  <c:v>71310.996882480729</c:v>
                </c:pt>
                <c:pt idx="7">
                  <c:v>72247.671440838007</c:v>
                </c:pt>
                <c:pt idx="8">
                  <c:v>80506.394422609272</c:v>
                </c:pt>
                <c:pt idx="9">
                  <c:v>79958.586449013019</c:v>
                </c:pt>
                <c:pt idx="10">
                  <c:v>75419.444935246269</c:v>
                </c:pt>
                <c:pt idx="11">
                  <c:v>74564.646879841544</c:v>
                </c:pt>
                <c:pt idx="12">
                  <c:v>77680.785038915084</c:v>
                </c:pt>
                <c:pt idx="13">
                  <c:v>74429.182888557829</c:v>
                </c:pt>
                <c:pt idx="14">
                  <c:v>79103.12298025527</c:v>
                </c:pt>
                <c:pt idx="15">
                  <c:v>73214.083118230017</c:v>
                </c:pt>
                <c:pt idx="16">
                  <c:v>79852.890597678983</c:v>
                </c:pt>
                <c:pt idx="17">
                  <c:v>72977.312888378365</c:v>
                </c:pt>
                <c:pt idx="18">
                  <c:v>72603.044462346195</c:v>
                </c:pt>
                <c:pt idx="19">
                  <c:v>70264.675694925274</c:v>
                </c:pt>
                <c:pt idx="20">
                  <c:v>76637.594538865247</c:v>
                </c:pt>
                <c:pt idx="21">
                  <c:v>76164.306174801808</c:v>
                </c:pt>
                <c:pt idx="22">
                  <c:v>74472.478438037608</c:v>
                </c:pt>
                <c:pt idx="23">
                  <c:v>79985.497975261882</c:v>
                </c:pt>
                <c:pt idx="24">
                  <c:v>72220.028740568188</c:v>
                </c:pt>
                <c:pt idx="25">
                  <c:v>79675.791777863225</c:v>
                </c:pt>
                <c:pt idx="26">
                  <c:v>77848.503928524267</c:v>
                </c:pt>
                <c:pt idx="27">
                  <c:v>77755.906018669833</c:v>
                </c:pt>
                <c:pt idx="28">
                  <c:v>67811.261561236111</c:v>
                </c:pt>
                <c:pt idx="29">
                  <c:v>75108.2258745781</c:v>
                </c:pt>
                <c:pt idx="30">
                  <c:v>74139.61697994094</c:v>
                </c:pt>
                <c:pt idx="31">
                  <c:v>72888.693325434957</c:v>
                </c:pt>
                <c:pt idx="32">
                  <c:v>79759.526685881763</c:v>
                </c:pt>
                <c:pt idx="33">
                  <c:v>74311.882090009211</c:v>
                </c:pt>
                <c:pt idx="34">
                  <c:v>82585.080487079656</c:v>
                </c:pt>
                <c:pt idx="35">
                  <c:v>76596.501755336125</c:v>
                </c:pt>
              </c:numCache>
            </c:numRef>
          </c:xVal>
          <c:yVal>
            <c:numRef>
              <c:f>'4'!$D$27:$D$62</c:f>
              <c:numCache>
                <c:formatCode>0.000</c:formatCode>
                <c:ptCount val="36"/>
                <c:pt idx="0">
                  <c:v>129.23166787216906</c:v>
                </c:pt>
                <c:pt idx="1">
                  <c:v>-232.64712886014604</c:v>
                </c:pt>
                <c:pt idx="2">
                  <c:v>-465.77188400783052</c:v>
                </c:pt>
                <c:pt idx="3">
                  <c:v>-424.93859214085387</c:v>
                </c:pt>
                <c:pt idx="4">
                  <c:v>-408.19777205462742</c:v>
                </c:pt>
                <c:pt idx="5">
                  <c:v>-1144.9412586851686</c:v>
                </c:pt>
                <c:pt idx="6">
                  <c:v>-840.99688248072925</c:v>
                </c:pt>
                <c:pt idx="7">
                  <c:v>165.32855916199333</c:v>
                </c:pt>
                <c:pt idx="8">
                  <c:v>122.60557739072829</c:v>
                </c:pt>
                <c:pt idx="9">
                  <c:v>-1221.5864490130189</c:v>
                </c:pt>
                <c:pt idx="10">
                  <c:v>-1120.4449352462689</c:v>
                </c:pt>
                <c:pt idx="11">
                  <c:v>-750.64687984154443</c:v>
                </c:pt>
                <c:pt idx="12">
                  <c:v>686.21496108491556</c:v>
                </c:pt>
                <c:pt idx="13">
                  <c:v>-493.18288855782885</c:v>
                </c:pt>
                <c:pt idx="14">
                  <c:v>956.87701974473021</c:v>
                </c:pt>
                <c:pt idx="15">
                  <c:v>-1319.0831182300171</c:v>
                </c:pt>
                <c:pt idx="16">
                  <c:v>-724.89059767898289</c:v>
                </c:pt>
                <c:pt idx="17">
                  <c:v>-412.31288837836473</c:v>
                </c:pt>
                <c:pt idx="18">
                  <c:v>-87.04446234619536</c:v>
                </c:pt>
                <c:pt idx="19">
                  <c:v>-2394.675694925274</c:v>
                </c:pt>
                <c:pt idx="20">
                  <c:v>-402.59453886524716</c:v>
                </c:pt>
                <c:pt idx="21">
                  <c:v>548.69382519819192</c:v>
                </c:pt>
                <c:pt idx="22">
                  <c:v>-39.478438037607702</c:v>
                </c:pt>
                <c:pt idx="23">
                  <c:v>251.50202473811805</c:v>
                </c:pt>
                <c:pt idx="24">
                  <c:v>-581.02874056818837</c:v>
                </c:pt>
                <c:pt idx="25">
                  <c:v>1587.2082221367746</c:v>
                </c:pt>
                <c:pt idx="26">
                  <c:v>-969.50392852426739</c:v>
                </c:pt>
                <c:pt idx="27">
                  <c:v>1005.0939813301666</c:v>
                </c:pt>
                <c:pt idx="28">
                  <c:v>-112.26156123611145</c:v>
                </c:pt>
                <c:pt idx="29">
                  <c:v>223.77412542189995</c:v>
                </c:pt>
                <c:pt idx="30">
                  <c:v>1743.3830200590601</c:v>
                </c:pt>
                <c:pt idx="31">
                  <c:v>7344.3066745650431</c:v>
                </c:pt>
                <c:pt idx="32">
                  <c:v>3902.4733141182369</c:v>
                </c:pt>
                <c:pt idx="33">
                  <c:v>-2747.8820900092105</c:v>
                </c:pt>
                <c:pt idx="34">
                  <c:v>-2501.0804870796565</c:v>
                </c:pt>
                <c:pt idx="35">
                  <c:v>728.49824466387508</c:v>
                </c:pt>
              </c:numCache>
            </c:numRef>
          </c:yVal>
          <c:smooth val="0"/>
          <c:extLst>
            <c:ext xmlns:c16="http://schemas.microsoft.com/office/drawing/2014/chart" uri="{C3380CC4-5D6E-409C-BE32-E72D297353CC}">
              <c16:uniqueId val="{00000000-3C65-4023-85A0-A33964C63768}"/>
            </c:ext>
          </c:extLst>
        </c:ser>
        <c:dLbls>
          <c:showLegendKey val="0"/>
          <c:showVal val="0"/>
          <c:showCatName val="0"/>
          <c:showSerName val="0"/>
          <c:showPercent val="0"/>
          <c:showBubbleSize val="0"/>
        </c:dLbls>
        <c:axId val="1659257456"/>
        <c:axId val="1794027600"/>
      </c:scatterChart>
      <c:valAx>
        <c:axId val="1659257456"/>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027600"/>
        <c:crosses val="autoZero"/>
        <c:crossBetween val="midCat"/>
      </c:valAx>
      <c:valAx>
        <c:axId val="179402760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92574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'4'!$C$26</c:f>
              <c:strCache>
                <c:ptCount val="1"/>
                <c:pt idx="0">
                  <c:v>Predicted Y</c:v>
                </c:pt>
              </c:strCache>
            </c:strRef>
          </c:tx>
          <c:spPr>
            <a:ln w="19050" cap="rnd">
              <a:noFill/>
              <a:round/>
            </a:ln>
            <a:effectLst/>
          </c:spPr>
          <c:marker>
            <c:symbol val="circle"/>
            <c:size val="5"/>
            <c:spPr>
              <a:solidFill>
                <a:schemeClr val="accent1"/>
              </a:solidFill>
              <a:ln w="9525">
                <a:solidFill>
                  <a:schemeClr val="accent1"/>
                </a:solidFill>
              </a:ln>
              <a:effectLst/>
            </c:spPr>
          </c:marker>
          <c:xVal>
            <c:numRef>
              <c:f>'4'!$B$27:$B$62</c:f>
              <c:numCache>
                <c:formatCode>General</c:formatCode>
                <c:ptCount val="36"/>
                <c:pt idx="0">
                  <c:v>76506</c:v>
                </c:pt>
                <c:pt idx="1">
                  <c:v>75877</c:v>
                </c:pt>
                <c:pt idx="2">
                  <c:v>75799</c:v>
                </c:pt>
                <c:pt idx="3">
                  <c:v>82398</c:v>
                </c:pt>
                <c:pt idx="4">
                  <c:v>78644</c:v>
                </c:pt>
                <c:pt idx="5">
                  <c:v>78679</c:v>
                </c:pt>
                <c:pt idx="6">
                  <c:v>70470</c:v>
                </c:pt>
                <c:pt idx="7">
                  <c:v>72413</c:v>
                </c:pt>
                <c:pt idx="8">
                  <c:v>80629</c:v>
                </c:pt>
                <c:pt idx="9">
                  <c:v>78737</c:v>
                </c:pt>
                <c:pt idx="10">
                  <c:v>74299</c:v>
                </c:pt>
                <c:pt idx="11">
                  <c:v>73814</c:v>
                </c:pt>
                <c:pt idx="12">
                  <c:v>78367</c:v>
                </c:pt>
                <c:pt idx="13">
                  <c:v>73936</c:v>
                </c:pt>
                <c:pt idx="14">
                  <c:v>80060</c:v>
                </c:pt>
                <c:pt idx="15">
                  <c:v>71895</c:v>
                </c:pt>
                <c:pt idx="16">
                  <c:v>79128</c:v>
                </c:pt>
                <c:pt idx="17">
                  <c:v>72565</c:v>
                </c:pt>
                <c:pt idx="18">
                  <c:v>72516</c:v>
                </c:pt>
                <c:pt idx="19">
                  <c:v>67870</c:v>
                </c:pt>
                <c:pt idx="20">
                  <c:v>76235</c:v>
                </c:pt>
                <c:pt idx="21">
                  <c:v>76713</c:v>
                </c:pt>
                <c:pt idx="22">
                  <c:v>74433</c:v>
                </c:pt>
                <c:pt idx="23">
                  <c:v>80237</c:v>
                </c:pt>
                <c:pt idx="24">
                  <c:v>71639</c:v>
                </c:pt>
                <c:pt idx="25">
                  <c:v>81263</c:v>
                </c:pt>
                <c:pt idx="26">
                  <c:v>76879</c:v>
                </c:pt>
                <c:pt idx="27">
                  <c:v>78761</c:v>
                </c:pt>
                <c:pt idx="28">
                  <c:v>67699</c:v>
                </c:pt>
                <c:pt idx="29">
                  <c:v>75332</c:v>
                </c:pt>
                <c:pt idx="30">
                  <c:v>75883</c:v>
                </c:pt>
                <c:pt idx="31">
                  <c:v>80233</c:v>
                </c:pt>
                <c:pt idx="32">
                  <c:v>83662</c:v>
                </c:pt>
                <c:pt idx="33">
                  <c:v>71564</c:v>
                </c:pt>
                <c:pt idx="34">
                  <c:v>80084</c:v>
                </c:pt>
                <c:pt idx="35">
                  <c:v>77325</c:v>
                </c:pt>
              </c:numCache>
            </c:numRef>
          </c:xVal>
          <c:yVal>
            <c:numRef>
              <c:f>'4'!$C$27:$C$62</c:f>
              <c:numCache>
                <c:formatCode>0.000</c:formatCode>
                <c:ptCount val="36"/>
                <c:pt idx="0">
                  <c:v>76376.768332127831</c:v>
                </c:pt>
                <c:pt idx="1">
                  <c:v>76109.647128860146</c:v>
                </c:pt>
                <c:pt idx="2">
                  <c:v>76264.771884007831</c:v>
                </c:pt>
                <c:pt idx="3">
                  <c:v>82822.938592140854</c:v>
                </c:pt>
                <c:pt idx="4">
                  <c:v>79052.197772054627</c:v>
                </c:pt>
                <c:pt idx="5">
                  <c:v>79823.941258685169</c:v>
                </c:pt>
                <c:pt idx="6">
                  <c:v>71310.996882480729</c:v>
                </c:pt>
                <c:pt idx="7">
                  <c:v>72247.671440838007</c:v>
                </c:pt>
                <c:pt idx="8">
                  <c:v>80506.394422609272</c:v>
                </c:pt>
                <c:pt idx="9">
                  <c:v>79958.586449013019</c:v>
                </c:pt>
                <c:pt idx="10">
                  <c:v>75419.444935246269</c:v>
                </c:pt>
                <c:pt idx="11">
                  <c:v>74564.646879841544</c:v>
                </c:pt>
                <c:pt idx="12">
                  <c:v>77680.785038915084</c:v>
                </c:pt>
                <c:pt idx="13">
                  <c:v>74429.182888557829</c:v>
                </c:pt>
                <c:pt idx="14">
                  <c:v>79103.12298025527</c:v>
                </c:pt>
                <c:pt idx="15">
                  <c:v>73214.083118230017</c:v>
                </c:pt>
                <c:pt idx="16">
                  <c:v>79852.890597678983</c:v>
                </c:pt>
                <c:pt idx="17">
                  <c:v>72977.312888378365</c:v>
                </c:pt>
                <c:pt idx="18">
                  <c:v>72603.044462346195</c:v>
                </c:pt>
                <c:pt idx="19">
                  <c:v>70264.675694925274</c:v>
                </c:pt>
                <c:pt idx="20">
                  <c:v>76637.594538865247</c:v>
                </c:pt>
                <c:pt idx="21">
                  <c:v>76164.306174801808</c:v>
                </c:pt>
                <c:pt idx="22">
                  <c:v>74472.478438037608</c:v>
                </c:pt>
                <c:pt idx="23">
                  <c:v>79985.497975261882</c:v>
                </c:pt>
                <c:pt idx="24">
                  <c:v>72220.028740568188</c:v>
                </c:pt>
                <c:pt idx="25">
                  <c:v>79675.791777863225</c:v>
                </c:pt>
                <c:pt idx="26">
                  <c:v>77848.503928524267</c:v>
                </c:pt>
                <c:pt idx="27">
                  <c:v>77755.906018669833</c:v>
                </c:pt>
                <c:pt idx="28">
                  <c:v>67811.261561236111</c:v>
                </c:pt>
                <c:pt idx="29">
                  <c:v>75108.2258745781</c:v>
                </c:pt>
                <c:pt idx="30">
                  <c:v>74139.61697994094</c:v>
                </c:pt>
                <c:pt idx="31">
                  <c:v>72888.693325434957</c:v>
                </c:pt>
                <c:pt idx="32">
                  <c:v>79759.526685881763</c:v>
                </c:pt>
                <c:pt idx="33">
                  <c:v>74311.882090009211</c:v>
                </c:pt>
                <c:pt idx="34">
                  <c:v>82585.080487079656</c:v>
                </c:pt>
                <c:pt idx="35">
                  <c:v>76596.501755336125</c:v>
                </c:pt>
              </c:numCache>
            </c:numRef>
          </c:yVal>
          <c:smooth val="0"/>
          <c:extLst>
            <c:ext xmlns:c16="http://schemas.microsoft.com/office/drawing/2014/chart" uri="{C3380CC4-5D6E-409C-BE32-E72D297353CC}">
              <c16:uniqueId val="{00000000-86D1-41E9-A891-AEA4EDE01F68}"/>
            </c:ext>
          </c:extLst>
        </c:ser>
        <c:dLbls>
          <c:showLegendKey val="0"/>
          <c:showVal val="0"/>
          <c:showCatName val="0"/>
          <c:showSerName val="0"/>
          <c:showPercent val="0"/>
          <c:showBubbleSize val="0"/>
        </c:dLbls>
        <c:axId val="1717101712"/>
        <c:axId val="1634875648"/>
      </c:scatterChart>
      <c:valAx>
        <c:axId val="171710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875648"/>
        <c:crosses val="autoZero"/>
        <c:crossBetween val="midCat"/>
      </c:valAx>
      <c:valAx>
        <c:axId val="1634875648"/>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710171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Series</a:t>
            </a:r>
            <a:r>
              <a:rPr lang="en-US" baseline="0"/>
              <a:t> Plot for </a:t>
            </a:r>
            <a:r>
              <a:rPr lang="en-US"/>
              <a:t>Actual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'5'!$B$1</c:f>
              <c:strCache>
                <c:ptCount val="1"/>
                <c:pt idx="0">
                  <c:v>Actual Sales</c:v>
                </c:pt>
              </c:strCache>
            </c:strRef>
          </c:tx>
          <c:spPr>
            <a:ln w="28575" cap="rnd">
              <a:solidFill>
                <a:schemeClr val="accent1"/>
              </a:solidFill>
              <a:round/>
            </a:ln>
            <a:effectLst/>
          </c:spPr>
          <c:marker>
            <c:symbol val="none"/>
          </c:marker>
          <c:cat>
            <c:numRef>
              <c:f>'5'!$A$2:$A$316</c:f>
              <c:numCache>
                <c:formatCode>mmm\-yyyy</c:formatCode>
                <c:ptCount val="315"/>
                <c:pt idx="0">
                  <c:v>33604</c:v>
                </c:pt>
                <c:pt idx="1">
                  <c:v>33635</c:v>
                </c:pt>
                <c:pt idx="2">
                  <c:v>33664</c:v>
                </c:pt>
                <c:pt idx="3">
                  <c:v>33695</c:v>
                </c:pt>
                <c:pt idx="4">
                  <c:v>33725</c:v>
                </c:pt>
                <c:pt idx="5">
                  <c:v>33756</c:v>
                </c:pt>
                <c:pt idx="6">
                  <c:v>33786</c:v>
                </c:pt>
                <c:pt idx="7">
                  <c:v>33817</c:v>
                </c:pt>
                <c:pt idx="8">
                  <c:v>33848</c:v>
                </c:pt>
                <c:pt idx="9">
                  <c:v>33878</c:v>
                </c:pt>
                <c:pt idx="10">
                  <c:v>33909</c:v>
                </c:pt>
                <c:pt idx="11">
                  <c:v>33939</c:v>
                </c:pt>
                <c:pt idx="12">
                  <c:v>33970</c:v>
                </c:pt>
                <c:pt idx="13">
                  <c:v>34001</c:v>
                </c:pt>
                <c:pt idx="14">
                  <c:v>34029</c:v>
                </c:pt>
                <c:pt idx="15">
                  <c:v>34060</c:v>
                </c:pt>
                <c:pt idx="16">
                  <c:v>34090</c:v>
                </c:pt>
                <c:pt idx="17">
                  <c:v>34121</c:v>
                </c:pt>
                <c:pt idx="18">
                  <c:v>34151</c:v>
                </c:pt>
                <c:pt idx="19">
                  <c:v>34182</c:v>
                </c:pt>
                <c:pt idx="20">
                  <c:v>34213</c:v>
                </c:pt>
                <c:pt idx="21">
                  <c:v>34243</c:v>
                </c:pt>
                <c:pt idx="22">
                  <c:v>34274</c:v>
                </c:pt>
                <c:pt idx="23">
                  <c:v>34304</c:v>
                </c:pt>
                <c:pt idx="24">
                  <c:v>34335</c:v>
                </c:pt>
                <c:pt idx="25">
                  <c:v>34366</c:v>
                </c:pt>
                <c:pt idx="26">
                  <c:v>34394</c:v>
                </c:pt>
                <c:pt idx="27">
                  <c:v>34425</c:v>
                </c:pt>
                <c:pt idx="28">
                  <c:v>34455</c:v>
                </c:pt>
                <c:pt idx="29">
                  <c:v>34486</c:v>
                </c:pt>
                <c:pt idx="30">
                  <c:v>34516</c:v>
                </c:pt>
                <c:pt idx="31">
                  <c:v>34547</c:v>
                </c:pt>
                <c:pt idx="32">
                  <c:v>34578</c:v>
                </c:pt>
                <c:pt idx="33">
                  <c:v>34608</c:v>
                </c:pt>
                <c:pt idx="34">
                  <c:v>34639</c:v>
                </c:pt>
                <c:pt idx="35">
                  <c:v>34669</c:v>
                </c:pt>
                <c:pt idx="36">
                  <c:v>34700</c:v>
                </c:pt>
                <c:pt idx="37">
                  <c:v>34731</c:v>
                </c:pt>
                <c:pt idx="38">
                  <c:v>34759</c:v>
                </c:pt>
                <c:pt idx="39">
                  <c:v>34790</c:v>
                </c:pt>
                <c:pt idx="40">
                  <c:v>34820</c:v>
                </c:pt>
                <c:pt idx="41">
                  <c:v>34851</c:v>
                </c:pt>
                <c:pt idx="42">
                  <c:v>34881</c:v>
                </c:pt>
                <c:pt idx="43">
                  <c:v>34912</c:v>
                </c:pt>
                <c:pt idx="44">
                  <c:v>34943</c:v>
                </c:pt>
                <c:pt idx="45">
                  <c:v>34973</c:v>
                </c:pt>
                <c:pt idx="46">
                  <c:v>35004</c:v>
                </c:pt>
                <c:pt idx="47">
                  <c:v>35034</c:v>
                </c:pt>
                <c:pt idx="48">
                  <c:v>35065</c:v>
                </c:pt>
                <c:pt idx="49">
                  <c:v>35096</c:v>
                </c:pt>
                <c:pt idx="50">
                  <c:v>35125</c:v>
                </c:pt>
                <c:pt idx="51">
                  <c:v>35156</c:v>
                </c:pt>
                <c:pt idx="52">
                  <c:v>35186</c:v>
                </c:pt>
                <c:pt idx="53">
                  <c:v>35217</c:v>
                </c:pt>
                <c:pt idx="54">
                  <c:v>35247</c:v>
                </c:pt>
                <c:pt idx="55">
                  <c:v>35278</c:v>
                </c:pt>
                <c:pt idx="56">
                  <c:v>35309</c:v>
                </c:pt>
                <c:pt idx="57">
                  <c:v>35339</c:v>
                </c:pt>
                <c:pt idx="58">
                  <c:v>35370</c:v>
                </c:pt>
                <c:pt idx="59">
                  <c:v>35400</c:v>
                </c:pt>
                <c:pt idx="60">
                  <c:v>35431</c:v>
                </c:pt>
                <c:pt idx="61">
                  <c:v>35462</c:v>
                </c:pt>
                <c:pt idx="62">
                  <c:v>35490</c:v>
                </c:pt>
                <c:pt idx="63">
                  <c:v>35521</c:v>
                </c:pt>
                <c:pt idx="64">
                  <c:v>35551</c:v>
                </c:pt>
                <c:pt idx="65">
                  <c:v>35582</c:v>
                </c:pt>
                <c:pt idx="66">
                  <c:v>35612</c:v>
                </c:pt>
                <c:pt idx="67">
                  <c:v>35643</c:v>
                </c:pt>
                <c:pt idx="68">
                  <c:v>35674</c:v>
                </c:pt>
                <c:pt idx="69">
                  <c:v>35704</c:v>
                </c:pt>
                <c:pt idx="70">
                  <c:v>35735</c:v>
                </c:pt>
                <c:pt idx="71">
                  <c:v>35765</c:v>
                </c:pt>
                <c:pt idx="72">
                  <c:v>35796</c:v>
                </c:pt>
                <c:pt idx="73">
                  <c:v>35827</c:v>
                </c:pt>
                <c:pt idx="74">
                  <c:v>35855</c:v>
                </c:pt>
                <c:pt idx="75">
                  <c:v>35886</c:v>
                </c:pt>
                <c:pt idx="76">
                  <c:v>35916</c:v>
                </c:pt>
                <c:pt idx="77">
                  <c:v>35947</c:v>
                </c:pt>
                <c:pt idx="78">
                  <c:v>35977</c:v>
                </c:pt>
                <c:pt idx="79">
                  <c:v>36008</c:v>
                </c:pt>
                <c:pt idx="80">
                  <c:v>36039</c:v>
                </c:pt>
                <c:pt idx="81">
                  <c:v>36069</c:v>
                </c:pt>
                <c:pt idx="82">
                  <c:v>36100</c:v>
                </c:pt>
                <c:pt idx="83">
                  <c:v>36130</c:v>
                </c:pt>
                <c:pt idx="84">
                  <c:v>36161</c:v>
                </c:pt>
                <c:pt idx="85">
                  <c:v>36192</c:v>
                </c:pt>
                <c:pt idx="86">
                  <c:v>36220</c:v>
                </c:pt>
                <c:pt idx="87">
                  <c:v>36251</c:v>
                </c:pt>
                <c:pt idx="88">
                  <c:v>36281</c:v>
                </c:pt>
                <c:pt idx="89">
                  <c:v>36312</c:v>
                </c:pt>
                <c:pt idx="90">
                  <c:v>36342</c:v>
                </c:pt>
                <c:pt idx="91">
                  <c:v>36373</c:v>
                </c:pt>
                <c:pt idx="92">
                  <c:v>36404</c:v>
                </c:pt>
                <c:pt idx="93">
                  <c:v>36434</c:v>
                </c:pt>
                <c:pt idx="94">
                  <c:v>36465</c:v>
                </c:pt>
                <c:pt idx="95">
                  <c:v>36495</c:v>
                </c:pt>
                <c:pt idx="96">
                  <c:v>36526</c:v>
                </c:pt>
                <c:pt idx="97">
                  <c:v>36557</c:v>
                </c:pt>
                <c:pt idx="98">
                  <c:v>36586</c:v>
                </c:pt>
                <c:pt idx="99">
                  <c:v>36617</c:v>
                </c:pt>
                <c:pt idx="100">
                  <c:v>36647</c:v>
                </c:pt>
                <c:pt idx="101">
                  <c:v>36678</c:v>
                </c:pt>
                <c:pt idx="102">
                  <c:v>36708</c:v>
                </c:pt>
                <c:pt idx="103">
                  <c:v>36739</c:v>
                </c:pt>
                <c:pt idx="104">
                  <c:v>36770</c:v>
                </c:pt>
                <c:pt idx="105">
                  <c:v>36800</c:v>
                </c:pt>
                <c:pt idx="106">
                  <c:v>36831</c:v>
                </c:pt>
                <c:pt idx="107">
                  <c:v>36861</c:v>
                </c:pt>
                <c:pt idx="108">
                  <c:v>36892</c:v>
                </c:pt>
                <c:pt idx="109">
                  <c:v>36923</c:v>
                </c:pt>
                <c:pt idx="110">
                  <c:v>36951</c:v>
                </c:pt>
                <c:pt idx="111">
                  <c:v>36982</c:v>
                </c:pt>
                <c:pt idx="112">
                  <c:v>37012</c:v>
                </c:pt>
                <c:pt idx="113">
                  <c:v>37043</c:v>
                </c:pt>
                <c:pt idx="114">
                  <c:v>37073</c:v>
                </c:pt>
                <c:pt idx="115">
                  <c:v>37104</c:v>
                </c:pt>
                <c:pt idx="116">
                  <c:v>37135</c:v>
                </c:pt>
                <c:pt idx="117">
                  <c:v>37165</c:v>
                </c:pt>
                <c:pt idx="118">
                  <c:v>37196</c:v>
                </c:pt>
                <c:pt idx="119">
                  <c:v>37226</c:v>
                </c:pt>
                <c:pt idx="120">
                  <c:v>37257</c:v>
                </c:pt>
                <c:pt idx="121">
                  <c:v>37288</c:v>
                </c:pt>
                <c:pt idx="122">
                  <c:v>37316</c:v>
                </c:pt>
                <c:pt idx="123">
                  <c:v>37347</c:v>
                </c:pt>
                <c:pt idx="124">
                  <c:v>37377</c:v>
                </c:pt>
                <c:pt idx="125">
                  <c:v>37408</c:v>
                </c:pt>
                <c:pt idx="126">
                  <c:v>37438</c:v>
                </c:pt>
                <c:pt idx="127">
                  <c:v>37469</c:v>
                </c:pt>
                <c:pt idx="128">
                  <c:v>37500</c:v>
                </c:pt>
                <c:pt idx="129">
                  <c:v>37530</c:v>
                </c:pt>
                <c:pt idx="130">
                  <c:v>37561</c:v>
                </c:pt>
                <c:pt idx="131">
                  <c:v>37591</c:v>
                </c:pt>
                <c:pt idx="132">
                  <c:v>37622</c:v>
                </c:pt>
                <c:pt idx="133">
                  <c:v>37653</c:v>
                </c:pt>
                <c:pt idx="134">
                  <c:v>37681</c:v>
                </c:pt>
                <c:pt idx="135">
                  <c:v>37712</c:v>
                </c:pt>
                <c:pt idx="136">
                  <c:v>37742</c:v>
                </c:pt>
                <c:pt idx="137">
                  <c:v>37773</c:v>
                </c:pt>
                <c:pt idx="138">
                  <c:v>37803</c:v>
                </c:pt>
                <c:pt idx="139">
                  <c:v>37834</c:v>
                </c:pt>
                <c:pt idx="140">
                  <c:v>37865</c:v>
                </c:pt>
                <c:pt idx="141">
                  <c:v>37895</c:v>
                </c:pt>
                <c:pt idx="142">
                  <c:v>37926</c:v>
                </c:pt>
                <c:pt idx="143">
                  <c:v>37956</c:v>
                </c:pt>
                <c:pt idx="144">
                  <c:v>37987</c:v>
                </c:pt>
                <c:pt idx="145">
                  <c:v>38018</c:v>
                </c:pt>
                <c:pt idx="146">
                  <c:v>38047</c:v>
                </c:pt>
                <c:pt idx="147">
                  <c:v>38078</c:v>
                </c:pt>
                <c:pt idx="148">
                  <c:v>38108</c:v>
                </c:pt>
                <c:pt idx="149">
                  <c:v>38139</c:v>
                </c:pt>
                <c:pt idx="150">
                  <c:v>38169</c:v>
                </c:pt>
                <c:pt idx="151">
                  <c:v>38200</c:v>
                </c:pt>
                <c:pt idx="152">
                  <c:v>38231</c:v>
                </c:pt>
                <c:pt idx="153">
                  <c:v>38261</c:v>
                </c:pt>
                <c:pt idx="154">
                  <c:v>38292</c:v>
                </c:pt>
                <c:pt idx="155">
                  <c:v>38322</c:v>
                </c:pt>
                <c:pt idx="156">
                  <c:v>38353</c:v>
                </c:pt>
                <c:pt idx="157">
                  <c:v>38384</c:v>
                </c:pt>
                <c:pt idx="158">
                  <c:v>38412</c:v>
                </c:pt>
                <c:pt idx="159">
                  <c:v>38443</c:v>
                </c:pt>
                <c:pt idx="160">
                  <c:v>38473</c:v>
                </c:pt>
                <c:pt idx="161">
                  <c:v>38504</c:v>
                </c:pt>
                <c:pt idx="162">
                  <c:v>38534</c:v>
                </c:pt>
                <c:pt idx="163">
                  <c:v>38565</c:v>
                </c:pt>
                <c:pt idx="164">
                  <c:v>38596</c:v>
                </c:pt>
                <c:pt idx="165">
                  <c:v>38626</c:v>
                </c:pt>
                <c:pt idx="166">
                  <c:v>38657</c:v>
                </c:pt>
                <c:pt idx="167">
                  <c:v>38687</c:v>
                </c:pt>
                <c:pt idx="168">
                  <c:v>38718</c:v>
                </c:pt>
                <c:pt idx="169">
                  <c:v>38749</c:v>
                </c:pt>
                <c:pt idx="170">
                  <c:v>38777</c:v>
                </c:pt>
                <c:pt idx="171">
                  <c:v>38808</c:v>
                </c:pt>
                <c:pt idx="172">
                  <c:v>38838</c:v>
                </c:pt>
                <c:pt idx="173">
                  <c:v>38869</c:v>
                </c:pt>
                <c:pt idx="174">
                  <c:v>38899</c:v>
                </c:pt>
                <c:pt idx="175">
                  <c:v>38930</c:v>
                </c:pt>
                <c:pt idx="176">
                  <c:v>38961</c:v>
                </c:pt>
                <c:pt idx="177">
                  <c:v>38991</c:v>
                </c:pt>
                <c:pt idx="178">
                  <c:v>39022</c:v>
                </c:pt>
                <c:pt idx="179">
                  <c:v>39052</c:v>
                </c:pt>
                <c:pt idx="180">
                  <c:v>39083</c:v>
                </c:pt>
                <c:pt idx="181">
                  <c:v>39114</c:v>
                </c:pt>
                <c:pt idx="182">
                  <c:v>39142</c:v>
                </c:pt>
                <c:pt idx="183">
                  <c:v>39173</c:v>
                </c:pt>
                <c:pt idx="184">
                  <c:v>39203</c:v>
                </c:pt>
                <c:pt idx="185">
                  <c:v>39234</c:v>
                </c:pt>
                <c:pt idx="186">
                  <c:v>39264</c:v>
                </c:pt>
                <c:pt idx="187">
                  <c:v>39295</c:v>
                </c:pt>
                <c:pt idx="188">
                  <c:v>39326</c:v>
                </c:pt>
                <c:pt idx="189">
                  <c:v>39356</c:v>
                </c:pt>
                <c:pt idx="190">
                  <c:v>39387</c:v>
                </c:pt>
                <c:pt idx="191">
                  <c:v>39417</c:v>
                </c:pt>
                <c:pt idx="192">
                  <c:v>39448</c:v>
                </c:pt>
                <c:pt idx="193">
                  <c:v>39479</c:v>
                </c:pt>
                <c:pt idx="194">
                  <c:v>39508</c:v>
                </c:pt>
                <c:pt idx="195">
                  <c:v>39539</c:v>
                </c:pt>
                <c:pt idx="196">
                  <c:v>39569</c:v>
                </c:pt>
                <c:pt idx="197">
                  <c:v>39600</c:v>
                </c:pt>
                <c:pt idx="198">
                  <c:v>39630</c:v>
                </c:pt>
                <c:pt idx="199">
                  <c:v>39661</c:v>
                </c:pt>
                <c:pt idx="200">
                  <c:v>39692</c:v>
                </c:pt>
                <c:pt idx="201">
                  <c:v>39722</c:v>
                </c:pt>
                <c:pt idx="202">
                  <c:v>39753</c:v>
                </c:pt>
                <c:pt idx="203">
                  <c:v>39783</c:v>
                </c:pt>
                <c:pt idx="204">
                  <c:v>39814</c:v>
                </c:pt>
                <c:pt idx="205">
                  <c:v>39845</c:v>
                </c:pt>
                <c:pt idx="206">
                  <c:v>39873</c:v>
                </c:pt>
                <c:pt idx="207">
                  <c:v>39904</c:v>
                </c:pt>
                <c:pt idx="208">
                  <c:v>39934</c:v>
                </c:pt>
                <c:pt idx="209">
                  <c:v>39965</c:v>
                </c:pt>
                <c:pt idx="210">
                  <c:v>39995</c:v>
                </c:pt>
                <c:pt idx="211">
                  <c:v>40026</c:v>
                </c:pt>
                <c:pt idx="212">
                  <c:v>40057</c:v>
                </c:pt>
                <c:pt idx="213">
                  <c:v>40087</c:v>
                </c:pt>
                <c:pt idx="214">
                  <c:v>40118</c:v>
                </c:pt>
                <c:pt idx="215">
                  <c:v>40148</c:v>
                </c:pt>
                <c:pt idx="216">
                  <c:v>40179</c:v>
                </c:pt>
                <c:pt idx="217">
                  <c:v>40210</c:v>
                </c:pt>
                <c:pt idx="218">
                  <c:v>40238</c:v>
                </c:pt>
                <c:pt idx="219">
                  <c:v>40269</c:v>
                </c:pt>
                <c:pt idx="220">
                  <c:v>40299</c:v>
                </c:pt>
                <c:pt idx="221">
                  <c:v>40330</c:v>
                </c:pt>
                <c:pt idx="222">
                  <c:v>40360</c:v>
                </c:pt>
                <c:pt idx="223">
                  <c:v>40391</c:v>
                </c:pt>
                <c:pt idx="224">
                  <c:v>40422</c:v>
                </c:pt>
                <c:pt idx="225">
                  <c:v>40452</c:v>
                </c:pt>
                <c:pt idx="226">
                  <c:v>40483</c:v>
                </c:pt>
                <c:pt idx="227">
                  <c:v>40513</c:v>
                </c:pt>
                <c:pt idx="228">
                  <c:v>40544</c:v>
                </c:pt>
                <c:pt idx="229">
                  <c:v>40575</c:v>
                </c:pt>
                <c:pt idx="230">
                  <c:v>40603</c:v>
                </c:pt>
                <c:pt idx="231">
                  <c:v>40634</c:v>
                </c:pt>
                <c:pt idx="232">
                  <c:v>40664</c:v>
                </c:pt>
                <c:pt idx="233">
                  <c:v>40695</c:v>
                </c:pt>
                <c:pt idx="234">
                  <c:v>40725</c:v>
                </c:pt>
                <c:pt idx="235">
                  <c:v>40756</c:v>
                </c:pt>
                <c:pt idx="236">
                  <c:v>40787</c:v>
                </c:pt>
                <c:pt idx="237">
                  <c:v>40817</c:v>
                </c:pt>
                <c:pt idx="238">
                  <c:v>40848</c:v>
                </c:pt>
                <c:pt idx="239">
                  <c:v>40878</c:v>
                </c:pt>
                <c:pt idx="240">
                  <c:v>40909</c:v>
                </c:pt>
                <c:pt idx="241">
                  <c:v>40940</c:v>
                </c:pt>
                <c:pt idx="242">
                  <c:v>40969</c:v>
                </c:pt>
                <c:pt idx="243">
                  <c:v>41000</c:v>
                </c:pt>
                <c:pt idx="244">
                  <c:v>41030</c:v>
                </c:pt>
                <c:pt idx="245">
                  <c:v>41061</c:v>
                </c:pt>
                <c:pt idx="246">
                  <c:v>41091</c:v>
                </c:pt>
                <c:pt idx="247">
                  <c:v>41122</c:v>
                </c:pt>
                <c:pt idx="248">
                  <c:v>41153</c:v>
                </c:pt>
                <c:pt idx="249">
                  <c:v>41183</c:v>
                </c:pt>
                <c:pt idx="250">
                  <c:v>41214</c:v>
                </c:pt>
                <c:pt idx="251">
                  <c:v>41244</c:v>
                </c:pt>
                <c:pt idx="252">
                  <c:v>41275</c:v>
                </c:pt>
                <c:pt idx="253">
                  <c:v>41306</c:v>
                </c:pt>
                <c:pt idx="254">
                  <c:v>41334</c:v>
                </c:pt>
                <c:pt idx="255">
                  <c:v>41365</c:v>
                </c:pt>
                <c:pt idx="256">
                  <c:v>41395</c:v>
                </c:pt>
                <c:pt idx="257">
                  <c:v>41426</c:v>
                </c:pt>
                <c:pt idx="258">
                  <c:v>41456</c:v>
                </c:pt>
                <c:pt idx="259">
                  <c:v>41487</c:v>
                </c:pt>
                <c:pt idx="260">
                  <c:v>41518</c:v>
                </c:pt>
                <c:pt idx="261">
                  <c:v>41548</c:v>
                </c:pt>
                <c:pt idx="262">
                  <c:v>41579</c:v>
                </c:pt>
                <c:pt idx="263">
                  <c:v>41609</c:v>
                </c:pt>
                <c:pt idx="264">
                  <c:v>41640</c:v>
                </c:pt>
                <c:pt idx="265">
                  <c:v>41671</c:v>
                </c:pt>
                <c:pt idx="266">
                  <c:v>41699</c:v>
                </c:pt>
                <c:pt idx="267">
                  <c:v>41730</c:v>
                </c:pt>
                <c:pt idx="268">
                  <c:v>41760</c:v>
                </c:pt>
                <c:pt idx="269">
                  <c:v>41791</c:v>
                </c:pt>
                <c:pt idx="270">
                  <c:v>41821</c:v>
                </c:pt>
                <c:pt idx="271">
                  <c:v>41852</c:v>
                </c:pt>
                <c:pt idx="272">
                  <c:v>41883</c:v>
                </c:pt>
                <c:pt idx="273">
                  <c:v>41913</c:v>
                </c:pt>
                <c:pt idx="274">
                  <c:v>41944</c:v>
                </c:pt>
                <c:pt idx="275">
                  <c:v>41974</c:v>
                </c:pt>
                <c:pt idx="276">
                  <c:v>42005</c:v>
                </c:pt>
                <c:pt idx="277">
                  <c:v>42036</c:v>
                </c:pt>
                <c:pt idx="278">
                  <c:v>42064</c:v>
                </c:pt>
                <c:pt idx="279">
                  <c:v>42095</c:v>
                </c:pt>
                <c:pt idx="280">
                  <c:v>42125</c:v>
                </c:pt>
                <c:pt idx="281">
                  <c:v>42156</c:v>
                </c:pt>
                <c:pt idx="282">
                  <c:v>42186</c:v>
                </c:pt>
                <c:pt idx="283">
                  <c:v>42217</c:v>
                </c:pt>
                <c:pt idx="284">
                  <c:v>42248</c:v>
                </c:pt>
                <c:pt idx="285">
                  <c:v>42278</c:v>
                </c:pt>
                <c:pt idx="286">
                  <c:v>42309</c:v>
                </c:pt>
                <c:pt idx="287">
                  <c:v>42339</c:v>
                </c:pt>
                <c:pt idx="288">
                  <c:v>42370</c:v>
                </c:pt>
                <c:pt idx="289">
                  <c:v>42401</c:v>
                </c:pt>
                <c:pt idx="290">
                  <c:v>42430</c:v>
                </c:pt>
                <c:pt idx="291">
                  <c:v>42461</c:v>
                </c:pt>
                <c:pt idx="292">
                  <c:v>42491</c:v>
                </c:pt>
                <c:pt idx="293">
                  <c:v>42522</c:v>
                </c:pt>
                <c:pt idx="294">
                  <c:v>42552</c:v>
                </c:pt>
                <c:pt idx="295">
                  <c:v>42583</c:v>
                </c:pt>
                <c:pt idx="296">
                  <c:v>42614</c:v>
                </c:pt>
                <c:pt idx="297">
                  <c:v>42644</c:v>
                </c:pt>
                <c:pt idx="298">
                  <c:v>42675</c:v>
                </c:pt>
                <c:pt idx="299">
                  <c:v>42705</c:v>
                </c:pt>
                <c:pt idx="300">
                  <c:v>42736</c:v>
                </c:pt>
                <c:pt idx="301">
                  <c:v>42767</c:v>
                </c:pt>
                <c:pt idx="302">
                  <c:v>42795</c:v>
                </c:pt>
                <c:pt idx="303">
                  <c:v>42826</c:v>
                </c:pt>
                <c:pt idx="304">
                  <c:v>42856</c:v>
                </c:pt>
                <c:pt idx="305">
                  <c:v>42887</c:v>
                </c:pt>
                <c:pt idx="306">
                  <c:v>42917</c:v>
                </c:pt>
                <c:pt idx="307">
                  <c:v>42948</c:v>
                </c:pt>
                <c:pt idx="308">
                  <c:v>42979</c:v>
                </c:pt>
                <c:pt idx="309">
                  <c:v>43009</c:v>
                </c:pt>
                <c:pt idx="310">
                  <c:v>43040</c:v>
                </c:pt>
                <c:pt idx="311">
                  <c:v>43070</c:v>
                </c:pt>
                <c:pt idx="312">
                  <c:v>43101</c:v>
                </c:pt>
                <c:pt idx="313">
                  <c:v>43132</c:v>
                </c:pt>
                <c:pt idx="314">
                  <c:v>43160</c:v>
                </c:pt>
              </c:numCache>
            </c:numRef>
          </c:cat>
          <c:val>
            <c:numRef>
              <c:f>'5'!$B$2:$B$316</c:f>
              <c:numCache>
                <c:formatCode>#,##0</c:formatCode>
                <c:ptCount val="315"/>
                <c:pt idx="0">
                  <c:v>9001.35</c:v>
                </c:pt>
                <c:pt idx="1">
                  <c:v>9039.4159999999993</c:v>
                </c:pt>
                <c:pt idx="2">
                  <c:v>10546.56</c:v>
                </c:pt>
                <c:pt idx="3">
                  <c:v>11607.778</c:v>
                </c:pt>
                <c:pt idx="4">
                  <c:v>12199.564</c:v>
                </c:pt>
                <c:pt idx="5">
                  <c:v>12171.119999999999</c:v>
                </c:pt>
                <c:pt idx="6">
                  <c:v>11658.584999999999</c:v>
                </c:pt>
                <c:pt idx="7">
                  <c:v>11209.705</c:v>
                </c:pt>
                <c:pt idx="8">
                  <c:v>11287.44</c:v>
                </c:pt>
                <c:pt idx="9">
                  <c:v>11607.318000000001</c:v>
                </c:pt>
                <c:pt idx="10">
                  <c:v>10144.509</c:v>
                </c:pt>
                <c:pt idx="11">
                  <c:v>10472.49</c:v>
                </c:pt>
                <c:pt idx="12">
                  <c:v>8953.07</c:v>
                </c:pt>
                <c:pt idx="13">
                  <c:v>9230.69</c:v>
                </c:pt>
                <c:pt idx="14">
                  <c:v>11060.976000000001</c:v>
                </c:pt>
                <c:pt idx="15">
                  <c:v>12364.610999999999</c:v>
                </c:pt>
                <c:pt idx="16">
                  <c:v>13231.88</c:v>
                </c:pt>
                <c:pt idx="17">
                  <c:v>13174.300999999999</c:v>
                </c:pt>
                <c:pt idx="18">
                  <c:v>12523.203</c:v>
                </c:pt>
                <c:pt idx="19">
                  <c:v>12456.875</c:v>
                </c:pt>
                <c:pt idx="20">
                  <c:v>12104.222</c:v>
                </c:pt>
                <c:pt idx="21">
                  <c:v>12205.699999999999</c:v>
                </c:pt>
                <c:pt idx="22">
                  <c:v>11866.605</c:v>
                </c:pt>
                <c:pt idx="23">
                  <c:v>11865.769</c:v>
                </c:pt>
                <c:pt idx="24">
                  <c:v>9705.0079999999998</c:v>
                </c:pt>
                <c:pt idx="25">
                  <c:v>9884.264000000001</c:v>
                </c:pt>
                <c:pt idx="26">
                  <c:v>12639.33</c:v>
                </c:pt>
                <c:pt idx="27">
                  <c:v>13886.712000000001</c:v>
                </c:pt>
                <c:pt idx="28">
                  <c:v>14974.916999999999</c:v>
                </c:pt>
                <c:pt idx="29">
                  <c:v>14701.283999999998</c:v>
                </c:pt>
                <c:pt idx="30">
                  <c:v>13563.289999999999</c:v>
                </c:pt>
                <c:pt idx="31">
                  <c:v>14255.472000000002</c:v>
                </c:pt>
                <c:pt idx="32">
                  <c:v>13762.874999999998</c:v>
                </c:pt>
                <c:pt idx="33">
                  <c:v>13875.2</c:v>
                </c:pt>
                <c:pt idx="34">
                  <c:v>12928.944</c:v>
                </c:pt>
                <c:pt idx="35">
                  <c:v>12960.387000000001</c:v>
                </c:pt>
                <c:pt idx="36">
                  <c:v>11017.876</c:v>
                </c:pt>
                <c:pt idx="37">
                  <c:v>10972.078000000001</c:v>
                </c:pt>
                <c:pt idx="38">
                  <c:v>13451.13</c:v>
                </c:pt>
                <c:pt idx="39">
                  <c:v>13857.695</c:v>
                </c:pt>
                <c:pt idx="40">
                  <c:v>15789.970000000001</c:v>
                </c:pt>
                <c:pt idx="41">
                  <c:v>15404.076000000001</c:v>
                </c:pt>
                <c:pt idx="42">
                  <c:v>14108.93</c:v>
                </c:pt>
                <c:pt idx="43">
                  <c:v>14736.590999999999</c:v>
                </c:pt>
                <c:pt idx="44">
                  <c:v>13933.858999999999</c:v>
                </c:pt>
                <c:pt idx="45">
                  <c:v>14545.008</c:v>
                </c:pt>
                <c:pt idx="46">
                  <c:v>13598.779999999999</c:v>
                </c:pt>
                <c:pt idx="47">
                  <c:v>13170.651</c:v>
                </c:pt>
                <c:pt idx="48">
                  <c:v>11568.974999999999</c:v>
                </c:pt>
                <c:pt idx="49">
                  <c:v>11790.24</c:v>
                </c:pt>
                <c:pt idx="50">
                  <c:v>13360.431999999999</c:v>
                </c:pt>
                <c:pt idx="51">
                  <c:v>15644.939999999999</c:v>
                </c:pt>
                <c:pt idx="52">
                  <c:v>17079.899999999998</c:v>
                </c:pt>
                <c:pt idx="53">
                  <c:v>16153.768000000002</c:v>
                </c:pt>
                <c:pt idx="54">
                  <c:v>16160.340000000002</c:v>
                </c:pt>
                <c:pt idx="55">
                  <c:v>15789.974</c:v>
                </c:pt>
                <c:pt idx="56">
                  <c:v>14884.076999999999</c:v>
                </c:pt>
                <c:pt idx="57">
                  <c:v>16152.960000000001</c:v>
                </c:pt>
                <c:pt idx="58">
                  <c:v>14439.743999999999</c:v>
                </c:pt>
                <c:pt idx="59">
                  <c:v>13691.720000000001</c:v>
                </c:pt>
                <c:pt idx="60">
                  <c:v>12507.130999999999</c:v>
                </c:pt>
                <c:pt idx="61">
                  <c:v>12464.361000000001</c:v>
                </c:pt>
                <c:pt idx="62">
                  <c:v>15005.451999999999</c:v>
                </c:pt>
                <c:pt idx="63">
                  <c:v>17201.355</c:v>
                </c:pt>
                <c:pt idx="64">
                  <c:v>18444.435000000001</c:v>
                </c:pt>
                <c:pt idx="65">
                  <c:v>17621.225999999999</c:v>
                </c:pt>
                <c:pt idx="66">
                  <c:v>17458.488999999998</c:v>
                </c:pt>
                <c:pt idx="67">
                  <c:v>16315.486000000001</c:v>
                </c:pt>
                <c:pt idx="68">
                  <c:v>16657.508999999998</c:v>
                </c:pt>
                <c:pt idx="69">
                  <c:v>17319.543999999998</c:v>
                </c:pt>
                <c:pt idx="70">
                  <c:v>14784.57</c:v>
                </c:pt>
                <c:pt idx="71">
                  <c:v>15309.216</c:v>
                </c:pt>
                <c:pt idx="72">
                  <c:v>13263.852000000001</c:v>
                </c:pt>
                <c:pt idx="73">
                  <c:v>13153.138000000001</c:v>
                </c:pt>
                <c:pt idx="74">
                  <c:v>15982.647999999999</c:v>
                </c:pt>
                <c:pt idx="75">
                  <c:v>18387.600000000002</c:v>
                </c:pt>
                <c:pt idx="76">
                  <c:v>19118.221999999998</c:v>
                </c:pt>
                <c:pt idx="77">
                  <c:v>19111.314000000002</c:v>
                </c:pt>
                <c:pt idx="78">
                  <c:v>18349.528999999999</c:v>
                </c:pt>
                <c:pt idx="79">
                  <c:v>17097.248</c:v>
                </c:pt>
                <c:pt idx="80">
                  <c:v>17260.523999999998</c:v>
                </c:pt>
                <c:pt idx="81">
                  <c:v>17948.986999999997</c:v>
                </c:pt>
                <c:pt idx="82">
                  <c:v>16109.789000000001</c:v>
                </c:pt>
                <c:pt idx="83">
                  <c:v>16498.263999999999</c:v>
                </c:pt>
                <c:pt idx="84">
                  <c:v>13848.692000000001</c:v>
                </c:pt>
                <c:pt idx="85">
                  <c:v>14282.628000000001</c:v>
                </c:pt>
                <c:pt idx="86">
                  <c:v>17688.96</c:v>
                </c:pt>
                <c:pt idx="87">
                  <c:v>19765.800999999999</c:v>
                </c:pt>
                <c:pt idx="88">
                  <c:v>20690.670000000002</c:v>
                </c:pt>
                <c:pt idx="89">
                  <c:v>20664.349999999999</c:v>
                </c:pt>
                <c:pt idx="90">
                  <c:v>19492.175999999999</c:v>
                </c:pt>
                <c:pt idx="91">
                  <c:v>18964.594000000001</c:v>
                </c:pt>
                <c:pt idx="92">
                  <c:v>18393.099999999999</c:v>
                </c:pt>
                <c:pt idx="93">
                  <c:v>18699.03</c:v>
                </c:pt>
                <c:pt idx="94">
                  <c:v>18129.407999999999</c:v>
                </c:pt>
                <c:pt idx="95">
                  <c:v>17671.5</c:v>
                </c:pt>
                <c:pt idx="96">
                  <c:v>15298.140000000001</c:v>
                </c:pt>
                <c:pt idx="97">
                  <c:v>15891.804</c:v>
                </c:pt>
                <c:pt idx="98">
                  <c:v>20074.125</c:v>
                </c:pt>
                <c:pt idx="99">
                  <c:v>20201.103999999999</c:v>
                </c:pt>
                <c:pt idx="100">
                  <c:v>23183.784</c:v>
                </c:pt>
                <c:pt idx="101">
                  <c:v>21841.846000000001</c:v>
                </c:pt>
                <c:pt idx="102">
                  <c:v>19703.315999999999</c:v>
                </c:pt>
                <c:pt idx="103">
                  <c:v>20182.814999999999</c:v>
                </c:pt>
                <c:pt idx="104">
                  <c:v>18717.813999999998</c:v>
                </c:pt>
                <c:pt idx="105">
                  <c:v>19401.195</c:v>
                </c:pt>
                <c:pt idx="106">
                  <c:v>17829.306</c:v>
                </c:pt>
                <c:pt idx="107">
                  <c:v>16897.788</c:v>
                </c:pt>
                <c:pt idx="108">
                  <c:v>15764.111999999999</c:v>
                </c:pt>
                <c:pt idx="109">
                  <c:v>15522.024000000001</c:v>
                </c:pt>
                <c:pt idx="110">
                  <c:v>19112.074000000001</c:v>
                </c:pt>
                <c:pt idx="111">
                  <c:v>22247.316000000003</c:v>
                </c:pt>
                <c:pt idx="112">
                  <c:v>24800.957000000002</c:v>
                </c:pt>
                <c:pt idx="113">
                  <c:v>22685.999999999996</c:v>
                </c:pt>
                <c:pt idx="114">
                  <c:v>21028.280000000002</c:v>
                </c:pt>
                <c:pt idx="115">
                  <c:v>21155.040000000001</c:v>
                </c:pt>
                <c:pt idx="116">
                  <c:v>18838.112000000001</c:v>
                </c:pt>
                <c:pt idx="117">
                  <c:v>21056.7</c:v>
                </c:pt>
                <c:pt idx="118">
                  <c:v>19082.809999999998</c:v>
                </c:pt>
                <c:pt idx="119">
                  <c:v>17484.28</c:v>
                </c:pt>
                <c:pt idx="120">
                  <c:v>16653.662</c:v>
                </c:pt>
                <c:pt idx="121">
                  <c:v>16083.76</c:v>
                </c:pt>
                <c:pt idx="122">
                  <c:v>19310.759999999998</c:v>
                </c:pt>
                <c:pt idx="123">
                  <c:v>24145.99</c:v>
                </c:pt>
                <c:pt idx="124">
                  <c:v>25654.146000000001</c:v>
                </c:pt>
                <c:pt idx="125">
                  <c:v>23025.474999999999</c:v>
                </c:pt>
                <c:pt idx="126">
                  <c:v>22534.66</c:v>
                </c:pt>
                <c:pt idx="127">
                  <c:v>21551.686000000002</c:v>
                </c:pt>
                <c:pt idx="128">
                  <c:v>20234.432000000001</c:v>
                </c:pt>
                <c:pt idx="129">
                  <c:v>21674.356</c:v>
                </c:pt>
                <c:pt idx="130">
                  <c:v>19647.953000000001</c:v>
                </c:pt>
                <c:pt idx="131">
                  <c:v>18046.86</c:v>
                </c:pt>
                <c:pt idx="132">
                  <c:v>17335.05</c:v>
                </c:pt>
                <c:pt idx="133">
                  <c:v>15631.980000000001</c:v>
                </c:pt>
                <c:pt idx="134">
                  <c:v>20259.7</c:v>
                </c:pt>
                <c:pt idx="135">
                  <c:v>24056.181999999997</c:v>
                </c:pt>
                <c:pt idx="136">
                  <c:v>25742.896000000001</c:v>
                </c:pt>
                <c:pt idx="137">
                  <c:v>24929.399000000001</c:v>
                </c:pt>
                <c:pt idx="138">
                  <c:v>24363.108</c:v>
                </c:pt>
                <c:pt idx="139">
                  <c:v>22691.400999999998</c:v>
                </c:pt>
                <c:pt idx="140">
                  <c:v>22811.040000000001</c:v>
                </c:pt>
                <c:pt idx="141">
                  <c:v>24035.319</c:v>
                </c:pt>
                <c:pt idx="142">
                  <c:v>20829.103999999999</c:v>
                </c:pt>
                <c:pt idx="143">
                  <c:v>20677.932000000001</c:v>
                </c:pt>
                <c:pt idx="144">
                  <c:v>18109.600000000002</c:v>
                </c:pt>
                <c:pt idx="145">
                  <c:v>17840.695</c:v>
                </c:pt>
                <c:pt idx="146">
                  <c:v>25041.984</c:v>
                </c:pt>
                <c:pt idx="147">
                  <c:v>27954.969999999998</c:v>
                </c:pt>
                <c:pt idx="148">
                  <c:v>28571.399999999998</c:v>
                </c:pt>
                <c:pt idx="149">
                  <c:v>28733.874</c:v>
                </c:pt>
                <c:pt idx="150">
                  <c:v>26182.045999999998</c:v>
                </c:pt>
                <c:pt idx="151">
                  <c:v>25479.102999999999</c:v>
                </c:pt>
                <c:pt idx="152">
                  <c:v>25195.27</c:v>
                </c:pt>
                <c:pt idx="153">
                  <c:v>24891.684000000001</c:v>
                </c:pt>
                <c:pt idx="154">
                  <c:v>24024.987999999998</c:v>
                </c:pt>
                <c:pt idx="155">
                  <c:v>23342.210999999999</c:v>
                </c:pt>
                <c:pt idx="156">
                  <c:v>20077.902000000002</c:v>
                </c:pt>
                <c:pt idx="157">
                  <c:v>19916.345000000001</c:v>
                </c:pt>
                <c:pt idx="158">
                  <c:v>26240.504000000001</c:v>
                </c:pt>
                <c:pt idx="159">
                  <c:v>29605.760000000002</c:v>
                </c:pt>
                <c:pt idx="160">
                  <c:v>31750.719000000001</c:v>
                </c:pt>
                <c:pt idx="161">
                  <c:v>31162.516</c:v>
                </c:pt>
                <c:pt idx="162">
                  <c:v>27496.844999999998</c:v>
                </c:pt>
                <c:pt idx="163">
                  <c:v>28364.028999999999</c:v>
                </c:pt>
                <c:pt idx="164">
                  <c:v>27320.948</c:v>
                </c:pt>
                <c:pt idx="165">
                  <c:v>27642.614999999998</c:v>
                </c:pt>
                <c:pt idx="166">
                  <c:v>26764.626</c:v>
                </c:pt>
                <c:pt idx="167">
                  <c:v>24427.655999999999</c:v>
                </c:pt>
                <c:pt idx="168">
                  <c:v>23188.115000000002</c:v>
                </c:pt>
                <c:pt idx="169">
                  <c:v>22669.350999999999</c:v>
                </c:pt>
                <c:pt idx="170">
                  <c:v>29638.608999999997</c:v>
                </c:pt>
                <c:pt idx="171">
                  <c:v>30814.811999999998</c:v>
                </c:pt>
                <c:pt idx="172">
                  <c:v>34608.896000000001</c:v>
                </c:pt>
                <c:pt idx="173">
                  <c:v>31976.383999999998</c:v>
                </c:pt>
                <c:pt idx="174">
                  <c:v>28343.919999999998</c:v>
                </c:pt>
                <c:pt idx="175">
                  <c:v>29225.456000000002</c:v>
                </c:pt>
                <c:pt idx="176">
                  <c:v>26479.439999999999</c:v>
                </c:pt>
                <c:pt idx="177">
                  <c:v>27653.621999999996</c:v>
                </c:pt>
                <c:pt idx="178">
                  <c:v>26008.29</c:v>
                </c:pt>
                <c:pt idx="179">
                  <c:v>23485.248</c:v>
                </c:pt>
                <c:pt idx="180">
                  <c:v>21938.763000000003</c:v>
                </c:pt>
                <c:pt idx="181">
                  <c:v>20718.916000000001</c:v>
                </c:pt>
                <c:pt idx="182">
                  <c:v>27109.935000000001</c:v>
                </c:pt>
                <c:pt idx="183">
                  <c:v>28685.23</c:v>
                </c:pt>
                <c:pt idx="184">
                  <c:v>34366.784</c:v>
                </c:pt>
                <c:pt idx="185">
                  <c:v>30542.315999999999</c:v>
                </c:pt>
                <c:pt idx="186">
                  <c:v>28576.079999999998</c:v>
                </c:pt>
                <c:pt idx="187">
                  <c:v>28307.300000000003</c:v>
                </c:pt>
                <c:pt idx="188">
                  <c:v>25208.007999999998</c:v>
                </c:pt>
                <c:pt idx="189">
                  <c:v>27409.384000000002</c:v>
                </c:pt>
                <c:pt idx="190">
                  <c:v>25935.581999999999</c:v>
                </c:pt>
                <c:pt idx="191">
                  <c:v>22238.285</c:v>
                </c:pt>
                <c:pt idx="192">
                  <c:v>20510.196</c:v>
                </c:pt>
                <c:pt idx="193">
                  <c:v>20239.8</c:v>
                </c:pt>
                <c:pt idx="194">
                  <c:v>23782.010999999999</c:v>
                </c:pt>
                <c:pt idx="195">
                  <c:v>28607.040000000005</c:v>
                </c:pt>
                <c:pt idx="196">
                  <c:v>31965.598000000002</c:v>
                </c:pt>
                <c:pt idx="197">
                  <c:v>29386.2</c:v>
                </c:pt>
                <c:pt idx="198">
                  <c:v>28718.95</c:v>
                </c:pt>
                <c:pt idx="199">
                  <c:v>25457.423999999999</c:v>
                </c:pt>
                <c:pt idx="200">
                  <c:v>25047.804</c:v>
                </c:pt>
                <c:pt idx="201">
                  <c:v>25784.712</c:v>
                </c:pt>
                <c:pt idx="202">
                  <c:v>21804.210000000003</c:v>
                </c:pt>
                <c:pt idx="203">
                  <c:v>20750.758000000002</c:v>
                </c:pt>
                <c:pt idx="204">
                  <c:v>17626.84</c:v>
                </c:pt>
                <c:pt idx="205">
                  <c:v>16980.080000000002</c:v>
                </c:pt>
                <c:pt idx="206">
                  <c:v>21380.54</c:v>
                </c:pt>
                <c:pt idx="207">
                  <c:v>24776.342000000001</c:v>
                </c:pt>
                <c:pt idx="208">
                  <c:v>27134.113999999998</c:v>
                </c:pt>
                <c:pt idx="209">
                  <c:v>26341.861000000001</c:v>
                </c:pt>
                <c:pt idx="210">
                  <c:v>24165.848999999998</c:v>
                </c:pt>
                <c:pt idx="211">
                  <c:v>21480.458999999999</c:v>
                </c:pt>
                <c:pt idx="212">
                  <c:v>21286.511999999999</c:v>
                </c:pt>
                <c:pt idx="213">
                  <c:v>21211.524000000001</c:v>
                </c:pt>
                <c:pt idx="214">
                  <c:v>19943.235000000001</c:v>
                </c:pt>
                <c:pt idx="215">
                  <c:v>19173.553</c:v>
                </c:pt>
                <c:pt idx="216">
                  <c:v>15331.355</c:v>
                </c:pt>
                <c:pt idx="217">
                  <c:v>15340.269</c:v>
                </c:pt>
                <c:pt idx="218">
                  <c:v>21680.168999999998</c:v>
                </c:pt>
                <c:pt idx="219">
                  <c:v>26381.25</c:v>
                </c:pt>
                <c:pt idx="220">
                  <c:v>26526.225000000002</c:v>
                </c:pt>
                <c:pt idx="221">
                  <c:v>25602.181999999997</c:v>
                </c:pt>
                <c:pt idx="222">
                  <c:v>23219.879999999997</c:v>
                </c:pt>
                <c:pt idx="223">
                  <c:v>21659.863999999998</c:v>
                </c:pt>
                <c:pt idx="224">
                  <c:v>21363.204000000002</c:v>
                </c:pt>
                <c:pt idx="225">
                  <c:v>21937.088</c:v>
                </c:pt>
                <c:pt idx="226">
                  <c:v>21446.32</c:v>
                </c:pt>
                <c:pt idx="227">
                  <c:v>20360.848000000002</c:v>
                </c:pt>
                <c:pt idx="228">
                  <c:v>15964.841</c:v>
                </c:pt>
                <c:pt idx="229">
                  <c:v>15839.817999999999</c:v>
                </c:pt>
                <c:pt idx="230">
                  <c:v>21876.144</c:v>
                </c:pt>
                <c:pt idx="231">
                  <c:v>24306.196000000004</c:v>
                </c:pt>
                <c:pt idx="232">
                  <c:v>27893.308000000001</c:v>
                </c:pt>
                <c:pt idx="233">
                  <c:v>27051.18</c:v>
                </c:pt>
                <c:pt idx="234">
                  <c:v>23713.98</c:v>
                </c:pt>
                <c:pt idx="235">
                  <c:v>23832.231</c:v>
                </c:pt>
                <c:pt idx="236">
                  <c:v>22567.595000000001</c:v>
                </c:pt>
                <c:pt idx="237">
                  <c:v>23076.896000000001</c:v>
                </c:pt>
                <c:pt idx="238">
                  <c:v>22427.035</c:v>
                </c:pt>
                <c:pt idx="239">
                  <c:v>21216.748</c:v>
                </c:pt>
                <c:pt idx="240">
                  <c:v>17934.28</c:v>
                </c:pt>
                <c:pt idx="241">
                  <c:v>18344.835999999999</c:v>
                </c:pt>
                <c:pt idx="242">
                  <c:v>24066.899999999998</c:v>
                </c:pt>
                <c:pt idx="243">
                  <c:v>25713.600000000002</c:v>
                </c:pt>
                <c:pt idx="244">
                  <c:v>29652.392</c:v>
                </c:pt>
                <c:pt idx="245">
                  <c:v>26013.311999999998</c:v>
                </c:pt>
                <c:pt idx="246">
                  <c:v>24042.920000000002</c:v>
                </c:pt>
                <c:pt idx="247">
                  <c:v>24305.425999999999</c:v>
                </c:pt>
                <c:pt idx="248">
                  <c:v>22471.284</c:v>
                </c:pt>
                <c:pt idx="249">
                  <c:v>24720.407999999999</c:v>
                </c:pt>
                <c:pt idx="250">
                  <c:v>23485.488000000001</c:v>
                </c:pt>
                <c:pt idx="251">
                  <c:v>21176.67</c:v>
                </c:pt>
                <c:pt idx="252">
                  <c:v>19267.825000000001</c:v>
                </c:pt>
                <c:pt idx="253">
                  <c:v>18455.046999999999</c:v>
                </c:pt>
                <c:pt idx="254">
                  <c:v>23130.720999999998</c:v>
                </c:pt>
                <c:pt idx="255">
                  <c:v>28713.165000000001</c:v>
                </c:pt>
                <c:pt idx="256">
                  <c:v>33109.700000000004</c:v>
                </c:pt>
                <c:pt idx="257">
                  <c:v>28037.658000000003</c:v>
                </c:pt>
                <c:pt idx="258">
                  <c:v>27907.27</c:v>
                </c:pt>
                <c:pt idx="259">
                  <c:v>26333.504999999997</c:v>
                </c:pt>
                <c:pt idx="260">
                  <c:v>24569.019</c:v>
                </c:pt>
                <c:pt idx="261">
                  <c:v>26272.126999999997</c:v>
                </c:pt>
                <c:pt idx="262">
                  <c:v>24093.111999999997</c:v>
                </c:pt>
                <c:pt idx="263">
                  <c:v>22392.603999999999</c:v>
                </c:pt>
                <c:pt idx="264">
                  <c:v>19947.708000000002</c:v>
                </c:pt>
                <c:pt idx="265">
                  <c:v>18812.662</c:v>
                </c:pt>
                <c:pt idx="266">
                  <c:v>24311.135999999999</c:v>
                </c:pt>
                <c:pt idx="267">
                  <c:v>30309.135999999999</c:v>
                </c:pt>
                <c:pt idx="268">
                  <c:v>33895.259999999995</c:v>
                </c:pt>
                <c:pt idx="269">
                  <c:v>30622.535999999996</c:v>
                </c:pt>
                <c:pt idx="270">
                  <c:v>29172.780000000002</c:v>
                </c:pt>
                <c:pt idx="271">
                  <c:v>26939.576999999997</c:v>
                </c:pt>
                <c:pt idx="272">
                  <c:v>26655.948</c:v>
                </c:pt>
                <c:pt idx="273">
                  <c:v>27865.292000000001</c:v>
                </c:pt>
                <c:pt idx="274">
                  <c:v>25326.976000000002</c:v>
                </c:pt>
                <c:pt idx="275">
                  <c:v>24610.432000000001</c:v>
                </c:pt>
                <c:pt idx="276">
                  <c:v>21099</c:v>
                </c:pt>
                <c:pt idx="277">
                  <c:v>19879</c:v>
                </c:pt>
                <c:pt idx="278">
                  <c:v>26197</c:v>
                </c:pt>
                <c:pt idx="279">
                  <c:v>31369</c:v>
                </c:pt>
                <c:pt idx="280">
                  <c:v>33261</c:v>
                </c:pt>
                <c:pt idx="281">
                  <c:v>31653</c:v>
                </c:pt>
                <c:pt idx="282">
                  <c:v>30637</c:v>
                </c:pt>
                <c:pt idx="283">
                  <c:v>27809</c:v>
                </c:pt>
                <c:pt idx="284">
                  <c:v>27641</c:v>
                </c:pt>
                <c:pt idx="285">
                  <c:v>28389</c:v>
                </c:pt>
                <c:pt idx="286">
                  <c:v>26667</c:v>
                </c:pt>
                <c:pt idx="287">
                  <c:v>26961</c:v>
                </c:pt>
                <c:pt idx="288">
                  <c:v>21964</c:v>
                </c:pt>
                <c:pt idx="289">
                  <c:v>23177</c:v>
                </c:pt>
                <c:pt idx="290">
                  <c:v>29776</c:v>
                </c:pt>
                <c:pt idx="291">
                  <c:v>32313</c:v>
                </c:pt>
                <c:pt idx="292">
                  <c:v>34607</c:v>
                </c:pt>
                <c:pt idx="293">
                  <c:v>34233</c:v>
                </c:pt>
                <c:pt idx="294">
                  <c:v>30154</c:v>
                </c:pt>
                <c:pt idx="295">
                  <c:v>30087</c:v>
                </c:pt>
                <c:pt idx="296">
                  <c:v>28982</c:v>
                </c:pt>
                <c:pt idx="297">
                  <c:v>28839</c:v>
                </c:pt>
                <c:pt idx="298">
                  <c:v>28903</c:v>
                </c:pt>
                <c:pt idx="299">
                  <c:v>27260</c:v>
                </c:pt>
                <c:pt idx="300">
                  <c:v>23793</c:v>
                </c:pt>
                <c:pt idx="301">
                  <c:v>24172</c:v>
                </c:pt>
                <c:pt idx="302">
                  <c:v>31386</c:v>
                </c:pt>
                <c:pt idx="303">
                  <c:v>33683</c:v>
                </c:pt>
                <c:pt idx="304">
                  <c:v>38612</c:v>
                </c:pt>
                <c:pt idx="305">
                  <c:v>36192</c:v>
                </c:pt>
                <c:pt idx="306">
                  <c:v>32622</c:v>
                </c:pt>
                <c:pt idx="307">
                  <c:v>32847</c:v>
                </c:pt>
                <c:pt idx="308">
                  <c:v>31638</c:v>
                </c:pt>
                <c:pt idx="309">
                  <c:v>32274</c:v>
                </c:pt>
                <c:pt idx="310">
                  <c:v>31789</c:v>
                </c:pt>
                <c:pt idx="311">
                  <c:v>29073</c:v>
                </c:pt>
                <c:pt idx="312">
                  <c:v>25550</c:v>
                </c:pt>
                <c:pt idx="313">
                  <c:v>25603</c:v>
                </c:pt>
                <c:pt idx="314">
                  <c:v>32597</c:v>
                </c:pt>
              </c:numCache>
            </c:numRef>
          </c:val>
          <c:smooth val="0"/>
          <c:extLst>
            <c:ext xmlns:c16="http://schemas.microsoft.com/office/drawing/2014/chart" uri="{C3380CC4-5D6E-409C-BE32-E72D297353CC}">
              <c16:uniqueId val="{00000000-F08C-4973-9D0F-A1801BAC87A5}"/>
            </c:ext>
          </c:extLst>
        </c:ser>
        <c:dLbls>
          <c:showLegendKey val="0"/>
          <c:showVal val="0"/>
          <c:showCatName val="0"/>
          <c:showSerName val="0"/>
          <c:showPercent val="0"/>
          <c:showBubbleSize val="0"/>
        </c:dLbls>
        <c:smooth val="0"/>
        <c:axId val="1755968896"/>
        <c:axId val="1728912640"/>
      </c:lineChart>
      <c:dateAx>
        <c:axId val="1755968896"/>
        <c:scaling>
          <c:orientation val="minMax"/>
        </c:scaling>
        <c:delete val="0"/>
        <c:axPos val="b"/>
        <c:numFmt formatCode="mmm\-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12640"/>
        <c:crosses val="autoZero"/>
        <c:auto val="1"/>
        <c:lblOffset val="100"/>
        <c:baseTimeUnit val="months"/>
      </c:dateAx>
      <c:valAx>
        <c:axId val="1728912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59688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'7'!$B$1</c:f>
              <c:strCache>
                <c:ptCount val="1"/>
                <c:pt idx="0">
                  <c:v>Net sales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1"/>
            <c:dispEq val="1"/>
            <c:trendlineLbl>
              <c:layout>
                <c:manualLayout>
                  <c:x val="-0.21194663167104111"/>
                  <c:y val="0.2773611111111111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'7'!$B$2:$B$18</c:f>
              <c:numCache>
                <c:formatCode>#,##0</c:formatCode>
                <c:ptCount val="17"/>
                <c:pt idx="0">
                  <c:v>39244</c:v>
                </c:pt>
                <c:pt idx="1">
                  <c:v>40238</c:v>
                </c:pt>
                <c:pt idx="2">
                  <c:v>43377</c:v>
                </c:pt>
                <c:pt idx="3">
                  <c:v>51407</c:v>
                </c:pt>
                <c:pt idx="4">
                  <c:v>55292</c:v>
                </c:pt>
                <c:pt idx="5">
                  <c:v>64416</c:v>
                </c:pt>
                <c:pt idx="6">
                  <c:v>72441</c:v>
                </c:pt>
                <c:pt idx="7">
                  <c:v>77714</c:v>
                </c:pt>
                <c:pt idx="8">
                  <c:v>75295</c:v>
                </c:pt>
                <c:pt idx="9">
                  <c:v>75785</c:v>
                </c:pt>
                <c:pt idx="10">
                  <c:v>70464</c:v>
                </c:pt>
                <c:pt idx="11">
                  <c:v>73138</c:v>
                </c:pt>
                <c:pt idx="12">
                  <c:v>73910</c:v>
                </c:pt>
                <c:pt idx="13">
                  <c:v>74401</c:v>
                </c:pt>
                <c:pt idx="14">
                  <c:v>70749</c:v>
                </c:pt>
                <c:pt idx="15">
                  <c:v>65299</c:v>
                </c:pt>
                <c:pt idx="16">
                  <c:v>65058</c:v>
                </c:pt>
              </c:numCache>
            </c:numRef>
          </c:yVal>
          <c:smooth val="0"/>
          <c:extLst>
            <c:ext xmlns:c16="http://schemas.microsoft.com/office/drawing/2014/chart" uri="{C3380CC4-5D6E-409C-BE32-E72D297353CC}">
              <c16:uniqueId val="{00000000-BA2D-406B-8DC0-1199DDF5828F}"/>
            </c:ext>
          </c:extLst>
        </c:ser>
        <c:dLbls>
          <c:showLegendKey val="0"/>
          <c:showVal val="0"/>
          <c:showCatName val="0"/>
          <c:showSerName val="0"/>
          <c:showPercent val="0"/>
          <c:showBubbleSize val="0"/>
        </c:dLbls>
        <c:axId val="1750487008"/>
        <c:axId val="1728906688"/>
      </c:scatterChart>
      <c:valAx>
        <c:axId val="1750487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06688"/>
        <c:crosses val="autoZero"/>
        <c:crossBetween val="midCat"/>
      </c:valAx>
      <c:valAx>
        <c:axId val="1728906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87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'7'!$B$1</c:f>
              <c:strCache>
                <c:ptCount val="1"/>
                <c:pt idx="0">
                  <c:v>Net sales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9326596675415572"/>
                  <c:y val="0.2642494167395741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'7'!$B$2:$B$18</c:f>
              <c:numCache>
                <c:formatCode>#,##0</c:formatCode>
                <c:ptCount val="17"/>
                <c:pt idx="0">
                  <c:v>39244</c:v>
                </c:pt>
                <c:pt idx="1">
                  <c:v>40238</c:v>
                </c:pt>
                <c:pt idx="2">
                  <c:v>43377</c:v>
                </c:pt>
                <c:pt idx="3">
                  <c:v>51407</c:v>
                </c:pt>
                <c:pt idx="4">
                  <c:v>55292</c:v>
                </c:pt>
                <c:pt idx="5">
                  <c:v>64416</c:v>
                </c:pt>
                <c:pt idx="6">
                  <c:v>72441</c:v>
                </c:pt>
                <c:pt idx="7">
                  <c:v>77714</c:v>
                </c:pt>
                <c:pt idx="8">
                  <c:v>75295</c:v>
                </c:pt>
                <c:pt idx="9">
                  <c:v>75785</c:v>
                </c:pt>
                <c:pt idx="10">
                  <c:v>70464</c:v>
                </c:pt>
                <c:pt idx="11">
                  <c:v>73138</c:v>
                </c:pt>
                <c:pt idx="12">
                  <c:v>73910</c:v>
                </c:pt>
                <c:pt idx="13">
                  <c:v>74401</c:v>
                </c:pt>
                <c:pt idx="14">
                  <c:v>70749</c:v>
                </c:pt>
                <c:pt idx="15">
                  <c:v>65299</c:v>
                </c:pt>
                <c:pt idx="16">
                  <c:v>65058</c:v>
                </c:pt>
              </c:numCache>
            </c:numRef>
          </c:yVal>
          <c:smooth val="0"/>
          <c:extLst>
            <c:ext xmlns:c16="http://schemas.microsoft.com/office/drawing/2014/chart" uri="{C3380CC4-5D6E-409C-BE32-E72D297353CC}">
              <c16:uniqueId val="{00000001-DC0A-4498-90FF-041DD3583563}"/>
            </c:ext>
          </c:extLst>
        </c:ser>
        <c:dLbls>
          <c:showLegendKey val="0"/>
          <c:showVal val="0"/>
          <c:showCatName val="0"/>
          <c:showSerName val="0"/>
          <c:showPercent val="0"/>
          <c:showBubbleSize val="0"/>
        </c:dLbls>
        <c:axId val="1750487008"/>
        <c:axId val="1728906688"/>
      </c:scatterChart>
      <c:valAx>
        <c:axId val="1750487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06688"/>
        <c:crosses val="autoZero"/>
        <c:crossBetween val="midCat"/>
      </c:valAx>
      <c:valAx>
        <c:axId val="1728906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87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'7'!$B$1</c:f>
              <c:strCache>
                <c:ptCount val="1"/>
                <c:pt idx="0">
                  <c:v>Net sales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0.14239107611548563"/>
                  <c:y val="0.173212671332750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'7'!$B$2:$B$18</c:f>
              <c:numCache>
                <c:formatCode>#,##0</c:formatCode>
                <c:ptCount val="17"/>
                <c:pt idx="0">
                  <c:v>39244</c:v>
                </c:pt>
                <c:pt idx="1">
                  <c:v>40238</c:v>
                </c:pt>
                <c:pt idx="2">
                  <c:v>43377</c:v>
                </c:pt>
                <c:pt idx="3">
                  <c:v>51407</c:v>
                </c:pt>
                <c:pt idx="4">
                  <c:v>55292</c:v>
                </c:pt>
                <c:pt idx="5">
                  <c:v>64416</c:v>
                </c:pt>
                <c:pt idx="6">
                  <c:v>72441</c:v>
                </c:pt>
                <c:pt idx="7">
                  <c:v>77714</c:v>
                </c:pt>
                <c:pt idx="8">
                  <c:v>75295</c:v>
                </c:pt>
                <c:pt idx="9">
                  <c:v>75785</c:v>
                </c:pt>
                <c:pt idx="10">
                  <c:v>70464</c:v>
                </c:pt>
                <c:pt idx="11">
                  <c:v>73138</c:v>
                </c:pt>
                <c:pt idx="12">
                  <c:v>73910</c:v>
                </c:pt>
                <c:pt idx="13">
                  <c:v>74401</c:v>
                </c:pt>
                <c:pt idx="14">
                  <c:v>70749</c:v>
                </c:pt>
                <c:pt idx="15">
                  <c:v>65299</c:v>
                </c:pt>
                <c:pt idx="16">
                  <c:v>65058</c:v>
                </c:pt>
              </c:numCache>
            </c:numRef>
          </c:yVal>
          <c:smooth val="0"/>
          <c:extLst>
            <c:ext xmlns:c16="http://schemas.microsoft.com/office/drawing/2014/chart" uri="{C3380CC4-5D6E-409C-BE32-E72D297353CC}">
              <c16:uniqueId val="{00000001-DEE2-4BF6-BB6B-535B4AF45C19}"/>
            </c:ext>
          </c:extLst>
        </c:ser>
        <c:dLbls>
          <c:showLegendKey val="0"/>
          <c:showVal val="0"/>
          <c:showCatName val="0"/>
          <c:showSerName val="0"/>
          <c:showPercent val="0"/>
          <c:showBubbleSize val="0"/>
        </c:dLbls>
        <c:axId val="1750487008"/>
        <c:axId val="1728906688"/>
      </c:scatterChart>
      <c:valAx>
        <c:axId val="1750487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06688"/>
        <c:crosses val="autoZero"/>
        <c:crossBetween val="midCat"/>
      </c:valAx>
      <c:valAx>
        <c:axId val="1728906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87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'7'!$B$1</c:f>
              <c:strCache>
                <c:ptCount val="1"/>
                <c:pt idx="0">
                  <c:v>Net sales</c:v>
                </c:pt>
              </c:strCache>
            </c:strRef>
          </c:tx>
          <c:spPr>
            <a:ln w="25400" cap="rnd">
              <a:solidFill>
                <a:schemeClr val="accent1"/>
              </a:solidFill>
              <a:round/>
            </a:ln>
            <a:effectLst/>
          </c:spPr>
          <c:marker>
            <c:symbol val="none"/>
          </c:marker>
          <c:trendline>
            <c:spPr>
              <a:ln w="19050" cap="rnd">
                <a:solidFill>
                  <a:schemeClr val="accent1"/>
                </a:solidFill>
                <a:prstDash val="sysDot"/>
              </a:ln>
              <a:effectLst/>
            </c:spPr>
            <c:trendlineType val="log"/>
            <c:dispRSqr val="1"/>
            <c:dispEq val="1"/>
            <c:trendlineLbl>
              <c:layout>
                <c:manualLayout>
                  <c:x val="-0.24434339457567805"/>
                  <c:y val="0.2781383056284630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'7'!$B$2:$B$18</c:f>
              <c:numCache>
                <c:formatCode>#,##0</c:formatCode>
                <c:ptCount val="17"/>
                <c:pt idx="0">
                  <c:v>39244</c:v>
                </c:pt>
                <c:pt idx="1">
                  <c:v>40238</c:v>
                </c:pt>
                <c:pt idx="2">
                  <c:v>43377</c:v>
                </c:pt>
                <c:pt idx="3">
                  <c:v>51407</c:v>
                </c:pt>
                <c:pt idx="4">
                  <c:v>55292</c:v>
                </c:pt>
                <c:pt idx="5">
                  <c:v>64416</c:v>
                </c:pt>
                <c:pt idx="6">
                  <c:v>72441</c:v>
                </c:pt>
                <c:pt idx="7">
                  <c:v>77714</c:v>
                </c:pt>
                <c:pt idx="8">
                  <c:v>75295</c:v>
                </c:pt>
                <c:pt idx="9">
                  <c:v>75785</c:v>
                </c:pt>
                <c:pt idx="10">
                  <c:v>70464</c:v>
                </c:pt>
                <c:pt idx="11">
                  <c:v>73138</c:v>
                </c:pt>
                <c:pt idx="12">
                  <c:v>73910</c:v>
                </c:pt>
                <c:pt idx="13">
                  <c:v>74401</c:v>
                </c:pt>
                <c:pt idx="14">
                  <c:v>70749</c:v>
                </c:pt>
                <c:pt idx="15">
                  <c:v>65299</c:v>
                </c:pt>
                <c:pt idx="16">
                  <c:v>65058</c:v>
                </c:pt>
              </c:numCache>
            </c:numRef>
          </c:val>
          <c:smooth val="0"/>
          <c:extLst>
            <c:ext xmlns:c16="http://schemas.microsoft.com/office/drawing/2014/chart" uri="{C3380CC4-5D6E-409C-BE32-E72D297353CC}">
              <c16:uniqueId val="{00000001-A3B0-4FF1-B217-607B11A286D9}"/>
            </c:ext>
          </c:extLst>
        </c:ser>
        <c:dLbls>
          <c:showLegendKey val="0"/>
          <c:showVal val="0"/>
          <c:showCatName val="0"/>
          <c:showSerName val="0"/>
          <c:showPercent val="0"/>
          <c:showBubbleSize val="0"/>
        </c:dLbls>
        <c:smooth val="0"/>
        <c:axId val="1721124752"/>
        <c:axId val="1753477104"/>
      </c:lineChart>
      <c:catAx>
        <c:axId val="172112475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477104"/>
        <c:crosses val="autoZero"/>
        <c:auto val="1"/>
        <c:lblAlgn val="ctr"/>
        <c:lblOffset val="100"/>
        <c:noMultiLvlLbl val="0"/>
      </c:catAx>
      <c:valAx>
        <c:axId val="1753477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12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'7'!$B$1</c:f>
              <c:strCache>
                <c:ptCount val="1"/>
                <c:pt idx="0">
                  <c:v>Net sales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0.23744663167104113"/>
                  <c:y val="0.2386523038786818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'7'!$B$2:$B$18</c:f>
              <c:numCache>
                <c:formatCode>#,##0</c:formatCode>
                <c:ptCount val="17"/>
                <c:pt idx="0">
                  <c:v>39244</c:v>
                </c:pt>
                <c:pt idx="1">
                  <c:v>40238</c:v>
                </c:pt>
                <c:pt idx="2">
                  <c:v>43377</c:v>
                </c:pt>
                <c:pt idx="3">
                  <c:v>51407</c:v>
                </c:pt>
                <c:pt idx="4">
                  <c:v>55292</c:v>
                </c:pt>
                <c:pt idx="5">
                  <c:v>64416</c:v>
                </c:pt>
                <c:pt idx="6">
                  <c:v>72441</c:v>
                </c:pt>
                <c:pt idx="7">
                  <c:v>77714</c:v>
                </c:pt>
                <c:pt idx="8">
                  <c:v>75295</c:v>
                </c:pt>
                <c:pt idx="9">
                  <c:v>75785</c:v>
                </c:pt>
                <c:pt idx="10">
                  <c:v>70464</c:v>
                </c:pt>
                <c:pt idx="11">
                  <c:v>73138</c:v>
                </c:pt>
                <c:pt idx="12">
                  <c:v>73910</c:v>
                </c:pt>
                <c:pt idx="13">
                  <c:v>74401</c:v>
                </c:pt>
                <c:pt idx="14">
                  <c:v>70749</c:v>
                </c:pt>
                <c:pt idx="15">
                  <c:v>65299</c:v>
                </c:pt>
                <c:pt idx="16">
                  <c:v>65058</c:v>
                </c:pt>
              </c:numCache>
            </c:numRef>
          </c:yVal>
          <c:smooth val="0"/>
          <c:extLst>
            <c:ext xmlns:c16="http://schemas.microsoft.com/office/drawing/2014/chart" uri="{C3380CC4-5D6E-409C-BE32-E72D297353CC}">
              <c16:uniqueId val="{00000001-1ED8-4709-B004-C568535CAF9D}"/>
            </c:ext>
          </c:extLst>
        </c:ser>
        <c:dLbls>
          <c:showLegendKey val="0"/>
          <c:showVal val="0"/>
          <c:showCatName val="0"/>
          <c:showSerName val="0"/>
          <c:showPercent val="0"/>
          <c:showBubbleSize val="0"/>
        </c:dLbls>
        <c:axId val="1750487008"/>
        <c:axId val="1728906688"/>
      </c:scatterChart>
      <c:valAx>
        <c:axId val="1750487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06688"/>
        <c:crosses val="autoZero"/>
        <c:crossBetween val="midCat"/>
      </c:valAx>
      <c:valAx>
        <c:axId val="1728906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87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'7'!$B$1</c:f>
              <c:strCache>
                <c:ptCount val="1"/>
                <c:pt idx="0">
                  <c:v>Net sales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movingAvg"/>
            <c:period val="2"/>
            <c:dispRSqr val="1"/>
            <c:dispEq val="1"/>
            <c:trendlineLbl>
              <c:layout>
                <c:manualLayout>
                  <c:x val="-0.14239107611548563"/>
                  <c:y val="0.1732126713327500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yVal>
            <c:numRef>
              <c:f>'7'!$B$2:$B$18</c:f>
              <c:numCache>
                <c:formatCode>#,##0</c:formatCode>
                <c:ptCount val="17"/>
                <c:pt idx="0">
                  <c:v>39244</c:v>
                </c:pt>
                <c:pt idx="1">
                  <c:v>40238</c:v>
                </c:pt>
                <c:pt idx="2">
                  <c:v>43377</c:v>
                </c:pt>
                <c:pt idx="3">
                  <c:v>51407</c:v>
                </c:pt>
                <c:pt idx="4">
                  <c:v>55292</c:v>
                </c:pt>
                <c:pt idx="5">
                  <c:v>64416</c:v>
                </c:pt>
                <c:pt idx="6">
                  <c:v>72441</c:v>
                </c:pt>
                <c:pt idx="7">
                  <c:v>77714</c:v>
                </c:pt>
                <c:pt idx="8">
                  <c:v>75295</c:v>
                </c:pt>
                <c:pt idx="9">
                  <c:v>75785</c:v>
                </c:pt>
                <c:pt idx="10">
                  <c:v>70464</c:v>
                </c:pt>
                <c:pt idx="11">
                  <c:v>73138</c:v>
                </c:pt>
                <c:pt idx="12">
                  <c:v>73910</c:v>
                </c:pt>
                <c:pt idx="13">
                  <c:v>74401</c:v>
                </c:pt>
                <c:pt idx="14">
                  <c:v>70749</c:v>
                </c:pt>
                <c:pt idx="15">
                  <c:v>65299</c:v>
                </c:pt>
                <c:pt idx="16">
                  <c:v>65058</c:v>
                </c:pt>
              </c:numCache>
            </c:numRef>
          </c:yVal>
          <c:smooth val="0"/>
          <c:extLst>
            <c:ext xmlns:c16="http://schemas.microsoft.com/office/drawing/2014/chart" uri="{C3380CC4-5D6E-409C-BE32-E72D297353CC}">
              <c16:uniqueId val="{00000001-A286-4172-9766-43FD11F0C736}"/>
            </c:ext>
          </c:extLst>
        </c:ser>
        <c:dLbls>
          <c:showLegendKey val="0"/>
          <c:showVal val="0"/>
          <c:showCatName val="0"/>
          <c:showSerName val="0"/>
          <c:showPercent val="0"/>
          <c:showBubbleSize val="0"/>
        </c:dLbls>
        <c:axId val="1750487008"/>
        <c:axId val="1728906688"/>
      </c:scatterChart>
      <c:valAx>
        <c:axId val="175048700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906688"/>
        <c:crosses val="autoZero"/>
        <c:crossBetween val="midCat"/>
      </c:valAx>
      <c:valAx>
        <c:axId val="17289066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8700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13</xdr:col>
      <xdr:colOff>609600</xdr:colOff>
      <xdr:row>25</xdr:row>
      <xdr:rowOff>11430</xdr:rowOff>
    </xdr:from>
    <xdr:to>
      <xdr:col>19</xdr:col>
      <xdr:colOff>167640</xdr:colOff>
      <xdr:row>40</xdr:row>
      <xdr:rowOff>11430</xdr:rowOff>
    </xdr:to>
    <xdr:graphicFrame macro="">
      <xdr:nvGraphicFramePr>
        <xdr:cNvPr id="2" name="Chart 1">
          <a:extLst>
            <a:ext uri="{FF2B5EF4-FFF2-40B4-BE49-F238E27FC236}">
              <a16:creationId xmlns:a16="http://schemas.microsoft.com/office/drawing/2014/main" id="{D2B4543C-8A51-F285-F96E-7B77810CCB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129540</xdr:colOff>
      <xdr:row>41</xdr:row>
      <xdr:rowOff>3810</xdr:rowOff>
    </xdr:from>
    <xdr:to>
      <xdr:col>19</xdr:col>
      <xdr:colOff>304800</xdr:colOff>
      <xdr:row>56</xdr:row>
      <xdr:rowOff>3810</xdr:rowOff>
    </xdr:to>
    <xdr:graphicFrame macro="">
      <xdr:nvGraphicFramePr>
        <xdr:cNvPr id="3" name="Chart 2">
          <a:extLst>
            <a:ext uri="{FF2B5EF4-FFF2-40B4-BE49-F238E27FC236}">
              <a16:creationId xmlns:a16="http://schemas.microsoft.com/office/drawing/2014/main" id="{584D7CB2-A33E-372B-4F5E-AFDF8C52BB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11</xdr:row>
      <xdr:rowOff>0</xdr:rowOff>
    </xdr:from>
    <xdr:to>
      <xdr:col>25</xdr:col>
      <xdr:colOff>434340</xdr:colOff>
      <xdr:row>24</xdr:row>
      <xdr:rowOff>167640</xdr:rowOff>
    </xdr:to>
    <xdr:sp macro="" textlink="">
      <xdr:nvSpPr>
        <xdr:cNvPr id="19" name="TextBox 18">
          <a:extLst>
            <a:ext uri="{FF2B5EF4-FFF2-40B4-BE49-F238E27FC236}">
              <a16:creationId xmlns:a16="http://schemas.microsoft.com/office/drawing/2014/main" id="{9ED863B5-3271-4562-8A54-CF1D6E5F9906}"/>
            </a:ext>
          </a:extLst>
        </xdr:cNvPr>
        <xdr:cNvSpPr txBox="1"/>
      </xdr:nvSpPr>
      <xdr:spPr>
        <a:xfrm>
          <a:off x="14980920" y="2057400"/>
          <a:ext cx="4396740" cy="257556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1100"/>
            <a:t>The lagged sales are included in the regression equation.</a:t>
          </a:r>
          <a:r>
            <a:rPr lang="en-US" sz="1100" baseline="0"/>
            <a:t> </a:t>
          </a:r>
          <a:r>
            <a:rPr lang="en-US" sz="1100"/>
            <a:t>If Adjusted-square considerably increases on adding an explanatory (independent) variable, then it means that the newly added variable is worth adding. And, if Adjusted-square decreases on adding an explanatory (independent) variable, it means that the newly added variable is not contributing in improving the fit of the model. In the first  regression output in</a:t>
          </a:r>
          <a:r>
            <a:rPr lang="en-US" sz="1100" baseline="0"/>
            <a:t> the first sheet (CH11#46A)</a:t>
          </a:r>
          <a:r>
            <a:rPr lang="en-US" sz="1100"/>
            <a:t> Adjusted R</a:t>
          </a:r>
          <a:r>
            <a:rPr lang="en-US" sz="1100" baseline="0"/>
            <a:t> </a:t>
          </a:r>
          <a:r>
            <a:rPr lang="en-US" sz="1100"/>
            <a:t>square was 0.1065. In the</a:t>
          </a:r>
          <a:r>
            <a:rPr lang="en-US" sz="1100" baseline="0"/>
            <a:t> second </a:t>
          </a:r>
          <a:r>
            <a:rPr lang="en-US" sz="1100"/>
            <a:t>regression output, Adjusted-square was 0.8914 which has increased up to a great extent as compared to the first</a:t>
          </a:r>
          <a:r>
            <a:rPr lang="en-US" sz="1100" baseline="0"/>
            <a:t> </a:t>
          </a:r>
          <a:r>
            <a:rPr lang="en-US" sz="1100"/>
            <a:t>regression output. Thus, it makes accounting sense to include Lagged sales variables in the regression equation.</a:t>
          </a:r>
        </a:p>
      </xdr:txBody>
    </xdr:sp>
    <xdr:clientData/>
  </xdr:twoCellAnchor>
  <xdr:twoCellAnchor>
    <xdr:from>
      <xdr:col>21</xdr:col>
      <xdr:colOff>0</xdr:colOff>
      <xdr:row>36</xdr:row>
      <xdr:rowOff>0</xdr:rowOff>
    </xdr:from>
    <xdr:to>
      <xdr:col>26</xdr:col>
      <xdr:colOff>541019</xdr:colOff>
      <xdr:row>42</xdr:row>
      <xdr:rowOff>121920</xdr:rowOff>
    </xdr:to>
    <xdr:sp macro="" textlink="">
      <xdr:nvSpPr>
        <xdr:cNvPr id="21" name="TextBox 20">
          <a:extLst>
            <a:ext uri="{FF2B5EF4-FFF2-40B4-BE49-F238E27FC236}">
              <a16:creationId xmlns:a16="http://schemas.microsoft.com/office/drawing/2014/main" id="{11611B1C-2FC5-4850-84F6-5477E3FC5BF8}"/>
            </a:ext>
          </a:extLst>
        </xdr:cNvPr>
        <xdr:cNvSpPr txBox="1"/>
      </xdr:nvSpPr>
      <xdr:spPr>
        <a:xfrm>
          <a:off x="16504920" y="6659880"/>
          <a:ext cx="4160519" cy="121920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horz" rtlCol="0" anchor="t"/>
        <a:lstStyle/>
        <a:p>
          <a:r>
            <a:rPr lang="en-US" sz="1100"/>
            <a:t>No, this reported amount does not seem consistent with past experience. When we perform a regression analysis on the data, we find that the coefficient of determination R square is 0.9007 which indicates a strong positive linear relationship between sales and account receivable . Thus, it does not seem consistent with the past experience.</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388620</xdr:colOff>
      <xdr:row>23</xdr:row>
      <xdr:rowOff>171450</xdr:rowOff>
    </xdr:from>
    <xdr:to>
      <xdr:col>19</xdr:col>
      <xdr:colOff>800100</xdr:colOff>
      <xdr:row>38</xdr:row>
      <xdr:rowOff>171450</xdr:rowOff>
    </xdr:to>
    <xdr:graphicFrame macro="">
      <xdr:nvGraphicFramePr>
        <xdr:cNvPr id="2" name="Chart 1">
          <a:extLst>
            <a:ext uri="{FF2B5EF4-FFF2-40B4-BE49-F238E27FC236}">
              <a16:creationId xmlns:a16="http://schemas.microsoft.com/office/drawing/2014/main" id="{0B855FC0-9009-94A0-5C80-4981720A8F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601980</xdr:colOff>
      <xdr:row>40</xdr:row>
      <xdr:rowOff>26670</xdr:rowOff>
    </xdr:from>
    <xdr:to>
      <xdr:col>20</xdr:col>
      <xdr:colOff>198120</xdr:colOff>
      <xdr:row>55</xdr:row>
      <xdr:rowOff>26670</xdr:rowOff>
    </xdr:to>
    <xdr:graphicFrame macro="">
      <xdr:nvGraphicFramePr>
        <xdr:cNvPr id="3" name="Chart 2">
          <a:extLst>
            <a:ext uri="{FF2B5EF4-FFF2-40B4-BE49-F238E27FC236}">
              <a16:creationId xmlns:a16="http://schemas.microsoft.com/office/drawing/2014/main" id="{5D116785-9159-397E-3FEC-A8676ACCF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76200</xdr:colOff>
      <xdr:row>24</xdr:row>
      <xdr:rowOff>163830</xdr:rowOff>
    </xdr:from>
    <xdr:to>
      <xdr:col>10</xdr:col>
      <xdr:colOff>480060</xdr:colOff>
      <xdr:row>39</xdr:row>
      <xdr:rowOff>163830</xdr:rowOff>
    </xdr:to>
    <xdr:graphicFrame macro="">
      <xdr:nvGraphicFramePr>
        <xdr:cNvPr id="2" name="Chart 1">
          <a:extLst>
            <a:ext uri="{FF2B5EF4-FFF2-40B4-BE49-F238E27FC236}">
              <a16:creationId xmlns:a16="http://schemas.microsoft.com/office/drawing/2014/main" id="{9D041D74-AE78-C704-44DB-7AD26F921D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121920</xdr:colOff>
      <xdr:row>41</xdr:row>
      <xdr:rowOff>49530</xdr:rowOff>
    </xdr:from>
    <xdr:to>
      <xdr:col>10</xdr:col>
      <xdr:colOff>525780</xdr:colOff>
      <xdr:row>56</xdr:row>
      <xdr:rowOff>49530</xdr:rowOff>
    </xdr:to>
    <xdr:graphicFrame macro="">
      <xdr:nvGraphicFramePr>
        <xdr:cNvPr id="3" name="Chart 2">
          <a:extLst>
            <a:ext uri="{FF2B5EF4-FFF2-40B4-BE49-F238E27FC236}">
              <a16:creationId xmlns:a16="http://schemas.microsoft.com/office/drawing/2014/main" id="{85AD5996-A518-2670-EA2C-89FE98D50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365760</xdr:colOff>
      <xdr:row>3</xdr:row>
      <xdr:rowOff>11430</xdr:rowOff>
    </xdr:from>
    <xdr:to>
      <xdr:col>11</xdr:col>
      <xdr:colOff>60960</xdr:colOff>
      <xdr:row>18</xdr:row>
      <xdr:rowOff>11430</xdr:rowOff>
    </xdr:to>
    <xdr:graphicFrame macro="">
      <xdr:nvGraphicFramePr>
        <xdr:cNvPr id="2" name="Chart 1">
          <a:extLst>
            <a:ext uri="{FF2B5EF4-FFF2-40B4-BE49-F238E27FC236}">
              <a16:creationId xmlns:a16="http://schemas.microsoft.com/office/drawing/2014/main" id="{4BA4BA32-B33E-CB7D-9627-2C0E45BF0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22</xdr:col>
      <xdr:colOff>15240</xdr:colOff>
      <xdr:row>41</xdr:row>
      <xdr:rowOff>30480</xdr:rowOff>
    </xdr:from>
    <xdr:ext cx="6145301" cy="2944623"/>
    <xdr:pic>
      <xdr:nvPicPr>
        <xdr:cNvPr id="3" name="Picture 2">
          <a:extLst>
            <a:ext uri="{FF2B5EF4-FFF2-40B4-BE49-F238E27FC236}">
              <a16:creationId xmlns:a16="http://schemas.microsoft.com/office/drawing/2014/main" id="{F64AF98F-FCDE-4A36-A7FD-F2E0321A9ED2}"/>
            </a:ext>
          </a:extLst>
        </xdr:cNvPr>
        <xdr:cNvPicPr>
          <a:picLocks noChangeAspect="1"/>
        </xdr:cNvPicPr>
      </xdr:nvPicPr>
      <xdr:blipFill>
        <a:blip xmlns:r="http://schemas.openxmlformats.org/officeDocument/2006/relationships" r:embed="rId1"/>
        <a:stretch>
          <a:fillRect/>
        </a:stretch>
      </xdr:blipFill>
      <xdr:spPr>
        <a:xfrm>
          <a:off x="23721060" y="7581900"/>
          <a:ext cx="6145301" cy="2944623"/>
        </a:xfrm>
        <a:prstGeom prst="rect">
          <a:avLst/>
        </a:prstGeom>
      </xdr:spPr>
    </xdr:pic>
    <xdr:clientData/>
  </xdr:oneCellAnchor>
  <xdr:oneCellAnchor>
    <xdr:from>
      <xdr:col>22</xdr:col>
      <xdr:colOff>68580</xdr:colOff>
      <xdr:row>22</xdr:row>
      <xdr:rowOff>152400</xdr:rowOff>
    </xdr:from>
    <xdr:ext cx="6145301" cy="2944623"/>
    <xdr:pic>
      <xdr:nvPicPr>
        <xdr:cNvPr id="4" name="Picture 3">
          <a:extLst>
            <a:ext uri="{FF2B5EF4-FFF2-40B4-BE49-F238E27FC236}">
              <a16:creationId xmlns:a16="http://schemas.microsoft.com/office/drawing/2014/main" id="{66CD3B14-801B-407E-A399-DEFF7EB3B2C6}"/>
            </a:ext>
          </a:extLst>
        </xdr:cNvPr>
        <xdr:cNvPicPr>
          <a:picLocks noChangeAspect="1"/>
        </xdr:cNvPicPr>
      </xdr:nvPicPr>
      <xdr:blipFill>
        <a:blip xmlns:r="http://schemas.openxmlformats.org/officeDocument/2006/relationships" r:embed="rId2"/>
        <a:stretch>
          <a:fillRect/>
        </a:stretch>
      </xdr:blipFill>
      <xdr:spPr>
        <a:xfrm>
          <a:off x="23774400" y="4198620"/>
          <a:ext cx="6145301" cy="2944623"/>
        </a:xfrm>
        <a:prstGeom prst="rect">
          <a:avLst/>
        </a:prstGeom>
      </xdr:spPr>
    </xdr:pic>
    <xdr:clientData/>
  </xdr:oneCellAnchor>
  <xdr:oneCellAnchor>
    <xdr:from>
      <xdr:col>23</xdr:col>
      <xdr:colOff>0</xdr:colOff>
      <xdr:row>3</xdr:row>
      <xdr:rowOff>0</xdr:rowOff>
    </xdr:from>
    <xdr:ext cx="6145301" cy="2950720"/>
    <xdr:pic>
      <xdr:nvPicPr>
        <xdr:cNvPr id="11" name="Picture 10">
          <a:extLst>
            <a:ext uri="{FF2B5EF4-FFF2-40B4-BE49-F238E27FC236}">
              <a16:creationId xmlns:a16="http://schemas.microsoft.com/office/drawing/2014/main" id="{CD9E9871-9246-4593-B13D-FDD94C2C2AC8}"/>
            </a:ext>
          </a:extLst>
        </xdr:cNvPr>
        <xdr:cNvPicPr>
          <a:picLocks noChangeAspect="1"/>
        </xdr:cNvPicPr>
      </xdr:nvPicPr>
      <xdr:blipFill>
        <a:blip xmlns:r="http://schemas.openxmlformats.org/officeDocument/2006/relationships" r:embed="rId3"/>
        <a:stretch>
          <a:fillRect/>
        </a:stretch>
      </xdr:blipFill>
      <xdr:spPr>
        <a:xfrm>
          <a:off x="24315420" y="548640"/>
          <a:ext cx="6145301" cy="295072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4</xdr:col>
      <xdr:colOff>137160</xdr:colOff>
      <xdr:row>1</xdr:row>
      <xdr:rowOff>11430</xdr:rowOff>
    </xdr:from>
    <xdr:to>
      <xdr:col>11</xdr:col>
      <xdr:colOff>441960</xdr:colOff>
      <xdr:row>16</xdr:row>
      <xdr:rowOff>11430</xdr:rowOff>
    </xdr:to>
    <xdr:graphicFrame macro="">
      <xdr:nvGraphicFramePr>
        <xdr:cNvPr id="14" name="Chart 13">
          <a:extLst>
            <a:ext uri="{FF2B5EF4-FFF2-40B4-BE49-F238E27FC236}">
              <a16:creationId xmlns:a16="http://schemas.microsoft.com/office/drawing/2014/main" id="{1D8DE012-C45E-5D30-E8AE-52A63C37EF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594360</xdr:colOff>
      <xdr:row>1</xdr:row>
      <xdr:rowOff>7620</xdr:rowOff>
    </xdr:from>
    <xdr:to>
      <xdr:col>19</xdr:col>
      <xdr:colOff>289560</xdr:colOff>
      <xdr:row>16</xdr:row>
      <xdr:rowOff>7620</xdr:rowOff>
    </xdr:to>
    <xdr:graphicFrame macro="">
      <xdr:nvGraphicFramePr>
        <xdr:cNvPr id="16" name="Chart 15">
          <a:extLst>
            <a:ext uri="{FF2B5EF4-FFF2-40B4-BE49-F238E27FC236}">
              <a16:creationId xmlns:a16="http://schemas.microsoft.com/office/drawing/2014/main" id="{9C95B703-C6B4-430A-9506-FF2A42A561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30480</xdr:colOff>
      <xdr:row>18</xdr:row>
      <xdr:rowOff>30480</xdr:rowOff>
    </xdr:from>
    <xdr:to>
      <xdr:col>19</xdr:col>
      <xdr:colOff>335280</xdr:colOff>
      <xdr:row>33</xdr:row>
      <xdr:rowOff>30480</xdr:rowOff>
    </xdr:to>
    <xdr:graphicFrame macro="">
      <xdr:nvGraphicFramePr>
        <xdr:cNvPr id="21" name="Chart 20">
          <a:extLst>
            <a:ext uri="{FF2B5EF4-FFF2-40B4-BE49-F238E27FC236}">
              <a16:creationId xmlns:a16="http://schemas.microsoft.com/office/drawing/2014/main" id="{072A6119-29CA-46A9-AC0E-201A77991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7620</xdr:colOff>
      <xdr:row>18</xdr:row>
      <xdr:rowOff>22860</xdr:rowOff>
    </xdr:from>
    <xdr:to>
      <xdr:col>11</xdr:col>
      <xdr:colOff>312420</xdr:colOff>
      <xdr:row>33</xdr:row>
      <xdr:rowOff>22860</xdr:rowOff>
    </xdr:to>
    <xdr:graphicFrame macro="">
      <xdr:nvGraphicFramePr>
        <xdr:cNvPr id="23" name="Chart 22">
          <a:extLst>
            <a:ext uri="{FF2B5EF4-FFF2-40B4-BE49-F238E27FC236}">
              <a16:creationId xmlns:a16="http://schemas.microsoft.com/office/drawing/2014/main" id="{0E7EDC8F-E3B2-44E6-8CDE-0C5167F792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15240</xdr:colOff>
      <xdr:row>35</xdr:row>
      <xdr:rowOff>22860</xdr:rowOff>
    </xdr:from>
    <xdr:to>
      <xdr:col>11</xdr:col>
      <xdr:colOff>320040</xdr:colOff>
      <xdr:row>50</xdr:row>
      <xdr:rowOff>22860</xdr:rowOff>
    </xdr:to>
    <xdr:graphicFrame macro="">
      <xdr:nvGraphicFramePr>
        <xdr:cNvPr id="25" name="Chart 24">
          <a:extLst>
            <a:ext uri="{FF2B5EF4-FFF2-40B4-BE49-F238E27FC236}">
              <a16:creationId xmlns:a16="http://schemas.microsoft.com/office/drawing/2014/main" id="{B3E1A647-14C8-497C-89E7-462343DA59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0</xdr:colOff>
      <xdr:row>35</xdr:row>
      <xdr:rowOff>30480</xdr:rowOff>
    </xdr:from>
    <xdr:to>
      <xdr:col>19</xdr:col>
      <xdr:colOff>304800</xdr:colOff>
      <xdr:row>50</xdr:row>
      <xdr:rowOff>30480</xdr:rowOff>
    </xdr:to>
    <xdr:graphicFrame macro="">
      <xdr:nvGraphicFramePr>
        <xdr:cNvPr id="29" name="Chart 28">
          <a:extLst>
            <a:ext uri="{FF2B5EF4-FFF2-40B4-BE49-F238E27FC236}">
              <a16:creationId xmlns:a16="http://schemas.microsoft.com/office/drawing/2014/main" id="{5E08E23E-10DA-463C-82A1-DC282BDC1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0</xdr:colOff>
      <xdr:row>52</xdr:row>
      <xdr:rowOff>0</xdr:rowOff>
    </xdr:from>
    <xdr:to>
      <xdr:col>12</xdr:col>
      <xdr:colOff>190500</xdr:colOff>
      <xdr:row>61</xdr:row>
      <xdr:rowOff>0</xdr:rowOff>
    </xdr:to>
    <xdr:sp macro="" textlink="">
      <xdr:nvSpPr>
        <xdr:cNvPr id="31" name="TextBox 30">
          <a:extLst>
            <a:ext uri="{FF2B5EF4-FFF2-40B4-BE49-F238E27FC236}">
              <a16:creationId xmlns:a16="http://schemas.microsoft.com/office/drawing/2014/main" id="{719D11C7-903E-4277-9CFB-35278E5D8466}"/>
            </a:ext>
          </a:extLst>
        </xdr:cNvPr>
        <xdr:cNvSpPr txBox="1"/>
      </xdr:nvSpPr>
      <xdr:spPr>
        <a:xfrm>
          <a:off x="3048000" y="9509760"/>
          <a:ext cx="4457700" cy="1645920"/>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0" i="0">
              <a:solidFill>
                <a:schemeClr val="dk1"/>
              </a:solidFill>
              <a:effectLst/>
              <a:latin typeface="+mn-lt"/>
              <a:ea typeface="+mn-ea"/>
              <a:cs typeface="+mn-cs"/>
            </a:rPr>
            <a:t>Our initial analysis considered various models including linear, exponential, and power functions, but they weren't suitable for capturing the specific trends of P&amp;G's data. While logarithmic, polynomial, and moving average models are</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promising, the quadratic polynomial-order 2 faced limitations. Its tendency to continuously decrease after reaching a peak wouldn't align with P&amp;G's expected future performance. This is reflected in the green forecasts, which exhibit an unrealistic downward trend due to the quadratic curvature.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FA7A-EB71-49B0-9407-9C88A918A72F}">
  <dimension ref="A1:P37"/>
  <sheetViews>
    <sheetView workbookViewId="0">
      <selection activeCell="H13" sqref="H13"/>
    </sheetView>
  </sheetViews>
  <sheetFormatPr defaultRowHeight="14.4" x14ac:dyDescent="0.3"/>
  <cols>
    <col min="3" max="3" width="10.21875" customWidth="1"/>
    <col min="4" max="4" width="11.109375" customWidth="1"/>
    <col min="5" max="5" width="15" customWidth="1"/>
    <col min="9" max="9" width="16.21875" customWidth="1"/>
    <col min="10" max="10" width="9.5546875" bestFit="1" customWidth="1"/>
    <col min="11" max="12" width="9" bestFit="1" customWidth="1"/>
    <col min="13" max="13" width="13.44140625" customWidth="1"/>
    <col min="14" max="14" width="15" customWidth="1"/>
    <col min="15" max="15" width="11.6640625" customWidth="1"/>
  </cols>
  <sheetData>
    <row r="1" spans="1:13" x14ac:dyDescent="0.3">
      <c r="A1" s="1" t="s">
        <v>0</v>
      </c>
      <c r="B1" s="2" t="s">
        <v>1</v>
      </c>
      <c r="C1" s="3" t="s">
        <v>2</v>
      </c>
      <c r="D1" s="3" t="s">
        <v>3</v>
      </c>
      <c r="E1" s="2" t="s">
        <v>4</v>
      </c>
    </row>
    <row r="2" spans="1:13" x14ac:dyDescent="0.3">
      <c r="A2" s="1"/>
      <c r="B2" s="2">
        <v>1967</v>
      </c>
      <c r="C2" s="4"/>
      <c r="D2" s="4"/>
      <c r="E2" s="2"/>
    </row>
    <row r="3" spans="1:13" x14ac:dyDescent="0.3">
      <c r="A3" s="1"/>
      <c r="B3" s="2">
        <v>2257</v>
      </c>
      <c r="C3" s="4">
        <f>$B2</f>
        <v>1967</v>
      </c>
      <c r="D3" s="4"/>
      <c r="E3" s="2"/>
    </row>
    <row r="4" spans="1:13" x14ac:dyDescent="0.3">
      <c r="A4" s="1">
        <v>1</v>
      </c>
      <c r="B4" s="5">
        <v>1708</v>
      </c>
      <c r="C4" s="4">
        <f t="shared" ref="C4:C37" si="0">$B3</f>
        <v>2257</v>
      </c>
      <c r="D4" s="6">
        <f>$B2</f>
        <v>1967</v>
      </c>
      <c r="E4" s="5">
        <v>2057</v>
      </c>
      <c r="H4" s="11" t="s">
        <v>11</v>
      </c>
    </row>
    <row r="5" spans="1:13" ht="15" thickBot="1" x14ac:dyDescent="0.35">
      <c r="A5" s="1">
        <v>2</v>
      </c>
      <c r="B5" s="5">
        <v>2544</v>
      </c>
      <c r="C5" s="4">
        <f t="shared" si="0"/>
        <v>1708</v>
      </c>
      <c r="D5" s="6">
        <f t="shared" ref="D5:D37" si="1">$B3</f>
        <v>2257</v>
      </c>
      <c r="E5" s="5">
        <v>1992</v>
      </c>
    </row>
    <row r="6" spans="1:13" x14ac:dyDescent="0.3">
      <c r="A6" s="1">
        <v>3</v>
      </c>
      <c r="B6" s="5">
        <v>2392</v>
      </c>
      <c r="C6" s="4">
        <f t="shared" si="0"/>
        <v>2544</v>
      </c>
      <c r="D6" s="6">
        <f t="shared" si="1"/>
        <v>1708</v>
      </c>
      <c r="E6" s="5">
        <v>2624</v>
      </c>
      <c r="H6" s="10" t="s">
        <v>12</v>
      </c>
      <c r="I6" s="10"/>
    </row>
    <row r="7" spans="1:13" x14ac:dyDescent="0.3">
      <c r="A7" s="1">
        <v>4</v>
      </c>
      <c r="B7" s="5">
        <v>3297</v>
      </c>
      <c r="C7" s="4">
        <f t="shared" si="0"/>
        <v>2392</v>
      </c>
      <c r="D7" s="6">
        <f t="shared" si="1"/>
        <v>2544</v>
      </c>
      <c r="E7" s="5">
        <v>2998</v>
      </c>
      <c r="H7" t="s">
        <v>13</v>
      </c>
      <c r="I7" s="12">
        <v>0.36549260607811018</v>
      </c>
    </row>
    <row r="8" spans="1:13" x14ac:dyDescent="0.3">
      <c r="A8" s="1">
        <v>5</v>
      </c>
      <c r="B8" s="5">
        <v>3011</v>
      </c>
      <c r="C8" s="4">
        <f t="shared" si="0"/>
        <v>3297</v>
      </c>
      <c r="D8" s="6">
        <f t="shared" si="1"/>
        <v>2392</v>
      </c>
      <c r="E8" s="5">
        <v>3314</v>
      </c>
      <c r="H8" t="s">
        <v>14</v>
      </c>
      <c r="I8" s="12">
        <v>0.13358484509776863</v>
      </c>
    </row>
    <row r="9" spans="1:13" x14ac:dyDescent="0.3">
      <c r="A9" s="1">
        <v>6</v>
      </c>
      <c r="B9" s="5">
        <v>2134</v>
      </c>
      <c r="C9" s="4">
        <f t="shared" si="0"/>
        <v>3011</v>
      </c>
      <c r="D9" s="6">
        <f t="shared" si="1"/>
        <v>3297</v>
      </c>
      <c r="E9" s="5">
        <v>2914</v>
      </c>
      <c r="H9" t="s">
        <v>15</v>
      </c>
      <c r="I9" s="12">
        <v>0.1065093715070739</v>
      </c>
    </row>
    <row r="10" spans="1:13" x14ac:dyDescent="0.3">
      <c r="A10" s="1">
        <v>7</v>
      </c>
      <c r="B10" s="5">
        <v>2247</v>
      </c>
      <c r="C10" s="4">
        <f t="shared" si="0"/>
        <v>2134</v>
      </c>
      <c r="D10" s="6">
        <f t="shared" si="1"/>
        <v>3011</v>
      </c>
      <c r="E10" s="5">
        <v>2646</v>
      </c>
      <c r="H10" t="s">
        <v>16</v>
      </c>
      <c r="I10" s="12">
        <v>342.28528899659693</v>
      </c>
    </row>
    <row r="11" spans="1:13" ht="15" thickBot="1" x14ac:dyDescent="0.35">
      <c r="A11" s="1">
        <v>8</v>
      </c>
      <c r="B11" s="5">
        <v>1440</v>
      </c>
      <c r="C11" s="4">
        <f t="shared" si="0"/>
        <v>2247</v>
      </c>
      <c r="D11" s="6">
        <f t="shared" si="1"/>
        <v>2134</v>
      </c>
      <c r="E11" s="5">
        <v>2134</v>
      </c>
      <c r="H11" s="8" t="s">
        <v>17</v>
      </c>
      <c r="I11" s="13">
        <v>34</v>
      </c>
    </row>
    <row r="12" spans="1:13" x14ac:dyDescent="0.3">
      <c r="A12" s="1">
        <v>9</v>
      </c>
      <c r="B12" s="5">
        <v>2725</v>
      </c>
      <c r="C12" s="4">
        <f t="shared" si="0"/>
        <v>1440</v>
      </c>
      <c r="D12" s="6">
        <f t="shared" si="1"/>
        <v>2247</v>
      </c>
      <c r="E12" s="5">
        <v>2068</v>
      </c>
    </row>
    <row r="13" spans="1:13" ht="15" thickBot="1" x14ac:dyDescent="0.35">
      <c r="A13" s="1">
        <v>10</v>
      </c>
      <c r="B13" s="5">
        <v>2674</v>
      </c>
      <c r="C13" s="4">
        <f t="shared" si="0"/>
        <v>2725</v>
      </c>
      <c r="D13" s="6">
        <f t="shared" si="1"/>
        <v>1440</v>
      </c>
      <c r="E13" s="5">
        <v>2508</v>
      </c>
      <c r="H13" s="11"/>
    </row>
    <row r="14" spans="1:13" x14ac:dyDescent="0.3">
      <c r="A14" s="1">
        <v>11</v>
      </c>
      <c r="B14" s="5">
        <v>2464</v>
      </c>
      <c r="C14" s="4">
        <f t="shared" si="0"/>
        <v>2674</v>
      </c>
      <c r="D14" s="6">
        <f t="shared" si="1"/>
        <v>2725</v>
      </c>
      <c r="E14" s="5">
        <v>2699</v>
      </c>
      <c r="H14" s="9"/>
      <c r="I14" s="9" t="s">
        <v>23</v>
      </c>
      <c r="J14" s="9" t="s">
        <v>24</v>
      </c>
      <c r="K14" s="9" t="s">
        <v>25</v>
      </c>
      <c r="L14" s="9" t="s">
        <v>26</v>
      </c>
      <c r="M14" s="9" t="s">
        <v>27</v>
      </c>
    </row>
    <row r="15" spans="1:13" x14ac:dyDescent="0.3">
      <c r="A15" s="1">
        <v>12</v>
      </c>
      <c r="B15" s="5">
        <v>2841</v>
      </c>
      <c r="C15" s="4">
        <f t="shared" si="0"/>
        <v>2464</v>
      </c>
      <c r="D15" s="6">
        <f t="shared" si="1"/>
        <v>2674</v>
      </c>
      <c r="E15" s="5">
        <v>2690</v>
      </c>
      <c r="H15" t="s">
        <v>19</v>
      </c>
      <c r="I15">
        <v>1</v>
      </c>
      <c r="J15" s="21">
        <v>578039.60761557473</v>
      </c>
      <c r="K15" s="21">
        <v>578039.60761557473</v>
      </c>
      <c r="L15" s="21">
        <v>4.9337953277271183</v>
      </c>
      <c r="M15" s="21">
        <v>3.3535233410072599E-2</v>
      </c>
    </row>
    <row r="16" spans="1:13" x14ac:dyDescent="0.3">
      <c r="A16" s="1">
        <v>13</v>
      </c>
      <c r="B16" s="5">
        <v>2347</v>
      </c>
      <c r="C16" s="4">
        <f t="shared" si="0"/>
        <v>2841</v>
      </c>
      <c r="D16" s="6">
        <f t="shared" si="1"/>
        <v>2464</v>
      </c>
      <c r="E16" s="5">
        <v>2803</v>
      </c>
      <c r="H16" t="s">
        <v>20</v>
      </c>
      <c r="I16">
        <v>32</v>
      </c>
      <c r="J16" s="21">
        <v>3749095.0100314845</v>
      </c>
      <c r="K16" s="21">
        <v>117159.21906348389</v>
      </c>
      <c r="L16" s="21"/>
      <c r="M16" s="21"/>
    </row>
    <row r="17" spans="1:16" ht="15" thickBot="1" x14ac:dyDescent="0.35">
      <c r="A17" s="1">
        <v>14</v>
      </c>
      <c r="B17" s="5">
        <v>2092</v>
      </c>
      <c r="C17" s="4">
        <f t="shared" si="0"/>
        <v>2347</v>
      </c>
      <c r="D17" s="6">
        <f t="shared" si="1"/>
        <v>2841</v>
      </c>
      <c r="E17" s="5">
        <v>2338</v>
      </c>
      <c r="H17" s="8" t="s">
        <v>21</v>
      </c>
      <c r="I17" s="8">
        <v>33</v>
      </c>
      <c r="J17" s="22">
        <v>4327134.6176470593</v>
      </c>
      <c r="K17" s="22"/>
      <c r="L17" s="22"/>
      <c r="M17" s="22"/>
    </row>
    <row r="18" spans="1:16" ht="15" thickBot="1" x14ac:dyDescent="0.35">
      <c r="A18" s="1">
        <v>15</v>
      </c>
      <c r="B18" s="5">
        <v>2179</v>
      </c>
      <c r="C18" s="4">
        <f t="shared" si="0"/>
        <v>2092</v>
      </c>
      <c r="D18" s="6">
        <f t="shared" si="1"/>
        <v>2347</v>
      </c>
      <c r="E18" s="5">
        <v>2023</v>
      </c>
    </row>
    <row r="19" spans="1:16" x14ac:dyDescent="0.3">
      <c r="A19" s="1">
        <v>16</v>
      </c>
      <c r="B19" s="5">
        <v>2044</v>
      </c>
      <c r="C19" s="4">
        <f t="shared" si="0"/>
        <v>2179</v>
      </c>
      <c r="D19" s="6">
        <f t="shared" si="1"/>
        <v>2092</v>
      </c>
      <c r="E19" s="5">
        <v>2180</v>
      </c>
      <c r="H19" s="9"/>
      <c r="I19" s="9" t="s">
        <v>28</v>
      </c>
      <c r="J19" s="9" t="s">
        <v>16</v>
      </c>
      <c r="K19" s="9" t="s">
        <v>29</v>
      </c>
      <c r="L19" s="9" t="s">
        <v>30</v>
      </c>
      <c r="M19" s="9" t="s">
        <v>31</v>
      </c>
      <c r="N19" s="9" t="s">
        <v>32</v>
      </c>
      <c r="O19" s="9"/>
      <c r="P19" s="9"/>
    </row>
    <row r="20" spans="1:16" x14ac:dyDescent="0.3">
      <c r="A20" s="1">
        <v>17</v>
      </c>
      <c r="B20" s="5">
        <v>1706</v>
      </c>
      <c r="C20" s="4">
        <f t="shared" si="0"/>
        <v>2044</v>
      </c>
      <c r="D20" s="6">
        <f t="shared" si="1"/>
        <v>2179</v>
      </c>
      <c r="E20" s="5">
        <v>2309</v>
      </c>
      <c r="H20" t="s">
        <v>22</v>
      </c>
      <c r="I20" s="16">
        <v>1763.1296828673048</v>
      </c>
      <c r="J20" s="16">
        <v>288.14319328835484</v>
      </c>
      <c r="K20" s="16">
        <v>6.1189357372842057</v>
      </c>
      <c r="L20" s="16">
        <v>7.6961724043517723E-7</v>
      </c>
      <c r="M20" s="16">
        <v>1176.201204767186</v>
      </c>
      <c r="N20" s="16">
        <v>2350.0581609674236</v>
      </c>
    </row>
    <row r="21" spans="1:16" ht="15" thickBot="1" x14ac:dyDescent="0.35">
      <c r="A21" s="1">
        <v>18</v>
      </c>
      <c r="B21" s="5">
        <v>2171</v>
      </c>
      <c r="C21" s="4">
        <f t="shared" si="0"/>
        <v>1706</v>
      </c>
      <c r="D21" s="6">
        <f t="shared" si="1"/>
        <v>2044</v>
      </c>
      <c r="E21" s="5">
        <v>1948</v>
      </c>
      <c r="H21" s="8">
        <v>2257</v>
      </c>
      <c r="I21" s="17">
        <v>0.27420800286391178</v>
      </c>
      <c r="J21" s="17">
        <v>0.12344956416363613</v>
      </c>
      <c r="K21" s="17">
        <v>2.2212148315116025</v>
      </c>
      <c r="L21" s="17">
        <v>3.3535233410072599E-2</v>
      </c>
      <c r="M21" s="17">
        <v>2.274946938338418E-2</v>
      </c>
      <c r="N21" s="17">
        <v>0.52566653634443938</v>
      </c>
      <c r="O21" s="8"/>
      <c r="P21" s="8"/>
    </row>
    <row r="22" spans="1:16" x14ac:dyDescent="0.3">
      <c r="A22" s="1">
        <v>19</v>
      </c>
      <c r="B22" s="5">
        <v>3201</v>
      </c>
      <c r="C22" s="4">
        <f t="shared" si="0"/>
        <v>2171</v>
      </c>
      <c r="D22" s="6">
        <f t="shared" si="1"/>
        <v>1706</v>
      </c>
      <c r="E22" s="5">
        <v>2263</v>
      </c>
    </row>
    <row r="23" spans="1:16" x14ac:dyDescent="0.3">
      <c r="A23" s="1">
        <v>20</v>
      </c>
      <c r="B23" s="5">
        <v>2034</v>
      </c>
      <c r="C23" s="4">
        <f t="shared" si="0"/>
        <v>3201</v>
      </c>
      <c r="D23" s="6">
        <f t="shared" si="1"/>
        <v>2171</v>
      </c>
      <c r="E23" s="5">
        <v>2935</v>
      </c>
    </row>
    <row r="24" spans="1:16" x14ac:dyDescent="0.3">
      <c r="A24" s="1">
        <v>21</v>
      </c>
      <c r="B24" s="5">
        <v>3007</v>
      </c>
      <c r="C24" s="4">
        <f t="shared" si="0"/>
        <v>2034</v>
      </c>
      <c r="D24" s="6">
        <f t="shared" si="1"/>
        <v>3201</v>
      </c>
      <c r="E24" s="5">
        <v>2584</v>
      </c>
    </row>
    <row r="25" spans="1:16" x14ac:dyDescent="0.3">
      <c r="A25" s="1">
        <v>22</v>
      </c>
      <c r="B25" s="5">
        <v>1605</v>
      </c>
      <c r="C25" s="4">
        <f t="shared" si="0"/>
        <v>3007</v>
      </c>
      <c r="D25" s="6">
        <f t="shared" si="1"/>
        <v>2034</v>
      </c>
      <c r="E25" s="5">
        <v>2708</v>
      </c>
    </row>
    <row r="26" spans="1:16" x14ac:dyDescent="0.3">
      <c r="A26" s="1">
        <v>23</v>
      </c>
      <c r="B26" s="5">
        <v>2731</v>
      </c>
      <c r="C26" s="4">
        <f t="shared" si="0"/>
        <v>1605</v>
      </c>
      <c r="D26" s="6">
        <f t="shared" si="1"/>
        <v>3007</v>
      </c>
      <c r="E26" s="5">
        <v>2120</v>
      </c>
    </row>
    <row r="27" spans="1:16" x14ac:dyDescent="0.3">
      <c r="A27" s="1">
        <v>24</v>
      </c>
      <c r="B27" s="5">
        <v>2087</v>
      </c>
      <c r="C27" s="4">
        <f t="shared" si="0"/>
        <v>2731</v>
      </c>
      <c r="D27" s="6">
        <f t="shared" si="1"/>
        <v>1605</v>
      </c>
      <c r="E27" s="5">
        <v>2434</v>
      </c>
    </row>
    <row r="28" spans="1:16" x14ac:dyDescent="0.3">
      <c r="A28" s="1">
        <v>25</v>
      </c>
      <c r="B28" s="5">
        <v>2723</v>
      </c>
      <c r="C28" s="4">
        <f t="shared" si="0"/>
        <v>2087</v>
      </c>
      <c r="D28" s="6">
        <f t="shared" si="1"/>
        <v>2731</v>
      </c>
      <c r="E28" s="5">
        <v>2450</v>
      </c>
    </row>
    <row r="29" spans="1:16" x14ac:dyDescent="0.3">
      <c r="A29" s="1">
        <v>26</v>
      </c>
      <c r="B29" s="5">
        <v>2267</v>
      </c>
      <c r="C29" s="4">
        <f t="shared" si="0"/>
        <v>2723</v>
      </c>
      <c r="D29" s="6">
        <f t="shared" si="1"/>
        <v>2087</v>
      </c>
      <c r="E29" s="5">
        <v>2674</v>
      </c>
    </row>
    <row r="30" spans="1:16" x14ac:dyDescent="0.3">
      <c r="A30" s="1">
        <v>27</v>
      </c>
      <c r="B30" s="5">
        <v>1494</v>
      </c>
      <c r="C30" s="4">
        <f t="shared" si="0"/>
        <v>2267</v>
      </c>
      <c r="D30" s="6">
        <f t="shared" si="1"/>
        <v>2723</v>
      </c>
      <c r="E30" s="5">
        <v>2260</v>
      </c>
    </row>
    <row r="31" spans="1:16" x14ac:dyDescent="0.3">
      <c r="A31" s="1">
        <v>28</v>
      </c>
      <c r="B31" s="5">
        <v>2195</v>
      </c>
      <c r="C31" s="4">
        <f t="shared" si="0"/>
        <v>1494</v>
      </c>
      <c r="D31" s="6">
        <f t="shared" si="1"/>
        <v>2267</v>
      </c>
      <c r="E31" s="5">
        <v>1842</v>
      </c>
    </row>
    <row r="32" spans="1:16" x14ac:dyDescent="0.3">
      <c r="A32" s="1">
        <v>29</v>
      </c>
      <c r="B32" s="5">
        <v>1583</v>
      </c>
      <c r="C32" s="4">
        <f t="shared" si="0"/>
        <v>2195</v>
      </c>
      <c r="D32" s="6">
        <f t="shared" si="1"/>
        <v>1494</v>
      </c>
      <c r="E32" s="5">
        <v>1994</v>
      </c>
    </row>
    <row r="33" spans="1:5" x14ac:dyDescent="0.3">
      <c r="A33" s="1">
        <v>30</v>
      </c>
      <c r="B33" s="5">
        <v>2287</v>
      </c>
      <c r="C33" s="4">
        <f t="shared" si="0"/>
        <v>1583</v>
      </c>
      <c r="D33" s="6">
        <f t="shared" si="1"/>
        <v>2195</v>
      </c>
      <c r="E33" s="5">
        <v>2026</v>
      </c>
    </row>
    <row r="34" spans="1:5" x14ac:dyDescent="0.3">
      <c r="A34" s="1">
        <v>31</v>
      </c>
      <c r="B34" s="5">
        <v>2003</v>
      </c>
      <c r="C34" s="4">
        <f t="shared" si="0"/>
        <v>2287</v>
      </c>
      <c r="D34" s="6">
        <f t="shared" si="1"/>
        <v>1583</v>
      </c>
      <c r="E34" s="5">
        <v>2097</v>
      </c>
    </row>
    <row r="35" spans="1:5" x14ac:dyDescent="0.3">
      <c r="A35" s="1">
        <v>32</v>
      </c>
      <c r="B35" s="5">
        <v>1731</v>
      </c>
      <c r="C35" s="4">
        <f t="shared" si="0"/>
        <v>2003</v>
      </c>
      <c r="D35" s="6">
        <f t="shared" si="1"/>
        <v>2287</v>
      </c>
      <c r="E35" s="5">
        <v>2072</v>
      </c>
    </row>
    <row r="36" spans="1:5" x14ac:dyDescent="0.3">
      <c r="A36" s="1">
        <v>33</v>
      </c>
      <c r="B36" s="5">
        <v>2367</v>
      </c>
      <c r="C36" s="4">
        <f t="shared" si="0"/>
        <v>1731</v>
      </c>
      <c r="D36" s="6">
        <f t="shared" si="1"/>
        <v>2003</v>
      </c>
      <c r="E36" s="5">
        <v>2067</v>
      </c>
    </row>
    <row r="37" spans="1:5" x14ac:dyDescent="0.3">
      <c r="A37" s="1">
        <v>34</v>
      </c>
      <c r="B37" s="5">
        <v>2364</v>
      </c>
      <c r="C37" s="4">
        <f t="shared" si="0"/>
        <v>2367</v>
      </c>
      <c r="D37" s="6">
        <f t="shared" si="1"/>
        <v>1731</v>
      </c>
      <c r="E37" s="5">
        <v>2480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CAA0-8B51-416C-BD79-CF7625C1BA76}">
  <dimension ref="A1:W63"/>
  <sheetViews>
    <sheetView topLeftCell="H1" workbookViewId="0">
      <selection activeCell="G6" sqref="G6"/>
    </sheetView>
  </sheetViews>
  <sheetFormatPr defaultRowHeight="14.4" x14ac:dyDescent="0.3"/>
  <cols>
    <col min="4" max="4" width="11" customWidth="1"/>
    <col min="5" max="5" width="16.77734375" customWidth="1"/>
    <col min="10" max="10" width="19.109375" customWidth="1"/>
    <col min="11" max="11" width="10.6640625" customWidth="1"/>
    <col min="12" max="12" width="13" customWidth="1"/>
    <col min="13" max="13" width="12.5546875" bestFit="1" customWidth="1"/>
    <col min="14" max="14" width="9" bestFit="1" customWidth="1"/>
    <col min="15" max="15" width="12.21875" customWidth="1"/>
    <col min="16" max="16" width="11.109375" customWidth="1"/>
    <col min="17" max="17" width="12.5546875" customWidth="1"/>
    <col min="18" max="18" width="15.77734375" customWidth="1"/>
    <col min="19" max="19" width="12.44140625" customWidth="1"/>
    <col min="20" max="20" width="13.33203125" customWidth="1"/>
    <col min="22" max="22" width="17.21875" customWidth="1"/>
  </cols>
  <sheetData>
    <row r="1" spans="1:20" x14ac:dyDescent="0.3">
      <c r="A1" s="1" t="s">
        <v>0</v>
      </c>
      <c r="B1" s="2" t="s">
        <v>1</v>
      </c>
      <c r="C1" s="3" t="s">
        <v>2</v>
      </c>
      <c r="D1" s="3" t="s">
        <v>3</v>
      </c>
      <c r="E1" s="2" t="s">
        <v>4</v>
      </c>
      <c r="O1" s="11" t="s">
        <v>45</v>
      </c>
    </row>
    <row r="2" spans="1:20" ht="15" thickBot="1" x14ac:dyDescent="0.35">
      <c r="A2" s="1"/>
      <c r="B2" s="2">
        <v>1967</v>
      </c>
      <c r="C2" s="4"/>
      <c r="D2" s="4"/>
      <c r="E2" s="2"/>
      <c r="L2" s="11"/>
      <c r="P2" s="11" t="s">
        <v>39</v>
      </c>
    </row>
    <row r="3" spans="1:20" x14ac:dyDescent="0.3">
      <c r="A3" s="1"/>
      <c r="B3" s="2">
        <v>2257</v>
      </c>
      <c r="C3" s="4">
        <f>$B2</f>
        <v>1967</v>
      </c>
      <c r="D3" s="4"/>
      <c r="E3" s="2"/>
      <c r="J3" s="11" t="s">
        <v>41</v>
      </c>
      <c r="P3" s="9"/>
      <c r="Q3" s="9" t="s">
        <v>1</v>
      </c>
      <c r="R3" s="9" t="s">
        <v>2</v>
      </c>
      <c r="S3" s="9" t="s">
        <v>3</v>
      </c>
      <c r="T3" s="9" t="s">
        <v>4</v>
      </c>
    </row>
    <row r="4" spans="1:20" ht="15" thickBot="1" x14ac:dyDescent="0.35">
      <c r="A4" s="1">
        <v>1</v>
      </c>
      <c r="B4" s="5">
        <v>1708</v>
      </c>
      <c r="C4" s="4">
        <f t="shared" ref="C4:C39" si="0">$B3</f>
        <v>2257</v>
      </c>
      <c r="D4" s="6">
        <f>$B2</f>
        <v>1967</v>
      </c>
      <c r="E4" s="5">
        <v>2057</v>
      </c>
      <c r="P4" t="s">
        <v>1</v>
      </c>
      <c r="Q4" s="16">
        <v>1</v>
      </c>
      <c r="R4" s="16">
        <v>-7.5180266591738751E-2</v>
      </c>
      <c r="S4" s="16">
        <v>0.21175377590257227</v>
      </c>
      <c r="T4" s="17">
        <v>0.35981353146349671</v>
      </c>
    </row>
    <row r="5" spans="1:20" ht="15" thickBot="1" x14ac:dyDescent="0.35">
      <c r="A5" s="1">
        <v>2</v>
      </c>
      <c r="B5" s="5">
        <v>2544</v>
      </c>
      <c r="C5" s="4">
        <f t="shared" si="0"/>
        <v>1708</v>
      </c>
      <c r="D5" s="6">
        <f t="shared" ref="D5:D39" si="1">$B3</f>
        <v>2257</v>
      </c>
      <c r="E5" s="5">
        <v>1992</v>
      </c>
      <c r="J5" s="10" t="s">
        <v>12</v>
      </c>
      <c r="K5" s="10"/>
      <c r="P5" t="s">
        <v>2</v>
      </c>
      <c r="Q5" s="16">
        <v>-7.5180266591738751E-2</v>
      </c>
      <c r="R5" s="16">
        <v>1</v>
      </c>
      <c r="S5" s="16">
        <v>-4.6049200250830716E-2</v>
      </c>
      <c r="T5" s="17">
        <v>0.81270021797671299</v>
      </c>
    </row>
    <row r="6" spans="1:20" ht="15" thickBot="1" x14ac:dyDescent="0.35">
      <c r="A6" s="1">
        <v>3</v>
      </c>
      <c r="B6" s="5">
        <v>2392</v>
      </c>
      <c r="C6" s="4">
        <f t="shared" si="0"/>
        <v>2544</v>
      </c>
      <c r="D6" s="6">
        <f t="shared" si="1"/>
        <v>1708</v>
      </c>
      <c r="E6" s="5">
        <v>2624</v>
      </c>
      <c r="J6" t="s">
        <v>13</v>
      </c>
      <c r="K6" s="14">
        <v>0.94905858289377354</v>
      </c>
      <c r="P6" t="s">
        <v>3</v>
      </c>
      <c r="Q6" s="16">
        <v>0.21175377590257227</v>
      </c>
      <c r="R6" s="16">
        <v>-4.6049200250830716E-2</v>
      </c>
      <c r="S6" s="16">
        <v>1</v>
      </c>
      <c r="T6" s="17">
        <v>0.29251769542476691</v>
      </c>
    </row>
    <row r="7" spans="1:20" ht="15" thickBot="1" x14ac:dyDescent="0.35">
      <c r="A7" s="1">
        <v>4</v>
      </c>
      <c r="B7" s="5">
        <v>3297</v>
      </c>
      <c r="C7" s="4">
        <f t="shared" si="0"/>
        <v>2392</v>
      </c>
      <c r="D7" s="6">
        <f t="shared" si="1"/>
        <v>2544</v>
      </c>
      <c r="E7" s="5">
        <v>2998</v>
      </c>
      <c r="J7" t="s">
        <v>14</v>
      </c>
      <c r="K7" s="14">
        <v>0.90071219376433753</v>
      </c>
      <c r="P7" s="8" t="s">
        <v>4</v>
      </c>
      <c r="Q7" s="17">
        <v>0.35981353146349671</v>
      </c>
      <c r="R7" s="17">
        <v>0.81270021797671299</v>
      </c>
      <c r="S7" s="17">
        <v>0.29251769542476691</v>
      </c>
      <c r="T7" s="17">
        <v>1</v>
      </c>
    </row>
    <row r="8" spans="1:20" x14ac:dyDescent="0.3">
      <c r="A8" s="1">
        <v>5</v>
      </c>
      <c r="B8" s="5">
        <v>3011</v>
      </c>
      <c r="C8" s="4">
        <f t="shared" si="0"/>
        <v>3297</v>
      </c>
      <c r="D8" s="6">
        <f t="shared" si="1"/>
        <v>2392</v>
      </c>
      <c r="E8" s="5">
        <v>3314</v>
      </c>
      <c r="J8" t="s">
        <v>15</v>
      </c>
      <c r="K8" s="14">
        <v>0.89140396192974414</v>
      </c>
    </row>
    <row r="9" spans="1:20" x14ac:dyDescent="0.3">
      <c r="A9" s="1">
        <v>6</v>
      </c>
      <c r="B9" s="5">
        <v>2134</v>
      </c>
      <c r="C9" s="4">
        <f t="shared" si="0"/>
        <v>3011</v>
      </c>
      <c r="D9" s="6">
        <f t="shared" si="1"/>
        <v>3297</v>
      </c>
      <c r="E9" s="5">
        <v>2914</v>
      </c>
      <c r="J9" t="s">
        <v>16</v>
      </c>
      <c r="K9" s="14">
        <v>116.52604753803695</v>
      </c>
      <c r="P9" s="20" t="s">
        <v>44</v>
      </c>
    </row>
    <row r="10" spans="1:20" ht="15" thickBot="1" x14ac:dyDescent="0.35">
      <c r="A10" s="1">
        <v>7</v>
      </c>
      <c r="B10" s="5">
        <v>2247</v>
      </c>
      <c r="C10" s="4">
        <f t="shared" si="0"/>
        <v>2134</v>
      </c>
      <c r="D10" s="6">
        <f t="shared" si="1"/>
        <v>3011</v>
      </c>
      <c r="E10" s="5">
        <v>2646</v>
      </c>
      <c r="J10" s="8" t="s">
        <v>17</v>
      </c>
      <c r="K10" s="15">
        <v>36</v>
      </c>
    </row>
    <row r="11" spans="1:20" x14ac:dyDescent="0.3">
      <c r="A11" s="1">
        <v>8</v>
      </c>
      <c r="B11" s="5">
        <v>1440</v>
      </c>
      <c r="C11" s="4">
        <f t="shared" si="0"/>
        <v>2247</v>
      </c>
      <c r="D11" s="6">
        <f t="shared" si="1"/>
        <v>2134</v>
      </c>
      <c r="E11" s="5">
        <v>2134</v>
      </c>
    </row>
    <row r="12" spans="1:20" ht="15" thickBot="1" x14ac:dyDescent="0.35">
      <c r="A12" s="1">
        <v>9</v>
      </c>
      <c r="B12" s="5">
        <v>2725</v>
      </c>
      <c r="C12" s="4">
        <f t="shared" si="0"/>
        <v>1440</v>
      </c>
      <c r="D12" s="6">
        <f t="shared" si="1"/>
        <v>2247</v>
      </c>
      <c r="E12" s="5">
        <v>2068</v>
      </c>
      <c r="J12" s="11" t="s">
        <v>18</v>
      </c>
      <c r="S12" s="11" t="s">
        <v>46</v>
      </c>
    </row>
    <row r="13" spans="1:20" x14ac:dyDescent="0.3">
      <c r="A13" s="1">
        <v>10</v>
      </c>
      <c r="B13" s="5">
        <v>2674</v>
      </c>
      <c r="C13" s="4">
        <f t="shared" si="0"/>
        <v>2725</v>
      </c>
      <c r="D13" s="6">
        <f t="shared" si="1"/>
        <v>1440</v>
      </c>
      <c r="E13" s="5">
        <v>2508</v>
      </c>
      <c r="J13" s="9"/>
      <c r="K13" s="9" t="s">
        <v>23</v>
      </c>
      <c r="L13" s="9" t="s">
        <v>24</v>
      </c>
      <c r="M13" s="9" t="s">
        <v>25</v>
      </c>
      <c r="N13" s="9" t="s">
        <v>26</v>
      </c>
      <c r="O13" s="9" t="s">
        <v>27</v>
      </c>
    </row>
    <row r="14" spans="1:20" x14ac:dyDescent="0.3">
      <c r="A14" s="1">
        <v>11</v>
      </c>
      <c r="B14" s="5">
        <v>2464</v>
      </c>
      <c r="C14" s="4">
        <f t="shared" si="0"/>
        <v>2674</v>
      </c>
      <c r="D14" s="6">
        <f t="shared" si="1"/>
        <v>2725</v>
      </c>
      <c r="E14" s="5">
        <v>2699</v>
      </c>
      <c r="J14" t="s">
        <v>19</v>
      </c>
      <c r="K14" s="18">
        <v>3</v>
      </c>
      <c r="L14" s="18">
        <v>3941723.3234007768</v>
      </c>
      <c r="M14" s="18">
        <v>1313907.7744669255</v>
      </c>
      <c r="N14" s="18">
        <v>96.765122503385413</v>
      </c>
      <c r="O14" s="18">
        <v>3.9220741755913419E-16</v>
      </c>
    </row>
    <row r="15" spans="1:20" x14ac:dyDescent="0.3">
      <c r="A15" s="1">
        <v>12</v>
      </c>
      <c r="B15" s="5">
        <v>2841</v>
      </c>
      <c r="C15" s="4">
        <f t="shared" si="0"/>
        <v>2464</v>
      </c>
      <c r="D15" s="6">
        <f t="shared" si="1"/>
        <v>2674</v>
      </c>
      <c r="E15" s="5">
        <v>2690</v>
      </c>
      <c r="J15" t="s">
        <v>20</v>
      </c>
      <c r="K15" s="18">
        <v>32</v>
      </c>
      <c r="L15" s="18">
        <v>434506.23215477908</v>
      </c>
      <c r="M15" s="18">
        <v>13578.319754836846</v>
      </c>
      <c r="N15" s="18"/>
      <c r="O15" s="18"/>
    </row>
    <row r="16" spans="1:20" ht="15" thickBot="1" x14ac:dyDescent="0.35">
      <c r="A16" s="1">
        <v>13</v>
      </c>
      <c r="B16" s="5">
        <v>2347</v>
      </c>
      <c r="C16" s="4">
        <f t="shared" si="0"/>
        <v>2841</v>
      </c>
      <c r="D16" s="6">
        <f t="shared" si="1"/>
        <v>2464</v>
      </c>
      <c r="E16" s="5">
        <v>2803</v>
      </c>
      <c r="J16" s="8" t="s">
        <v>21</v>
      </c>
      <c r="K16" s="19">
        <v>35</v>
      </c>
      <c r="L16" s="19">
        <v>4376229.555555556</v>
      </c>
      <c r="M16" s="19"/>
      <c r="N16" s="19"/>
      <c r="O16" s="19"/>
    </row>
    <row r="17" spans="1:23" ht="15" thickBot="1" x14ac:dyDescent="0.35">
      <c r="A17" s="1">
        <v>14</v>
      </c>
      <c r="B17" s="5">
        <v>2092</v>
      </c>
      <c r="C17" s="4">
        <f t="shared" si="0"/>
        <v>2347</v>
      </c>
      <c r="D17" s="6">
        <f t="shared" si="1"/>
        <v>2841</v>
      </c>
      <c r="E17" s="5">
        <v>2338</v>
      </c>
      <c r="J17" s="11" t="s">
        <v>42</v>
      </c>
      <c r="O17" s="11" t="s">
        <v>43</v>
      </c>
      <c r="Q17" s="11" t="s">
        <v>33</v>
      </c>
    </row>
    <row r="18" spans="1:23" x14ac:dyDescent="0.3">
      <c r="A18" s="1">
        <v>15</v>
      </c>
      <c r="B18" s="5">
        <v>2179</v>
      </c>
      <c r="C18" s="4">
        <f t="shared" si="0"/>
        <v>2092</v>
      </c>
      <c r="D18" s="6">
        <f t="shared" si="1"/>
        <v>2347</v>
      </c>
      <c r="E18" s="5">
        <v>2023</v>
      </c>
      <c r="J18" s="9"/>
      <c r="K18" s="9" t="s">
        <v>28</v>
      </c>
      <c r="L18" s="9" t="s">
        <v>16</v>
      </c>
      <c r="M18" s="9" t="s">
        <v>29</v>
      </c>
      <c r="N18" s="9" t="s">
        <v>30</v>
      </c>
      <c r="O18" s="9" t="s">
        <v>31</v>
      </c>
      <c r="P18" s="9" t="s">
        <v>32</v>
      </c>
      <c r="Q18" s="3" t="s">
        <v>34</v>
      </c>
      <c r="R18" s="3" t="s">
        <v>35</v>
      </c>
    </row>
    <row r="19" spans="1:23" x14ac:dyDescent="0.3">
      <c r="A19" s="1">
        <v>16</v>
      </c>
      <c r="B19" s="5">
        <v>2044</v>
      </c>
      <c r="C19" s="4">
        <f t="shared" si="0"/>
        <v>2179</v>
      </c>
      <c r="D19" s="6">
        <f t="shared" si="1"/>
        <v>2092</v>
      </c>
      <c r="E19" s="5">
        <v>2180</v>
      </c>
      <c r="J19" t="s">
        <v>22</v>
      </c>
      <c r="K19" s="16">
        <v>-97.360343652087238</v>
      </c>
      <c r="L19" s="16">
        <v>159.84732287020037</v>
      </c>
      <c r="M19" s="16">
        <v>-0.60908335469056329</v>
      </c>
      <c r="N19" s="16">
        <v>0.5467694093668336</v>
      </c>
      <c r="O19" s="16">
        <v>-422.95868546923077</v>
      </c>
      <c r="P19" s="16">
        <v>228.2379981650563</v>
      </c>
      <c r="Q19" s="16"/>
      <c r="R19" s="16"/>
    </row>
    <row r="20" spans="1:23" x14ac:dyDescent="0.3">
      <c r="A20" s="1">
        <v>17</v>
      </c>
      <c r="B20" s="5">
        <v>1706</v>
      </c>
      <c r="C20" s="4">
        <f t="shared" si="0"/>
        <v>2044</v>
      </c>
      <c r="D20" s="6">
        <f t="shared" si="1"/>
        <v>2179</v>
      </c>
      <c r="E20" s="5">
        <v>2309</v>
      </c>
      <c r="J20" t="s">
        <v>1</v>
      </c>
      <c r="K20" s="16">
        <v>0.27106681302915647</v>
      </c>
      <c r="L20" s="16">
        <v>4.16951713452225E-2</v>
      </c>
      <c r="M20" s="16">
        <v>6.501155992016705</v>
      </c>
      <c r="N20" s="16">
        <v>2.564557974700223E-7</v>
      </c>
      <c r="O20" s="16">
        <v>0.1861365282547906</v>
      </c>
      <c r="P20" s="16">
        <v>0.35599709780352234</v>
      </c>
      <c r="Q20" s="16">
        <v>1.0518535922586532</v>
      </c>
      <c r="R20" s="16">
        <v>4.9297347691999227E-2</v>
      </c>
    </row>
    <row r="21" spans="1:23" x14ac:dyDescent="0.3">
      <c r="A21" s="1">
        <v>18</v>
      </c>
      <c r="B21" s="5">
        <v>2171</v>
      </c>
      <c r="C21" s="4">
        <f t="shared" si="0"/>
        <v>1706</v>
      </c>
      <c r="D21" s="6">
        <f t="shared" si="1"/>
        <v>2044</v>
      </c>
      <c r="E21" s="5">
        <v>1948</v>
      </c>
      <c r="J21" t="s">
        <v>2</v>
      </c>
      <c r="K21" s="16">
        <v>0.62972127827788515</v>
      </c>
      <c r="L21" s="16">
        <v>4.1274018235833224E-2</v>
      </c>
      <c r="M21" s="16">
        <v>15.257086787134638</v>
      </c>
      <c r="N21" s="16">
        <v>3.0794554803727987E-16</v>
      </c>
      <c r="O21" s="16">
        <v>0.5456488543147362</v>
      </c>
      <c r="P21" s="16">
        <v>0.71379370224103411</v>
      </c>
      <c r="Q21" s="16">
        <v>1.0068238320960929</v>
      </c>
      <c r="R21" s="16">
        <v>6.777583007631538E-3</v>
      </c>
    </row>
    <row r="22" spans="1:23" ht="15" thickBot="1" x14ac:dyDescent="0.35">
      <c r="A22" s="1">
        <v>19</v>
      </c>
      <c r="B22" s="5">
        <v>3201</v>
      </c>
      <c r="C22" s="4">
        <f t="shared" si="0"/>
        <v>2171</v>
      </c>
      <c r="D22" s="6">
        <f t="shared" si="1"/>
        <v>1706</v>
      </c>
      <c r="E22" s="5">
        <v>2263</v>
      </c>
      <c r="J22" s="8" t="s">
        <v>3</v>
      </c>
      <c r="K22" s="17">
        <v>0.18977724287799605</v>
      </c>
      <c r="L22" s="17">
        <v>4.2748479217177893E-2</v>
      </c>
      <c r="M22" s="17">
        <v>4.4393916778619964</v>
      </c>
      <c r="N22" s="17">
        <v>1.0047804507087377E-4</v>
      </c>
      <c r="O22" s="17">
        <v>0.10270144017831524</v>
      </c>
      <c r="P22" s="17">
        <v>0.27685304557767687</v>
      </c>
      <c r="Q22" s="16">
        <v>1.0479287051195991</v>
      </c>
      <c r="R22" s="16">
        <v>4.5736608688593083E-2</v>
      </c>
    </row>
    <row r="23" spans="1:23" x14ac:dyDescent="0.3">
      <c r="A23" s="1">
        <v>20</v>
      </c>
      <c r="B23" s="5">
        <v>2034</v>
      </c>
      <c r="C23" s="4">
        <f t="shared" si="0"/>
        <v>3201</v>
      </c>
      <c r="D23" s="6">
        <f t="shared" si="1"/>
        <v>2171</v>
      </c>
      <c r="E23" s="5">
        <v>2935</v>
      </c>
    </row>
    <row r="24" spans="1:23" x14ac:dyDescent="0.3">
      <c r="A24" s="1">
        <v>21</v>
      </c>
      <c r="B24" s="5">
        <v>3007</v>
      </c>
      <c r="C24" s="4">
        <f t="shared" si="0"/>
        <v>2034</v>
      </c>
      <c r="D24" s="6">
        <f t="shared" si="1"/>
        <v>3201</v>
      </c>
      <c r="E24" s="5">
        <v>2584</v>
      </c>
    </row>
    <row r="25" spans="1:23" x14ac:dyDescent="0.3">
      <c r="A25" s="1">
        <v>22</v>
      </c>
      <c r="B25" s="5">
        <v>1605</v>
      </c>
      <c r="C25" s="4">
        <f t="shared" si="0"/>
        <v>3007</v>
      </c>
      <c r="D25" s="6">
        <f t="shared" si="1"/>
        <v>2034</v>
      </c>
      <c r="E25" s="5">
        <v>2708</v>
      </c>
    </row>
    <row r="26" spans="1:23" x14ac:dyDescent="0.3">
      <c r="A26" s="1">
        <v>23</v>
      </c>
      <c r="B26" s="5">
        <v>2731</v>
      </c>
      <c r="C26" s="4">
        <f t="shared" si="0"/>
        <v>1605</v>
      </c>
      <c r="D26" s="6">
        <f t="shared" si="1"/>
        <v>3007</v>
      </c>
      <c r="E26" s="5">
        <v>2120</v>
      </c>
      <c r="J26" s="11" t="s">
        <v>40</v>
      </c>
    </row>
    <row r="27" spans="1:23" x14ac:dyDescent="0.3">
      <c r="A27" s="1">
        <v>24</v>
      </c>
      <c r="B27" s="5">
        <v>2087</v>
      </c>
      <c r="C27" s="4">
        <f t="shared" si="0"/>
        <v>2731</v>
      </c>
      <c r="D27" s="6">
        <f t="shared" si="1"/>
        <v>1605</v>
      </c>
      <c r="E27" s="5">
        <v>2434</v>
      </c>
      <c r="J27" s="3" t="s">
        <v>36</v>
      </c>
      <c r="K27" s="3" t="s">
        <v>37</v>
      </c>
      <c r="L27" s="3" t="s">
        <v>38</v>
      </c>
      <c r="M27" s="3" t="s">
        <v>20</v>
      </c>
    </row>
    <row r="28" spans="1:23" x14ac:dyDescent="0.3">
      <c r="A28" s="1">
        <v>25</v>
      </c>
      <c r="B28" s="5">
        <v>2723</v>
      </c>
      <c r="C28" s="4">
        <f t="shared" si="0"/>
        <v>2087</v>
      </c>
      <c r="D28" s="6">
        <f t="shared" si="1"/>
        <v>2731</v>
      </c>
      <c r="E28" s="5">
        <v>2450</v>
      </c>
      <c r="J28">
        <v>1</v>
      </c>
      <c r="K28">
        <v>2057</v>
      </c>
      <c r="L28" s="16">
        <v>2160.1945348159179</v>
      </c>
      <c r="M28" s="16">
        <v>-103.1945348159179</v>
      </c>
      <c r="U28" s="11" t="s">
        <v>47</v>
      </c>
      <c r="V28" s="6" t="s">
        <v>50</v>
      </c>
      <c r="W28" s="6">
        <v>1800</v>
      </c>
    </row>
    <row r="29" spans="1:23" x14ac:dyDescent="0.3">
      <c r="A29" s="1">
        <v>26</v>
      </c>
      <c r="B29" s="5">
        <v>2267</v>
      </c>
      <c r="C29" s="4">
        <f t="shared" si="0"/>
        <v>2723</v>
      </c>
      <c r="D29" s="6">
        <f t="shared" si="1"/>
        <v>2087</v>
      </c>
      <c r="E29" s="5">
        <v>2674</v>
      </c>
      <c r="J29">
        <v>2</v>
      </c>
      <c r="K29">
        <v>1992</v>
      </c>
      <c r="L29" s="16">
        <v>2096.1248091683519</v>
      </c>
      <c r="M29" s="16">
        <v>-104.12480916835193</v>
      </c>
      <c r="V29" s="6" t="s">
        <v>51</v>
      </c>
      <c r="W29" s="6">
        <v>2711</v>
      </c>
    </row>
    <row r="30" spans="1:23" x14ac:dyDescent="0.3">
      <c r="A30" s="1">
        <v>27</v>
      </c>
      <c r="B30" s="5">
        <v>1494</v>
      </c>
      <c r="C30" s="4">
        <f t="shared" si="0"/>
        <v>2267</v>
      </c>
      <c r="D30" s="6">
        <f t="shared" si="1"/>
        <v>2723</v>
      </c>
      <c r="E30" s="5">
        <v>2260</v>
      </c>
      <c r="J30">
        <v>3</v>
      </c>
      <c r="K30">
        <v>2624</v>
      </c>
      <c r="L30" s="16">
        <v>2477.181935888209</v>
      </c>
      <c r="M30" s="16">
        <v>146.81806411179105</v>
      </c>
      <c r="V30" s="6" t="s">
        <v>52</v>
      </c>
      <c r="W30" s="6">
        <v>1696</v>
      </c>
    </row>
    <row r="31" spans="1:23" x14ac:dyDescent="0.3">
      <c r="A31" s="1">
        <v>28</v>
      </c>
      <c r="B31" s="5">
        <v>2195</v>
      </c>
      <c r="C31" s="4">
        <f t="shared" si="0"/>
        <v>1494</v>
      </c>
      <c r="D31" s="6">
        <f t="shared" si="1"/>
        <v>2267</v>
      </c>
      <c r="E31" s="5">
        <v>1842</v>
      </c>
      <c r="J31">
        <v>4</v>
      </c>
      <c r="K31">
        <v>2998</v>
      </c>
      <c r="L31" s="16">
        <v>2785.4335424273581</v>
      </c>
      <c r="M31" s="16">
        <v>212.56645757264187</v>
      </c>
      <c r="V31" s="6"/>
      <c r="W31" s="6"/>
    </row>
    <row r="32" spans="1:23" x14ac:dyDescent="0.3">
      <c r="A32" s="1">
        <v>29</v>
      </c>
      <c r="B32" s="5">
        <v>1583</v>
      </c>
      <c r="C32" s="4">
        <f t="shared" si="0"/>
        <v>2195</v>
      </c>
      <c r="D32" s="6">
        <f t="shared" si="1"/>
        <v>1494</v>
      </c>
      <c r="E32" s="5">
        <v>1994</v>
      </c>
      <c r="J32">
        <v>5</v>
      </c>
      <c r="K32">
        <v>3314</v>
      </c>
      <c r="L32" s="16">
        <v>3248.9600498250461</v>
      </c>
      <c r="M32" s="16">
        <v>65.039950174953901</v>
      </c>
      <c r="V32" s="6" t="s">
        <v>53</v>
      </c>
      <c r="W32" s="24">
        <f>L20+SUMPRODUCT(L21:L23,W28:W30)</f>
        <v>190.22605515361428</v>
      </c>
    </row>
    <row r="33" spans="1:23" x14ac:dyDescent="0.3">
      <c r="A33" s="1">
        <v>30</v>
      </c>
      <c r="B33" s="5">
        <v>2287</v>
      </c>
      <c r="C33" s="4">
        <f t="shared" si="0"/>
        <v>1583</v>
      </c>
      <c r="D33" s="6">
        <f t="shared" si="1"/>
        <v>2195</v>
      </c>
      <c r="E33" s="5">
        <v>2026</v>
      </c>
      <c r="J33">
        <v>6</v>
      </c>
      <c r="K33">
        <v>2914</v>
      </c>
      <c r="L33" s="16">
        <v>3002.8825740155908</v>
      </c>
      <c r="M33" s="16">
        <v>-88.882574015590762</v>
      </c>
      <c r="V33" s="6" t="s">
        <v>48</v>
      </c>
      <c r="W33" s="6">
        <v>3000</v>
      </c>
    </row>
    <row r="34" spans="1:23" x14ac:dyDescent="0.3">
      <c r="A34" s="1">
        <v>31</v>
      </c>
      <c r="B34" s="5">
        <v>2003</v>
      </c>
      <c r="C34" s="4">
        <f t="shared" si="0"/>
        <v>2287</v>
      </c>
      <c r="D34" s="6">
        <f t="shared" si="1"/>
        <v>1583</v>
      </c>
      <c r="E34" s="5">
        <v>2097</v>
      </c>
      <c r="J34">
        <v>7</v>
      </c>
      <c r="K34">
        <v>2646</v>
      </c>
      <c r="L34" s="16">
        <v>2426.9712713750782</v>
      </c>
      <c r="M34" s="16">
        <v>219.02872862492177</v>
      </c>
      <c r="V34" s="6" t="s">
        <v>49</v>
      </c>
      <c r="W34" s="25">
        <f>W33-W32</f>
        <v>2809.7739448463858</v>
      </c>
    </row>
    <row r="35" spans="1:23" x14ac:dyDescent="0.3">
      <c r="A35" s="1">
        <v>32</v>
      </c>
      <c r="B35" s="5">
        <v>1731</v>
      </c>
      <c r="C35" s="4">
        <f t="shared" si="0"/>
        <v>2003</v>
      </c>
      <c r="D35" s="6">
        <f t="shared" si="1"/>
        <v>2287</v>
      </c>
      <c r="E35" s="5">
        <v>2072</v>
      </c>
      <c r="J35">
        <v>8</v>
      </c>
      <c r="K35">
        <v>2134</v>
      </c>
      <c r="L35" s="16">
        <v>2112.9442157019512</v>
      </c>
      <c r="M35" s="16">
        <v>21.05578429804882</v>
      </c>
    </row>
    <row r="36" spans="1:23" x14ac:dyDescent="0.3">
      <c r="A36" s="1">
        <v>33</v>
      </c>
      <c r="B36" s="5">
        <v>2367</v>
      </c>
      <c r="C36" s="4">
        <f t="shared" si="0"/>
        <v>1731</v>
      </c>
      <c r="D36" s="6">
        <f t="shared" si="1"/>
        <v>2003</v>
      </c>
      <c r="E36" s="5">
        <v>2067</v>
      </c>
      <c r="J36">
        <v>9</v>
      </c>
      <c r="K36">
        <v>2068</v>
      </c>
      <c r="L36" s="16">
        <v>1974.524827319377</v>
      </c>
      <c r="M36" s="16">
        <v>93.475172680623018</v>
      </c>
    </row>
    <row r="37" spans="1:23" x14ac:dyDescent="0.3">
      <c r="A37" s="1">
        <v>34</v>
      </c>
      <c r="B37" s="5">
        <v>2364</v>
      </c>
      <c r="C37" s="4">
        <f t="shared" si="0"/>
        <v>2367</v>
      </c>
      <c r="D37" s="6">
        <f t="shared" si="1"/>
        <v>1731</v>
      </c>
      <c r="E37" s="5">
        <v>2480</v>
      </c>
      <c r="J37">
        <v>10</v>
      </c>
      <c r="K37">
        <v>2508</v>
      </c>
      <c r="L37" s="16">
        <v>2616.742027439424</v>
      </c>
      <c r="M37" s="16">
        <v>-108.74202743942396</v>
      </c>
    </row>
    <row r="38" spans="1:23" x14ac:dyDescent="0.3">
      <c r="A38" s="1">
        <v>35</v>
      </c>
      <c r="B38" s="5">
        <v>1696</v>
      </c>
      <c r="C38" s="4">
        <f t="shared" si="0"/>
        <v>2364</v>
      </c>
      <c r="D38" s="6">
        <f t="shared" si="1"/>
        <v>2367</v>
      </c>
      <c r="E38" s="5">
        <v>2206</v>
      </c>
      <c r="J38">
        <v>11</v>
      </c>
      <c r="K38">
        <v>2699</v>
      </c>
      <c r="L38" s="16">
        <v>2771.5659686093527</v>
      </c>
      <c r="M38" s="16">
        <v>-72.565968609352694</v>
      </c>
    </row>
    <row r="39" spans="1:23" x14ac:dyDescent="0.3">
      <c r="A39" s="1">
        <v>36</v>
      </c>
      <c r="B39" s="5">
        <v>2711</v>
      </c>
      <c r="C39" s="4">
        <f t="shared" si="0"/>
        <v>1696</v>
      </c>
      <c r="D39" s="6">
        <f t="shared" si="1"/>
        <v>2364</v>
      </c>
      <c r="E39" s="5">
        <v>2255</v>
      </c>
      <c r="J39">
        <v>12</v>
      </c>
      <c r="K39">
        <v>2690</v>
      </c>
      <c r="L39" s="16">
        <v>2731.8380492962106</v>
      </c>
      <c r="M39" s="16">
        <v>-41.838049296210556</v>
      </c>
    </row>
    <row r="40" spans="1:23" x14ac:dyDescent="0.3">
      <c r="J40">
        <v>13</v>
      </c>
      <c r="K40">
        <v>2803</v>
      </c>
      <c r="L40" s="16">
        <v>2795.4827445661913</v>
      </c>
      <c r="M40" s="16">
        <v>7.5172554338087139</v>
      </c>
    </row>
    <row r="41" spans="1:23" x14ac:dyDescent="0.3">
      <c r="J41">
        <v>14</v>
      </c>
      <c r="K41">
        <v>2338</v>
      </c>
      <c r="L41" s="16">
        <v>2486.8244163394888</v>
      </c>
      <c r="M41" s="16">
        <v>-148.82441633948883</v>
      </c>
    </row>
    <row r="42" spans="1:23" x14ac:dyDescent="0.3">
      <c r="J42">
        <v>15</v>
      </c>
      <c r="K42">
        <v>2023</v>
      </c>
      <c r="L42" s="16">
        <v>2256.0783451304364</v>
      </c>
      <c r="M42" s="16">
        <v>-233.07834513043645</v>
      </c>
    </row>
    <row r="43" spans="1:23" x14ac:dyDescent="0.3">
      <c r="J43">
        <v>16</v>
      </c>
      <c r="K43">
        <v>2180</v>
      </c>
      <c r="L43" s="16">
        <v>2225.876879647788</v>
      </c>
      <c r="M43" s="16">
        <v>-45.876879647787973</v>
      </c>
    </row>
    <row r="44" spans="1:23" x14ac:dyDescent="0.3">
      <c r="J44">
        <v>17</v>
      </c>
      <c r="K44">
        <v>2309</v>
      </c>
      <c r="L44" s="16">
        <v>2065.754544406806</v>
      </c>
      <c r="M44" s="16">
        <v>243.24545559319404</v>
      </c>
    </row>
    <row r="45" spans="1:23" x14ac:dyDescent="0.3">
      <c r="J45">
        <v>18</v>
      </c>
      <c r="K45">
        <v>1948</v>
      </c>
      <c r="L45" s="16">
        <v>1953.3348926189096</v>
      </c>
      <c r="M45" s="16">
        <v>-5.3348926189096346</v>
      </c>
    </row>
    <row r="46" spans="1:23" x14ac:dyDescent="0.3">
      <c r="J46">
        <v>19</v>
      </c>
      <c r="K46">
        <v>2263</v>
      </c>
      <c r="L46" s="16">
        <v>2461.2093963453881</v>
      </c>
      <c r="M46" s="16">
        <v>-198.20939634538809</v>
      </c>
    </row>
    <row r="47" spans="1:23" x14ac:dyDescent="0.3">
      <c r="J47">
        <v>20</v>
      </c>
      <c r="K47">
        <v>2935</v>
      </c>
      <c r="L47" s="16">
        <v>2881.7337601048512</v>
      </c>
      <c r="M47" s="16">
        <v>53.266239895148829</v>
      </c>
    </row>
    <row r="48" spans="1:23" x14ac:dyDescent="0.3">
      <c r="J48">
        <v>21</v>
      </c>
      <c r="K48">
        <v>2584</v>
      </c>
      <c r="L48" s="16">
        <v>2606.0675975962649</v>
      </c>
      <c r="M48" s="16">
        <v>-22.067597596264932</v>
      </c>
    </row>
    <row r="49" spans="10:13" x14ac:dyDescent="0.3">
      <c r="J49">
        <v>22</v>
      </c>
      <c r="K49">
        <v>2708</v>
      </c>
      <c r="L49" s="16">
        <v>2617.2806870551503</v>
      </c>
      <c r="M49" s="16">
        <v>90.719312944849662</v>
      </c>
    </row>
    <row r="50" spans="10:13" x14ac:dyDescent="0.3">
      <c r="J50">
        <v>23</v>
      </c>
      <c r="K50">
        <v>2120</v>
      </c>
      <c r="L50" s="16">
        <v>2224.2859437006778</v>
      </c>
      <c r="M50" s="16">
        <v>-104.28594370067776</v>
      </c>
    </row>
    <row r="51" spans="10:13" x14ac:dyDescent="0.3">
      <c r="J51">
        <v>24</v>
      </c>
      <c r="K51">
        <v>2434</v>
      </c>
      <c r="L51" s="16">
        <v>2492.7173809358474</v>
      </c>
      <c r="M51" s="16">
        <v>-58.717380935847359</v>
      </c>
    </row>
    <row r="52" spans="10:13" x14ac:dyDescent="0.3">
      <c r="J52">
        <v>25</v>
      </c>
      <c r="K52">
        <v>2450</v>
      </c>
      <c r="L52" s="16">
        <v>2473.2645462920559</v>
      </c>
      <c r="M52" s="16">
        <v>-23.264546292055911</v>
      </c>
    </row>
    <row r="53" spans="10:13" x14ac:dyDescent="0.3">
      <c r="J53">
        <v>26</v>
      </c>
      <c r="K53">
        <v>2674</v>
      </c>
      <c r="L53" s="16">
        <v>2627.9442681220658</v>
      </c>
      <c r="M53" s="16">
        <v>46.055731877934249</v>
      </c>
    </row>
    <row r="54" spans="10:13" x14ac:dyDescent="0.3">
      <c r="J54">
        <v>27</v>
      </c>
      <c r="K54">
        <v>2260</v>
      </c>
      <c r="L54" s="16">
        <v>2251.955045226222</v>
      </c>
      <c r="M54" s="16">
        <v>8.0449547737780449</v>
      </c>
    </row>
    <row r="55" spans="10:13" x14ac:dyDescent="0.3">
      <c r="J55">
        <v>28</v>
      </c>
      <c r="K55">
        <v>1842</v>
      </c>
      <c r="L55" s="16">
        <v>1868.6599102984915</v>
      </c>
      <c r="M55" s="16">
        <v>-26.659910298491468</v>
      </c>
    </row>
    <row r="56" spans="10:13" x14ac:dyDescent="0.3">
      <c r="J56">
        <v>29</v>
      </c>
      <c r="K56">
        <v>1994</v>
      </c>
      <c r="L56" s="16">
        <v>1997.503828052754</v>
      </c>
      <c r="M56" s="16">
        <v>-3.5038280527539882</v>
      </c>
    </row>
    <row r="57" spans="10:13" x14ac:dyDescent="0.3">
      <c r="J57">
        <v>30</v>
      </c>
      <c r="K57">
        <v>2026</v>
      </c>
      <c r="L57" s="16">
        <v>1935.9792893766894</v>
      </c>
      <c r="M57" s="16">
        <v>90.020710623310606</v>
      </c>
    </row>
    <row r="58" spans="10:13" x14ac:dyDescent="0.3">
      <c r="J58">
        <v>31</v>
      </c>
      <c r="K58">
        <v>2097</v>
      </c>
      <c r="L58" s="16">
        <v>2186.1764217427044</v>
      </c>
      <c r="M58" s="16">
        <v>-89.176421742704406</v>
      </c>
    </row>
    <row r="59" spans="10:13" x14ac:dyDescent="0.3">
      <c r="J59">
        <v>32</v>
      </c>
      <c r="K59">
        <v>2072</v>
      </c>
      <c r="L59" s="16">
        <v>2067.208584553965</v>
      </c>
      <c r="M59" s="16">
        <v>4.7914154460349891</v>
      </c>
    </row>
    <row r="60" spans="10:13" x14ac:dyDescent="0.3">
      <c r="J60">
        <v>33</v>
      </c>
      <c r="K60">
        <v>2067</v>
      </c>
      <c r="L60" s="16">
        <v>2014.4261529715727</v>
      </c>
      <c r="M60" s="16">
        <v>52.573847028427281</v>
      </c>
    </row>
    <row r="61" spans="10:13" x14ac:dyDescent="0.3">
      <c r="J61">
        <v>34</v>
      </c>
      <c r="K61">
        <v>2480</v>
      </c>
      <c r="L61" s="16">
        <v>2362.4962754544022</v>
      </c>
      <c r="M61" s="16">
        <v>117.50372454559783</v>
      </c>
    </row>
    <row r="62" spans="10:13" x14ac:dyDescent="0.3">
      <c r="J62">
        <v>35</v>
      </c>
      <c r="K62">
        <v>2206</v>
      </c>
      <c r="L62" s="16">
        <v>2300.2328069864989</v>
      </c>
      <c r="M62" s="16">
        <v>-94.232806986498872</v>
      </c>
    </row>
    <row r="63" spans="10:13" x14ac:dyDescent="0.3">
      <c r="J63">
        <v>36</v>
      </c>
      <c r="K63">
        <v>2255</v>
      </c>
      <c r="L63" s="16">
        <v>2154.1424765928314</v>
      </c>
      <c r="M63" s="16">
        <v>100.85752340716863</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B32D9-EABB-4B13-85EE-D7D5EF52F2B0}">
  <dimension ref="A1:Y62"/>
  <sheetViews>
    <sheetView tabSelected="1" topLeftCell="K34" workbookViewId="0">
      <selection activeCell="K20" sqref="K20"/>
    </sheetView>
  </sheetViews>
  <sheetFormatPr defaultRowHeight="14.4" x14ac:dyDescent="0.3"/>
  <cols>
    <col min="3" max="3" width="13.21875" customWidth="1"/>
    <col min="4" max="4" width="12" customWidth="1"/>
    <col min="5" max="5" width="13.88671875" customWidth="1"/>
    <col min="11" max="11" width="26.109375" customWidth="1"/>
    <col min="12" max="12" width="10.109375" customWidth="1"/>
    <col min="13" max="13" width="14.88671875" customWidth="1"/>
    <col min="14" max="14" width="14.6640625" bestFit="1" customWidth="1"/>
    <col min="15" max="15" width="10" customWidth="1"/>
    <col min="16" max="16" width="11.33203125" customWidth="1"/>
    <col min="17" max="17" width="13.21875" customWidth="1"/>
    <col min="18" max="18" width="12" customWidth="1"/>
    <col min="19" max="19" width="14.109375" customWidth="1"/>
    <col min="20" max="20" width="11.88671875" customWidth="1"/>
    <col min="21" max="21" width="15.44140625" customWidth="1"/>
  </cols>
  <sheetData>
    <row r="1" spans="1:25" x14ac:dyDescent="0.3">
      <c r="A1" s="1" t="s">
        <v>0</v>
      </c>
      <c r="B1" s="2" t="s">
        <v>5</v>
      </c>
      <c r="C1" s="2" t="s">
        <v>6</v>
      </c>
      <c r="D1" s="2" t="s">
        <v>7</v>
      </c>
      <c r="E1" s="2" t="s">
        <v>8</v>
      </c>
      <c r="F1" s="4" t="s">
        <v>9</v>
      </c>
      <c r="G1" s="3" t="s">
        <v>10</v>
      </c>
    </row>
    <row r="2" spans="1:25" x14ac:dyDescent="0.3">
      <c r="A2" s="7">
        <v>0</v>
      </c>
      <c r="B2" s="4"/>
      <c r="C2" s="4">
        <v>5964</v>
      </c>
      <c r="D2" s="4"/>
      <c r="E2" s="4"/>
      <c r="F2" s="6"/>
      <c r="G2" s="6"/>
    </row>
    <row r="3" spans="1:25" x14ac:dyDescent="0.3">
      <c r="A3" s="7">
        <v>1</v>
      </c>
      <c r="B3" s="5">
        <v>76506</v>
      </c>
      <c r="C3" s="5">
        <v>6289</v>
      </c>
      <c r="D3" s="5">
        <v>3292</v>
      </c>
      <c r="E3" s="5">
        <v>7</v>
      </c>
      <c r="F3" s="6">
        <f>C3-C2</f>
        <v>325</v>
      </c>
      <c r="G3" s="6">
        <f>F3^2</f>
        <v>105625</v>
      </c>
      <c r="K3" s="11" t="s">
        <v>61</v>
      </c>
      <c r="Q3" s="11" t="s">
        <v>39</v>
      </c>
    </row>
    <row r="4" spans="1:25" ht="15" thickBot="1" x14ac:dyDescent="0.35">
      <c r="A4" s="7">
        <v>2</v>
      </c>
      <c r="B4" s="5">
        <v>75877</v>
      </c>
      <c r="C4" s="5">
        <v>6403</v>
      </c>
      <c r="D4" s="5">
        <v>3316</v>
      </c>
      <c r="E4" s="5">
        <v>7</v>
      </c>
      <c r="F4" s="6">
        <f t="shared" ref="F4:F38" si="0">C4-C3</f>
        <v>114</v>
      </c>
      <c r="G4" s="6">
        <f t="shared" ref="G4:G38" si="1">F4^2</f>
        <v>12996</v>
      </c>
      <c r="R4" s="3" t="s">
        <v>5</v>
      </c>
      <c r="S4" s="3" t="s">
        <v>6</v>
      </c>
      <c r="T4" s="3" t="s">
        <v>7</v>
      </c>
      <c r="U4" s="3" t="s">
        <v>8</v>
      </c>
    </row>
    <row r="5" spans="1:25" x14ac:dyDescent="0.3">
      <c r="A5" s="7">
        <v>3</v>
      </c>
      <c r="B5" s="5">
        <v>75799</v>
      </c>
      <c r="C5" s="5">
        <v>7467</v>
      </c>
      <c r="D5" s="5">
        <v>3733</v>
      </c>
      <c r="E5" s="5">
        <v>6</v>
      </c>
      <c r="F5" s="6">
        <f t="shared" si="0"/>
        <v>1064</v>
      </c>
      <c r="G5" s="6">
        <f t="shared" si="1"/>
        <v>1132096</v>
      </c>
      <c r="K5" s="10" t="s">
        <v>12</v>
      </c>
      <c r="L5" s="10"/>
      <c r="Q5" t="s">
        <v>5</v>
      </c>
      <c r="R5" s="16">
        <v>1</v>
      </c>
      <c r="S5" s="16">
        <v>0.48739414265026004</v>
      </c>
      <c r="T5" s="16">
        <v>0.5249185140219369</v>
      </c>
      <c r="U5" s="16">
        <v>0.52022228450489716</v>
      </c>
    </row>
    <row r="6" spans="1:25" x14ac:dyDescent="0.3">
      <c r="A6" s="7">
        <v>4</v>
      </c>
      <c r="B6" s="5">
        <v>82398</v>
      </c>
      <c r="C6" s="5">
        <v>8807</v>
      </c>
      <c r="D6" s="5">
        <v>4427</v>
      </c>
      <c r="E6" s="5">
        <v>8</v>
      </c>
      <c r="F6" s="6">
        <f t="shared" si="0"/>
        <v>1340</v>
      </c>
      <c r="G6" s="6">
        <f t="shared" si="1"/>
        <v>1795600</v>
      </c>
      <c r="K6" t="s">
        <v>13</v>
      </c>
      <c r="L6" s="16">
        <v>0.7103474271311323</v>
      </c>
      <c r="Q6" t="s">
        <v>6</v>
      </c>
      <c r="R6" s="16">
        <v>0.48739414265026004</v>
      </c>
      <c r="S6" s="16">
        <v>0.99999999999999978</v>
      </c>
      <c r="T6" s="16">
        <v>0.98601928256523474</v>
      </c>
      <c r="U6" s="16">
        <v>6.5669807927164606E-2</v>
      </c>
    </row>
    <row r="7" spans="1:25" x14ac:dyDescent="0.3">
      <c r="A7" s="7">
        <v>5</v>
      </c>
      <c r="B7" s="5">
        <v>78644</v>
      </c>
      <c r="C7" s="5">
        <v>8949</v>
      </c>
      <c r="D7" s="5">
        <v>4605</v>
      </c>
      <c r="E7" s="5">
        <v>3</v>
      </c>
      <c r="F7" s="6">
        <f t="shared" si="0"/>
        <v>142</v>
      </c>
      <c r="G7" s="6">
        <f t="shared" si="1"/>
        <v>20164</v>
      </c>
      <c r="K7" t="s">
        <v>14</v>
      </c>
      <c r="L7" s="16">
        <v>0.5045934672318193</v>
      </c>
      <c r="Q7" t="s">
        <v>7</v>
      </c>
      <c r="R7" s="16">
        <v>0.5249185140219369</v>
      </c>
      <c r="S7" s="16">
        <v>0.98601928256523474</v>
      </c>
      <c r="T7" s="16">
        <v>1</v>
      </c>
      <c r="U7" s="16">
        <v>9.9945163203301587E-2</v>
      </c>
    </row>
    <row r="8" spans="1:25" x14ac:dyDescent="0.3">
      <c r="A8" s="7">
        <v>6</v>
      </c>
      <c r="B8" s="5">
        <v>78679</v>
      </c>
      <c r="C8" s="5">
        <v>6784</v>
      </c>
      <c r="D8" s="5">
        <v>3353</v>
      </c>
      <c r="E8" s="5">
        <v>8</v>
      </c>
      <c r="F8" s="6">
        <f t="shared" si="0"/>
        <v>-2165</v>
      </c>
      <c r="G8" s="6">
        <f t="shared" si="1"/>
        <v>4687225</v>
      </c>
      <c r="K8" t="s">
        <v>15</v>
      </c>
      <c r="L8" s="16">
        <v>0.45814910478480231</v>
      </c>
      <c r="Q8" t="s">
        <v>8</v>
      </c>
      <c r="R8" s="16">
        <v>0.52022228450489716</v>
      </c>
      <c r="S8" s="16">
        <v>6.5669807927164606E-2</v>
      </c>
      <c r="T8" s="16">
        <v>9.9945163203301587E-2</v>
      </c>
      <c r="U8" s="16">
        <v>1</v>
      </c>
    </row>
    <row r="9" spans="1:25" x14ac:dyDescent="0.3">
      <c r="A9" s="7">
        <v>7</v>
      </c>
      <c r="B9" s="5">
        <v>70470</v>
      </c>
      <c r="C9" s="5">
        <v>6243</v>
      </c>
      <c r="D9" s="5">
        <v>3144</v>
      </c>
      <c r="E9" s="5">
        <v>4</v>
      </c>
      <c r="F9" s="6">
        <f t="shared" si="0"/>
        <v>-541</v>
      </c>
      <c r="G9" s="6">
        <f t="shared" si="1"/>
        <v>292681</v>
      </c>
      <c r="K9" t="s">
        <v>16</v>
      </c>
      <c r="L9" s="16">
        <v>2884.5745417761741</v>
      </c>
    </row>
    <row r="10" spans="1:25" ht="15" thickBot="1" x14ac:dyDescent="0.35">
      <c r="A10" s="7">
        <v>8</v>
      </c>
      <c r="B10" s="5">
        <v>72413</v>
      </c>
      <c r="C10" s="5">
        <v>5721</v>
      </c>
      <c r="D10" s="5">
        <v>3014</v>
      </c>
      <c r="E10" s="5">
        <v>4</v>
      </c>
      <c r="F10" s="6">
        <f t="shared" si="0"/>
        <v>-522</v>
      </c>
      <c r="G10" s="6">
        <f t="shared" si="1"/>
        <v>272484</v>
      </c>
      <c r="K10" s="8" t="s">
        <v>17</v>
      </c>
      <c r="L10" s="17">
        <v>36</v>
      </c>
      <c r="Y10" t="s">
        <v>67</v>
      </c>
    </row>
    <row r="11" spans="1:25" x14ac:dyDescent="0.3">
      <c r="A11" s="7">
        <v>9</v>
      </c>
      <c r="B11" s="5">
        <v>80629</v>
      </c>
      <c r="C11" s="5">
        <v>7476</v>
      </c>
      <c r="D11" s="5">
        <v>3732</v>
      </c>
      <c r="E11" s="5">
        <v>9</v>
      </c>
      <c r="F11" s="6">
        <f t="shared" si="0"/>
        <v>1755</v>
      </c>
      <c r="G11" s="6">
        <f t="shared" si="1"/>
        <v>3080025</v>
      </c>
    </row>
    <row r="12" spans="1:25" ht="15" thickBot="1" x14ac:dyDescent="0.35">
      <c r="A12" s="7">
        <v>10</v>
      </c>
      <c r="B12" s="5">
        <v>78737</v>
      </c>
      <c r="C12" s="5">
        <v>8391</v>
      </c>
      <c r="D12" s="5">
        <v>4152</v>
      </c>
      <c r="E12" s="5">
        <v>8</v>
      </c>
      <c r="F12" s="6">
        <f t="shared" si="0"/>
        <v>915</v>
      </c>
      <c r="G12" s="6">
        <f t="shared" si="1"/>
        <v>837225</v>
      </c>
      <c r="K12" s="11" t="s">
        <v>18</v>
      </c>
    </row>
    <row r="13" spans="1:25" x14ac:dyDescent="0.3">
      <c r="A13" s="7">
        <v>11</v>
      </c>
      <c r="B13" s="5">
        <v>74299</v>
      </c>
      <c r="C13" s="5">
        <v>6860</v>
      </c>
      <c r="D13" s="5">
        <v>3422</v>
      </c>
      <c r="E13" s="5">
        <v>5</v>
      </c>
      <c r="F13" s="6">
        <f t="shared" si="0"/>
        <v>-1531</v>
      </c>
      <c r="G13" s="6">
        <f t="shared" si="1"/>
        <v>2343961</v>
      </c>
      <c r="K13" s="9"/>
      <c r="L13" s="9" t="s">
        <v>23</v>
      </c>
      <c r="M13" s="9" t="s">
        <v>24</v>
      </c>
      <c r="N13" s="9" t="s">
        <v>25</v>
      </c>
      <c r="O13" s="9" t="s">
        <v>26</v>
      </c>
      <c r="P13" s="9" t="s">
        <v>27</v>
      </c>
    </row>
    <row r="14" spans="1:25" x14ac:dyDescent="0.3">
      <c r="A14" s="7">
        <v>12</v>
      </c>
      <c r="B14" s="5">
        <v>73814</v>
      </c>
      <c r="C14" s="5">
        <v>8566</v>
      </c>
      <c r="D14" s="5">
        <v>4143</v>
      </c>
      <c r="E14" s="5">
        <v>3</v>
      </c>
      <c r="F14" s="6">
        <f t="shared" si="0"/>
        <v>1706</v>
      </c>
      <c r="G14" s="6">
        <f t="shared" si="1"/>
        <v>2910436</v>
      </c>
      <c r="K14" t="s">
        <v>19</v>
      </c>
      <c r="L14">
        <v>3</v>
      </c>
      <c r="M14" s="16">
        <v>271202323.03619903</v>
      </c>
      <c r="N14" s="16">
        <v>90400774.345399678</v>
      </c>
      <c r="O14" s="16">
        <v>10.864471824916368</v>
      </c>
      <c r="P14" s="16">
        <v>4.4401616548878233E-5</v>
      </c>
      <c r="Q14" s="16"/>
    </row>
    <row r="15" spans="1:25" x14ac:dyDescent="0.3">
      <c r="A15" s="7">
        <v>13</v>
      </c>
      <c r="B15" s="5">
        <v>78367</v>
      </c>
      <c r="C15" s="5">
        <v>5854</v>
      </c>
      <c r="D15" s="5">
        <v>3022</v>
      </c>
      <c r="E15" s="5">
        <v>4</v>
      </c>
      <c r="F15" s="6">
        <f t="shared" si="0"/>
        <v>-2712</v>
      </c>
      <c r="G15" s="6">
        <f t="shared" si="1"/>
        <v>7354944</v>
      </c>
      <c r="K15" t="s">
        <v>20</v>
      </c>
      <c r="L15">
        <v>32</v>
      </c>
      <c r="M15" s="16">
        <v>266264649.18602318</v>
      </c>
      <c r="N15" s="16">
        <v>8320770.2870632242</v>
      </c>
      <c r="O15" s="16"/>
      <c r="P15" s="16"/>
      <c r="Q15" s="16"/>
    </row>
    <row r="16" spans="1:25" ht="15" thickBot="1" x14ac:dyDescent="0.35">
      <c r="A16" s="7">
        <v>14</v>
      </c>
      <c r="B16" s="5">
        <v>73936</v>
      </c>
      <c r="C16" s="5">
        <v>5523</v>
      </c>
      <c r="D16" s="5">
        <v>2842</v>
      </c>
      <c r="E16" s="5">
        <v>8</v>
      </c>
      <c r="F16" s="6">
        <f t="shared" si="0"/>
        <v>-331</v>
      </c>
      <c r="G16" s="6">
        <f t="shared" si="1"/>
        <v>109561</v>
      </c>
      <c r="K16" s="8" t="s">
        <v>21</v>
      </c>
      <c r="L16" s="8">
        <v>35</v>
      </c>
      <c r="M16" s="17">
        <v>537466972.22222221</v>
      </c>
      <c r="N16" s="17"/>
      <c r="O16" s="17"/>
      <c r="P16" s="17"/>
      <c r="Q16" s="16"/>
      <c r="U16" s="11" t="s">
        <v>63</v>
      </c>
    </row>
    <row r="17" spans="1:21" ht="15" thickBot="1" x14ac:dyDescent="0.35">
      <c r="A17" s="7">
        <v>15</v>
      </c>
      <c r="B17" s="5">
        <v>80060</v>
      </c>
      <c r="C17" s="5">
        <v>7663</v>
      </c>
      <c r="D17" s="5">
        <v>3844</v>
      </c>
      <c r="E17" s="5">
        <v>6</v>
      </c>
      <c r="F17" s="6">
        <f t="shared" si="0"/>
        <v>2140</v>
      </c>
      <c r="G17" s="6">
        <f t="shared" si="1"/>
        <v>4579600</v>
      </c>
      <c r="K17" s="11" t="s">
        <v>60</v>
      </c>
      <c r="P17" s="11" t="s">
        <v>59</v>
      </c>
      <c r="R17" s="11" t="s">
        <v>33</v>
      </c>
      <c r="U17" t="s">
        <v>65</v>
      </c>
    </row>
    <row r="18" spans="1:21" x14ac:dyDescent="0.3">
      <c r="A18" s="7">
        <v>16</v>
      </c>
      <c r="B18" s="5">
        <v>71895</v>
      </c>
      <c r="C18" s="5">
        <v>6558</v>
      </c>
      <c r="D18" s="5">
        <v>3250</v>
      </c>
      <c r="E18" s="5">
        <v>5</v>
      </c>
      <c r="F18" s="6">
        <f t="shared" si="0"/>
        <v>-1105</v>
      </c>
      <c r="G18" s="6">
        <f t="shared" si="1"/>
        <v>1221025</v>
      </c>
      <c r="K18" s="9"/>
      <c r="L18" s="9" t="s">
        <v>28</v>
      </c>
      <c r="M18" s="9" t="s">
        <v>16</v>
      </c>
      <c r="N18" s="9" t="s">
        <v>29</v>
      </c>
      <c r="O18" s="9" t="s">
        <v>30</v>
      </c>
      <c r="P18" s="9" t="s">
        <v>31</v>
      </c>
      <c r="Q18" s="9" t="s">
        <v>32</v>
      </c>
      <c r="R18" s="3" t="s">
        <v>34</v>
      </c>
      <c r="S18" s="3" t="s">
        <v>35</v>
      </c>
      <c r="U18" t="s">
        <v>64</v>
      </c>
    </row>
    <row r="19" spans="1:21" x14ac:dyDescent="0.3">
      <c r="A19" s="7">
        <v>17</v>
      </c>
      <c r="B19" s="5">
        <v>79128</v>
      </c>
      <c r="C19" s="5">
        <v>7679</v>
      </c>
      <c r="D19" s="5">
        <v>3826</v>
      </c>
      <c r="E19" s="5">
        <v>9</v>
      </c>
      <c r="F19" s="6">
        <f t="shared" si="0"/>
        <v>1121</v>
      </c>
      <c r="G19" s="6">
        <f t="shared" si="1"/>
        <v>1256641</v>
      </c>
      <c r="K19" t="s">
        <v>22</v>
      </c>
      <c r="L19" s="16">
        <v>59279.263846702859</v>
      </c>
      <c r="M19" s="16">
        <v>3244.2073291625275</v>
      </c>
      <c r="N19" s="16">
        <v>18.27234138639513</v>
      </c>
      <c r="O19" s="16">
        <v>1.7125403442150183E-18</v>
      </c>
      <c r="P19" s="16">
        <v>52671.029764834064</v>
      </c>
      <c r="Q19" s="16">
        <v>65887.497928571654</v>
      </c>
      <c r="R19" s="16"/>
      <c r="S19" s="16"/>
      <c r="U19" t="s">
        <v>66</v>
      </c>
    </row>
    <row r="20" spans="1:21" x14ac:dyDescent="0.3">
      <c r="A20" s="7">
        <v>18</v>
      </c>
      <c r="B20" s="5">
        <v>72565</v>
      </c>
      <c r="C20" s="5">
        <v>5644</v>
      </c>
      <c r="D20" s="5">
        <v>2835</v>
      </c>
      <c r="E20" s="5">
        <v>4</v>
      </c>
      <c r="F20" s="6">
        <f t="shared" si="0"/>
        <v>-2035</v>
      </c>
      <c r="G20" s="6">
        <f t="shared" si="1"/>
        <v>4141225</v>
      </c>
      <c r="K20" t="s">
        <v>56</v>
      </c>
      <c r="L20" s="16">
        <v>-1.7988364411112685</v>
      </c>
      <c r="M20" s="16">
        <v>2.4949497493543618</v>
      </c>
      <c r="N20" s="16">
        <v>-0.72099105065212954</v>
      </c>
      <c r="O20" s="16">
        <v>0.47614978644581796</v>
      </c>
      <c r="P20" s="16">
        <v>-6.8808827758285904</v>
      </c>
      <c r="Q20" s="16">
        <v>3.283209893606053</v>
      </c>
      <c r="R20" s="16">
        <v>37.489547725510455</v>
      </c>
      <c r="S20" s="16">
        <v>0.97332589853252538</v>
      </c>
    </row>
    <row r="21" spans="1:21" x14ac:dyDescent="0.3">
      <c r="A21" s="7">
        <v>19</v>
      </c>
      <c r="B21" s="5">
        <v>72516</v>
      </c>
      <c r="C21" s="5">
        <v>7513</v>
      </c>
      <c r="D21" s="5">
        <v>3646</v>
      </c>
      <c r="E21" s="5">
        <v>3</v>
      </c>
      <c r="F21" s="6">
        <f t="shared" si="0"/>
        <v>1869</v>
      </c>
      <c r="G21" s="6">
        <f t="shared" si="1"/>
        <v>3493161</v>
      </c>
      <c r="K21" t="s">
        <v>57</v>
      </c>
      <c r="L21" s="16">
        <v>6.9606719328833426</v>
      </c>
      <c r="M21" s="16">
        <v>5.2080876993349694</v>
      </c>
      <c r="N21" s="16">
        <v>1.3365120433306383</v>
      </c>
      <c r="O21" s="16">
        <v>0.19080782741287788</v>
      </c>
      <c r="P21" s="16">
        <v>-3.6478555575564622</v>
      </c>
      <c r="Q21" s="16">
        <v>17.569199423323148</v>
      </c>
      <c r="R21" s="16">
        <v>37.704504806034635</v>
      </c>
      <c r="S21" s="16">
        <v>0.97347797020158855</v>
      </c>
    </row>
    <row r="22" spans="1:21" ht="15" thickBot="1" x14ac:dyDescent="0.35">
      <c r="A22" s="7">
        <v>20</v>
      </c>
      <c r="B22" s="5">
        <v>67870</v>
      </c>
      <c r="C22" s="5">
        <v>7358</v>
      </c>
      <c r="D22" s="5">
        <v>3497</v>
      </c>
      <c r="E22" s="5">
        <v>4</v>
      </c>
      <c r="F22" s="6">
        <f t="shared" si="0"/>
        <v>-155</v>
      </c>
      <c r="G22" s="6">
        <f t="shared" si="1"/>
        <v>24025</v>
      </c>
      <c r="K22" s="8" t="s">
        <v>58</v>
      </c>
      <c r="L22" s="17">
        <v>906.43497923177836</v>
      </c>
      <c r="M22" s="17">
        <v>254.59573554864986</v>
      </c>
      <c r="N22" s="17">
        <v>3.5602912879841644</v>
      </c>
      <c r="O22" s="17">
        <v>1.1826271427902901E-3</v>
      </c>
      <c r="P22" s="17">
        <v>387.84043638998332</v>
      </c>
      <c r="Q22" s="17">
        <v>1425.0295220735734</v>
      </c>
      <c r="R22" s="16">
        <v>1.0514366610604018</v>
      </c>
      <c r="S22" s="16">
        <v>4.8920361031092985E-2</v>
      </c>
    </row>
    <row r="23" spans="1:21" x14ac:dyDescent="0.3">
      <c r="A23" s="7">
        <v>21</v>
      </c>
      <c r="B23" s="5">
        <v>76235</v>
      </c>
      <c r="C23" s="5">
        <v>5221</v>
      </c>
      <c r="D23" s="5">
        <v>2635</v>
      </c>
      <c r="E23" s="5">
        <v>8</v>
      </c>
      <c r="F23" s="6">
        <f t="shared" si="0"/>
        <v>-2137</v>
      </c>
      <c r="G23" s="6">
        <f t="shared" si="1"/>
        <v>4566769</v>
      </c>
    </row>
    <row r="24" spans="1:21" x14ac:dyDescent="0.3">
      <c r="A24" s="7">
        <v>22</v>
      </c>
      <c r="B24" s="5">
        <v>76713</v>
      </c>
      <c r="C24" s="5">
        <v>6190</v>
      </c>
      <c r="D24" s="5">
        <v>3227</v>
      </c>
      <c r="E24" s="5">
        <v>7</v>
      </c>
      <c r="F24" s="6">
        <f t="shared" si="0"/>
        <v>969</v>
      </c>
      <c r="G24" s="6">
        <f t="shared" si="1"/>
        <v>938961</v>
      </c>
    </row>
    <row r="25" spans="1:21" x14ac:dyDescent="0.3">
      <c r="A25" s="7">
        <v>23</v>
      </c>
      <c r="B25" s="5">
        <v>74433</v>
      </c>
      <c r="C25" s="5">
        <v>7358</v>
      </c>
      <c r="D25" s="5">
        <v>3706</v>
      </c>
      <c r="E25" s="5">
        <v>4</v>
      </c>
      <c r="F25" s="6">
        <f t="shared" si="0"/>
        <v>1168</v>
      </c>
      <c r="G25" s="6">
        <f t="shared" si="1"/>
        <v>1364224</v>
      </c>
      <c r="K25" s="11" t="s">
        <v>62</v>
      </c>
      <c r="L25" s="3" t="s">
        <v>37</v>
      </c>
      <c r="M25" s="3" t="s">
        <v>38</v>
      </c>
    </row>
    <row r="26" spans="1:21" x14ac:dyDescent="0.3">
      <c r="A26" s="7">
        <v>24</v>
      </c>
      <c r="B26" s="5">
        <v>80237</v>
      </c>
      <c r="C26" s="5">
        <v>8379</v>
      </c>
      <c r="D26" s="5">
        <v>4319</v>
      </c>
      <c r="E26" s="5">
        <v>5</v>
      </c>
      <c r="F26" s="6">
        <f t="shared" si="0"/>
        <v>1021</v>
      </c>
      <c r="G26" s="6">
        <f t="shared" si="1"/>
        <v>1042441</v>
      </c>
      <c r="K26" s="3" t="s">
        <v>36</v>
      </c>
      <c r="L26">
        <v>76506</v>
      </c>
      <c r="M26" s="16">
        <v>77225.958326229287</v>
      </c>
      <c r="N26" s="3" t="s">
        <v>20</v>
      </c>
    </row>
    <row r="27" spans="1:21" x14ac:dyDescent="0.3">
      <c r="A27" s="7">
        <v>25</v>
      </c>
      <c r="B27" s="5">
        <v>71639</v>
      </c>
      <c r="C27" s="5">
        <v>5491</v>
      </c>
      <c r="D27" s="5">
        <v>2608</v>
      </c>
      <c r="E27" s="5">
        <v>3</v>
      </c>
      <c r="F27" s="6">
        <f t="shared" si="0"/>
        <v>-2888</v>
      </c>
      <c r="G27" s="6">
        <f t="shared" si="1"/>
        <v>8340544</v>
      </c>
      <c r="K27">
        <v>1</v>
      </c>
      <c r="L27">
        <v>75877</v>
      </c>
      <c r="M27" s="16">
        <v>77187.947098331948</v>
      </c>
      <c r="N27" s="16">
        <v>-719.9583262292872</v>
      </c>
    </row>
    <row r="28" spans="1:21" x14ac:dyDescent="0.3">
      <c r="A28" s="7">
        <v>26</v>
      </c>
      <c r="B28" s="5">
        <v>81263</v>
      </c>
      <c r="C28" s="5">
        <v>8380</v>
      </c>
      <c r="D28" s="5">
        <v>4109</v>
      </c>
      <c r="E28" s="5">
        <v>4</v>
      </c>
      <c r="F28" s="6">
        <f t="shared" si="0"/>
        <v>2889</v>
      </c>
      <c r="G28" s="6">
        <f t="shared" si="1"/>
        <v>8346321</v>
      </c>
      <c r="K28">
        <v>2</v>
      </c>
      <c r="L28">
        <v>75799</v>
      </c>
      <c r="M28" s="16">
        <v>77270.150341771528</v>
      </c>
      <c r="N28" s="16">
        <v>-1310.9470983319479</v>
      </c>
    </row>
    <row r="29" spans="1:21" x14ac:dyDescent="0.3">
      <c r="A29" s="7">
        <v>27</v>
      </c>
      <c r="B29" s="5">
        <v>76879</v>
      </c>
      <c r="C29" s="5">
        <v>8788</v>
      </c>
      <c r="D29" s="5">
        <v>4424</v>
      </c>
      <c r="E29" s="5">
        <v>4</v>
      </c>
      <c r="F29" s="6">
        <f t="shared" si="0"/>
        <v>408</v>
      </c>
      <c r="G29" s="6">
        <f t="shared" si="1"/>
        <v>166464</v>
      </c>
      <c r="K29">
        <v>3</v>
      </c>
      <c r="L29">
        <v>82398</v>
      </c>
      <c r="M29" s="16">
        <v>81503.285790567606</v>
      </c>
      <c r="N29" s="16">
        <v>-1471.1503417715285</v>
      </c>
    </row>
    <row r="30" spans="1:21" x14ac:dyDescent="0.3">
      <c r="A30" s="7">
        <v>28</v>
      </c>
      <c r="B30" s="5">
        <v>78761</v>
      </c>
      <c r="C30" s="5">
        <v>5100</v>
      </c>
      <c r="D30" s="5">
        <v>2486</v>
      </c>
      <c r="E30" s="5">
        <v>4</v>
      </c>
      <c r="F30" s="6">
        <f t="shared" si="0"/>
        <v>-3688</v>
      </c>
      <c r="G30" s="6">
        <f t="shared" si="1"/>
        <v>13601344</v>
      </c>
      <c r="K30">
        <v>4</v>
      </c>
      <c r="L30">
        <v>78644</v>
      </c>
      <c r="M30" s="16">
        <v>77954.6757238258</v>
      </c>
      <c r="N30" s="16">
        <v>894.71420943239355</v>
      </c>
    </row>
    <row r="31" spans="1:21" x14ac:dyDescent="0.3">
      <c r="A31" s="7">
        <v>29</v>
      </c>
      <c r="B31" s="5">
        <v>67699</v>
      </c>
      <c r="C31" s="5">
        <v>5301</v>
      </c>
      <c r="D31" s="5">
        <v>2707</v>
      </c>
      <c r="E31" s="5">
        <v>3</v>
      </c>
      <c r="F31" s="6">
        <f t="shared" si="0"/>
        <v>201</v>
      </c>
      <c r="G31" s="6">
        <f t="shared" si="1"/>
        <v>40401</v>
      </c>
      <c r="K31">
        <v>5</v>
      </c>
      <c r="L31">
        <v>78679</v>
      </c>
      <c r="M31" s="16">
        <v>77666.570255017155</v>
      </c>
      <c r="N31" s="16">
        <v>689.32427617420035</v>
      </c>
    </row>
    <row r="32" spans="1:21" x14ac:dyDescent="0.3">
      <c r="A32" s="7">
        <v>30</v>
      </c>
      <c r="B32" s="5">
        <v>75332</v>
      </c>
      <c r="C32" s="5">
        <v>8030</v>
      </c>
      <c r="D32" s="5">
        <v>3767</v>
      </c>
      <c r="E32" s="5">
        <v>4</v>
      </c>
      <c r="F32" s="6">
        <f t="shared" si="0"/>
        <v>2729</v>
      </c>
      <c r="G32" s="6">
        <f t="shared" si="1"/>
        <v>7447441</v>
      </c>
      <c r="K32">
        <v>6</v>
      </c>
      <c r="L32">
        <v>70470</v>
      </c>
      <c r="M32" s="16">
        <v>73559.220418759345</v>
      </c>
      <c r="N32" s="16">
        <v>1012.4297449828446</v>
      </c>
    </row>
    <row r="33" spans="1:14" x14ac:dyDescent="0.3">
      <c r="A33" s="7">
        <v>31</v>
      </c>
      <c r="B33" s="5">
        <v>75883</v>
      </c>
      <c r="C33" s="5">
        <v>7960</v>
      </c>
      <c r="D33" s="5">
        <v>3866</v>
      </c>
      <c r="E33" s="5">
        <v>5</v>
      </c>
      <c r="F33" s="6">
        <f t="shared" si="0"/>
        <v>-70</v>
      </c>
      <c r="G33" s="6">
        <f t="shared" si="1"/>
        <v>4900</v>
      </c>
      <c r="K33">
        <v>7</v>
      </c>
      <c r="L33">
        <v>72413</v>
      </c>
      <c r="M33" s="16">
        <v>73593.325689744015</v>
      </c>
      <c r="N33" s="16">
        <v>-3089.2204187593452</v>
      </c>
    </row>
    <row r="34" spans="1:14" x14ac:dyDescent="0.3">
      <c r="A34" s="7">
        <v>32</v>
      </c>
      <c r="B34" s="5">
        <v>80233</v>
      </c>
      <c r="C34" s="5">
        <v>7312</v>
      </c>
      <c r="D34" s="5">
        <v>3598</v>
      </c>
      <c r="E34" s="5">
        <v>4</v>
      </c>
      <c r="F34" s="6">
        <f t="shared" si="0"/>
        <v>-648</v>
      </c>
      <c r="G34" s="6">
        <f t="shared" si="1"/>
        <v>419904</v>
      </c>
      <c r="K34">
        <v>8</v>
      </c>
      <c r="L34">
        <v>80629</v>
      </c>
      <c r="M34" s="16">
        <v>79966.305079563041</v>
      </c>
      <c r="N34" s="16">
        <v>-1180.3256897440151</v>
      </c>
    </row>
    <row r="35" spans="1:14" x14ac:dyDescent="0.3">
      <c r="A35" s="7">
        <v>33</v>
      </c>
      <c r="B35" s="5">
        <v>83662</v>
      </c>
      <c r="C35" s="5">
        <v>7692</v>
      </c>
      <c r="D35" s="5">
        <v>3853</v>
      </c>
      <c r="E35" s="5">
        <v>9</v>
      </c>
      <c r="F35" s="6">
        <f t="shared" si="0"/>
        <v>380</v>
      </c>
      <c r="G35" s="6">
        <f t="shared" si="1"/>
        <v>144400</v>
      </c>
      <c r="K35">
        <v>9</v>
      </c>
      <c r="L35">
        <v>78737</v>
      </c>
      <c r="M35" s="16">
        <v>80337.416968526639</v>
      </c>
      <c r="N35" s="16">
        <v>662.69492043695936</v>
      </c>
    </row>
    <row r="36" spans="1:14" x14ac:dyDescent="0.3">
      <c r="A36" s="7">
        <v>34</v>
      </c>
      <c r="B36" s="5">
        <v>71564</v>
      </c>
      <c r="C36" s="5">
        <v>6668</v>
      </c>
      <c r="D36" s="5">
        <v>3358</v>
      </c>
      <c r="E36" s="5">
        <v>5</v>
      </c>
      <c r="F36" s="6">
        <f t="shared" si="0"/>
        <v>-1024</v>
      </c>
      <c r="G36" s="6">
        <f t="shared" si="1"/>
        <v>1048576</v>
      </c>
      <c r="K36">
        <v>10</v>
      </c>
      <c r="L36">
        <v>74299</v>
      </c>
      <c r="M36" s="16">
        <v>75290.840111167316</v>
      </c>
      <c r="N36" s="16">
        <v>-1600.4169685266388</v>
      </c>
    </row>
    <row r="37" spans="1:14" x14ac:dyDescent="0.3">
      <c r="A37" s="7">
        <v>35</v>
      </c>
      <c r="B37" s="5">
        <v>80084</v>
      </c>
      <c r="C37" s="5">
        <v>9225</v>
      </c>
      <c r="D37" s="5">
        <v>4514</v>
      </c>
      <c r="E37" s="5">
        <v>6</v>
      </c>
      <c r="F37" s="6">
        <f t="shared" si="0"/>
        <v>2557</v>
      </c>
      <c r="G37" s="6">
        <f t="shared" si="1"/>
        <v>6538249</v>
      </c>
      <c r="K37">
        <v>11</v>
      </c>
      <c r="L37">
        <v>73814</v>
      </c>
      <c r="M37" s="16">
        <v>75427.79964777916</v>
      </c>
      <c r="N37" s="16">
        <v>-991.84011116731563</v>
      </c>
    </row>
    <row r="38" spans="1:14" x14ac:dyDescent="0.3">
      <c r="A38" s="7">
        <v>36</v>
      </c>
      <c r="B38" s="5">
        <v>77325</v>
      </c>
      <c r="C38" s="5">
        <v>8282</v>
      </c>
      <c r="D38" s="5">
        <v>3941</v>
      </c>
      <c r="E38" s="5">
        <v>7</v>
      </c>
      <c r="F38" s="6">
        <f t="shared" si="0"/>
        <v>-943</v>
      </c>
      <c r="G38" s="6">
        <f t="shared" si="1"/>
        <v>889249</v>
      </c>
      <c r="K38">
        <v>12</v>
      </c>
      <c r="L38">
        <v>78367</v>
      </c>
      <c r="M38" s="16">
        <v>73409.765818539454</v>
      </c>
      <c r="N38" s="16">
        <v>-1613.7996477791603</v>
      </c>
    </row>
    <row r="39" spans="1:14" x14ac:dyDescent="0.3">
      <c r="K39">
        <v>13</v>
      </c>
      <c r="L39">
        <v>73936</v>
      </c>
      <c r="M39" s="16">
        <v>76377.999649553822</v>
      </c>
      <c r="N39" s="16">
        <v>4957.2341814605461</v>
      </c>
    </row>
    <row r="40" spans="1:14" x14ac:dyDescent="0.3">
      <c r="K40">
        <v>14</v>
      </c>
      <c r="L40">
        <v>80060</v>
      </c>
      <c r="M40" s="16">
        <v>77690.212983863938</v>
      </c>
      <c r="N40" s="16">
        <v>-2441.9996495538217</v>
      </c>
    </row>
    <row r="41" spans="1:14" x14ac:dyDescent="0.3">
      <c r="K41">
        <v>15</v>
      </c>
      <c r="L41">
        <v>71895</v>
      </c>
      <c r="M41" s="16">
        <v>74636.853143926724</v>
      </c>
      <c r="N41" s="16">
        <v>2369.7870161360624</v>
      </c>
    </row>
    <row r="42" spans="1:14" x14ac:dyDescent="0.3">
      <c r="K42">
        <v>16</v>
      </c>
      <c r="L42">
        <v>79128</v>
      </c>
      <c r="M42" s="16">
        <v>80255.444443708679</v>
      </c>
      <c r="N42" s="16">
        <v>-2741.8531439267244</v>
      </c>
    </row>
    <row r="43" spans="1:14" x14ac:dyDescent="0.3">
      <c r="K43">
        <v>17</v>
      </c>
      <c r="L43">
        <v>72565</v>
      </c>
      <c r="M43" s="16">
        <v>72485.8758197235</v>
      </c>
      <c r="N43" s="16">
        <v>-1127.4444437086786</v>
      </c>
    </row>
    <row r="44" spans="1:14" x14ac:dyDescent="0.3">
      <c r="K44">
        <v>18</v>
      </c>
      <c r="L44">
        <v>72516</v>
      </c>
      <c r="M44" s="16">
        <v>73862.520469625291</v>
      </c>
      <c r="N44" s="16">
        <v>79.124180276499828</v>
      </c>
    </row>
    <row r="45" spans="1:14" x14ac:dyDescent="0.3">
      <c r="K45">
        <v>19</v>
      </c>
      <c r="L45">
        <v>67870</v>
      </c>
      <c r="M45" s="16">
        <v>74010.634979229304</v>
      </c>
      <c r="N45" s="16">
        <v>-1346.5204696252913</v>
      </c>
    </row>
    <row r="46" spans="1:14" x14ac:dyDescent="0.3">
      <c r="K46">
        <v>20</v>
      </c>
      <c r="L46">
        <v>76235</v>
      </c>
      <c r="M46" s="16">
        <v>75480.389164662338</v>
      </c>
      <c r="N46" s="16">
        <v>-6140.634979229304</v>
      </c>
    </row>
    <row r="47" spans="1:14" x14ac:dyDescent="0.3">
      <c r="K47">
        <v>21</v>
      </c>
      <c r="L47">
        <v>76713</v>
      </c>
      <c r="M47" s="16">
        <v>76951.599458261815</v>
      </c>
      <c r="N47" s="16">
        <v>754.61083533766214</v>
      </c>
    </row>
    <row r="48" spans="1:14" x14ac:dyDescent="0.3">
      <c r="K48">
        <v>22</v>
      </c>
      <c r="L48">
        <v>74433</v>
      </c>
      <c r="M48" s="16">
        <v>75465.415413201757</v>
      </c>
      <c r="N48" s="16">
        <v>-238.59945826181502</v>
      </c>
    </row>
    <row r="49" spans="11:14" x14ac:dyDescent="0.3">
      <c r="K49">
        <v>23</v>
      </c>
      <c r="L49">
        <v>80237</v>
      </c>
      <c r="M49" s="16">
        <v>78802.130280916972</v>
      </c>
      <c r="N49" s="16">
        <v>-1032.4154132017575</v>
      </c>
    </row>
    <row r="50" spans="11:14" x14ac:dyDescent="0.3">
      <c r="K50">
        <v>24</v>
      </c>
      <c r="L50">
        <v>71639</v>
      </c>
      <c r="M50" s="16">
        <v>70274.590287217507</v>
      </c>
      <c r="N50" s="16">
        <v>1434.869719083028</v>
      </c>
    </row>
    <row r="51" spans="11:14" x14ac:dyDescent="0.3">
      <c r="K51">
        <v>25</v>
      </c>
      <c r="L51">
        <v>81263</v>
      </c>
      <c r="M51" s="16">
        <v>76432.155359339056</v>
      </c>
      <c r="N51" s="16">
        <v>1364.4097127824934</v>
      </c>
    </row>
    <row r="52" spans="11:14" x14ac:dyDescent="0.3">
      <c r="K52">
        <v>26</v>
      </c>
      <c r="L52">
        <v>76879</v>
      </c>
      <c r="M52" s="16">
        <v>77890.841750224208</v>
      </c>
      <c r="N52" s="16">
        <v>4830.8446406609437</v>
      </c>
    </row>
    <row r="53" spans="11:14" x14ac:dyDescent="0.3">
      <c r="K53">
        <v>27</v>
      </c>
      <c r="L53">
        <v>78761</v>
      </c>
      <c r="M53" s="16">
        <v>71035.168339111289</v>
      </c>
      <c r="N53" s="16">
        <v>-1011.8417502242082</v>
      </c>
    </row>
    <row r="54" spans="11:14" x14ac:dyDescent="0.3">
      <c r="K54">
        <v>28</v>
      </c>
      <c r="L54">
        <v>67699</v>
      </c>
      <c r="M54" s="16">
        <v>71305.475732383784</v>
      </c>
      <c r="N54" s="16">
        <v>7725.8316608887108</v>
      </c>
    </row>
    <row r="55" spans="11:14" x14ac:dyDescent="0.3">
      <c r="K55">
        <v>29</v>
      </c>
      <c r="L55">
        <v>75332</v>
      </c>
      <c r="M55" s="16">
        <v>74681.198312681707</v>
      </c>
      <c r="N55" s="16">
        <v>-3606.4757323837839</v>
      </c>
    </row>
    <row r="56" spans="11:14" x14ac:dyDescent="0.3">
      <c r="K56">
        <v>30</v>
      </c>
      <c r="L56">
        <v>75883</v>
      </c>
      <c r="M56" s="16">
        <v>76402.658364146235</v>
      </c>
      <c r="N56" s="16">
        <v>650.80168731829326</v>
      </c>
    </row>
    <row r="57" spans="11:14" x14ac:dyDescent="0.3">
      <c r="K57">
        <v>31</v>
      </c>
      <c r="L57">
        <v>80233</v>
      </c>
      <c r="M57" s="16">
        <v>74796.409320741499</v>
      </c>
      <c r="N57" s="16">
        <v>-519.65836414623482</v>
      </c>
    </row>
    <row r="58" spans="11:14" x14ac:dyDescent="0.3">
      <c r="K58">
        <v>32</v>
      </c>
      <c r="L58">
        <v>83662</v>
      </c>
      <c r="M58" s="16">
        <v>80419.997712162076</v>
      </c>
      <c r="N58" s="16">
        <v>5436.590679258501</v>
      </c>
    </row>
    <row r="59" spans="11:14" x14ac:dyDescent="0.3">
      <c r="K59">
        <v>33</v>
      </c>
      <c r="L59">
        <v>71564</v>
      </c>
      <c r="M59" s="16">
        <v>75190.733704155937</v>
      </c>
      <c r="N59" s="16">
        <v>3242.0022878379241</v>
      </c>
    </row>
    <row r="60" spans="11:14" x14ac:dyDescent="0.3">
      <c r="K60">
        <v>34</v>
      </c>
      <c r="L60">
        <v>80084</v>
      </c>
      <c r="M60" s="16">
        <v>79544.08065788151</v>
      </c>
      <c r="N60" s="16">
        <v>-3626.7337041559367</v>
      </c>
    </row>
    <row r="61" spans="11:14" x14ac:dyDescent="0.3">
      <c r="K61">
        <v>35</v>
      </c>
      <c r="L61">
        <v>77325</v>
      </c>
      <c r="M61" s="16">
        <v>78158.353383537949</v>
      </c>
      <c r="N61" s="16">
        <v>539.91934211849002</v>
      </c>
    </row>
    <row r="62" spans="11:14" x14ac:dyDescent="0.3">
      <c r="K62">
        <v>36</v>
      </c>
      <c r="N62" s="16">
        <v>-833.35338353794941</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1A6FF-FA1D-4299-8546-C038FC93C919}">
  <dimension ref="A2:M62"/>
  <sheetViews>
    <sheetView topLeftCell="A22" workbookViewId="0">
      <selection activeCell="M24" sqref="M24"/>
    </sheetView>
  </sheetViews>
  <sheetFormatPr defaultRowHeight="14.4" x14ac:dyDescent="0.3"/>
  <cols>
    <col min="1" max="1" width="14.77734375" customWidth="1"/>
    <col min="2" max="2" width="12.21875" customWidth="1"/>
    <col min="3" max="3" width="13.44140625" customWidth="1"/>
    <col min="4" max="4" width="14.6640625" customWidth="1"/>
    <col min="5" max="5" width="9.109375" customWidth="1"/>
    <col min="6" max="6" width="12.109375" customWidth="1"/>
    <col min="7" max="7" width="12.5546875" customWidth="1"/>
    <col min="8" max="8" width="10.109375" customWidth="1"/>
    <col min="9" max="9" width="13.21875" customWidth="1"/>
    <col min="10" max="10" width="12.77734375" customWidth="1"/>
    <col min="11" max="11" width="14.33203125" customWidth="1"/>
  </cols>
  <sheetData>
    <row r="2" spans="1:13" x14ac:dyDescent="0.3">
      <c r="A2" s="11" t="s">
        <v>69</v>
      </c>
      <c r="G2" s="11" t="s">
        <v>39</v>
      </c>
    </row>
    <row r="3" spans="1:13" ht="15" thickBot="1" x14ac:dyDescent="0.35">
      <c r="H3" s="3" t="s">
        <v>5</v>
      </c>
      <c r="I3" s="3" t="s">
        <v>6</v>
      </c>
      <c r="J3" s="3" t="s">
        <v>7</v>
      </c>
      <c r="K3" s="3" t="s">
        <v>8</v>
      </c>
      <c r="L3" s="3" t="s">
        <v>9</v>
      </c>
      <c r="M3" s="3" t="s">
        <v>10</v>
      </c>
    </row>
    <row r="4" spans="1:13" x14ac:dyDescent="0.3">
      <c r="A4" s="10" t="s">
        <v>12</v>
      </c>
      <c r="B4" s="10"/>
      <c r="G4" t="s">
        <v>5</v>
      </c>
      <c r="H4" s="16">
        <v>1</v>
      </c>
      <c r="I4" s="16">
        <v>0.48739414265026004</v>
      </c>
      <c r="J4" s="16">
        <v>0.5249185140219369</v>
      </c>
      <c r="K4" s="16">
        <v>0.52022228450489716</v>
      </c>
      <c r="L4" s="16">
        <v>0.27009627477786541</v>
      </c>
      <c r="M4" s="16">
        <v>0.20148336563894742</v>
      </c>
    </row>
    <row r="5" spans="1:13" x14ac:dyDescent="0.3">
      <c r="A5" t="s">
        <v>13</v>
      </c>
      <c r="B5" s="16">
        <v>0.89415403944788174</v>
      </c>
      <c r="G5" t="s">
        <v>6</v>
      </c>
      <c r="H5" s="16">
        <v>0.48739414265026004</v>
      </c>
      <c r="I5" s="16">
        <v>0.99999999999999978</v>
      </c>
      <c r="J5" s="16">
        <v>0.98601928256523474</v>
      </c>
      <c r="K5" s="16">
        <v>6.5669807927164606E-2</v>
      </c>
      <c r="L5" s="16">
        <v>0.68675884507618146</v>
      </c>
      <c r="M5" s="16">
        <v>-0.17820398024660447</v>
      </c>
    </row>
    <row r="6" spans="1:13" x14ac:dyDescent="0.3">
      <c r="A6" t="s">
        <v>14</v>
      </c>
      <c r="B6" s="16">
        <v>0.79951144626096415</v>
      </c>
      <c r="G6" t="s">
        <v>7</v>
      </c>
      <c r="H6" s="16">
        <v>0.5249185140219369</v>
      </c>
      <c r="I6" s="16">
        <v>0.98601928256523474</v>
      </c>
      <c r="J6" s="16">
        <v>1</v>
      </c>
      <c r="K6" s="16">
        <v>9.9945163203301587E-2</v>
      </c>
      <c r="L6" s="16">
        <v>0.69502525580478891</v>
      </c>
      <c r="M6" s="16">
        <v>-0.25072947606583634</v>
      </c>
    </row>
    <row r="7" spans="1:13" x14ac:dyDescent="0.3">
      <c r="A7" t="s">
        <v>15</v>
      </c>
      <c r="B7" s="16">
        <v>0.76609668730445812</v>
      </c>
      <c r="G7" t="s">
        <v>8</v>
      </c>
      <c r="H7" s="16">
        <v>0.52022228450489716</v>
      </c>
      <c r="I7" s="16">
        <v>6.5669807927164606E-2</v>
      </c>
      <c r="J7" s="16">
        <v>9.9945163203301587E-2</v>
      </c>
      <c r="K7" s="16">
        <v>1</v>
      </c>
      <c r="L7" s="16">
        <v>0.11102238660409354</v>
      </c>
      <c r="M7" s="16">
        <v>-0.21639973892694322</v>
      </c>
    </row>
    <row r="8" spans="1:13" x14ac:dyDescent="0.3">
      <c r="A8" t="s">
        <v>16</v>
      </c>
      <c r="B8" s="16">
        <v>1895.2218510711957</v>
      </c>
      <c r="G8" t="s">
        <v>9</v>
      </c>
      <c r="H8" s="16">
        <v>0.27009627477786541</v>
      </c>
      <c r="I8" s="16">
        <v>0.68675884507618146</v>
      </c>
      <c r="J8" s="16">
        <v>0.69502525580478891</v>
      </c>
      <c r="K8" s="16">
        <v>0.11102238660409354</v>
      </c>
      <c r="L8" s="16">
        <v>1</v>
      </c>
      <c r="M8" s="16">
        <v>-0.21019723481553329</v>
      </c>
    </row>
    <row r="9" spans="1:13" ht="15" thickBot="1" x14ac:dyDescent="0.35">
      <c r="A9" s="8" t="s">
        <v>17</v>
      </c>
      <c r="B9" s="17">
        <v>36</v>
      </c>
      <c r="G9" t="s">
        <v>10</v>
      </c>
      <c r="H9" s="16">
        <v>0.20148336563894742</v>
      </c>
      <c r="I9" s="16">
        <v>-0.17820398024660447</v>
      </c>
      <c r="J9" s="16">
        <v>-0.25072947606583634</v>
      </c>
      <c r="K9" s="16">
        <v>-0.21639973892694322</v>
      </c>
      <c r="L9" s="16">
        <v>-0.21019723481553329</v>
      </c>
      <c r="M9" s="16">
        <v>1</v>
      </c>
    </row>
    <row r="11" spans="1:13" ht="15" thickBot="1" x14ac:dyDescent="0.35">
      <c r="A11" s="11" t="s">
        <v>18</v>
      </c>
    </row>
    <row r="12" spans="1:13" x14ac:dyDescent="0.3">
      <c r="A12" s="9"/>
      <c r="B12" s="9" t="s">
        <v>23</v>
      </c>
      <c r="C12" s="9" t="s">
        <v>24</v>
      </c>
      <c r="D12" s="9" t="s">
        <v>25</v>
      </c>
      <c r="E12" s="9" t="s">
        <v>26</v>
      </c>
      <c r="F12" s="9" t="s">
        <v>27</v>
      </c>
    </row>
    <row r="13" spans="1:13" x14ac:dyDescent="0.3">
      <c r="A13" t="s">
        <v>19</v>
      </c>
      <c r="B13">
        <v>5</v>
      </c>
      <c r="C13" s="21">
        <v>429710996.27889001</v>
      </c>
      <c r="D13" s="21">
        <v>85942199.255778059</v>
      </c>
      <c r="E13" s="21">
        <v>23.926895516488422</v>
      </c>
      <c r="F13" s="21">
        <v>1.2253521328383868E-9</v>
      </c>
    </row>
    <row r="14" spans="1:13" x14ac:dyDescent="0.3">
      <c r="A14" t="s">
        <v>20</v>
      </c>
      <c r="B14">
        <v>30</v>
      </c>
      <c r="C14" s="21">
        <v>107755975.94333188</v>
      </c>
      <c r="D14" s="21">
        <v>3591865.8647777294</v>
      </c>
      <c r="E14" s="21"/>
      <c r="F14" s="21"/>
    </row>
    <row r="15" spans="1:13" ht="15" thickBot="1" x14ac:dyDescent="0.35">
      <c r="A15" s="8" t="s">
        <v>21</v>
      </c>
      <c r="B15" s="8">
        <v>35</v>
      </c>
      <c r="C15" s="22">
        <v>537466972.22222221</v>
      </c>
      <c r="D15" s="22"/>
      <c r="E15" s="22"/>
      <c r="F15" s="22"/>
      <c r="K15" s="11" t="s">
        <v>63</v>
      </c>
    </row>
    <row r="16" spans="1:13" ht="15" thickBot="1" x14ac:dyDescent="0.35">
      <c r="A16" s="11" t="s">
        <v>42</v>
      </c>
      <c r="F16" s="11" t="s">
        <v>68</v>
      </c>
      <c r="H16" s="23" t="s">
        <v>33</v>
      </c>
      <c r="K16" s="20" t="s">
        <v>72</v>
      </c>
    </row>
    <row r="17" spans="1:11" x14ac:dyDescent="0.3">
      <c r="A17" s="9"/>
      <c r="B17" s="9" t="s">
        <v>28</v>
      </c>
      <c r="C17" s="9" t="s">
        <v>16</v>
      </c>
      <c r="D17" s="9" t="s">
        <v>29</v>
      </c>
      <c r="E17" s="9" t="s">
        <v>30</v>
      </c>
      <c r="F17" s="9" t="s">
        <v>31</v>
      </c>
      <c r="G17" s="9" t="s">
        <v>32</v>
      </c>
      <c r="H17" s="3" t="s">
        <v>34</v>
      </c>
      <c r="I17" s="3" t="s">
        <v>35</v>
      </c>
      <c r="K17" t="s">
        <v>71</v>
      </c>
    </row>
    <row r="18" spans="1:11" x14ac:dyDescent="0.3">
      <c r="A18" t="s">
        <v>22</v>
      </c>
      <c r="B18" s="16">
        <v>49290.96397101722</v>
      </c>
      <c r="C18" s="16">
        <v>3046.7558011463366</v>
      </c>
      <c r="D18" s="16">
        <v>16.178180066965517</v>
      </c>
      <c r="E18" s="16">
        <v>2.3110305592563099E-16</v>
      </c>
      <c r="F18" s="16">
        <v>43068.658517260046</v>
      </c>
      <c r="G18" s="16">
        <v>55513.269424774393</v>
      </c>
      <c r="H18" s="16"/>
      <c r="I18" s="16"/>
      <c r="K18" t="s">
        <v>73</v>
      </c>
    </row>
    <row r="19" spans="1:11" x14ac:dyDescent="0.3">
      <c r="A19" t="s">
        <v>6</v>
      </c>
      <c r="B19" s="16">
        <v>-6.3527807852025431</v>
      </c>
      <c r="C19" s="16">
        <v>1.7941218720667054</v>
      </c>
      <c r="D19" s="16">
        <v>-3.5408858696341374</v>
      </c>
      <c r="E19" s="16">
        <v>1.324639243869181E-3</v>
      </c>
      <c r="F19" s="16">
        <v>-10.016866467771989</v>
      </c>
      <c r="G19" s="16">
        <v>-2.6886951026330976</v>
      </c>
      <c r="H19" s="16">
        <v>44.909053212366445</v>
      </c>
      <c r="I19" s="16">
        <v>0.97773277483114174</v>
      </c>
    </row>
    <row r="20" spans="1:11" x14ac:dyDescent="0.3">
      <c r="A20" t="s">
        <v>7</v>
      </c>
      <c r="B20" s="16">
        <v>18.127270757848496</v>
      </c>
      <c r="C20" s="16">
        <v>3.8125456821234565</v>
      </c>
      <c r="D20" s="16">
        <v>4.7546369982778103</v>
      </c>
      <c r="E20" s="16">
        <v>4.6543114521078389E-5</v>
      </c>
      <c r="F20" s="16">
        <v>10.341013722857546</v>
      </c>
      <c r="G20" s="16">
        <v>25.913527792839446</v>
      </c>
      <c r="H20" s="16">
        <v>46.806934462899989</v>
      </c>
      <c r="I20" s="16">
        <v>0.97863564423787208</v>
      </c>
    </row>
    <row r="21" spans="1:11" x14ac:dyDescent="0.3">
      <c r="A21" t="s">
        <v>8</v>
      </c>
      <c r="B21" s="16">
        <v>1060.6588817856291</v>
      </c>
      <c r="C21" s="16">
        <v>168.92016487176622</v>
      </c>
      <c r="D21" s="16">
        <v>6.2790542656101236</v>
      </c>
      <c r="E21" s="16">
        <v>6.4085414536370036E-7</v>
      </c>
      <c r="F21" s="16">
        <v>715.67788175415706</v>
      </c>
      <c r="G21" s="16">
        <v>1405.639881817101</v>
      </c>
      <c r="H21" s="16">
        <v>1.0722283394773848</v>
      </c>
      <c r="I21" s="16">
        <v>6.7362833846184023E-2</v>
      </c>
    </row>
    <row r="22" spans="1:11" x14ac:dyDescent="0.3">
      <c r="A22" t="s">
        <v>9</v>
      </c>
      <c r="B22" s="16">
        <v>-0.4266896163542892</v>
      </c>
      <c r="C22" s="16">
        <v>0.27222918490329179</v>
      </c>
      <c r="D22" s="16">
        <v>-1.5673911542800556</v>
      </c>
      <c r="E22" s="16">
        <v>0.1275120296278788</v>
      </c>
      <c r="F22" s="16">
        <v>-0.98265578248361884</v>
      </c>
      <c r="G22" s="16">
        <v>0.12927654977504038</v>
      </c>
      <c r="H22" s="16">
        <v>1.9481427205600319</v>
      </c>
      <c r="I22" s="16">
        <v>0.48669058511661278</v>
      </c>
    </row>
    <row r="23" spans="1:11" ht="15" thickBot="1" x14ac:dyDescent="0.35">
      <c r="A23" t="s">
        <v>10</v>
      </c>
      <c r="B23" s="17">
        <v>7.3400555973943105E-4</v>
      </c>
      <c r="C23" s="17">
        <v>1.1543598520896203E-4</v>
      </c>
      <c r="D23" s="17">
        <v>6.3585506582781397</v>
      </c>
      <c r="E23" s="17">
        <v>5.1410900679618316E-7</v>
      </c>
      <c r="F23" s="17">
        <v>4.9825382668117083E-4</v>
      </c>
      <c r="G23" s="17">
        <v>9.6975729279769128E-4</v>
      </c>
      <c r="H23" s="16">
        <v>1.3322422438856005</v>
      </c>
      <c r="I23" s="16">
        <v>0.24938575954218889</v>
      </c>
    </row>
    <row r="25" spans="1:11" x14ac:dyDescent="0.3">
      <c r="A25" s="11" t="s">
        <v>70</v>
      </c>
    </row>
    <row r="26" spans="1:11" x14ac:dyDescent="0.3">
      <c r="A26" s="3" t="s">
        <v>36</v>
      </c>
      <c r="B26" s="3" t="s">
        <v>37</v>
      </c>
      <c r="C26" s="3" t="s">
        <v>38</v>
      </c>
      <c r="D26" s="3" t="s">
        <v>20</v>
      </c>
    </row>
    <row r="27" spans="1:11" x14ac:dyDescent="0.3">
      <c r="A27">
        <v>1</v>
      </c>
      <c r="B27">
        <v>76506</v>
      </c>
      <c r="C27" s="16">
        <v>76376.768332127831</v>
      </c>
      <c r="D27" s="16">
        <v>129.23166787216906</v>
      </c>
    </row>
    <row r="28" spans="1:11" x14ac:dyDescent="0.3">
      <c r="A28">
        <v>2</v>
      </c>
      <c r="B28">
        <v>75877</v>
      </c>
      <c r="C28" s="16">
        <v>76109.647128860146</v>
      </c>
      <c r="D28" s="16">
        <v>-232.64712886014604</v>
      </c>
    </row>
    <row r="29" spans="1:11" x14ac:dyDescent="0.3">
      <c r="A29">
        <v>3</v>
      </c>
      <c r="B29">
        <v>75799</v>
      </c>
      <c r="C29" s="16">
        <v>76264.771884007831</v>
      </c>
      <c r="D29" s="16">
        <v>-465.77188400783052</v>
      </c>
    </row>
    <row r="30" spans="1:11" x14ac:dyDescent="0.3">
      <c r="A30">
        <v>4</v>
      </c>
      <c r="B30">
        <v>82398</v>
      </c>
      <c r="C30" s="16">
        <v>82822.938592140854</v>
      </c>
      <c r="D30" s="16">
        <v>-424.93859214085387</v>
      </c>
    </row>
    <row r="31" spans="1:11" x14ac:dyDescent="0.3">
      <c r="A31">
        <v>5</v>
      </c>
      <c r="B31">
        <v>78644</v>
      </c>
      <c r="C31" s="16">
        <v>79052.197772054627</v>
      </c>
      <c r="D31" s="16">
        <v>-408.19777205462742</v>
      </c>
    </row>
    <row r="32" spans="1:11" x14ac:dyDescent="0.3">
      <c r="A32">
        <v>6</v>
      </c>
      <c r="B32">
        <v>78679</v>
      </c>
      <c r="C32" s="16">
        <v>79823.941258685169</v>
      </c>
      <c r="D32" s="16">
        <v>-1144.9412586851686</v>
      </c>
    </row>
    <row r="33" spans="1:4" x14ac:dyDescent="0.3">
      <c r="A33">
        <v>7</v>
      </c>
      <c r="B33">
        <v>70470</v>
      </c>
      <c r="C33" s="16">
        <v>71310.996882480729</v>
      </c>
      <c r="D33" s="16">
        <v>-840.99688248072925</v>
      </c>
    </row>
    <row r="34" spans="1:4" x14ac:dyDescent="0.3">
      <c r="A34">
        <v>8</v>
      </c>
      <c r="B34">
        <v>72413</v>
      </c>
      <c r="C34" s="16">
        <v>72247.671440838007</v>
      </c>
      <c r="D34" s="16">
        <v>165.32855916199333</v>
      </c>
    </row>
    <row r="35" spans="1:4" x14ac:dyDescent="0.3">
      <c r="A35">
        <v>9</v>
      </c>
      <c r="B35">
        <v>80629</v>
      </c>
      <c r="C35" s="16">
        <v>80506.394422609272</v>
      </c>
      <c r="D35" s="16">
        <v>122.60557739072829</v>
      </c>
    </row>
    <row r="36" spans="1:4" x14ac:dyDescent="0.3">
      <c r="A36">
        <v>10</v>
      </c>
      <c r="B36">
        <v>78737</v>
      </c>
      <c r="C36" s="16">
        <v>79958.586449013019</v>
      </c>
      <c r="D36" s="16">
        <v>-1221.5864490130189</v>
      </c>
    </row>
    <row r="37" spans="1:4" x14ac:dyDescent="0.3">
      <c r="A37">
        <v>11</v>
      </c>
      <c r="B37">
        <v>74299</v>
      </c>
      <c r="C37" s="16">
        <v>75419.444935246269</v>
      </c>
      <c r="D37" s="16">
        <v>-1120.4449352462689</v>
      </c>
    </row>
    <row r="38" spans="1:4" x14ac:dyDescent="0.3">
      <c r="A38">
        <v>12</v>
      </c>
      <c r="B38">
        <v>73814</v>
      </c>
      <c r="C38" s="16">
        <v>74564.646879841544</v>
      </c>
      <c r="D38" s="16">
        <v>-750.64687984154443</v>
      </c>
    </row>
    <row r="39" spans="1:4" x14ac:dyDescent="0.3">
      <c r="A39">
        <v>13</v>
      </c>
      <c r="B39">
        <v>78367</v>
      </c>
      <c r="C39" s="16">
        <v>77680.785038915084</v>
      </c>
      <c r="D39" s="16">
        <v>686.21496108491556</v>
      </c>
    </row>
    <row r="40" spans="1:4" x14ac:dyDescent="0.3">
      <c r="A40">
        <v>14</v>
      </c>
      <c r="B40">
        <v>73936</v>
      </c>
      <c r="C40" s="16">
        <v>74429.182888557829</v>
      </c>
      <c r="D40" s="16">
        <v>-493.18288855782885</v>
      </c>
    </row>
    <row r="41" spans="1:4" x14ac:dyDescent="0.3">
      <c r="A41">
        <v>15</v>
      </c>
      <c r="B41">
        <v>80060</v>
      </c>
      <c r="C41" s="16">
        <v>79103.12298025527</v>
      </c>
      <c r="D41" s="16">
        <v>956.87701974473021</v>
      </c>
    </row>
    <row r="42" spans="1:4" x14ac:dyDescent="0.3">
      <c r="A42">
        <v>16</v>
      </c>
      <c r="B42">
        <v>71895</v>
      </c>
      <c r="C42" s="16">
        <v>73214.083118230017</v>
      </c>
      <c r="D42" s="16">
        <v>-1319.0831182300171</v>
      </c>
    </row>
    <row r="43" spans="1:4" x14ac:dyDescent="0.3">
      <c r="A43">
        <v>17</v>
      </c>
      <c r="B43">
        <v>79128</v>
      </c>
      <c r="C43" s="16">
        <v>79852.890597678983</v>
      </c>
      <c r="D43" s="16">
        <v>-724.89059767898289</v>
      </c>
    </row>
    <row r="44" spans="1:4" x14ac:dyDescent="0.3">
      <c r="A44">
        <v>18</v>
      </c>
      <c r="B44">
        <v>72565</v>
      </c>
      <c r="C44" s="16">
        <v>72977.312888378365</v>
      </c>
      <c r="D44" s="16">
        <v>-412.31288837836473</v>
      </c>
    </row>
    <row r="45" spans="1:4" x14ac:dyDescent="0.3">
      <c r="A45">
        <v>19</v>
      </c>
      <c r="B45">
        <v>72516</v>
      </c>
      <c r="C45" s="16">
        <v>72603.044462346195</v>
      </c>
      <c r="D45" s="16">
        <v>-87.04446234619536</v>
      </c>
    </row>
    <row r="46" spans="1:4" x14ac:dyDescent="0.3">
      <c r="A46">
        <v>20</v>
      </c>
      <c r="B46">
        <v>67870</v>
      </c>
      <c r="C46" s="16">
        <v>70264.675694925274</v>
      </c>
      <c r="D46" s="16">
        <v>-2394.675694925274</v>
      </c>
    </row>
    <row r="47" spans="1:4" x14ac:dyDescent="0.3">
      <c r="A47">
        <v>21</v>
      </c>
      <c r="B47">
        <v>76235</v>
      </c>
      <c r="C47" s="16">
        <v>76637.594538865247</v>
      </c>
      <c r="D47" s="16">
        <v>-402.59453886524716</v>
      </c>
    </row>
    <row r="48" spans="1:4" x14ac:dyDescent="0.3">
      <c r="A48">
        <v>22</v>
      </c>
      <c r="B48">
        <v>76713</v>
      </c>
      <c r="C48" s="16">
        <v>76164.306174801808</v>
      </c>
      <c r="D48" s="16">
        <v>548.69382519819192</v>
      </c>
    </row>
    <row r="49" spans="1:4" x14ac:dyDescent="0.3">
      <c r="A49">
        <v>23</v>
      </c>
      <c r="B49">
        <v>74433</v>
      </c>
      <c r="C49" s="16">
        <v>74472.478438037608</v>
      </c>
      <c r="D49" s="16">
        <v>-39.478438037607702</v>
      </c>
    </row>
    <row r="50" spans="1:4" x14ac:dyDescent="0.3">
      <c r="A50">
        <v>24</v>
      </c>
      <c r="B50">
        <v>80237</v>
      </c>
      <c r="C50" s="16">
        <v>79985.497975261882</v>
      </c>
      <c r="D50" s="16">
        <v>251.50202473811805</v>
      </c>
    </row>
    <row r="51" spans="1:4" x14ac:dyDescent="0.3">
      <c r="A51">
        <v>25</v>
      </c>
      <c r="B51">
        <v>71639</v>
      </c>
      <c r="C51" s="16">
        <v>72220.028740568188</v>
      </c>
      <c r="D51" s="16">
        <v>-581.02874056818837</v>
      </c>
    </row>
    <row r="52" spans="1:4" x14ac:dyDescent="0.3">
      <c r="A52">
        <v>26</v>
      </c>
      <c r="B52">
        <v>81263</v>
      </c>
      <c r="C52" s="16">
        <v>79675.791777863225</v>
      </c>
      <c r="D52" s="16">
        <v>1587.2082221367746</v>
      </c>
    </row>
    <row r="53" spans="1:4" x14ac:dyDescent="0.3">
      <c r="A53">
        <v>27</v>
      </c>
      <c r="B53">
        <v>76879</v>
      </c>
      <c r="C53" s="16">
        <v>77848.503928524267</v>
      </c>
      <c r="D53" s="16">
        <v>-969.50392852426739</v>
      </c>
    </row>
    <row r="54" spans="1:4" x14ac:dyDescent="0.3">
      <c r="A54">
        <v>28</v>
      </c>
      <c r="B54">
        <v>78761</v>
      </c>
      <c r="C54" s="16">
        <v>77755.906018669833</v>
      </c>
      <c r="D54" s="16">
        <v>1005.0939813301666</v>
      </c>
    </row>
    <row r="55" spans="1:4" x14ac:dyDescent="0.3">
      <c r="A55">
        <v>29</v>
      </c>
      <c r="B55">
        <v>67699</v>
      </c>
      <c r="C55" s="16">
        <v>67811.261561236111</v>
      </c>
      <c r="D55" s="16">
        <v>-112.26156123611145</v>
      </c>
    </row>
    <row r="56" spans="1:4" x14ac:dyDescent="0.3">
      <c r="A56">
        <v>30</v>
      </c>
      <c r="B56">
        <v>75332</v>
      </c>
      <c r="C56" s="16">
        <v>75108.2258745781</v>
      </c>
      <c r="D56" s="16">
        <v>223.77412542189995</v>
      </c>
    </row>
    <row r="57" spans="1:4" x14ac:dyDescent="0.3">
      <c r="A57">
        <v>31</v>
      </c>
      <c r="B57">
        <v>75883</v>
      </c>
      <c r="C57" s="16">
        <v>74139.61697994094</v>
      </c>
      <c r="D57" s="16">
        <v>1743.3830200590601</v>
      </c>
    </row>
    <row r="58" spans="1:4" x14ac:dyDescent="0.3">
      <c r="A58">
        <v>32</v>
      </c>
      <c r="B58">
        <v>80233</v>
      </c>
      <c r="C58" s="16">
        <v>72888.693325434957</v>
      </c>
      <c r="D58" s="16">
        <v>7344.3066745650431</v>
      </c>
    </row>
    <row r="59" spans="1:4" x14ac:dyDescent="0.3">
      <c r="A59">
        <v>33</v>
      </c>
      <c r="B59">
        <v>83662</v>
      </c>
      <c r="C59" s="16">
        <v>79759.526685881763</v>
      </c>
      <c r="D59" s="16">
        <v>3902.4733141182369</v>
      </c>
    </row>
    <row r="60" spans="1:4" x14ac:dyDescent="0.3">
      <c r="A60">
        <v>34</v>
      </c>
      <c r="B60">
        <v>71564</v>
      </c>
      <c r="C60" s="16">
        <v>74311.882090009211</v>
      </c>
      <c r="D60" s="16">
        <v>-2747.8820900092105</v>
      </c>
    </row>
    <row r="61" spans="1:4" x14ac:dyDescent="0.3">
      <c r="A61">
        <v>35</v>
      </c>
      <c r="B61">
        <v>80084</v>
      </c>
      <c r="C61" s="16">
        <v>82585.080487079656</v>
      </c>
      <c r="D61" s="16">
        <v>-2501.0804870796565</v>
      </c>
    </row>
    <row r="62" spans="1:4" x14ac:dyDescent="0.3">
      <c r="A62">
        <v>36</v>
      </c>
      <c r="B62">
        <v>77325</v>
      </c>
      <c r="C62" s="16">
        <v>76596.501755336125</v>
      </c>
      <c r="D62" s="16">
        <v>728.49824466387508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2890F-0850-49FE-81DB-447CE5D05EC6}">
  <dimension ref="A1:E344"/>
  <sheetViews>
    <sheetView workbookViewId="0">
      <selection activeCell="B6" sqref="B6"/>
    </sheetView>
  </sheetViews>
  <sheetFormatPr defaultRowHeight="14.4" x14ac:dyDescent="0.3"/>
  <cols>
    <col min="1" max="1" width="13.21875" customWidth="1"/>
    <col min="2" max="2" width="14.21875" customWidth="1"/>
    <col min="4" max="4" width="17.88671875" customWidth="1"/>
    <col min="5" max="5" width="18.6640625" customWidth="1"/>
    <col min="6" max="6" width="15.5546875" customWidth="1"/>
  </cols>
  <sheetData>
    <row r="1" spans="1:5" x14ac:dyDescent="0.3">
      <c r="A1" s="29" t="s">
        <v>0</v>
      </c>
      <c r="B1" s="28" t="s">
        <v>77</v>
      </c>
    </row>
    <row r="2" spans="1:5" x14ac:dyDescent="0.3">
      <c r="A2" s="30">
        <v>33604</v>
      </c>
      <c r="B2" s="27">
        <v>9001.35</v>
      </c>
      <c r="D2" s="11" t="s">
        <v>45</v>
      </c>
      <c r="E2" s="11" t="s">
        <v>78</v>
      </c>
    </row>
    <row r="3" spans="1:5" x14ac:dyDescent="0.3">
      <c r="A3" s="30">
        <v>33635</v>
      </c>
      <c r="B3" s="27">
        <v>9039.4159999999993</v>
      </c>
    </row>
    <row r="4" spans="1:5" x14ac:dyDescent="0.3">
      <c r="A4" s="30">
        <v>33664</v>
      </c>
      <c r="B4" s="27">
        <v>10546.56</v>
      </c>
    </row>
    <row r="5" spans="1:5" x14ac:dyDescent="0.3">
      <c r="A5" s="30">
        <v>33695</v>
      </c>
      <c r="B5" s="27">
        <v>11607.778</v>
      </c>
    </row>
    <row r="6" spans="1:5" x14ac:dyDescent="0.3">
      <c r="A6" s="30">
        <v>33725</v>
      </c>
      <c r="B6" s="27">
        <v>12199.564</v>
      </c>
    </row>
    <row r="7" spans="1:5" x14ac:dyDescent="0.3">
      <c r="A7" s="30">
        <v>33756</v>
      </c>
      <c r="B7" s="27">
        <v>12171.119999999999</v>
      </c>
    </row>
    <row r="8" spans="1:5" x14ac:dyDescent="0.3">
      <c r="A8" s="30">
        <v>33786</v>
      </c>
      <c r="B8" s="27">
        <v>11658.584999999999</v>
      </c>
    </row>
    <row r="9" spans="1:5" x14ac:dyDescent="0.3">
      <c r="A9" s="30">
        <v>33817</v>
      </c>
      <c r="B9" s="27">
        <v>11209.705</v>
      </c>
    </row>
    <row r="10" spans="1:5" x14ac:dyDescent="0.3">
      <c r="A10" s="30">
        <v>33848</v>
      </c>
      <c r="B10" s="27">
        <v>11287.44</v>
      </c>
    </row>
    <row r="11" spans="1:5" x14ac:dyDescent="0.3">
      <c r="A11" s="30">
        <v>33878</v>
      </c>
      <c r="B11" s="27">
        <v>11607.318000000001</v>
      </c>
    </row>
    <row r="12" spans="1:5" x14ac:dyDescent="0.3">
      <c r="A12" s="30">
        <v>33909</v>
      </c>
      <c r="B12" s="27">
        <v>10144.509</v>
      </c>
    </row>
    <row r="13" spans="1:5" x14ac:dyDescent="0.3">
      <c r="A13" s="30">
        <v>33939</v>
      </c>
      <c r="B13" s="27">
        <v>10472.49</v>
      </c>
    </row>
    <row r="14" spans="1:5" x14ac:dyDescent="0.3">
      <c r="A14" s="30">
        <v>33970</v>
      </c>
      <c r="B14" s="27">
        <v>8953.07</v>
      </c>
    </row>
    <row r="15" spans="1:5" x14ac:dyDescent="0.3">
      <c r="A15" s="30">
        <v>34001</v>
      </c>
      <c r="B15" s="27">
        <v>9230.69</v>
      </c>
    </row>
    <row r="16" spans="1:5" x14ac:dyDescent="0.3">
      <c r="A16" s="30">
        <v>34029</v>
      </c>
      <c r="B16" s="27">
        <v>11060.976000000001</v>
      </c>
    </row>
    <row r="17" spans="1:5" x14ac:dyDescent="0.3">
      <c r="A17" s="30">
        <v>34060</v>
      </c>
      <c r="B17" s="27">
        <v>12364.610999999999</v>
      </c>
    </row>
    <row r="18" spans="1:5" x14ac:dyDescent="0.3">
      <c r="A18" s="30">
        <v>34090</v>
      </c>
      <c r="B18" s="27">
        <v>13231.88</v>
      </c>
    </row>
    <row r="19" spans="1:5" x14ac:dyDescent="0.3">
      <c r="A19" s="30">
        <v>34121</v>
      </c>
      <c r="B19" s="27">
        <v>13174.300999999999</v>
      </c>
    </row>
    <row r="20" spans="1:5" x14ac:dyDescent="0.3">
      <c r="A20" s="30">
        <v>34151</v>
      </c>
      <c r="B20" s="27">
        <v>12523.203</v>
      </c>
      <c r="D20" s="11" t="s">
        <v>63</v>
      </c>
    </row>
    <row r="21" spans="1:5" x14ac:dyDescent="0.3">
      <c r="A21" s="30">
        <v>34182</v>
      </c>
      <c r="B21" s="27">
        <v>12456.875</v>
      </c>
      <c r="D21" s="31" t="s">
        <v>79</v>
      </c>
    </row>
    <row r="22" spans="1:5" x14ac:dyDescent="0.3">
      <c r="A22" s="30">
        <v>34213</v>
      </c>
      <c r="B22" s="27">
        <v>12104.222</v>
      </c>
      <c r="D22" t="s">
        <v>80</v>
      </c>
    </row>
    <row r="23" spans="1:5" x14ac:dyDescent="0.3">
      <c r="A23" s="30">
        <v>34243</v>
      </c>
      <c r="B23" s="27">
        <v>12205.699999999999</v>
      </c>
    </row>
    <row r="24" spans="1:5" x14ac:dyDescent="0.3">
      <c r="A24" s="30">
        <v>34274</v>
      </c>
      <c r="B24" s="27">
        <v>11866.605</v>
      </c>
    </row>
    <row r="25" spans="1:5" x14ac:dyDescent="0.3">
      <c r="A25" s="30">
        <v>34304</v>
      </c>
      <c r="B25" s="27">
        <v>11865.769</v>
      </c>
    </row>
    <row r="26" spans="1:5" x14ac:dyDescent="0.3">
      <c r="A26" s="30">
        <v>34335</v>
      </c>
      <c r="B26" s="27">
        <v>9705.0079999999998</v>
      </c>
      <c r="E26" s="11"/>
    </row>
    <row r="27" spans="1:5" x14ac:dyDescent="0.3">
      <c r="A27" s="30">
        <v>34366</v>
      </c>
      <c r="B27" s="27">
        <v>9884.264000000001</v>
      </c>
    </row>
    <row r="28" spans="1:5" x14ac:dyDescent="0.3">
      <c r="A28" s="30">
        <v>34394</v>
      </c>
      <c r="B28" s="27">
        <v>12639.33</v>
      </c>
    </row>
    <row r="29" spans="1:5" x14ac:dyDescent="0.3">
      <c r="A29" s="30">
        <v>34425</v>
      </c>
      <c r="B29" s="27">
        <v>13886.712000000001</v>
      </c>
      <c r="D29" s="29"/>
      <c r="E29" s="28"/>
    </row>
    <row r="30" spans="1:5" x14ac:dyDescent="0.3">
      <c r="A30" s="30">
        <v>34455</v>
      </c>
      <c r="B30" s="27">
        <v>14974.916999999999</v>
      </c>
      <c r="D30" s="30"/>
      <c r="E30" s="27"/>
    </row>
    <row r="31" spans="1:5" x14ac:dyDescent="0.3">
      <c r="A31" s="30">
        <v>34486</v>
      </c>
      <c r="B31" s="27">
        <v>14701.283999999998</v>
      </c>
      <c r="D31" s="30"/>
      <c r="E31" s="27"/>
    </row>
    <row r="32" spans="1:5" x14ac:dyDescent="0.3">
      <c r="A32" s="30">
        <v>34516</v>
      </c>
      <c r="B32" s="27">
        <v>13563.289999999999</v>
      </c>
      <c r="D32" s="30"/>
      <c r="E32" s="27"/>
    </row>
    <row r="33" spans="1:5" x14ac:dyDescent="0.3">
      <c r="A33" s="30">
        <v>34547</v>
      </c>
      <c r="B33" s="27">
        <v>14255.472000000002</v>
      </c>
      <c r="D33" s="30"/>
      <c r="E33" s="27"/>
    </row>
    <row r="34" spans="1:5" x14ac:dyDescent="0.3">
      <c r="A34" s="30">
        <v>34578</v>
      </c>
      <c r="B34" s="27">
        <v>13762.874999999998</v>
      </c>
      <c r="D34" s="30"/>
      <c r="E34" s="27"/>
    </row>
    <row r="35" spans="1:5" x14ac:dyDescent="0.3">
      <c r="A35" s="30">
        <v>34608</v>
      </c>
      <c r="B35" s="27">
        <v>13875.2</v>
      </c>
      <c r="D35" s="30"/>
      <c r="E35" s="27"/>
    </row>
    <row r="36" spans="1:5" x14ac:dyDescent="0.3">
      <c r="A36" s="30">
        <v>34639</v>
      </c>
      <c r="B36" s="27">
        <v>12928.944</v>
      </c>
      <c r="D36" s="30"/>
      <c r="E36" s="27"/>
    </row>
    <row r="37" spans="1:5" x14ac:dyDescent="0.3">
      <c r="A37" s="30">
        <v>34669</v>
      </c>
      <c r="B37" s="27">
        <v>12960.387000000001</v>
      </c>
      <c r="D37" s="30"/>
      <c r="E37" s="27"/>
    </row>
    <row r="38" spans="1:5" x14ac:dyDescent="0.3">
      <c r="A38" s="30">
        <v>34700</v>
      </c>
      <c r="B38" s="27">
        <v>11017.876</v>
      </c>
      <c r="D38" s="30"/>
      <c r="E38" s="27"/>
    </row>
    <row r="39" spans="1:5" x14ac:dyDescent="0.3">
      <c r="A39" s="30">
        <v>34731</v>
      </c>
      <c r="B39" s="27">
        <v>10972.078000000001</v>
      </c>
      <c r="D39" s="30"/>
      <c r="E39" s="27"/>
    </row>
    <row r="40" spans="1:5" x14ac:dyDescent="0.3">
      <c r="A40" s="30">
        <v>34759</v>
      </c>
      <c r="B40" s="27">
        <v>13451.13</v>
      </c>
      <c r="D40" s="30"/>
      <c r="E40" s="27"/>
    </row>
    <row r="41" spans="1:5" x14ac:dyDescent="0.3">
      <c r="A41" s="30">
        <v>34790</v>
      </c>
      <c r="B41" s="27">
        <v>13857.695</v>
      </c>
      <c r="D41" s="30"/>
      <c r="E41" s="27"/>
    </row>
    <row r="42" spans="1:5" x14ac:dyDescent="0.3">
      <c r="A42" s="30">
        <v>34820</v>
      </c>
      <c r="B42" s="27">
        <v>15789.970000000001</v>
      </c>
      <c r="D42" s="30"/>
      <c r="E42" s="27"/>
    </row>
    <row r="43" spans="1:5" x14ac:dyDescent="0.3">
      <c r="A43" s="30">
        <v>34851</v>
      </c>
      <c r="B43" s="27">
        <v>15404.076000000001</v>
      </c>
      <c r="D43" s="30"/>
      <c r="E43" s="27"/>
    </row>
    <row r="44" spans="1:5" x14ac:dyDescent="0.3">
      <c r="A44" s="30">
        <v>34881</v>
      </c>
      <c r="B44" s="27">
        <v>14108.93</v>
      </c>
      <c r="D44" s="30"/>
      <c r="E44" s="27"/>
    </row>
    <row r="45" spans="1:5" x14ac:dyDescent="0.3">
      <c r="A45" s="30">
        <v>34912</v>
      </c>
      <c r="B45" s="27">
        <v>14736.590999999999</v>
      </c>
      <c r="D45" s="30"/>
      <c r="E45" s="27"/>
    </row>
    <row r="46" spans="1:5" x14ac:dyDescent="0.3">
      <c r="A46" s="30">
        <v>34943</v>
      </c>
      <c r="B46" s="27">
        <v>13933.858999999999</v>
      </c>
      <c r="D46" s="30"/>
      <c r="E46" s="27"/>
    </row>
    <row r="47" spans="1:5" x14ac:dyDescent="0.3">
      <c r="A47" s="30">
        <v>34973</v>
      </c>
      <c r="B47" s="27">
        <v>14545.008</v>
      </c>
      <c r="D47" s="30"/>
      <c r="E47" s="27"/>
    </row>
    <row r="48" spans="1:5" x14ac:dyDescent="0.3">
      <c r="A48" s="30">
        <v>35004</v>
      </c>
      <c r="B48" s="27">
        <v>13598.779999999999</v>
      </c>
      <c r="D48" s="30"/>
      <c r="E48" s="27"/>
    </row>
    <row r="49" spans="1:5" x14ac:dyDescent="0.3">
      <c r="A49" s="30">
        <v>35034</v>
      </c>
      <c r="B49" s="27">
        <v>13170.651</v>
      </c>
      <c r="D49" s="30"/>
      <c r="E49" s="27"/>
    </row>
    <row r="50" spans="1:5" x14ac:dyDescent="0.3">
      <c r="A50" s="30">
        <v>35065</v>
      </c>
      <c r="B50" s="27">
        <v>11568.974999999999</v>
      </c>
      <c r="D50" s="30"/>
      <c r="E50" s="27"/>
    </row>
    <row r="51" spans="1:5" x14ac:dyDescent="0.3">
      <c r="A51" s="30">
        <v>35096</v>
      </c>
      <c r="B51" s="27">
        <v>11790.24</v>
      </c>
      <c r="D51" s="30"/>
      <c r="E51" s="27"/>
    </row>
    <row r="52" spans="1:5" x14ac:dyDescent="0.3">
      <c r="A52" s="30">
        <v>35125</v>
      </c>
      <c r="B52" s="27">
        <v>13360.431999999999</v>
      </c>
      <c r="D52" s="30"/>
      <c r="E52" s="27"/>
    </row>
    <row r="53" spans="1:5" x14ac:dyDescent="0.3">
      <c r="A53" s="30">
        <v>35156</v>
      </c>
      <c r="B53" s="27">
        <v>15644.939999999999</v>
      </c>
      <c r="D53" s="30"/>
      <c r="E53" s="27"/>
    </row>
    <row r="54" spans="1:5" x14ac:dyDescent="0.3">
      <c r="A54" s="30">
        <v>35186</v>
      </c>
      <c r="B54" s="27">
        <v>17079.899999999998</v>
      </c>
      <c r="D54" s="30"/>
      <c r="E54" s="27"/>
    </row>
    <row r="55" spans="1:5" x14ac:dyDescent="0.3">
      <c r="A55" s="30">
        <v>35217</v>
      </c>
      <c r="B55" s="27">
        <v>16153.768000000002</v>
      </c>
      <c r="D55" s="30"/>
      <c r="E55" s="27"/>
    </row>
    <row r="56" spans="1:5" x14ac:dyDescent="0.3">
      <c r="A56" s="30">
        <v>35247</v>
      </c>
      <c r="B56" s="27">
        <v>16160.340000000002</v>
      </c>
      <c r="D56" s="30"/>
      <c r="E56" s="27"/>
    </row>
    <row r="57" spans="1:5" x14ac:dyDescent="0.3">
      <c r="A57" s="30">
        <v>35278</v>
      </c>
      <c r="B57" s="27">
        <v>15789.974</v>
      </c>
      <c r="D57" s="30"/>
      <c r="E57" s="27"/>
    </row>
    <row r="58" spans="1:5" x14ac:dyDescent="0.3">
      <c r="A58" s="30">
        <v>35309</v>
      </c>
      <c r="B58" s="27">
        <v>14884.076999999999</v>
      </c>
      <c r="D58" s="30"/>
      <c r="E58" s="27"/>
    </row>
    <row r="59" spans="1:5" x14ac:dyDescent="0.3">
      <c r="A59" s="30">
        <v>35339</v>
      </c>
      <c r="B59" s="27">
        <v>16152.960000000001</v>
      </c>
      <c r="D59" s="30"/>
      <c r="E59" s="27"/>
    </row>
    <row r="60" spans="1:5" x14ac:dyDescent="0.3">
      <c r="A60" s="30">
        <v>35370</v>
      </c>
      <c r="B60" s="27">
        <v>14439.743999999999</v>
      </c>
      <c r="D60" s="30"/>
      <c r="E60" s="27"/>
    </row>
    <row r="61" spans="1:5" x14ac:dyDescent="0.3">
      <c r="A61" s="30">
        <v>35400</v>
      </c>
      <c r="B61" s="27">
        <v>13691.720000000001</v>
      </c>
      <c r="D61" s="30"/>
      <c r="E61" s="27"/>
    </row>
    <row r="62" spans="1:5" x14ac:dyDescent="0.3">
      <c r="A62" s="30">
        <v>35431</v>
      </c>
      <c r="B62" s="27">
        <v>12507.130999999999</v>
      </c>
      <c r="D62" s="30"/>
      <c r="E62" s="27"/>
    </row>
    <row r="63" spans="1:5" x14ac:dyDescent="0.3">
      <c r="A63" s="30">
        <v>35462</v>
      </c>
      <c r="B63" s="27">
        <v>12464.361000000001</v>
      </c>
      <c r="D63" s="30"/>
      <c r="E63" s="27"/>
    </row>
    <row r="64" spans="1:5" x14ac:dyDescent="0.3">
      <c r="A64" s="30">
        <v>35490</v>
      </c>
      <c r="B64" s="27">
        <v>15005.451999999999</v>
      </c>
      <c r="D64" s="30"/>
      <c r="E64" s="27"/>
    </row>
    <row r="65" spans="1:5" x14ac:dyDescent="0.3">
      <c r="A65" s="30">
        <v>35521</v>
      </c>
      <c r="B65" s="27">
        <v>17201.355</v>
      </c>
      <c r="D65" s="30"/>
      <c r="E65" s="27"/>
    </row>
    <row r="66" spans="1:5" x14ac:dyDescent="0.3">
      <c r="A66" s="30">
        <v>35551</v>
      </c>
      <c r="B66" s="27">
        <v>18444.435000000001</v>
      </c>
      <c r="D66" s="30"/>
      <c r="E66" s="27"/>
    </row>
    <row r="67" spans="1:5" x14ac:dyDescent="0.3">
      <c r="A67" s="30">
        <v>35582</v>
      </c>
      <c r="B67" s="27">
        <v>17621.225999999999</v>
      </c>
      <c r="D67" s="30"/>
      <c r="E67" s="27"/>
    </row>
    <row r="68" spans="1:5" x14ac:dyDescent="0.3">
      <c r="A68" s="30">
        <v>35612</v>
      </c>
      <c r="B68" s="27">
        <v>17458.488999999998</v>
      </c>
      <c r="D68" s="30"/>
      <c r="E68" s="27"/>
    </row>
    <row r="69" spans="1:5" x14ac:dyDescent="0.3">
      <c r="A69" s="30">
        <v>35643</v>
      </c>
      <c r="B69" s="27">
        <v>16315.486000000001</v>
      </c>
      <c r="D69" s="30"/>
      <c r="E69" s="27"/>
    </row>
    <row r="70" spans="1:5" x14ac:dyDescent="0.3">
      <c r="A70" s="30">
        <v>35674</v>
      </c>
      <c r="B70" s="27">
        <v>16657.508999999998</v>
      </c>
      <c r="D70" s="30"/>
      <c r="E70" s="27"/>
    </row>
    <row r="71" spans="1:5" x14ac:dyDescent="0.3">
      <c r="A71" s="30">
        <v>35704</v>
      </c>
      <c r="B71" s="27">
        <v>17319.543999999998</v>
      </c>
      <c r="D71" s="30"/>
      <c r="E71" s="27"/>
    </row>
    <row r="72" spans="1:5" x14ac:dyDescent="0.3">
      <c r="A72" s="30">
        <v>35735</v>
      </c>
      <c r="B72" s="27">
        <v>14784.57</v>
      </c>
      <c r="D72" s="30"/>
      <c r="E72" s="27"/>
    </row>
    <row r="73" spans="1:5" x14ac:dyDescent="0.3">
      <c r="A73" s="30">
        <v>35765</v>
      </c>
      <c r="B73" s="27">
        <v>15309.216</v>
      </c>
      <c r="D73" s="30"/>
      <c r="E73" s="27"/>
    </row>
    <row r="74" spans="1:5" x14ac:dyDescent="0.3">
      <c r="A74" s="30">
        <v>35796</v>
      </c>
      <c r="B74" s="27">
        <v>13263.852000000001</v>
      </c>
      <c r="D74" s="30"/>
      <c r="E74" s="27"/>
    </row>
    <row r="75" spans="1:5" x14ac:dyDescent="0.3">
      <c r="A75" s="30">
        <v>35827</v>
      </c>
      <c r="B75" s="27">
        <v>13153.138000000001</v>
      </c>
      <c r="D75" s="30"/>
      <c r="E75" s="27"/>
    </row>
    <row r="76" spans="1:5" x14ac:dyDescent="0.3">
      <c r="A76" s="30">
        <v>35855</v>
      </c>
      <c r="B76" s="27">
        <v>15982.647999999999</v>
      </c>
      <c r="D76" s="30"/>
      <c r="E76" s="27"/>
    </row>
    <row r="77" spans="1:5" x14ac:dyDescent="0.3">
      <c r="A77" s="30">
        <v>35886</v>
      </c>
      <c r="B77" s="27">
        <v>18387.600000000002</v>
      </c>
      <c r="D77" s="30"/>
      <c r="E77" s="27"/>
    </row>
    <row r="78" spans="1:5" x14ac:dyDescent="0.3">
      <c r="A78" s="30">
        <v>35916</v>
      </c>
      <c r="B78" s="27">
        <v>19118.221999999998</v>
      </c>
      <c r="D78" s="30"/>
      <c r="E78" s="27"/>
    </row>
    <row r="79" spans="1:5" x14ac:dyDescent="0.3">
      <c r="A79" s="30">
        <v>35947</v>
      </c>
      <c r="B79" s="27">
        <v>19111.314000000002</v>
      </c>
      <c r="D79" s="30"/>
      <c r="E79" s="27"/>
    </row>
    <row r="80" spans="1:5" x14ac:dyDescent="0.3">
      <c r="A80" s="30">
        <v>35977</v>
      </c>
      <c r="B80" s="27">
        <v>18349.528999999999</v>
      </c>
      <c r="D80" s="30"/>
      <c r="E80" s="27"/>
    </row>
    <row r="81" spans="1:5" x14ac:dyDescent="0.3">
      <c r="A81" s="30">
        <v>36008</v>
      </c>
      <c r="B81" s="27">
        <v>17097.248</v>
      </c>
      <c r="D81" s="30"/>
      <c r="E81" s="27"/>
    </row>
    <row r="82" spans="1:5" x14ac:dyDescent="0.3">
      <c r="A82" s="30">
        <v>36039</v>
      </c>
      <c r="B82" s="27">
        <v>17260.523999999998</v>
      </c>
      <c r="D82" s="30"/>
      <c r="E82" s="27"/>
    </row>
    <row r="83" spans="1:5" x14ac:dyDescent="0.3">
      <c r="A83" s="30">
        <v>36069</v>
      </c>
      <c r="B83" s="27">
        <v>17948.986999999997</v>
      </c>
      <c r="D83" s="30"/>
      <c r="E83" s="27"/>
    </row>
    <row r="84" spans="1:5" x14ac:dyDescent="0.3">
      <c r="A84" s="30">
        <v>36100</v>
      </c>
      <c r="B84" s="27">
        <v>16109.789000000001</v>
      </c>
      <c r="D84" s="30"/>
      <c r="E84" s="27"/>
    </row>
    <row r="85" spans="1:5" x14ac:dyDescent="0.3">
      <c r="A85" s="30">
        <v>36130</v>
      </c>
      <c r="B85" s="27">
        <v>16498.263999999999</v>
      </c>
      <c r="D85" s="30"/>
      <c r="E85" s="27"/>
    </row>
    <row r="86" spans="1:5" x14ac:dyDescent="0.3">
      <c r="A86" s="30">
        <v>36161</v>
      </c>
      <c r="B86" s="27">
        <v>13848.692000000001</v>
      </c>
      <c r="D86" s="30"/>
      <c r="E86" s="27"/>
    </row>
    <row r="87" spans="1:5" x14ac:dyDescent="0.3">
      <c r="A87" s="30">
        <v>36192</v>
      </c>
      <c r="B87" s="27">
        <v>14282.628000000001</v>
      </c>
      <c r="D87" s="30"/>
      <c r="E87" s="27"/>
    </row>
    <row r="88" spans="1:5" x14ac:dyDescent="0.3">
      <c r="A88" s="30">
        <v>36220</v>
      </c>
      <c r="B88" s="27">
        <v>17688.96</v>
      </c>
      <c r="D88" s="30"/>
      <c r="E88" s="27"/>
    </row>
    <row r="89" spans="1:5" x14ac:dyDescent="0.3">
      <c r="A89" s="30">
        <v>36251</v>
      </c>
      <c r="B89" s="27">
        <v>19765.800999999999</v>
      </c>
      <c r="D89" s="30"/>
      <c r="E89" s="27"/>
    </row>
    <row r="90" spans="1:5" x14ac:dyDescent="0.3">
      <c r="A90" s="30">
        <v>36281</v>
      </c>
      <c r="B90" s="27">
        <v>20690.670000000002</v>
      </c>
      <c r="D90" s="30"/>
      <c r="E90" s="27"/>
    </row>
    <row r="91" spans="1:5" x14ac:dyDescent="0.3">
      <c r="A91" s="30">
        <v>36312</v>
      </c>
      <c r="B91" s="27">
        <v>20664.349999999999</v>
      </c>
      <c r="D91" s="30"/>
      <c r="E91" s="27"/>
    </row>
    <row r="92" spans="1:5" x14ac:dyDescent="0.3">
      <c r="A92" s="30">
        <v>36342</v>
      </c>
      <c r="B92" s="27">
        <v>19492.175999999999</v>
      </c>
      <c r="D92" s="30"/>
      <c r="E92" s="27"/>
    </row>
    <row r="93" spans="1:5" x14ac:dyDescent="0.3">
      <c r="A93" s="30">
        <v>36373</v>
      </c>
      <c r="B93" s="27">
        <v>18964.594000000001</v>
      </c>
      <c r="D93" s="30"/>
      <c r="E93" s="27"/>
    </row>
    <row r="94" spans="1:5" x14ac:dyDescent="0.3">
      <c r="A94" s="30">
        <v>36404</v>
      </c>
      <c r="B94" s="27">
        <v>18393.099999999999</v>
      </c>
      <c r="D94" s="30"/>
      <c r="E94" s="27"/>
    </row>
    <row r="95" spans="1:5" x14ac:dyDescent="0.3">
      <c r="A95" s="30">
        <v>36434</v>
      </c>
      <c r="B95" s="27">
        <v>18699.03</v>
      </c>
      <c r="D95" s="30"/>
      <c r="E95" s="27"/>
    </row>
    <row r="96" spans="1:5" x14ac:dyDescent="0.3">
      <c r="A96" s="30">
        <v>36465</v>
      </c>
      <c r="B96" s="27">
        <v>18129.407999999999</v>
      </c>
      <c r="D96" s="30"/>
      <c r="E96" s="27"/>
    </row>
    <row r="97" spans="1:5" x14ac:dyDescent="0.3">
      <c r="A97" s="30">
        <v>36495</v>
      </c>
      <c r="B97" s="27">
        <v>17671.5</v>
      </c>
      <c r="D97" s="30"/>
      <c r="E97" s="27"/>
    </row>
    <row r="98" spans="1:5" x14ac:dyDescent="0.3">
      <c r="A98" s="30">
        <v>36526</v>
      </c>
      <c r="B98" s="27">
        <v>15298.140000000001</v>
      </c>
      <c r="D98" s="30"/>
      <c r="E98" s="27"/>
    </row>
    <row r="99" spans="1:5" x14ac:dyDescent="0.3">
      <c r="A99" s="30">
        <v>36557</v>
      </c>
      <c r="B99" s="27">
        <v>15891.804</v>
      </c>
      <c r="D99" s="30"/>
      <c r="E99" s="27"/>
    </row>
    <row r="100" spans="1:5" x14ac:dyDescent="0.3">
      <c r="A100" s="30">
        <v>36586</v>
      </c>
      <c r="B100" s="27">
        <v>20074.125</v>
      </c>
      <c r="D100" s="30"/>
      <c r="E100" s="27"/>
    </row>
    <row r="101" spans="1:5" x14ac:dyDescent="0.3">
      <c r="A101" s="30">
        <v>36617</v>
      </c>
      <c r="B101" s="27">
        <v>20201.103999999999</v>
      </c>
      <c r="D101" s="30"/>
      <c r="E101" s="27"/>
    </row>
    <row r="102" spans="1:5" x14ac:dyDescent="0.3">
      <c r="A102" s="30">
        <v>36647</v>
      </c>
      <c r="B102" s="27">
        <v>23183.784</v>
      </c>
      <c r="D102" s="30"/>
      <c r="E102" s="27"/>
    </row>
    <row r="103" spans="1:5" x14ac:dyDescent="0.3">
      <c r="A103" s="30">
        <v>36678</v>
      </c>
      <c r="B103" s="27">
        <v>21841.846000000001</v>
      </c>
      <c r="D103" s="30"/>
      <c r="E103" s="27"/>
    </row>
    <row r="104" spans="1:5" x14ac:dyDescent="0.3">
      <c r="A104" s="30">
        <v>36708</v>
      </c>
      <c r="B104" s="27">
        <v>19703.315999999999</v>
      </c>
      <c r="D104" s="30"/>
      <c r="E104" s="27"/>
    </row>
    <row r="105" spans="1:5" x14ac:dyDescent="0.3">
      <c r="A105" s="30">
        <v>36739</v>
      </c>
      <c r="B105" s="27">
        <v>20182.814999999999</v>
      </c>
      <c r="D105" s="30"/>
      <c r="E105" s="27"/>
    </row>
    <row r="106" spans="1:5" x14ac:dyDescent="0.3">
      <c r="A106" s="30">
        <v>36770</v>
      </c>
      <c r="B106" s="27">
        <v>18717.813999999998</v>
      </c>
      <c r="D106" s="30"/>
      <c r="E106" s="27"/>
    </row>
    <row r="107" spans="1:5" x14ac:dyDescent="0.3">
      <c r="A107" s="30">
        <v>36800</v>
      </c>
      <c r="B107" s="27">
        <v>19401.195</v>
      </c>
      <c r="D107" s="30"/>
      <c r="E107" s="27"/>
    </row>
    <row r="108" spans="1:5" x14ac:dyDescent="0.3">
      <c r="A108" s="30">
        <v>36831</v>
      </c>
      <c r="B108" s="27">
        <v>17829.306</v>
      </c>
      <c r="D108" s="30"/>
      <c r="E108" s="27"/>
    </row>
    <row r="109" spans="1:5" x14ac:dyDescent="0.3">
      <c r="A109" s="30">
        <v>36861</v>
      </c>
      <c r="B109" s="27">
        <v>16897.788</v>
      </c>
      <c r="D109" s="30"/>
      <c r="E109" s="27"/>
    </row>
    <row r="110" spans="1:5" x14ac:dyDescent="0.3">
      <c r="A110" s="30">
        <v>36892</v>
      </c>
      <c r="B110" s="27">
        <v>15764.111999999999</v>
      </c>
      <c r="D110" s="30"/>
      <c r="E110" s="27"/>
    </row>
    <row r="111" spans="1:5" x14ac:dyDescent="0.3">
      <c r="A111" s="30">
        <v>36923</v>
      </c>
      <c r="B111" s="27">
        <v>15522.024000000001</v>
      </c>
      <c r="D111" s="30"/>
      <c r="E111" s="27"/>
    </row>
    <row r="112" spans="1:5" x14ac:dyDescent="0.3">
      <c r="A112" s="30">
        <v>36951</v>
      </c>
      <c r="B112" s="27">
        <v>19112.074000000001</v>
      </c>
      <c r="D112" s="30"/>
      <c r="E112" s="27"/>
    </row>
    <row r="113" spans="1:5" x14ac:dyDescent="0.3">
      <c r="A113" s="30">
        <v>36982</v>
      </c>
      <c r="B113" s="27">
        <v>22247.316000000003</v>
      </c>
      <c r="D113" s="30"/>
      <c r="E113" s="27"/>
    </row>
    <row r="114" spans="1:5" x14ac:dyDescent="0.3">
      <c r="A114" s="30">
        <v>37012</v>
      </c>
      <c r="B114" s="27">
        <v>24800.957000000002</v>
      </c>
      <c r="D114" s="30"/>
      <c r="E114" s="27"/>
    </row>
    <row r="115" spans="1:5" x14ac:dyDescent="0.3">
      <c r="A115" s="30">
        <v>37043</v>
      </c>
      <c r="B115" s="27">
        <v>22685.999999999996</v>
      </c>
      <c r="D115" s="30"/>
      <c r="E115" s="27"/>
    </row>
    <row r="116" spans="1:5" x14ac:dyDescent="0.3">
      <c r="A116" s="30">
        <v>37073</v>
      </c>
      <c r="B116" s="27">
        <v>21028.280000000002</v>
      </c>
      <c r="D116" s="30"/>
      <c r="E116" s="27"/>
    </row>
    <row r="117" spans="1:5" x14ac:dyDescent="0.3">
      <c r="A117" s="30">
        <v>37104</v>
      </c>
      <c r="B117" s="27">
        <v>21155.040000000001</v>
      </c>
      <c r="D117" s="30"/>
      <c r="E117" s="27"/>
    </row>
    <row r="118" spans="1:5" x14ac:dyDescent="0.3">
      <c r="A118" s="30">
        <v>37135</v>
      </c>
      <c r="B118" s="27">
        <v>18838.112000000001</v>
      </c>
      <c r="D118" s="30"/>
      <c r="E118" s="27"/>
    </row>
    <row r="119" spans="1:5" x14ac:dyDescent="0.3">
      <c r="A119" s="30">
        <v>37165</v>
      </c>
      <c r="B119" s="27">
        <v>21056.7</v>
      </c>
      <c r="D119" s="30"/>
      <c r="E119" s="27"/>
    </row>
    <row r="120" spans="1:5" x14ac:dyDescent="0.3">
      <c r="A120" s="30">
        <v>37196</v>
      </c>
      <c r="B120" s="27">
        <v>19082.809999999998</v>
      </c>
      <c r="D120" s="30"/>
      <c r="E120" s="27"/>
    </row>
    <row r="121" spans="1:5" x14ac:dyDescent="0.3">
      <c r="A121" s="30">
        <v>37226</v>
      </c>
      <c r="B121" s="27">
        <v>17484.28</v>
      </c>
      <c r="D121" s="30"/>
      <c r="E121" s="27"/>
    </row>
    <row r="122" spans="1:5" x14ac:dyDescent="0.3">
      <c r="A122" s="30">
        <v>37257</v>
      </c>
      <c r="B122" s="27">
        <v>16653.662</v>
      </c>
      <c r="D122" s="30"/>
      <c r="E122" s="27"/>
    </row>
    <row r="123" spans="1:5" x14ac:dyDescent="0.3">
      <c r="A123" s="30">
        <v>37288</v>
      </c>
      <c r="B123" s="27">
        <v>16083.76</v>
      </c>
      <c r="D123" s="30"/>
      <c r="E123" s="27"/>
    </row>
    <row r="124" spans="1:5" x14ac:dyDescent="0.3">
      <c r="A124" s="30">
        <v>37316</v>
      </c>
      <c r="B124" s="27">
        <v>19310.759999999998</v>
      </c>
      <c r="D124" s="30"/>
      <c r="E124" s="27"/>
    </row>
    <row r="125" spans="1:5" x14ac:dyDescent="0.3">
      <c r="A125" s="30">
        <v>37347</v>
      </c>
      <c r="B125" s="27">
        <v>24145.99</v>
      </c>
      <c r="D125" s="30"/>
      <c r="E125" s="27"/>
    </row>
    <row r="126" spans="1:5" x14ac:dyDescent="0.3">
      <c r="A126" s="30">
        <v>37377</v>
      </c>
      <c r="B126" s="27">
        <v>25654.146000000001</v>
      </c>
      <c r="D126" s="30"/>
      <c r="E126" s="27"/>
    </row>
    <row r="127" spans="1:5" x14ac:dyDescent="0.3">
      <c r="A127" s="30">
        <v>37408</v>
      </c>
      <c r="B127" s="27">
        <v>23025.474999999999</v>
      </c>
      <c r="D127" s="30"/>
      <c r="E127" s="27"/>
    </row>
    <row r="128" spans="1:5" x14ac:dyDescent="0.3">
      <c r="A128" s="30">
        <v>37438</v>
      </c>
      <c r="B128" s="27">
        <v>22534.66</v>
      </c>
      <c r="D128" s="30"/>
      <c r="E128" s="27"/>
    </row>
    <row r="129" spans="1:5" x14ac:dyDescent="0.3">
      <c r="A129" s="30">
        <v>37469</v>
      </c>
      <c r="B129" s="27">
        <v>21551.686000000002</v>
      </c>
      <c r="D129" s="30"/>
      <c r="E129" s="27"/>
    </row>
    <row r="130" spans="1:5" x14ac:dyDescent="0.3">
      <c r="A130" s="30">
        <v>37500</v>
      </c>
      <c r="B130" s="27">
        <v>20234.432000000001</v>
      </c>
      <c r="D130" s="30"/>
      <c r="E130" s="27"/>
    </row>
    <row r="131" spans="1:5" x14ac:dyDescent="0.3">
      <c r="A131" s="30">
        <v>37530</v>
      </c>
      <c r="B131" s="27">
        <v>21674.356</v>
      </c>
      <c r="D131" s="30"/>
      <c r="E131" s="27"/>
    </row>
    <row r="132" spans="1:5" x14ac:dyDescent="0.3">
      <c r="A132" s="30">
        <v>37561</v>
      </c>
      <c r="B132" s="27">
        <v>19647.953000000001</v>
      </c>
      <c r="D132" s="30"/>
      <c r="E132" s="27"/>
    </row>
    <row r="133" spans="1:5" x14ac:dyDescent="0.3">
      <c r="A133" s="30">
        <v>37591</v>
      </c>
      <c r="B133" s="27">
        <v>18046.86</v>
      </c>
      <c r="D133" s="30"/>
      <c r="E133" s="27"/>
    </row>
    <row r="134" spans="1:5" x14ac:dyDescent="0.3">
      <c r="A134" s="30">
        <v>37622</v>
      </c>
      <c r="B134" s="27">
        <v>17335.05</v>
      </c>
      <c r="D134" s="30"/>
      <c r="E134" s="27"/>
    </row>
    <row r="135" spans="1:5" x14ac:dyDescent="0.3">
      <c r="A135" s="30">
        <v>37653</v>
      </c>
      <c r="B135" s="27">
        <v>15631.980000000001</v>
      </c>
      <c r="D135" s="30"/>
      <c r="E135" s="27"/>
    </row>
    <row r="136" spans="1:5" x14ac:dyDescent="0.3">
      <c r="A136" s="30">
        <v>37681</v>
      </c>
      <c r="B136" s="27">
        <v>20259.7</v>
      </c>
      <c r="D136" s="30"/>
      <c r="E136" s="27"/>
    </row>
    <row r="137" spans="1:5" x14ac:dyDescent="0.3">
      <c r="A137" s="30">
        <v>37712</v>
      </c>
      <c r="B137" s="27">
        <v>24056.181999999997</v>
      </c>
      <c r="D137" s="30"/>
      <c r="E137" s="27"/>
    </row>
    <row r="138" spans="1:5" x14ac:dyDescent="0.3">
      <c r="A138" s="30">
        <v>37742</v>
      </c>
      <c r="B138" s="27">
        <v>25742.896000000001</v>
      </c>
      <c r="D138" s="30"/>
      <c r="E138" s="27"/>
    </row>
    <row r="139" spans="1:5" x14ac:dyDescent="0.3">
      <c r="A139" s="30">
        <v>37773</v>
      </c>
      <c r="B139" s="27">
        <v>24929.399000000001</v>
      </c>
      <c r="D139" s="30"/>
      <c r="E139" s="27"/>
    </row>
    <row r="140" spans="1:5" x14ac:dyDescent="0.3">
      <c r="A140" s="30">
        <v>37803</v>
      </c>
      <c r="B140" s="27">
        <v>24363.108</v>
      </c>
      <c r="D140" s="30"/>
      <c r="E140" s="27"/>
    </row>
    <row r="141" spans="1:5" x14ac:dyDescent="0.3">
      <c r="A141" s="30">
        <v>37834</v>
      </c>
      <c r="B141" s="27">
        <v>22691.400999999998</v>
      </c>
      <c r="D141" s="30"/>
      <c r="E141" s="27"/>
    </row>
    <row r="142" spans="1:5" x14ac:dyDescent="0.3">
      <c r="A142" s="30">
        <v>37865</v>
      </c>
      <c r="B142" s="27">
        <v>22811.040000000001</v>
      </c>
      <c r="D142" s="30"/>
      <c r="E142" s="27"/>
    </row>
    <row r="143" spans="1:5" x14ac:dyDescent="0.3">
      <c r="A143" s="30">
        <v>37895</v>
      </c>
      <c r="B143" s="27">
        <v>24035.319</v>
      </c>
      <c r="D143" s="30"/>
      <c r="E143" s="27"/>
    </row>
    <row r="144" spans="1:5" x14ac:dyDescent="0.3">
      <c r="A144" s="30">
        <v>37926</v>
      </c>
      <c r="B144" s="27">
        <v>20829.103999999999</v>
      </c>
      <c r="D144" s="30"/>
      <c r="E144" s="27"/>
    </row>
    <row r="145" spans="1:5" x14ac:dyDescent="0.3">
      <c r="A145" s="30">
        <v>37956</v>
      </c>
      <c r="B145" s="27">
        <v>20677.932000000001</v>
      </c>
      <c r="D145" s="30"/>
      <c r="E145" s="27"/>
    </row>
    <row r="146" spans="1:5" x14ac:dyDescent="0.3">
      <c r="A146" s="30">
        <v>37987</v>
      </c>
      <c r="B146" s="27">
        <v>18109.600000000002</v>
      </c>
      <c r="D146" s="30"/>
      <c r="E146" s="27"/>
    </row>
    <row r="147" spans="1:5" x14ac:dyDescent="0.3">
      <c r="A147" s="30">
        <v>38018</v>
      </c>
      <c r="B147" s="27">
        <v>17840.695</v>
      </c>
      <c r="D147" s="30"/>
      <c r="E147" s="27"/>
    </row>
    <row r="148" spans="1:5" x14ac:dyDescent="0.3">
      <c r="A148" s="30">
        <v>38047</v>
      </c>
      <c r="B148" s="27">
        <v>25041.984</v>
      </c>
      <c r="D148" s="30"/>
      <c r="E148" s="27"/>
    </row>
    <row r="149" spans="1:5" x14ac:dyDescent="0.3">
      <c r="A149" s="30">
        <v>38078</v>
      </c>
      <c r="B149" s="27">
        <v>27954.969999999998</v>
      </c>
      <c r="D149" s="30"/>
      <c r="E149" s="27"/>
    </row>
    <row r="150" spans="1:5" x14ac:dyDescent="0.3">
      <c r="A150" s="30">
        <v>38108</v>
      </c>
      <c r="B150" s="27">
        <v>28571.399999999998</v>
      </c>
      <c r="D150" s="30"/>
      <c r="E150" s="27"/>
    </row>
    <row r="151" spans="1:5" x14ac:dyDescent="0.3">
      <c r="A151" s="30">
        <v>38139</v>
      </c>
      <c r="B151" s="27">
        <v>28733.874</v>
      </c>
      <c r="D151" s="30"/>
      <c r="E151" s="27"/>
    </row>
    <row r="152" spans="1:5" x14ac:dyDescent="0.3">
      <c r="A152" s="30">
        <v>38169</v>
      </c>
      <c r="B152" s="27">
        <v>26182.045999999998</v>
      </c>
      <c r="D152" s="30"/>
      <c r="E152" s="27"/>
    </row>
    <row r="153" spans="1:5" x14ac:dyDescent="0.3">
      <c r="A153" s="30">
        <v>38200</v>
      </c>
      <c r="B153" s="27">
        <v>25479.102999999999</v>
      </c>
      <c r="D153" s="30"/>
      <c r="E153" s="27"/>
    </row>
    <row r="154" spans="1:5" x14ac:dyDescent="0.3">
      <c r="A154" s="30">
        <v>38231</v>
      </c>
      <c r="B154" s="27">
        <v>25195.27</v>
      </c>
      <c r="D154" s="30"/>
      <c r="E154" s="27"/>
    </row>
    <row r="155" spans="1:5" x14ac:dyDescent="0.3">
      <c r="A155" s="30">
        <v>38261</v>
      </c>
      <c r="B155" s="27">
        <v>24891.684000000001</v>
      </c>
      <c r="D155" s="30"/>
      <c r="E155" s="27"/>
    </row>
    <row r="156" spans="1:5" x14ac:dyDescent="0.3">
      <c r="A156" s="30">
        <v>38292</v>
      </c>
      <c r="B156" s="27">
        <v>24024.987999999998</v>
      </c>
      <c r="D156" s="30"/>
      <c r="E156" s="27"/>
    </row>
    <row r="157" spans="1:5" x14ac:dyDescent="0.3">
      <c r="A157" s="30">
        <v>38322</v>
      </c>
      <c r="B157" s="27">
        <v>23342.210999999999</v>
      </c>
      <c r="D157" s="30"/>
      <c r="E157" s="27"/>
    </row>
    <row r="158" spans="1:5" x14ac:dyDescent="0.3">
      <c r="A158" s="30">
        <v>38353</v>
      </c>
      <c r="B158" s="27">
        <v>20077.902000000002</v>
      </c>
      <c r="D158" s="30"/>
      <c r="E158" s="27"/>
    </row>
    <row r="159" spans="1:5" x14ac:dyDescent="0.3">
      <c r="A159" s="30">
        <v>38384</v>
      </c>
      <c r="B159" s="27">
        <v>19916.345000000001</v>
      </c>
      <c r="D159" s="30"/>
      <c r="E159" s="27"/>
    </row>
    <row r="160" spans="1:5" x14ac:dyDescent="0.3">
      <c r="A160" s="30">
        <v>38412</v>
      </c>
      <c r="B160" s="27">
        <v>26240.504000000001</v>
      </c>
      <c r="D160" s="30"/>
      <c r="E160" s="27"/>
    </row>
    <row r="161" spans="1:5" x14ac:dyDescent="0.3">
      <c r="A161" s="30">
        <v>38443</v>
      </c>
      <c r="B161" s="27">
        <v>29605.760000000002</v>
      </c>
      <c r="D161" s="30"/>
      <c r="E161" s="27"/>
    </row>
    <row r="162" spans="1:5" x14ac:dyDescent="0.3">
      <c r="A162" s="30">
        <v>38473</v>
      </c>
      <c r="B162" s="27">
        <v>31750.719000000001</v>
      </c>
      <c r="D162" s="30"/>
      <c r="E162" s="27"/>
    </row>
    <row r="163" spans="1:5" x14ac:dyDescent="0.3">
      <c r="A163" s="30">
        <v>38504</v>
      </c>
      <c r="B163" s="27">
        <v>31162.516</v>
      </c>
      <c r="D163" s="30"/>
      <c r="E163" s="27"/>
    </row>
    <row r="164" spans="1:5" x14ac:dyDescent="0.3">
      <c r="A164" s="30">
        <v>38534</v>
      </c>
      <c r="B164" s="27">
        <v>27496.844999999998</v>
      </c>
      <c r="D164" s="30"/>
      <c r="E164" s="27"/>
    </row>
    <row r="165" spans="1:5" x14ac:dyDescent="0.3">
      <c r="A165" s="30">
        <v>38565</v>
      </c>
      <c r="B165" s="27">
        <v>28364.028999999999</v>
      </c>
      <c r="D165" s="30"/>
      <c r="E165" s="27"/>
    </row>
    <row r="166" spans="1:5" x14ac:dyDescent="0.3">
      <c r="A166" s="30">
        <v>38596</v>
      </c>
      <c r="B166" s="27">
        <v>27320.948</v>
      </c>
      <c r="D166" s="30"/>
      <c r="E166" s="27"/>
    </row>
    <row r="167" spans="1:5" x14ac:dyDescent="0.3">
      <c r="A167" s="30">
        <v>38626</v>
      </c>
      <c r="B167" s="27">
        <v>27642.614999999998</v>
      </c>
      <c r="D167" s="30"/>
      <c r="E167" s="27"/>
    </row>
    <row r="168" spans="1:5" x14ac:dyDescent="0.3">
      <c r="A168" s="30">
        <v>38657</v>
      </c>
      <c r="B168" s="27">
        <v>26764.626</v>
      </c>
      <c r="D168" s="30"/>
      <c r="E168" s="27"/>
    </row>
    <row r="169" spans="1:5" x14ac:dyDescent="0.3">
      <c r="A169" s="30">
        <v>38687</v>
      </c>
      <c r="B169" s="27">
        <v>24427.655999999999</v>
      </c>
      <c r="D169" s="30"/>
      <c r="E169" s="27"/>
    </row>
    <row r="170" spans="1:5" x14ac:dyDescent="0.3">
      <c r="A170" s="30">
        <v>38718</v>
      </c>
      <c r="B170" s="27">
        <v>23188.115000000002</v>
      </c>
      <c r="D170" s="30"/>
      <c r="E170" s="27"/>
    </row>
    <row r="171" spans="1:5" x14ac:dyDescent="0.3">
      <c r="A171" s="30">
        <v>38749</v>
      </c>
      <c r="B171" s="27">
        <v>22669.350999999999</v>
      </c>
      <c r="D171" s="30"/>
      <c r="E171" s="27"/>
    </row>
    <row r="172" spans="1:5" x14ac:dyDescent="0.3">
      <c r="A172" s="30">
        <v>38777</v>
      </c>
      <c r="B172" s="27">
        <v>29638.608999999997</v>
      </c>
      <c r="D172" s="30"/>
      <c r="E172" s="27"/>
    </row>
    <row r="173" spans="1:5" x14ac:dyDescent="0.3">
      <c r="A173" s="30">
        <v>38808</v>
      </c>
      <c r="B173" s="27">
        <v>30814.811999999998</v>
      </c>
      <c r="D173" s="30"/>
      <c r="E173" s="27"/>
    </row>
    <row r="174" spans="1:5" x14ac:dyDescent="0.3">
      <c r="A174" s="30">
        <v>38838</v>
      </c>
      <c r="B174" s="27">
        <v>34608.896000000001</v>
      </c>
      <c r="D174" s="30"/>
      <c r="E174" s="27"/>
    </row>
    <row r="175" spans="1:5" x14ac:dyDescent="0.3">
      <c r="A175" s="30">
        <v>38869</v>
      </c>
      <c r="B175" s="27">
        <v>31976.383999999998</v>
      </c>
      <c r="D175" s="30"/>
      <c r="E175" s="27"/>
    </row>
    <row r="176" spans="1:5" x14ac:dyDescent="0.3">
      <c r="A176" s="30">
        <v>38899</v>
      </c>
      <c r="B176" s="27">
        <v>28343.919999999998</v>
      </c>
      <c r="D176" s="30"/>
      <c r="E176" s="27"/>
    </row>
    <row r="177" spans="1:5" x14ac:dyDescent="0.3">
      <c r="A177" s="30">
        <v>38930</v>
      </c>
      <c r="B177" s="27">
        <v>29225.456000000002</v>
      </c>
      <c r="D177" s="30"/>
      <c r="E177" s="27"/>
    </row>
    <row r="178" spans="1:5" x14ac:dyDescent="0.3">
      <c r="A178" s="30">
        <v>38961</v>
      </c>
      <c r="B178" s="27">
        <v>26479.439999999999</v>
      </c>
      <c r="D178" s="30"/>
      <c r="E178" s="27"/>
    </row>
    <row r="179" spans="1:5" x14ac:dyDescent="0.3">
      <c r="A179" s="30">
        <v>38991</v>
      </c>
      <c r="B179" s="27">
        <v>27653.621999999996</v>
      </c>
      <c r="D179" s="30"/>
      <c r="E179" s="27"/>
    </row>
    <row r="180" spans="1:5" x14ac:dyDescent="0.3">
      <c r="A180" s="30">
        <v>39022</v>
      </c>
      <c r="B180" s="27">
        <v>26008.29</v>
      </c>
      <c r="D180" s="30"/>
      <c r="E180" s="27"/>
    </row>
    <row r="181" spans="1:5" x14ac:dyDescent="0.3">
      <c r="A181" s="30">
        <v>39052</v>
      </c>
      <c r="B181" s="27">
        <v>23485.248</v>
      </c>
      <c r="D181" s="30"/>
      <c r="E181" s="27"/>
    </row>
    <row r="182" spans="1:5" x14ac:dyDescent="0.3">
      <c r="A182" s="30">
        <v>39083</v>
      </c>
      <c r="B182" s="27">
        <v>21938.763000000003</v>
      </c>
      <c r="D182" s="30"/>
      <c r="E182" s="27"/>
    </row>
    <row r="183" spans="1:5" x14ac:dyDescent="0.3">
      <c r="A183" s="30">
        <v>39114</v>
      </c>
      <c r="B183" s="27">
        <v>20718.916000000001</v>
      </c>
      <c r="D183" s="30"/>
      <c r="E183" s="27"/>
    </row>
    <row r="184" spans="1:5" x14ac:dyDescent="0.3">
      <c r="A184" s="30">
        <v>39142</v>
      </c>
      <c r="B184" s="27">
        <v>27109.935000000001</v>
      </c>
      <c r="D184" s="30"/>
      <c r="E184" s="27"/>
    </row>
    <row r="185" spans="1:5" x14ac:dyDescent="0.3">
      <c r="A185" s="30">
        <v>39173</v>
      </c>
      <c r="B185" s="27">
        <v>28685.23</v>
      </c>
      <c r="D185" s="30"/>
      <c r="E185" s="27"/>
    </row>
    <row r="186" spans="1:5" x14ac:dyDescent="0.3">
      <c r="A186" s="30">
        <v>39203</v>
      </c>
      <c r="B186" s="27">
        <v>34366.784</v>
      </c>
      <c r="D186" s="30"/>
      <c r="E186" s="27"/>
    </row>
    <row r="187" spans="1:5" x14ac:dyDescent="0.3">
      <c r="A187" s="30">
        <v>39234</v>
      </c>
      <c r="B187" s="27">
        <v>30542.315999999999</v>
      </c>
      <c r="D187" s="30"/>
      <c r="E187" s="27"/>
    </row>
    <row r="188" spans="1:5" x14ac:dyDescent="0.3">
      <c r="A188" s="30">
        <v>39264</v>
      </c>
      <c r="B188" s="27">
        <v>28576.079999999998</v>
      </c>
      <c r="D188" s="30"/>
      <c r="E188" s="27"/>
    </row>
    <row r="189" spans="1:5" x14ac:dyDescent="0.3">
      <c r="A189" s="30">
        <v>39295</v>
      </c>
      <c r="B189" s="27">
        <v>28307.300000000003</v>
      </c>
      <c r="D189" s="30"/>
      <c r="E189" s="27"/>
    </row>
    <row r="190" spans="1:5" x14ac:dyDescent="0.3">
      <c r="A190" s="30">
        <v>39326</v>
      </c>
      <c r="B190" s="27">
        <v>25208.007999999998</v>
      </c>
      <c r="D190" s="30"/>
      <c r="E190" s="27"/>
    </row>
    <row r="191" spans="1:5" x14ac:dyDescent="0.3">
      <c r="A191" s="30">
        <v>39356</v>
      </c>
      <c r="B191" s="27">
        <v>27409.384000000002</v>
      </c>
      <c r="D191" s="30"/>
      <c r="E191" s="27"/>
    </row>
    <row r="192" spans="1:5" x14ac:dyDescent="0.3">
      <c r="A192" s="30">
        <v>39387</v>
      </c>
      <c r="B192" s="27">
        <v>25935.581999999999</v>
      </c>
      <c r="D192" s="30"/>
      <c r="E192" s="27"/>
    </row>
    <row r="193" spans="1:5" x14ac:dyDescent="0.3">
      <c r="A193" s="30">
        <v>39417</v>
      </c>
      <c r="B193" s="27">
        <v>22238.285</v>
      </c>
      <c r="D193" s="30"/>
      <c r="E193" s="27"/>
    </row>
    <row r="194" spans="1:5" x14ac:dyDescent="0.3">
      <c r="A194" s="30">
        <v>39448</v>
      </c>
      <c r="B194" s="27">
        <v>20510.196</v>
      </c>
      <c r="D194" s="30"/>
      <c r="E194" s="27"/>
    </row>
    <row r="195" spans="1:5" x14ac:dyDescent="0.3">
      <c r="A195" s="30">
        <v>39479</v>
      </c>
      <c r="B195" s="27">
        <v>20239.8</v>
      </c>
      <c r="D195" s="30"/>
      <c r="E195" s="27"/>
    </row>
    <row r="196" spans="1:5" x14ac:dyDescent="0.3">
      <c r="A196" s="30">
        <v>39508</v>
      </c>
      <c r="B196" s="27">
        <v>23782.010999999999</v>
      </c>
      <c r="D196" s="30"/>
      <c r="E196" s="27"/>
    </row>
    <row r="197" spans="1:5" x14ac:dyDescent="0.3">
      <c r="A197" s="30">
        <v>39539</v>
      </c>
      <c r="B197" s="27">
        <v>28607.040000000005</v>
      </c>
      <c r="D197" s="30"/>
      <c r="E197" s="27"/>
    </row>
    <row r="198" spans="1:5" x14ac:dyDescent="0.3">
      <c r="A198" s="30">
        <v>39569</v>
      </c>
      <c r="B198" s="27">
        <v>31965.598000000002</v>
      </c>
      <c r="D198" s="30"/>
      <c r="E198" s="27"/>
    </row>
    <row r="199" spans="1:5" x14ac:dyDescent="0.3">
      <c r="A199" s="30">
        <v>39600</v>
      </c>
      <c r="B199" s="27">
        <v>29386.2</v>
      </c>
      <c r="D199" s="30"/>
      <c r="E199" s="27"/>
    </row>
    <row r="200" spans="1:5" x14ac:dyDescent="0.3">
      <c r="A200" s="30">
        <v>39630</v>
      </c>
      <c r="B200" s="27">
        <v>28718.95</v>
      </c>
      <c r="D200" s="30"/>
      <c r="E200" s="27"/>
    </row>
    <row r="201" spans="1:5" x14ac:dyDescent="0.3">
      <c r="A201" s="30">
        <v>39661</v>
      </c>
      <c r="B201" s="27">
        <v>25457.423999999999</v>
      </c>
      <c r="D201" s="30"/>
      <c r="E201" s="27"/>
    </row>
    <row r="202" spans="1:5" x14ac:dyDescent="0.3">
      <c r="A202" s="30">
        <v>39692</v>
      </c>
      <c r="B202" s="27">
        <v>25047.804</v>
      </c>
      <c r="D202" s="30"/>
      <c r="E202" s="27"/>
    </row>
    <row r="203" spans="1:5" x14ac:dyDescent="0.3">
      <c r="A203" s="30">
        <v>39722</v>
      </c>
      <c r="B203" s="27">
        <v>25784.712</v>
      </c>
      <c r="D203" s="30"/>
      <c r="E203" s="27"/>
    </row>
    <row r="204" spans="1:5" x14ac:dyDescent="0.3">
      <c r="A204" s="30">
        <v>39753</v>
      </c>
      <c r="B204" s="27">
        <v>21804.210000000003</v>
      </c>
      <c r="D204" s="30"/>
      <c r="E204" s="27"/>
    </row>
    <row r="205" spans="1:5" x14ac:dyDescent="0.3">
      <c r="A205" s="30">
        <v>39783</v>
      </c>
      <c r="B205" s="27">
        <v>20750.758000000002</v>
      </c>
      <c r="D205" s="30"/>
      <c r="E205" s="27"/>
    </row>
    <row r="206" spans="1:5" x14ac:dyDescent="0.3">
      <c r="A206" s="30">
        <v>39814</v>
      </c>
      <c r="B206" s="27">
        <v>17626.84</v>
      </c>
      <c r="D206" s="30"/>
      <c r="E206" s="27"/>
    </row>
    <row r="207" spans="1:5" x14ac:dyDescent="0.3">
      <c r="A207" s="30">
        <v>39845</v>
      </c>
      <c r="B207" s="27">
        <v>16980.080000000002</v>
      </c>
      <c r="D207" s="30"/>
      <c r="E207" s="27"/>
    </row>
    <row r="208" spans="1:5" x14ac:dyDescent="0.3">
      <c r="A208" s="30">
        <v>39873</v>
      </c>
      <c r="B208" s="27">
        <v>21380.54</v>
      </c>
      <c r="D208" s="30"/>
      <c r="E208" s="27"/>
    </row>
    <row r="209" spans="1:5" x14ac:dyDescent="0.3">
      <c r="A209" s="30">
        <v>39904</v>
      </c>
      <c r="B209" s="27">
        <v>24776.342000000001</v>
      </c>
      <c r="D209" s="30"/>
      <c r="E209" s="27"/>
    </row>
    <row r="210" spans="1:5" x14ac:dyDescent="0.3">
      <c r="A210" s="30">
        <v>39934</v>
      </c>
      <c r="B210" s="27">
        <v>27134.113999999998</v>
      </c>
      <c r="D210" s="30"/>
      <c r="E210" s="27"/>
    </row>
    <row r="211" spans="1:5" x14ac:dyDescent="0.3">
      <c r="A211" s="30">
        <v>39965</v>
      </c>
      <c r="B211" s="27">
        <v>26341.861000000001</v>
      </c>
      <c r="D211" s="30"/>
      <c r="E211" s="27"/>
    </row>
    <row r="212" spans="1:5" x14ac:dyDescent="0.3">
      <c r="A212" s="30">
        <v>39995</v>
      </c>
      <c r="B212" s="27">
        <v>24165.848999999998</v>
      </c>
      <c r="D212" s="30"/>
      <c r="E212" s="27"/>
    </row>
    <row r="213" spans="1:5" x14ac:dyDescent="0.3">
      <c r="A213" s="30">
        <v>40026</v>
      </c>
      <c r="B213" s="27">
        <v>21480.458999999999</v>
      </c>
      <c r="D213" s="30"/>
      <c r="E213" s="27"/>
    </row>
    <row r="214" spans="1:5" x14ac:dyDescent="0.3">
      <c r="A214" s="30">
        <v>40057</v>
      </c>
      <c r="B214" s="27">
        <v>21286.511999999999</v>
      </c>
      <c r="D214" s="30"/>
      <c r="E214" s="27"/>
    </row>
    <row r="215" spans="1:5" x14ac:dyDescent="0.3">
      <c r="A215" s="30">
        <v>40087</v>
      </c>
      <c r="B215" s="27">
        <v>21211.524000000001</v>
      </c>
      <c r="D215" s="30"/>
      <c r="E215" s="27"/>
    </row>
    <row r="216" spans="1:5" x14ac:dyDescent="0.3">
      <c r="A216" s="30">
        <v>40118</v>
      </c>
      <c r="B216" s="27">
        <v>19943.235000000001</v>
      </c>
      <c r="D216" s="30"/>
      <c r="E216" s="27"/>
    </row>
    <row r="217" spans="1:5" x14ac:dyDescent="0.3">
      <c r="A217" s="30">
        <v>40148</v>
      </c>
      <c r="B217" s="27">
        <v>19173.553</v>
      </c>
      <c r="D217" s="30"/>
      <c r="E217" s="27"/>
    </row>
    <row r="218" spans="1:5" x14ac:dyDescent="0.3">
      <c r="A218" s="30">
        <v>40179</v>
      </c>
      <c r="B218" s="27">
        <v>15331.355</v>
      </c>
      <c r="D218" s="30"/>
      <c r="E218" s="27"/>
    </row>
    <row r="219" spans="1:5" x14ac:dyDescent="0.3">
      <c r="A219" s="30">
        <v>40210</v>
      </c>
      <c r="B219" s="27">
        <v>15340.269</v>
      </c>
      <c r="D219" s="30"/>
      <c r="E219" s="27"/>
    </row>
    <row r="220" spans="1:5" x14ac:dyDescent="0.3">
      <c r="A220" s="30">
        <v>40238</v>
      </c>
      <c r="B220" s="27">
        <v>21680.168999999998</v>
      </c>
      <c r="D220" s="30"/>
      <c r="E220" s="27"/>
    </row>
    <row r="221" spans="1:5" x14ac:dyDescent="0.3">
      <c r="A221" s="30">
        <v>40269</v>
      </c>
      <c r="B221" s="27">
        <v>26381.25</v>
      </c>
      <c r="D221" s="30"/>
      <c r="E221" s="27"/>
    </row>
    <row r="222" spans="1:5" x14ac:dyDescent="0.3">
      <c r="A222" s="30">
        <v>40299</v>
      </c>
      <c r="B222" s="27">
        <v>26526.225000000002</v>
      </c>
      <c r="D222" s="30"/>
      <c r="E222" s="27"/>
    </row>
    <row r="223" spans="1:5" x14ac:dyDescent="0.3">
      <c r="A223" s="30">
        <v>40330</v>
      </c>
      <c r="B223" s="27">
        <v>25602.181999999997</v>
      </c>
      <c r="D223" s="30"/>
      <c r="E223" s="27"/>
    </row>
    <row r="224" spans="1:5" x14ac:dyDescent="0.3">
      <c r="A224" s="30">
        <v>40360</v>
      </c>
      <c r="B224" s="27">
        <v>23219.879999999997</v>
      </c>
      <c r="D224" s="30"/>
      <c r="E224" s="27"/>
    </row>
    <row r="225" spans="1:5" x14ac:dyDescent="0.3">
      <c r="A225" s="30">
        <v>40391</v>
      </c>
      <c r="B225" s="27">
        <v>21659.863999999998</v>
      </c>
      <c r="D225" s="30"/>
      <c r="E225" s="27"/>
    </row>
    <row r="226" spans="1:5" x14ac:dyDescent="0.3">
      <c r="A226" s="30">
        <v>40422</v>
      </c>
      <c r="B226" s="27">
        <v>21363.204000000002</v>
      </c>
      <c r="D226" s="30"/>
      <c r="E226" s="27"/>
    </row>
    <row r="227" spans="1:5" x14ac:dyDescent="0.3">
      <c r="A227" s="30">
        <v>40452</v>
      </c>
      <c r="B227" s="27">
        <v>21937.088</v>
      </c>
      <c r="D227" s="30"/>
      <c r="E227" s="27"/>
    </row>
    <row r="228" spans="1:5" x14ac:dyDescent="0.3">
      <c r="A228" s="30">
        <v>40483</v>
      </c>
      <c r="B228" s="27">
        <v>21446.32</v>
      </c>
      <c r="D228" s="30"/>
      <c r="E228" s="27"/>
    </row>
    <row r="229" spans="1:5" x14ac:dyDescent="0.3">
      <c r="A229" s="30">
        <v>40513</v>
      </c>
      <c r="B229" s="27">
        <v>20360.848000000002</v>
      </c>
      <c r="D229" s="30"/>
      <c r="E229" s="27"/>
    </row>
    <row r="230" spans="1:5" x14ac:dyDescent="0.3">
      <c r="A230" s="30">
        <v>40544</v>
      </c>
      <c r="B230" s="27">
        <v>15964.841</v>
      </c>
      <c r="D230" s="30"/>
      <c r="E230" s="27"/>
    </row>
    <row r="231" spans="1:5" x14ac:dyDescent="0.3">
      <c r="A231" s="30">
        <v>40575</v>
      </c>
      <c r="B231" s="27">
        <v>15839.817999999999</v>
      </c>
      <c r="D231" s="30"/>
      <c r="E231" s="27"/>
    </row>
    <row r="232" spans="1:5" x14ac:dyDescent="0.3">
      <c r="A232" s="30">
        <v>40603</v>
      </c>
      <c r="B232" s="27">
        <v>21876.144</v>
      </c>
      <c r="D232" s="30"/>
      <c r="E232" s="27"/>
    </row>
    <row r="233" spans="1:5" x14ac:dyDescent="0.3">
      <c r="A233" s="30">
        <v>40634</v>
      </c>
      <c r="B233" s="27">
        <v>24306.196000000004</v>
      </c>
      <c r="D233" s="30"/>
      <c r="E233" s="27"/>
    </row>
    <row r="234" spans="1:5" x14ac:dyDescent="0.3">
      <c r="A234" s="30">
        <v>40664</v>
      </c>
      <c r="B234" s="27">
        <v>27893.308000000001</v>
      </c>
      <c r="D234" s="30"/>
      <c r="E234" s="27"/>
    </row>
    <row r="235" spans="1:5" x14ac:dyDescent="0.3">
      <c r="A235" s="30">
        <v>40695</v>
      </c>
      <c r="B235" s="27">
        <v>27051.18</v>
      </c>
      <c r="D235" s="30"/>
      <c r="E235" s="27"/>
    </row>
    <row r="236" spans="1:5" x14ac:dyDescent="0.3">
      <c r="A236" s="30">
        <v>40725</v>
      </c>
      <c r="B236" s="27">
        <v>23713.98</v>
      </c>
      <c r="D236" s="30"/>
      <c r="E236" s="27"/>
    </row>
    <row r="237" spans="1:5" x14ac:dyDescent="0.3">
      <c r="A237" s="30">
        <v>40756</v>
      </c>
      <c r="B237" s="27">
        <v>23832.231</v>
      </c>
      <c r="D237" s="30"/>
      <c r="E237" s="27"/>
    </row>
    <row r="238" spans="1:5" x14ac:dyDescent="0.3">
      <c r="A238" s="30">
        <v>40787</v>
      </c>
      <c r="B238" s="27">
        <v>22567.595000000001</v>
      </c>
      <c r="D238" s="30"/>
      <c r="E238" s="27"/>
    </row>
    <row r="239" spans="1:5" x14ac:dyDescent="0.3">
      <c r="A239" s="30">
        <v>40817</v>
      </c>
      <c r="B239" s="27">
        <v>23076.896000000001</v>
      </c>
      <c r="D239" s="30"/>
      <c r="E239" s="27"/>
    </row>
    <row r="240" spans="1:5" x14ac:dyDescent="0.3">
      <c r="A240" s="30">
        <v>40848</v>
      </c>
      <c r="B240" s="27">
        <v>22427.035</v>
      </c>
      <c r="D240" s="30"/>
      <c r="E240" s="27"/>
    </row>
    <row r="241" spans="1:5" x14ac:dyDescent="0.3">
      <c r="A241" s="30">
        <v>40878</v>
      </c>
      <c r="B241" s="27">
        <v>21216.748</v>
      </c>
      <c r="D241" s="30"/>
      <c r="E241" s="27"/>
    </row>
    <row r="242" spans="1:5" x14ac:dyDescent="0.3">
      <c r="A242" s="30">
        <v>40909</v>
      </c>
      <c r="B242" s="27">
        <v>17934.28</v>
      </c>
      <c r="D242" s="30"/>
      <c r="E242" s="27"/>
    </row>
    <row r="243" spans="1:5" x14ac:dyDescent="0.3">
      <c r="A243" s="30">
        <v>40940</v>
      </c>
      <c r="B243" s="27">
        <v>18344.835999999999</v>
      </c>
      <c r="D243" s="30"/>
      <c r="E243" s="27"/>
    </row>
    <row r="244" spans="1:5" x14ac:dyDescent="0.3">
      <c r="A244" s="30">
        <v>40969</v>
      </c>
      <c r="B244" s="27">
        <v>24066.899999999998</v>
      </c>
      <c r="D244" s="30"/>
      <c r="E244" s="27"/>
    </row>
    <row r="245" spans="1:5" x14ac:dyDescent="0.3">
      <c r="A245" s="30">
        <v>41000</v>
      </c>
      <c r="B245" s="27">
        <v>25713.600000000002</v>
      </c>
      <c r="D245" s="30"/>
      <c r="E245" s="27"/>
    </row>
    <row r="246" spans="1:5" x14ac:dyDescent="0.3">
      <c r="A246" s="30">
        <v>41030</v>
      </c>
      <c r="B246" s="27">
        <v>29652.392</v>
      </c>
      <c r="D246" s="30"/>
      <c r="E246" s="27"/>
    </row>
    <row r="247" spans="1:5" x14ac:dyDescent="0.3">
      <c r="A247" s="30">
        <v>41061</v>
      </c>
      <c r="B247" s="27">
        <v>26013.311999999998</v>
      </c>
      <c r="D247" s="30"/>
      <c r="E247" s="27"/>
    </row>
    <row r="248" spans="1:5" x14ac:dyDescent="0.3">
      <c r="A248" s="30">
        <v>41091</v>
      </c>
      <c r="B248" s="27">
        <v>24042.920000000002</v>
      </c>
      <c r="D248" s="30"/>
      <c r="E248" s="27"/>
    </row>
    <row r="249" spans="1:5" x14ac:dyDescent="0.3">
      <c r="A249" s="30">
        <v>41122</v>
      </c>
      <c r="B249" s="27">
        <v>24305.425999999999</v>
      </c>
      <c r="D249" s="30"/>
      <c r="E249" s="27"/>
    </row>
    <row r="250" spans="1:5" x14ac:dyDescent="0.3">
      <c r="A250" s="30">
        <v>41153</v>
      </c>
      <c r="B250" s="27">
        <v>22471.284</v>
      </c>
      <c r="D250" s="30"/>
      <c r="E250" s="27"/>
    </row>
    <row r="251" spans="1:5" x14ac:dyDescent="0.3">
      <c r="A251" s="30">
        <v>41183</v>
      </c>
      <c r="B251" s="27">
        <v>24720.407999999999</v>
      </c>
      <c r="D251" s="30"/>
      <c r="E251" s="27"/>
    </row>
    <row r="252" spans="1:5" x14ac:dyDescent="0.3">
      <c r="A252" s="30">
        <v>41214</v>
      </c>
      <c r="B252" s="27">
        <v>23485.488000000001</v>
      </c>
      <c r="D252" s="30"/>
      <c r="E252" s="27"/>
    </row>
    <row r="253" spans="1:5" x14ac:dyDescent="0.3">
      <c r="A253" s="30">
        <v>41244</v>
      </c>
      <c r="B253" s="27">
        <v>21176.67</v>
      </c>
      <c r="D253" s="30"/>
      <c r="E253" s="27"/>
    </row>
    <row r="254" spans="1:5" x14ac:dyDescent="0.3">
      <c r="A254" s="30">
        <v>41275</v>
      </c>
      <c r="B254" s="27">
        <v>19267.825000000001</v>
      </c>
      <c r="D254" s="30"/>
      <c r="E254" s="27"/>
    </row>
    <row r="255" spans="1:5" x14ac:dyDescent="0.3">
      <c r="A255" s="30">
        <v>41306</v>
      </c>
      <c r="B255" s="27">
        <v>18455.046999999999</v>
      </c>
      <c r="D255" s="30"/>
      <c r="E255" s="27"/>
    </row>
    <row r="256" spans="1:5" x14ac:dyDescent="0.3">
      <c r="A256" s="30">
        <v>41334</v>
      </c>
      <c r="B256" s="27">
        <v>23130.720999999998</v>
      </c>
      <c r="D256" s="30"/>
      <c r="E256" s="27"/>
    </row>
    <row r="257" spans="1:5" x14ac:dyDescent="0.3">
      <c r="A257" s="30">
        <v>41365</v>
      </c>
      <c r="B257" s="27">
        <v>28713.165000000001</v>
      </c>
      <c r="D257" s="30"/>
      <c r="E257" s="27"/>
    </row>
    <row r="258" spans="1:5" x14ac:dyDescent="0.3">
      <c r="A258" s="30">
        <v>41395</v>
      </c>
      <c r="B258" s="27">
        <v>33109.700000000004</v>
      </c>
      <c r="D258" s="30"/>
      <c r="E258" s="27"/>
    </row>
    <row r="259" spans="1:5" x14ac:dyDescent="0.3">
      <c r="A259" s="30">
        <v>41426</v>
      </c>
      <c r="B259" s="27">
        <v>28037.658000000003</v>
      </c>
      <c r="D259" s="30"/>
      <c r="E259" s="27"/>
    </row>
    <row r="260" spans="1:5" x14ac:dyDescent="0.3">
      <c r="A260" s="30">
        <v>41456</v>
      </c>
      <c r="B260" s="27">
        <v>27907.27</v>
      </c>
      <c r="D260" s="30"/>
      <c r="E260" s="27"/>
    </row>
    <row r="261" spans="1:5" x14ac:dyDescent="0.3">
      <c r="A261" s="30">
        <v>41487</v>
      </c>
      <c r="B261" s="27">
        <v>26333.504999999997</v>
      </c>
      <c r="D261" s="30"/>
      <c r="E261" s="27"/>
    </row>
    <row r="262" spans="1:5" x14ac:dyDescent="0.3">
      <c r="A262" s="30">
        <v>41518</v>
      </c>
      <c r="B262" s="27">
        <v>24569.019</v>
      </c>
      <c r="D262" s="30"/>
      <c r="E262" s="27"/>
    </row>
    <row r="263" spans="1:5" x14ac:dyDescent="0.3">
      <c r="A263" s="30">
        <v>41548</v>
      </c>
      <c r="B263" s="27">
        <v>26272.126999999997</v>
      </c>
      <c r="D263" s="30"/>
      <c r="E263" s="27"/>
    </row>
    <row r="264" spans="1:5" x14ac:dyDescent="0.3">
      <c r="A264" s="30">
        <v>41579</v>
      </c>
      <c r="B264" s="27">
        <v>24093.111999999997</v>
      </c>
      <c r="D264" s="30"/>
      <c r="E264" s="27"/>
    </row>
    <row r="265" spans="1:5" x14ac:dyDescent="0.3">
      <c r="A265" s="30">
        <v>41609</v>
      </c>
      <c r="B265" s="27">
        <v>22392.603999999999</v>
      </c>
      <c r="D265" s="30"/>
      <c r="E265" s="27"/>
    </row>
    <row r="266" spans="1:5" x14ac:dyDescent="0.3">
      <c r="A266" s="30">
        <v>41640</v>
      </c>
      <c r="B266" s="27">
        <v>19947.708000000002</v>
      </c>
      <c r="D266" s="30"/>
      <c r="E266" s="27"/>
    </row>
    <row r="267" spans="1:5" x14ac:dyDescent="0.3">
      <c r="A267" s="30">
        <v>41671</v>
      </c>
      <c r="B267" s="27">
        <v>18812.662</v>
      </c>
      <c r="D267" s="30"/>
      <c r="E267" s="27"/>
    </row>
    <row r="268" spans="1:5" x14ac:dyDescent="0.3">
      <c r="A268" s="30">
        <v>41699</v>
      </c>
      <c r="B268" s="27">
        <v>24311.135999999999</v>
      </c>
      <c r="D268" s="30"/>
      <c r="E268" s="27"/>
    </row>
    <row r="269" spans="1:5" x14ac:dyDescent="0.3">
      <c r="A269" s="30">
        <v>41730</v>
      </c>
      <c r="B269" s="27">
        <v>30309.135999999999</v>
      </c>
      <c r="D269" s="30"/>
      <c r="E269" s="27"/>
    </row>
    <row r="270" spans="1:5" x14ac:dyDescent="0.3">
      <c r="A270" s="30">
        <v>41760</v>
      </c>
      <c r="B270" s="27">
        <v>33895.259999999995</v>
      </c>
      <c r="D270" s="30"/>
      <c r="E270" s="27"/>
    </row>
    <row r="271" spans="1:5" x14ac:dyDescent="0.3">
      <c r="A271" s="30">
        <v>41791</v>
      </c>
      <c r="B271" s="27">
        <v>30622.535999999996</v>
      </c>
      <c r="D271" s="30"/>
      <c r="E271" s="27"/>
    </row>
    <row r="272" spans="1:5" x14ac:dyDescent="0.3">
      <c r="A272" s="30">
        <v>41821</v>
      </c>
      <c r="B272" s="27">
        <v>29172.780000000002</v>
      </c>
      <c r="D272" s="30"/>
      <c r="E272" s="27"/>
    </row>
    <row r="273" spans="1:5" x14ac:dyDescent="0.3">
      <c r="A273" s="30">
        <v>41852</v>
      </c>
      <c r="B273" s="27">
        <v>26939.576999999997</v>
      </c>
      <c r="D273" s="30"/>
      <c r="E273" s="27"/>
    </row>
    <row r="274" spans="1:5" x14ac:dyDescent="0.3">
      <c r="A274" s="30">
        <v>41883</v>
      </c>
      <c r="B274" s="27">
        <v>26655.948</v>
      </c>
      <c r="D274" s="30"/>
      <c r="E274" s="27"/>
    </row>
    <row r="275" spans="1:5" x14ac:dyDescent="0.3">
      <c r="A275" s="30">
        <v>41913</v>
      </c>
      <c r="B275" s="27">
        <v>27865.292000000001</v>
      </c>
      <c r="D275" s="30"/>
      <c r="E275" s="27"/>
    </row>
    <row r="276" spans="1:5" x14ac:dyDescent="0.3">
      <c r="A276" s="30">
        <v>41944</v>
      </c>
      <c r="B276" s="27">
        <v>25326.976000000002</v>
      </c>
      <c r="D276" s="30"/>
      <c r="E276" s="27"/>
    </row>
    <row r="277" spans="1:5" x14ac:dyDescent="0.3">
      <c r="A277" s="30">
        <v>41974</v>
      </c>
      <c r="B277" s="27">
        <v>24610.432000000001</v>
      </c>
      <c r="D277" s="30"/>
      <c r="E277" s="27"/>
    </row>
    <row r="278" spans="1:5" x14ac:dyDescent="0.3">
      <c r="A278" s="30">
        <v>42005</v>
      </c>
      <c r="B278" s="27">
        <v>21099</v>
      </c>
      <c r="D278" s="30"/>
      <c r="E278" s="27"/>
    </row>
    <row r="279" spans="1:5" x14ac:dyDescent="0.3">
      <c r="A279" s="30">
        <v>42036</v>
      </c>
      <c r="B279" s="27">
        <v>19879</v>
      </c>
      <c r="D279" s="30"/>
      <c r="E279" s="27"/>
    </row>
    <row r="280" spans="1:5" x14ac:dyDescent="0.3">
      <c r="A280" s="30">
        <v>42064</v>
      </c>
      <c r="B280" s="27">
        <v>26197</v>
      </c>
      <c r="D280" s="30"/>
      <c r="E280" s="27"/>
    </row>
    <row r="281" spans="1:5" x14ac:dyDescent="0.3">
      <c r="A281" s="30">
        <v>42095</v>
      </c>
      <c r="B281" s="27">
        <v>31369</v>
      </c>
      <c r="D281" s="30"/>
      <c r="E281" s="27"/>
    </row>
    <row r="282" spans="1:5" x14ac:dyDescent="0.3">
      <c r="A282" s="30">
        <v>42125</v>
      </c>
      <c r="B282" s="27">
        <v>33261</v>
      </c>
      <c r="D282" s="30"/>
      <c r="E282" s="27"/>
    </row>
    <row r="283" spans="1:5" x14ac:dyDescent="0.3">
      <c r="A283" s="30">
        <v>42156</v>
      </c>
      <c r="B283" s="27">
        <v>31653</v>
      </c>
      <c r="D283" s="30"/>
      <c r="E283" s="27"/>
    </row>
    <row r="284" spans="1:5" x14ac:dyDescent="0.3">
      <c r="A284" s="30">
        <v>42186</v>
      </c>
      <c r="B284" s="27">
        <v>30637</v>
      </c>
      <c r="D284" s="30"/>
      <c r="E284" s="27"/>
    </row>
    <row r="285" spans="1:5" x14ac:dyDescent="0.3">
      <c r="A285" s="30">
        <v>42217</v>
      </c>
      <c r="B285" s="27">
        <v>27809</v>
      </c>
      <c r="D285" s="30"/>
      <c r="E285" s="27"/>
    </row>
    <row r="286" spans="1:5" x14ac:dyDescent="0.3">
      <c r="A286" s="30">
        <v>42248</v>
      </c>
      <c r="B286" s="27">
        <v>27641</v>
      </c>
      <c r="D286" s="30"/>
      <c r="E286" s="27"/>
    </row>
    <row r="287" spans="1:5" x14ac:dyDescent="0.3">
      <c r="A287" s="30">
        <v>42278</v>
      </c>
      <c r="B287" s="27">
        <v>28389</v>
      </c>
      <c r="D287" s="30"/>
      <c r="E287" s="27"/>
    </row>
    <row r="288" spans="1:5" x14ac:dyDescent="0.3">
      <c r="A288" s="30">
        <v>42309</v>
      </c>
      <c r="B288" s="27">
        <v>26667</v>
      </c>
      <c r="D288" s="30"/>
      <c r="E288" s="27"/>
    </row>
    <row r="289" spans="1:5" x14ac:dyDescent="0.3">
      <c r="A289" s="30">
        <v>42339</v>
      </c>
      <c r="B289" s="27">
        <v>26961</v>
      </c>
      <c r="D289" s="30"/>
      <c r="E289" s="27"/>
    </row>
    <row r="290" spans="1:5" x14ac:dyDescent="0.3">
      <c r="A290" s="30">
        <v>42370</v>
      </c>
      <c r="B290" s="27">
        <v>21964</v>
      </c>
      <c r="D290" s="30"/>
      <c r="E290" s="27"/>
    </row>
    <row r="291" spans="1:5" x14ac:dyDescent="0.3">
      <c r="A291" s="30">
        <v>42401</v>
      </c>
      <c r="B291" s="27">
        <v>23177</v>
      </c>
      <c r="D291" s="30"/>
      <c r="E291" s="27"/>
    </row>
    <row r="292" spans="1:5" x14ac:dyDescent="0.3">
      <c r="A292" s="30">
        <v>42430</v>
      </c>
      <c r="B292" s="27">
        <v>29776</v>
      </c>
      <c r="D292" s="30"/>
      <c r="E292" s="27"/>
    </row>
    <row r="293" spans="1:5" x14ac:dyDescent="0.3">
      <c r="A293" s="30">
        <v>42461</v>
      </c>
      <c r="B293" s="27">
        <v>32313</v>
      </c>
      <c r="D293" s="30"/>
      <c r="E293" s="27"/>
    </row>
    <row r="294" spans="1:5" x14ac:dyDescent="0.3">
      <c r="A294" s="30">
        <v>42491</v>
      </c>
      <c r="B294" s="27">
        <v>34607</v>
      </c>
      <c r="D294" s="30"/>
      <c r="E294" s="27"/>
    </row>
    <row r="295" spans="1:5" x14ac:dyDescent="0.3">
      <c r="A295" s="30">
        <v>42522</v>
      </c>
      <c r="B295" s="27">
        <v>34233</v>
      </c>
      <c r="D295" s="30"/>
      <c r="E295" s="27"/>
    </row>
    <row r="296" spans="1:5" x14ac:dyDescent="0.3">
      <c r="A296" s="30">
        <v>42552</v>
      </c>
      <c r="B296" s="27">
        <v>30154</v>
      </c>
      <c r="D296" s="30"/>
      <c r="E296" s="27"/>
    </row>
    <row r="297" spans="1:5" x14ac:dyDescent="0.3">
      <c r="A297" s="30">
        <v>42583</v>
      </c>
      <c r="B297" s="27">
        <v>30087</v>
      </c>
      <c r="D297" s="30"/>
      <c r="E297" s="27"/>
    </row>
    <row r="298" spans="1:5" x14ac:dyDescent="0.3">
      <c r="A298" s="30">
        <v>42614</v>
      </c>
      <c r="B298" s="27">
        <v>28982</v>
      </c>
      <c r="D298" s="30"/>
      <c r="E298" s="27"/>
    </row>
    <row r="299" spans="1:5" x14ac:dyDescent="0.3">
      <c r="A299" s="30">
        <v>42644</v>
      </c>
      <c r="B299" s="27">
        <v>28839</v>
      </c>
      <c r="D299" s="30"/>
      <c r="E299" s="27"/>
    </row>
    <row r="300" spans="1:5" x14ac:dyDescent="0.3">
      <c r="A300" s="30">
        <v>42675</v>
      </c>
      <c r="B300" s="27">
        <v>28903</v>
      </c>
      <c r="D300" s="30"/>
      <c r="E300" s="27"/>
    </row>
    <row r="301" spans="1:5" x14ac:dyDescent="0.3">
      <c r="A301" s="30">
        <v>42705</v>
      </c>
      <c r="B301" s="27">
        <v>27260</v>
      </c>
      <c r="D301" s="30"/>
      <c r="E301" s="27"/>
    </row>
    <row r="302" spans="1:5" x14ac:dyDescent="0.3">
      <c r="A302" s="30">
        <v>42736</v>
      </c>
      <c r="B302" s="27">
        <v>23793</v>
      </c>
      <c r="D302" s="30"/>
      <c r="E302" s="27"/>
    </row>
    <row r="303" spans="1:5" x14ac:dyDescent="0.3">
      <c r="A303" s="30">
        <v>42767</v>
      </c>
      <c r="B303" s="27">
        <v>24172</v>
      </c>
      <c r="D303" s="30"/>
      <c r="E303" s="27"/>
    </row>
    <row r="304" spans="1:5" x14ac:dyDescent="0.3">
      <c r="A304" s="30">
        <v>42795</v>
      </c>
      <c r="B304" s="27">
        <v>31386</v>
      </c>
      <c r="D304" s="30"/>
      <c r="E304" s="27"/>
    </row>
    <row r="305" spans="1:5" x14ac:dyDescent="0.3">
      <c r="A305" s="30">
        <v>42826</v>
      </c>
      <c r="B305" s="27">
        <v>33683</v>
      </c>
      <c r="D305" s="30"/>
      <c r="E305" s="27"/>
    </row>
    <row r="306" spans="1:5" x14ac:dyDescent="0.3">
      <c r="A306" s="30">
        <v>42856</v>
      </c>
      <c r="B306" s="27">
        <v>38612</v>
      </c>
      <c r="D306" s="30"/>
      <c r="E306" s="27"/>
    </row>
    <row r="307" spans="1:5" x14ac:dyDescent="0.3">
      <c r="A307" s="30">
        <v>42887</v>
      </c>
      <c r="B307" s="27">
        <v>36192</v>
      </c>
      <c r="D307" s="30"/>
      <c r="E307" s="27"/>
    </row>
    <row r="308" spans="1:5" x14ac:dyDescent="0.3">
      <c r="A308" s="30">
        <v>42917</v>
      </c>
      <c r="B308" s="27">
        <v>32622</v>
      </c>
      <c r="D308" s="30"/>
      <c r="E308" s="27"/>
    </row>
    <row r="309" spans="1:5" x14ac:dyDescent="0.3">
      <c r="A309" s="30">
        <v>42948</v>
      </c>
      <c r="B309" s="27">
        <v>32847</v>
      </c>
      <c r="D309" s="30"/>
      <c r="E309" s="27"/>
    </row>
    <row r="310" spans="1:5" x14ac:dyDescent="0.3">
      <c r="A310" s="30">
        <v>42979</v>
      </c>
      <c r="B310" s="27">
        <v>31638</v>
      </c>
      <c r="D310" s="30"/>
      <c r="E310" s="27"/>
    </row>
    <row r="311" spans="1:5" x14ac:dyDescent="0.3">
      <c r="A311" s="30">
        <v>43009</v>
      </c>
      <c r="B311" s="27">
        <v>32274</v>
      </c>
      <c r="D311" s="30"/>
      <c r="E311" s="27"/>
    </row>
    <row r="312" spans="1:5" x14ac:dyDescent="0.3">
      <c r="A312" s="30">
        <v>43040</v>
      </c>
      <c r="B312" s="27">
        <v>31789</v>
      </c>
      <c r="D312" s="30"/>
      <c r="E312" s="27"/>
    </row>
    <row r="313" spans="1:5" x14ac:dyDescent="0.3">
      <c r="A313" s="30">
        <v>43070</v>
      </c>
      <c r="B313" s="27">
        <v>29073</v>
      </c>
      <c r="D313" s="30"/>
      <c r="E313" s="27"/>
    </row>
    <row r="314" spans="1:5" x14ac:dyDescent="0.3">
      <c r="A314" s="30">
        <v>43101</v>
      </c>
      <c r="B314" s="27">
        <v>25550</v>
      </c>
      <c r="D314" s="30"/>
      <c r="E314" s="27"/>
    </row>
    <row r="315" spans="1:5" x14ac:dyDescent="0.3">
      <c r="A315" s="30">
        <v>43132</v>
      </c>
      <c r="B315" s="27">
        <v>25603</v>
      </c>
      <c r="D315" s="30"/>
      <c r="E315" s="27"/>
    </row>
    <row r="316" spans="1:5" x14ac:dyDescent="0.3">
      <c r="A316" s="30">
        <v>43160</v>
      </c>
      <c r="B316" s="27">
        <v>32597</v>
      </c>
      <c r="D316" s="30"/>
      <c r="E316" s="27"/>
    </row>
    <row r="317" spans="1:5" x14ac:dyDescent="0.3">
      <c r="D317" s="30"/>
      <c r="E317" s="27"/>
    </row>
    <row r="318" spans="1:5" x14ac:dyDescent="0.3">
      <c r="D318" s="30"/>
      <c r="E318" s="27"/>
    </row>
    <row r="319" spans="1:5" x14ac:dyDescent="0.3">
      <c r="D319" s="30"/>
      <c r="E319" s="27"/>
    </row>
    <row r="320" spans="1:5" x14ac:dyDescent="0.3">
      <c r="D320" s="30"/>
      <c r="E320" s="27"/>
    </row>
    <row r="321" spans="4:5" x14ac:dyDescent="0.3">
      <c r="D321" s="30"/>
      <c r="E321" s="27"/>
    </row>
    <row r="322" spans="4:5" x14ac:dyDescent="0.3">
      <c r="D322" s="30"/>
      <c r="E322" s="27"/>
    </row>
    <row r="323" spans="4:5" x14ac:dyDescent="0.3">
      <c r="D323" s="30"/>
      <c r="E323" s="27"/>
    </row>
    <row r="324" spans="4:5" x14ac:dyDescent="0.3">
      <c r="D324" s="30"/>
      <c r="E324" s="27"/>
    </row>
    <row r="325" spans="4:5" x14ac:dyDescent="0.3">
      <c r="D325" s="30"/>
      <c r="E325" s="27"/>
    </row>
    <row r="326" spans="4:5" x14ac:dyDescent="0.3">
      <c r="D326" s="30"/>
      <c r="E326" s="27"/>
    </row>
    <row r="327" spans="4:5" x14ac:dyDescent="0.3">
      <c r="D327" s="30"/>
      <c r="E327" s="27"/>
    </row>
    <row r="328" spans="4:5" x14ac:dyDescent="0.3">
      <c r="D328" s="30"/>
      <c r="E328" s="27"/>
    </row>
    <row r="329" spans="4:5" x14ac:dyDescent="0.3">
      <c r="D329" s="30"/>
      <c r="E329" s="27"/>
    </row>
    <row r="330" spans="4:5" x14ac:dyDescent="0.3">
      <c r="D330" s="30"/>
      <c r="E330" s="27"/>
    </row>
    <row r="331" spans="4:5" x14ac:dyDescent="0.3">
      <c r="D331" s="30"/>
      <c r="E331" s="27"/>
    </row>
    <row r="332" spans="4:5" x14ac:dyDescent="0.3">
      <c r="D332" s="30"/>
      <c r="E332" s="27"/>
    </row>
    <row r="333" spans="4:5" x14ac:dyDescent="0.3">
      <c r="D333" s="30"/>
      <c r="E333" s="27"/>
    </row>
    <row r="334" spans="4:5" x14ac:dyDescent="0.3">
      <c r="D334" s="30"/>
      <c r="E334" s="27"/>
    </row>
    <row r="335" spans="4:5" x14ac:dyDescent="0.3">
      <c r="D335" s="30"/>
      <c r="E335" s="27"/>
    </row>
    <row r="336" spans="4:5" x14ac:dyDescent="0.3">
      <c r="D336" s="30"/>
      <c r="E336" s="27"/>
    </row>
    <row r="337" spans="4:5" x14ac:dyDescent="0.3">
      <c r="D337" s="30"/>
      <c r="E337" s="27"/>
    </row>
    <row r="338" spans="4:5" x14ac:dyDescent="0.3">
      <c r="D338" s="30"/>
      <c r="E338" s="27"/>
    </row>
    <row r="339" spans="4:5" x14ac:dyDescent="0.3">
      <c r="D339" s="30"/>
      <c r="E339" s="27"/>
    </row>
    <row r="340" spans="4:5" x14ac:dyDescent="0.3">
      <c r="D340" s="30"/>
      <c r="E340" s="27"/>
    </row>
    <row r="341" spans="4:5" x14ac:dyDescent="0.3">
      <c r="D341" s="30"/>
      <c r="E341" s="27"/>
    </row>
    <row r="342" spans="4:5" x14ac:dyDescent="0.3">
      <c r="D342" s="30"/>
      <c r="E342" s="27"/>
    </row>
    <row r="343" spans="4:5" x14ac:dyDescent="0.3">
      <c r="D343" s="30"/>
      <c r="E343" s="27"/>
    </row>
    <row r="344" spans="4:5" x14ac:dyDescent="0.3">
      <c r="D344" s="30"/>
      <c r="E344" s="27"/>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AD-6834-45C7-8357-6E6D8FFA378E}">
  <dimension ref="A1:AS350"/>
  <sheetViews>
    <sheetView workbookViewId="0">
      <selection activeCell="AQ21" sqref="AQ21"/>
    </sheetView>
  </sheetViews>
  <sheetFormatPr defaultRowHeight="14.4" x14ac:dyDescent="0.3"/>
  <cols>
    <col min="1" max="1" width="11.44140625" customWidth="1"/>
    <col min="2" max="2" width="11.5546875" customWidth="1"/>
    <col min="3" max="3" width="8.33203125" style="38" customWidth="1"/>
    <col min="4" max="4" width="17.109375" style="38" customWidth="1"/>
    <col min="5" max="5" width="14.88671875" style="38" customWidth="1"/>
    <col min="6" max="6" width="15" customWidth="1"/>
    <col min="7" max="8" width="18.109375" style="38" customWidth="1"/>
    <col min="9" max="9" width="27.109375" customWidth="1"/>
    <col min="10" max="10" width="11.88671875" customWidth="1"/>
    <col min="11" max="11" width="14.88671875" customWidth="1"/>
    <col min="12" max="12" width="21.5546875" customWidth="1"/>
    <col min="13" max="13" width="16.77734375" customWidth="1"/>
    <col min="14" max="14" width="13.21875" customWidth="1"/>
    <col min="15" max="15" width="13" customWidth="1"/>
    <col min="16" max="16" width="11.5546875" customWidth="1"/>
    <col min="17" max="17" width="33.33203125" customWidth="1"/>
    <col min="18" max="18" width="11.44140625" customWidth="1"/>
    <col min="19" max="19" width="17.33203125" customWidth="1"/>
    <col min="20" max="20" width="16.88671875" customWidth="1"/>
    <col min="21" max="21" width="13.21875" customWidth="1"/>
    <col min="37" max="37" width="17.6640625" customWidth="1"/>
    <col min="38" max="38" width="19.33203125" customWidth="1"/>
    <col min="39" max="39" width="13.77734375" customWidth="1"/>
    <col min="40" max="40" width="13" customWidth="1"/>
    <col min="41" max="41" width="9.88671875" customWidth="1"/>
    <col min="42" max="42" width="12.5546875" customWidth="1"/>
    <col min="43" max="43" width="13.109375" customWidth="1"/>
    <col min="44" max="44" width="10.6640625" customWidth="1"/>
    <col min="45" max="45" width="13.5546875" customWidth="1"/>
  </cols>
  <sheetData>
    <row r="1" spans="1:38" x14ac:dyDescent="0.3">
      <c r="A1" s="11" t="s">
        <v>46</v>
      </c>
      <c r="P1" s="11" t="s">
        <v>47</v>
      </c>
    </row>
    <row r="2" spans="1:38" x14ac:dyDescent="0.3">
      <c r="A2" s="43" t="s">
        <v>0</v>
      </c>
      <c r="B2" s="42" t="s">
        <v>77</v>
      </c>
      <c r="C2" s="41" t="s">
        <v>97</v>
      </c>
      <c r="D2" s="41" t="s">
        <v>113</v>
      </c>
      <c r="E2" s="41" t="s">
        <v>112</v>
      </c>
      <c r="F2" s="11" t="s">
        <v>111</v>
      </c>
      <c r="G2" s="44" t="s">
        <v>110</v>
      </c>
      <c r="H2" s="41"/>
      <c r="I2" s="11" t="s">
        <v>95</v>
      </c>
      <c r="J2" s="37" t="s">
        <v>105</v>
      </c>
      <c r="K2" s="11" t="s">
        <v>104</v>
      </c>
      <c r="L2" s="11" t="s">
        <v>103</v>
      </c>
      <c r="M2" s="11" t="s">
        <v>102</v>
      </c>
      <c r="N2" s="11" t="s">
        <v>109</v>
      </c>
      <c r="O2" s="11" t="s">
        <v>108</v>
      </c>
      <c r="P2" s="11" t="s">
        <v>107</v>
      </c>
      <c r="Q2" s="11" t="s">
        <v>106</v>
      </c>
      <c r="R2" s="11" t="s">
        <v>105</v>
      </c>
      <c r="S2" s="11" t="s">
        <v>104</v>
      </c>
      <c r="T2" s="11" t="s">
        <v>103</v>
      </c>
      <c r="U2" s="11" t="s">
        <v>102</v>
      </c>
    </row>
    <row r="3" spans="1:38" x14ac:dyDescent="0.3">
      <c r="A3" s="40">
        <v>33604</v>
      </c>
      <c r="B3" s="32">
        <v>9001.35</v>
      </c>
      <c r="C3" s="38">
        <v>1</v>
      </c>
      <c r="D3" s="38" t="s">
        <v>93</v>
      </c>
      <c r="E3" s="38" t="s">
        <v>93</v>
      </c>
      <c r="F3">
        <v>0.78848349976476739</v>
      </c>
      <c r="G3" s="45">
        <f t="shared" ref="G3:G66" si="0">B3/F3</f>
        <v>11416.028366713346</v>
      </c>
      <c r="I3">
        <f t="shared" ref="I3:I66" si="1">$H$5+$H$8*C3</f>
        <v>12667.875717138973</v>
      </c>
      <c r="J3" s="46">
        <f t="shared" ref="J3:J66" si="2">B3-I3</f>
        <v>-3666.5257171389731</v>
      </c>
      <c r="K3">
        <f t="shared" ref="K3:K66" si="3">ABS(J3)</f>
        <v>3666.5257171389731</v>
      </c>
      <c r="L3">
        <f t="shared" ref="L3:L66" si="4">(K3/B3)*100</f>
        <v>40.733064675176202</v>
      </c>
      <c r="M3">
        <f t="shared" ref="M3:M66" si="5">K3^2</f>
        <v>13443410.834441461</v>
      </c>
      <c r="N3" s="49">
        <v>0.2</v>
      </c>
      <c r="O3" s="32">
        <f>B3</f>
        <v>9001.35</v>
      </c>
      <c r="P3">
        <f t="array" ref="P3">SUM(C4:C317-C3:C316)/(COUNT(C4:C317)-1)</f>
        <v>1.0031948881789137</v>
      </c>
      <c r="Q3" s="32">
        <f t="shared" ref="Q3:Q66" si="6">O3+P3</f>
        <v>9002.3531948881791</v>
      </c>
      <c r="R3" t="s">
        <v>93</v>
      </c>
      <c r="S3" t="s">
        <v>93</v>
      </c>
      <c r="T3" t="s">
        <v>93</v>
      </c>
      <c r="U3" t="s">
        <v>93</v>
      </c>
      <c r="W3" s="52" t="s">
        <v>98</v>
      </c>
      <c r="X3" s="52"/>
    </row>
    <row r="4" spans="1:38" x14ac:dyDescent="0.3">
      <c r="A4" s="40">
        <v>33635</v>
      </c>
      <c r="B4" s="32">
        <v>9039.4159999999993</v>
      </c>
      <c r="C4" s="38">
        <v>2</v>
      </c>
      <c r="D4" s="38" t="s">
        <v>93</v>
      </c>
      <c r="E4" s="38" t="s">
        <v>93</v>
      </c>
      <c r="F4">
        <v>0.77764571959754814</v>
      </c>
      <c r="G4" s="45">
        <f t="shared" si="0"/>
        <v>11624.079927654115</v>
      </c>
      <c r="H4" s="47" t="s">
        <v>101</v>
      </c>
      <c r="I4">
        <f t="shared" si="1"/>
        <v>12724.407331923447</v>
      </c>
      <c r="J4" s="46">
        <f t="shared" si="2"/>
        <v>-3684.9913319234474</v>
      </c>
      <c r="K4">
        <f t="shared" si="3"/>
        <v>3684.9913319234474</v>
      </c>
      <c r="L4">
        <f t="shared" si="4"/>
        <v>40.765811994087315</v>
      </c>
      <c r="M4">
        <f t="shared" si="5"/>
        <v>13579161.116350943</v>
      </c>
      <c r="O4" s="32">
        <f t="shared" ref="O4:O67" si="7">($N$3*B4)+(1-$N$3)*(O3+P3)</f>
        <v>9009.7657559105428</v>
      </c>
      <c r="P4">
        <f t="shared" ref="P4:P67" si="8">$N$3*(O4-O3)+((1-$N$3)*P3)</f>
        <v>2.4857070926516172</v>
      </c>
      <c r="Q4" s="32">
        <f t="shared" si="6"/>
        <v>9012.2514630031947</v>
      </c>
      <c r="R4" s="32">
        <f t="shared" ref="R4:R67" si="9">B4-Q4</f>
        <v>27.1645369968046</v>
      </c>
      <c r="S4">
        <f t="shared" ref="S4:S67" si="10">ABS(R4)</f>
        <v>27.1645369968046</v>
      </c>
      <c r="T4">
        <f t="shared" ref="T4:T67" si="11">(S4/B4)*100</f>
        <v>0.30051207950607206</v>
      </c>
      <c r="U4">
        <f t="shared" ref="U4:U67" si="12">S4^2</f>
        <v>737.91207025076585</v>
      </c>
    </row>
    <row r="5" spans="1:38" x14ac:dyDescent="0.3">
      <c r="A5" s="40">
        <v>33664</v>
      </c>
      <c r="B5" s="32">
        <v>10546.56</v>
      </c>
      <c r="C5" s="38">
        <v>3</v>
      </c>
      <c r="D5" s="38" t="s">
        <v>93</v>
      </c>
      <c r="E5" s="38" t="s">
        <v>93</v>
      </c>
      <c r="F5">
        <v>0.98442687075932223</v>
      </c>
      <c r="G5" s="45">
        <f t="shared" si="0"/>
        <v>10713.401181202089</v>
      </c>
      <c r="H5" s="48">
        <v>12611.3441023545</v>
      </c>
      <c r="I5">
        <f t="shared" si="1"/>
        <v>12780.93894670792</v>
      </c>
      <c r="J5" s="46">
        <f t="shared" si="2"/>
        <v>-2234.3789467079205</v>
      </c>
      <c r="K5">
        <f t="shared" si="3"/>
        <v>2234.3789467079205</v>
      </c>
      <c r="L5">
        <f t="shared" si="4"/>
        <v>21.185855356703236</v>
      </c>
      <c r="M5">
        <f t="shared" si="5"/>
        <v>4992449.2774915965</v>
      </c>
      <c r="O5" s="32">
        <f t="shared" si="7"/>
        <v>9319.1131704025556</v>
      </c>
      <c r="P5">
        <f t="shared" si="8"/>
        <v>63.858048572523863</v>
      </c>
      <c r="Q5" s="32">
        <f t="shared" si="6"/>
        <v>9382.971218975079</v>
      </c>
      <c r="R5" s="32">
        <f t="shared" si="9"/>
        <v>1163.5887810249205</v>
      </c>
      <c r="S5">
        <f t="shared" si="10"/>
        <v>1163.5887810249205</v>
      </c>
      <c r="T5">
        <f t="shared" si="11"/>
        <v>11.032874994547234</v>
      </c>
      <c r="U5">
        <f t="shared" si="12"/>
        <v>1353938.8513270605</v>
      </c>
    </row>
    <row r="6" spans="1:38" x14ac:dyDescent="0.3">
      <c r="A6" s="40">
        <v>33695</v>
      </c>
      <c r="B6" s="32">
        <v>11607.778</v>
      </c>
      <c r="C6" s="38">
        <v>4</v>
      </c>
      <c r="D6" s="38" t="s">
        <v>93</v>
      </c>
      <c r="E6" s="38" t="s">
        <v>93</v>
      </c>
      <c r="F6">
        <v>1.1117382481947575</v>
      </c>
      <c r="G6" s="45">
        <f t="shared" si="0"/>
        <v>10441.10699514812</v>
      </c>
      <c r="I6">
        <f t="shared" si="1"/>
        <v>12837.470561492393</v>
      </c>
      <c r="J6" s="46">
        <f t="shared" si="2"/>
        <v>-1229.692561492393</v>
      </c>
      <c r="K6">
        <f t="shared" si="3"/>
        <v>1229.692561492393</v>
      </c>
      <c r="L6">
        <f t="shared" si="4"/>
        <v>10.593694688961081</v>
      </c>
      <c r="M6">
        <f t="shared" si="5"/>
        <v>1512143.7957897228</v>
      </c>
      <c r="O6" s="32">
        <f t="shared" si="7"/>
        <v>9827.9325751800643</v>
      </c>
      <c r="P6">
        <f t="shared" si="8"/>
        <v>152.85031981352085</v>
      </c>
      <c r="Q6" s="32">
        <f t="shared" si="6"/>
        <v>9980.7828949935847</v>
      </c>
      <c r="R6" s="32">
        <f t="shared" si="9"/>
        <v>1626.9951050064155</v>
      </c>
      <c r="S6">
        <f t="shared" si="10"/>
        <v>1626.9951050064155</v>
      </c>
      <c r="T6">
        <f t="shared" si="11"/>
        <v>14.01642161838739</v>
      </c>
      <c r="U6">
        <f t="shared" si="12"/>
        <v>2647113.0717148371</v>
      </c>
    </row>
    <row r="7" spans="1:38" x14ac:dyDescent="0.3">
      <c r="A7" s="40">
        <v>33725</v>
      </c>
      <c r="B7" s="32">
        <v>12199.563999999998</v>
      </c>
      <c r="C7" s="38">
        <v>5</v>
      </c>
      <c r="D7" s="38" t="s">
        <v>93</v>
      </c>
      <c r="E7" s="38" t="s">
        <v>93</v>
      </c>
      <c r="F7">
        <v>1.2139205042391408</v>
      </c>
      <c r="G7" s="45">
        <f t="shared" si="0"/>
        <v>10049.722331402931</v>
      </c>
      <c r="H7" s="47" t="s">
        <v>100</v>
      </c>
      <c r="I7">
        <f t="shared" si="1"/>
        <v>12894.002176276867</v>
      </c>
      <c r="J7" s="46">
        <f t="shared" si="2"/>
        <v>-694.43817627686803</v>
      </c>
      <c r="K7">
        <f t="shared" si="3"/>
        <v>694.43817627686803</v>
      </c>
      <c r="L7">
        <f t="shared" si="4"/>
        <v>5.6923196294299379</v>
      </c>
      <c r="M7">
        <f t="shared" si="5"/>
        <v>482244.38067074242</v>
      </c>
      <c r="O7" s="32">
        <f t="shared" si="7"/>
        <v>10424.539115994869</v>
      </c>
      <c r="P7">
        <f t="shared" si="8"/>
        <v>241.60156401377753</v>
      </c>
      <c r="Q7" s="32">
        <f t="shared" si="6"/>
        <v>10666.140680008646</v>
      </c>
      <c r="R7" s="32">
        <f t="shared" si="9"/>
        <v>1533.4233199913524</v>
      </c>
      <c r="S7">
        <f t="shared" si="10"/>
        <v>1533.4233199913524</v>
      </c>
      <c r="T7">
        <f t="shared" si="11"/>
        <v>12.569492811311555</v>
      </c>
      <c r="U7">
        <f t="shared" si="12"/>
        <v>2351387.0782933016</v>
      </c>
    </row>
    <row r="8" spans="1:38" x14ac:dyDescent="0.3">
      <c r="A8" s="40">
        <v>33756</v>
      </c>
      <c r="B8" s="32">
        <v>12171.119999999999</v>
      </c>
      <c r="C8" s="38">
        <v>6</v>
      </c>
      <c r="D8" s="38" t="s">
        <v>93</v>
      </c>
      <c r="E8" s="38" t="s">
        <v>93</v>
      </c>
      <c r="F8">
        <v>1.1454907713203208</v>
      </c>
      <c r="G8" s="45">
        <f t="shared" si="0"/>
        <v>10625.244920979387</v>
      </c>
      <c r="H8" s="48">
        <v>56.531614784473398</v>
      </c>
      <c r="I8">
        <f t="shared" si="1"/>
        <v>12950.53379106134</v>
      </c>
      <c r="J8" s="46">
        <f t="shared" si="2"/>
        <v>-779.41379106134082</v>
      </c>
      <c r="K8">
        <f t="shared" si="3"/>
        <v>779.41379106134082</v>
      </c>
      <c r="L8">
        <f t="shared" si="4"/>
        <v>6.4037967833801721</v>
      </c>
      <c r="M8">
        <f t="shared" si="5"/>
        <v>607485.85769661143</v>
      </c>
      <c r="O8" s="32">
        <f t="shared" si="7"/>
        <v>10967.136544006917</v>
      </c>
      <c r="P8">
        <f t="shared" si="8"/>
        <v>301.80073681343168</v>
      </c>
      <c r="Q8" s="32">
        <f t="shared" si="6"/>
        <v>11268.937280820348</v>
      </c>
      <c r="R8" s="32">
        <f t="shared" si="9"/>
        <v>902.18271917965103</v>
      </c>
      <c r="S8">
        <f t="shared" si="10"/>
        <v>902.18271917965103</v>
      </c>
      <c r="T8">
        <f t="shared" si="11"/>
        <v>7.4124872581952284</v>
      </c>
      <c r="U8">
        <f t="shared" si="12"/>
        <v>813933.65878638905</v>
      </c>
    </row>
    <row r="9" spans="1:38" x14ac:dyDescent="0.3">
      <c r="A9" s="40">
        <v>33786</v>
      </c>
      <c r="B9" s="32">
        <v>11658.584999999999</v>
      </c>
      <c r="C9" s="38">
        <v>7</v>
      </c>
      <c r="D9" s="39">
        <f t="shared" ref="D9:D72" si="13">AVERAGE(AVERAGE(B3:B14),AVERAGE(B4:B15))</f>
        <v>10910.141250000001</v>
      </c>
      <c r="E9" s="38">
        <f t="shared" ref="E9:E72" si="14">B9/D9</f>
        <v>1.0686007387851186</v>
      </c>
      <c r="F9">
        <v>1.0677515452903443</v>
      </c>
      <c r="G9" s="45">
        <f t="shared" si="0"/>
        <v>10918.818194573329</v>
      </c>
      <c r="I9">
        <f t="shared" si="1"/>
        <v>13007.065405845813</v>
      </c>
      <c r="J9" s="46">
        <f t="shared" si="2"/>
        <v>-1348.4804058458139</v>
      </c>
      <c r="K9">
        <f t="shared" si="3"/>
        <v>1348.4804058458139</v>
      </c>
      <c r="L9">
        <f t="shared" si="4"/>
        <v>11.566415700068355</v>
      </c>
      <c r="M9">
        <f t="shared" si="5"/>
        <v>1818399.4049500911</v>
      </c>
      <c r="O9" s="32">
        <f t="shared" si="7"/>
        <v>11346.866824656279</v>
      </c>
      <c r="P9">
        <f t="shared" si="8"/>
        <v>317.38664558061788</v>
      </c>
      <c r="Q9" s="32">
        <f t="shared" si="6"/>
        <v>11664.253470236898</v>
      </c>
      <c r="R9" s="32">
        <f t="shared" si="9"/>
        <v>-5.668470236898429</v>
      </c>
      <c r="S9">
        <f t="shared" si="10"/>
        <v>5.668470236898429</v>
      </c>
      <c r="T9">
        <f t="shared" si="11"/>
        <v>4.8620567906812275E-2</v>
      </c>
      <c r="U9">
        <f t="shared" si="12"/>
        <v>32.131554826603335</v>
      </c>
    </row>
    <row r="10" spans="1:38" x14ac:dyDescent="0.3">
      <c r="A10" s="40">
        <v>33817</v>
      </c>
      <c r="B10" s="32">
        <v>11209.705</v>
      </c>
      <c r="C10" s="38">
        <v>8</v>
      </c>
      <c r="D10" s="39">
        <f t="shared" si="13"/>
        <v>10916.099333333334</v>
      </c>
      <c r="E10" s="38">
        <f t="shared" si="14"/>
        <v>1.0268965733730651</v>
      </c>
      <c r="F10">
        <v>1.0354501115788086</v>
      </c>
      <c r="G10" s="45">
        <f t="shared" si="0"/>
        <v>10825.924759337691</v>
      </c>
      <c r="I10">
        <f t="shared" si="1"/>
        <v>13063.597020630288</v>
      </c>
      <c r="J10" s="46">
        <f t="shared" si="2"/>
        <v>-1853.8920206302882</v>
      </c>
      <c r="K10">
        <f t="shared" si="3"/>
        <v>1853.8920206302882</v>
      </c>
      <c r="L10">
        <f t="shared" si="4"/>
        <v>16.538276615042843</v>
      </c>
      <c r="M10">
        <f t="shared" si="5"/>
        <v>3436915.6241566529</v>
      </c>
      <c r="O10" s="32">
        <f t="shared" si="7"/>
        <v>11573.343776189518</v>
      </c>
      <c r="P10">
        <f t="shared" si="8"/>
        <v>299.20470677114213</v>
      </c>
      <c r="Q10" s="32">
        <f t="shared" si="6"/>
        <v>11872.548482960661</v>
      </c>
      <c r="R10" s="32">
        <f t="shared" si="9"/>
        <v>-662.84348296066128</v>
      </c>
      <c r="S10">
        <f t="shared" si="10"/>
        <v>662.84348296066128</v>
      </c>
      <c r="T10">
        <f t="shared" si="11"/>
        <v>5.9131215581557344</v>
      </c>
      <c r="U10">
        <f t="shared" si="12"/>
        <v>439361.48290342046</v>
      </c>
    </row>
    <row r="11" spans="1:38" x14ac:dyDescent="0.3">
      <c r="A11" s="40">
        <v>33848</v>
      </c>
      <c r="B11" s="32">
        <v>11287.44</v>
      </c>
      <c r="C11" s="38">
        <v>9</v>
      </c>
      <c r="D11" s="39">
        <f t="shared" si="13"/>
        <v>10945.503083333333</v>
      </c>
      <c r="E11" s="38">
        <f t="shared" si="14"/>
        <v>1.031239945214335</v>
      </c>
      <c r="F11">
        <v>0.99266807435118032</v>
      </c>
      <c r="G11" s="45">
        <f t="shared" si="0"/>
        <v>11370.809932995584</v>
      </c>
      <c r="I11">
        <f t="shared" si="1"/>
        <v>13120.128635414761</v>
      </c>
      <c r="J11" s="46">
        <f t="shared" si="2"/>
        <v>-1832.6886354147609</v>
      </c>
      <c r="K11">
        <f t="shared" si="3"/>
        <v>1832.6886354147609</v>
      </c>
      <c r="L11">
        <f t="shared" si="4"/>
        <v>16.236530474711369</v>
      </c>
      <c r="M11">
        <f t="shared" si="5"/>
        <v>3358747.6343784183</v>
      </c>
      <c r="O11" s="32">
        <f t="shared" si="7"/>
        <v>11755.526786368529</v>
      </c>
      <c r="P11">
        <f t="shared" si="8"/>
        <v>275.80036745271593</v>
      </c>
      <c r="Q11" s="32">
        <f t="shared" si="6"/>
        <v>12031.327153821245</v>
      </c>
      <c r="R11" s="32">
        <f t="shared" si="9"/>
        <v>-743.88715382124428</v>
      </c>
      <c r="S11">
        <f t="shared" si="10"/>
        <v>743.88715382124428</v>
      </c>
      <c r="T11">
        <f t="shared" si="11"/>
        <v>6.5903974135963885</v>
      </c>
      <c r="U11">
        <f t="shared" si="12"/>
        <v>553368.0976202715</v>
      </c>
    </row>
    <row r="12" spans="1:38" x14ac:dyDescent="0.3">
      <c r="A12" s="40">
        <v>33878</v>
      </c>
      <c r="B12" s="32">
        <v>11607.318000000001</v>
      </c>
      <c r="C12" s="38">
        <v>10</v>
      </c>
      <c r="D12" s="39">
        <f t="shared" si="13"/>
        <v>10998.471791666667</v>
      </c>
      <c r="E12" s="38">
        <f t="shared" si="14"/>
        <v>1.0553573459900716</v>
      </c>
      <c r="F12">
        <v>1.027648663698602</v>
      </c>
      <c r="G12" s="45">
        <f t="shared" si="0"/>
        <v>11295.025634757503</v>
      </c>
      <c r="I12">
        <f t="shared" si="1"/>
        <v>13176.660250199235</v>
      </c>
      <c r="J12" s="46">
        <f t="shared" si="2"/>
        <v>-1569.3422501992336</v>
      </c>
      <c r="K12">
        <f t="shared" si="3"/>
        <v>1569.3422501992336</v>
      </c>
      <c r="L12">
        <f t="shared" si="4"/>
        <v>13.520283067968272</v>
      </c>
      <c r="M12">
        <f t="shared" si="5"/>
        <v>2462835.0982603938</v>
      </c>
      <c r="O12" s="32">
        <f t="shared" si="7"/>
        <v>11946.525323056998</v>
      </c>
      <c r="P12">
        <f t="shared" si="8"/>
        <v>258.84000129986646</v>
      </c>
      <c r="Q12" s="32">
        <f t="shared" si="6"/>
        <v>12205.365324356864</v>
      </c>
      <c r="R12" s="32">
        <f t="shared" si="9"/>
        <v>-598.0473243568631</v>
      </c>
      <c r="S12">
        <f t="shared" si="10"/>
        <v>598.0473243568631</v>
      </c>
      <c r="T12">
        <f t="shared" si="11"/>
        <v>5.152329972840092</v>
      </c>
      <c r="U12">
        <f t="shared" si="12"/>
        <v>357660.602170403</v>
      </c>
      <c r="AK12" s="53" t="s">
        <v>11</v>
      </c>
      <c r="AL12" s="53"/>
    </row>
    <row r="13" spans="1:38" ht="15" thickBot="1" x14ac:dyDescent="0.35">
      <c r="A13" s="40">
        <v>33909</v>
      </c>
      <c r="B13" s="32">
        <v>10144.509</v>
      </c>
      <c r="C13" s="38">
        <v>11</v>
      </c>
      <c r="D13" s="39">
        <f t="shared" si="13"/>
        <v>11073.019666666667</v>
      </c>
      <c r="E13" s="38">
        <f t="shared" si="14"/>
        <v>0.91614657115964659</v>
      </c>
      <c r="F13">
        <v>0.948635333789</v>
      </c>
      <c r="G13" s="45">
        <f t="shared" si="0"/>
        <v>10693.792059675052</v>
      </c>
      <c r="I13">
        <f t="shared" si="1"/>
        <v>13233.191864983708</v>
      </c>
      <c r="J13" s="46">
        <f t="shared" si="2"/>
        <v>-3088.682864983708</v>
      </c>
      <c r="K13">
        <f t="shared" si="3"/>
        <v>3088.682864983708</v>
      </c>
      <c r="L13">
        <f t="shared" si="4"/>
        <v>30.446844346864971</v>
      </c>
      <c r="M13">
        <f t="shared" si="5"/>
        <v>9539961.8404439669</v>
      </c>
      <c r="O13" s="32">
        <f t="shared" si="7"/>
        <v>11793.194059485491</v>
      </c>
      <c r="P13">
        <f t="shared" si="8"/>
        <v>176.40574832559187</v>
      </c>
      <c r="Q13" s="32">
        <f t="shared" si="6"/>
        <v>11969.599807811082</v>
      </c>
      <c r="R13" s="32">
        <f t="shared" si="9"/>
        <v>-1825.0908078110824</v>
      </c>
      <c r="S13">
        <f t="shared" si="10"/>
        <v>1825.0908078110824</v>
      </c>
      <c r="T13">
        <f t="shared" si="11"/>
        <v>17.990923048233114</v>
      </c>
      <c r="U13">
        <f t="shared" si="12"/>
        <v>3330956.4567565094</v>
      </c>
    </row>
    <row r="14" spans="1:38" x14ac:dyDescent="0.3">
      <c r="A14" s="40">
        <v>33939</v>
      </c>
      <c r="B14" s="32">
        <v>10472.49</v>
      </c>
      <c r="C14" s="38">
        <v>12</v>
      </c>
      <c r="D14" s="39">
        <f t="shared" si="13"/>
        <v>11157.832041666667</v>
      </c>
      <c r="E14" s="38">
        <f t="shared" si="14"/>
        <v>0.9385774907609834</v>
      </c>
      <c r="F14">
        <v>0.90502481175337468</v>
      </c>
      <c r="G14" s="45">
        <f t="shared" si="0"/>
        <v>11571.494907096341</v>
      </c>
      <c r="I14">
        <f t="shared" si="1"/>
        <v>13289.723479768181</v>
      </c>
      <c r="J14" s="46">
        <f t="shared" si="2"/>
        <v>-2817.2334797681815</v>
      </c>
      <c r="K14">
        <f t="shared" si="3"/>
        <v>2817.2334797681815</v>
      </c>
      <c r="L14">
        <f t="shared" si="4"/>
        <v>26.901276389551882</v>
      </c>
      <c r="M14">
        <f t="shared" si="5"/>
        <v>7936804.4795267368</v>
      </c>
      <c r="O14" s="32">
        <f t="shared" si="7"/>
        <v>11670.177846248866</v>
      </c>
      <c r="P14">
        <f t="shared" si="8"/>
        <v>116.52135601314833</v>
      </c>
      <c r="Q14" s="32">
        <f t="shared" si="6"/>
        <v>11786.699202262014</v>
      </c>
      <c r="R14" s="32">
        <f t="shared" si="9"/>
        <v>-1314.2092022620145</v>
      </c>
      <c r="S14">
        <f t="shared" si="10"/>
        <v>1314.2092022620145</v>
      </c>
      <c r="T14">
        <f t="shared" si="11"/>
        <v>12.549156907879736</v>
      </c>
      <c r="U14">
        <f t="shared" si="12"/>
        <v>1727145.8273101605</v>
      </c>
      <c r="AK14" s="9" t="s">
        <v>12</v>
      </c>
      <c r="AL14" s="9"/>
    </row>
    <row r="15" spans="1:38" x14ac:dyDescent="0.3">
      <c r="A15" s="40">
        <v>33970</v>
      </c>
      <c r="B15" s="32">
        <v>8953.07</v>
      </c>
      <c r="C15" s="38">
        <v>13</v>
      </c>
      <c r="D15" s="39">
        <f t="shared" si="13"/>
        <v>11235.656999999999</v>
      </c>
      <c r="E15" s="38">
        <f t="shared" si="14"/>
        <v>0.79684436789054702</v>
      </c>
      <c r="F15">
        <v>0.78848349976476739</v>
      </c>
      <c r="G15" s="45">
        <f t="shared" si="0"/>
        <v>11354.796901483694</v>
      </c>
      <c r="I15">
        <f t="shared" si="1"/>
        <v>13346.255094552655</v>
      </c>
      <c r="J15" s="46">
        <f t="shared" si="2"/>
        <v>-4393.1850945526548</v>
      </c>
      <c r="K15">
        <f t="shared" si="3"/>
        <v>4393.1850945526548</v>
      </c>
      <c r="L15">
        <f t="shared" si="4"/>
        <v>49.069035476687382</v>
      </c>
      <c r="M15">
        <f t="shared" si="5"/>
        <v>19300075.274999619</v>
      </c>
      <c r="O15" s="32">
        <f t="shared" si="7"/>
        <v>11219.973361809611</v>
      </c>
      <c r="P15">
        <f t="shared" si="8"/>
        <v>3.1761879226676939</v>
      </c>
      <c r="Q15" s="32">
        <f t="shared" si="6"/>
        <v>11223.149549732278</v>
      </c>
      <c r="R15" s="32">
        <f t="shared" si="9"/>
        <v>-2270.0795497322779</v>
      </c>
      <c r="S15">
        <f t="shared" si="10"/>
        <v>2270.0795497322779</v>
      </c>
      <c r="T15">
        <f t="shared" si="11"/>
        <v>25.355320015729554</v>
      </c>
      <c r="U15">
        <f t="shared" si="12"/>
        <v>5153261.1621127017</v>
      </c>
      <c r="AK15" t="s">
        <v>13</v>
      </c>
      <c r="AL15">
        <v>0.89796567204163524</v>
      </c>
    </row>
    <row r="16" spans="1:38" x14ac:dyDescent="0.3">
      <c r="A16" s="40">
        <v>34001</v>
      </c>
      <c r="B16" s="32">
        <v>9230.69</v>
      </c>
      <c r="C16" s="38">
        <v>14</v>
      </c>
      <c r="D16" s="39">
        <f t="shared" si="13"/>
        <v>11323.648166666666</v>
      </c>
      <c r="E16" s="38">
        <f t="shared" si="14"/>
        <v>0.81516926913821908</v>
      </c>
      <c r="F16">
        <v>0.77764571959754814</v>
      </c>
      <c r="G16" s="45">
        <f t="shared" si="0"/>
        <v>11870.045404193985</v>
      </c>
      <c r="I16">
        <f t="shared" si="1"/>
        <v>13402.786709337128</v>
      </c>
      <c r="J16" s="46">
        <f t="shared" si="2"/>
        <v>-4172.0967093371273</v>
      </c>
      <c r="K16">
        <f t="shared" si="3"/>
        <v>4172.0967093371273</v>
      </c>
      <c r="L16">
        <f t="shared" si="4"/>
        <v>45.198102301530298</v>
      </c>
      <c r="M16">
        <f t="shared" si="5"/>
        <v>17406390.952061687</v>
      </c>
      <c r="O16" s="32">
        <f t="shared" si="7"/>
        <v>10824.657639785823</v>
      </c>
      <c r="P16">
        <f t="shared" si="8"/>
        <v>-76.52219406662347</v>
      </c>
      <c r="Q16" s="32">
        <f t="shared" si="6"/>
        <v>10748.135445719199</v>
      </c>
      <c r="R16" s="32">
        <f t="shared" si="9"/>
        <v>-1517.4454457191987</v>
      </c>
      <c r="S16">
        <f t="shared" si="10"/>
        <v>1517.4454457191987</v>
      </c>
      <c r="T16">
        <f t="shared" si="11"/>
        <v>16.439133431186605</v>
      </c>
      <c r="U16">
        <f t="shared" si="12"/>
        <v>2302640.6807339378</v>
      </c>
      <c r="AK16" t="s">
        <v>14</v>
      </c>
      <c r="AL16">
        <v>0.80634234816518569</v>
      </c>
    </row>
    <row r="17" spans="1:45" x14ac:dyDescent="0.3">
      <c r="A17" s="40">
        <v>34029</v>
      </c>
      <c r="B17" s="32">
        <v>11060.976000000001</v>
      </c>
      <c r="C17" s="38">
        <v>15</v>
      </c>
      <c r="D17" s="39">
        <f t="shared" si="13"/>
        <v>11409.646166666666</v>
      </c>
      <c r="E17" s="38">
        <f t="shared" si="14"/>
        <v>0.96944075551744047</v>
      </c>
      <c r="F17">
        <v>0.98442687075932223</v>
      </c>
      <c r="G17" s="45">
        <f t="shared" si="0"/>
        <v>11235.954979030885</v>
      </c>
      <c r="I17">
        <f t="shared" si="1"/>
        <v>13459.318324121601</v>
      </c>
      <c r="J17" s="46">
        <f t="shared" si="2"/>
        <v>-2398.3423241216005</v>
      </c>
      <c r="K17">
        <f t="shared" si="3"/>
        <v>2398.3423241216005</v>
      </c>
      <c r="L17">
        <f t="shared" si="4"/>
        <v>21.6829177110736</v>
      </c>
      <c r="M17">
        <f t="shared" si="5"/>
        <v>5752045.9036730006</v>
      </c>
      <c r="O17" s="32">
        <f t="shared" si="7"/>
        <v>10810.703556575359</v>
      </c>
      <c r="P17">
        <f t="shared" si="8"/>
        <v>-64.008571895391384</v>
      </c>
      <c r="Q17" s="32">
        <f t="shared" si="6"/>
        <v>10746.694984679969</v>
      </c>
      <c r="R17" s="32">
        <f t="shared" si="9"/>
        <v>314.28101532003166</v>
      </c>
      <c r="S17">
        <f t="shared" si="10"/>
        <v>314.28101532003166</v>
      </c>
      <c r="T17">
        <f t="shared" si="11"/>
        <v>2.841349762625212</v>
      </c>
      <c r="U17">
        <f t="shared" si="12"/>
        <v>98772.556590589971</v>
      </c>
      <c r="AK17" t="s">
        <v>15</v>
      </c>
      <c r="AL17">
        <v>0.80572363362258248</v>
      </c>
    </row>
    <row r="18" spans="1:45" x14ac:dyDescent="0.3">
      <c r="A18" s="40">
        <v>34060</v>
      </c>
      <c r="B18" s="32">
        <v>12364.610999999999</v>
      </c>
      <c r="C18" s="38">
        <v>16</v>
      </c>
      <c r="D18" s="39">
        <f t="shared" si="13"/>
        <v>11468.611333333334</v>
      </c>
      <c r="E18" s="38">
        <f t="shared" si="14"/>
        <v>1.0781262561459779</v>
      </c>
      <c r="F18">
        <v>1.1117382481947575</v>
      </c>
      <c r="G18" s="45">
        <f t="shared" si="0"/>
        <v>11121.872455209377</v>
      </c>
      <c r="I18">
        <f t="shared" si="1"/>
        <v>13515.849938906074</v>
      </c>
      <c r="J18" s="46">
        <f t="shared" si="2"/>
        <v>-1151.2389389060754</v>
      </c>
      <c r="K18">
        <f t="shared" si="3"/>
        <v>1151.2389389060754</v>
      </c>
      <c r="L18">
        <f t="shared" si="4"/>
        <v>9.3107574423981116</v>
      </c>
      <c r="M18">
        <f t="shared" si="5"/>
        <v>1325351.0944535865</v>
      </c>
      <c r="O18" s="32">
        <f t="shared" si="7"/>
        <v>11070.278187743974</v>
      </c>
      <c r="P18">
        <f t="shared" si="8"/>
        <v>0.70806871740976618</v>
      </c>
      <c r="Q18" s="32">
        <f t="shared" si="6"/>
        <v>11070.986256461383</v>
      </c>
      <c r="R18" s="32">
        <f t="shared" si="9"/>
        <v>1293.6247435386158</v>
      </c>
      <c r="S18">
        <f t="shared" si="10"/>
        <v>1293.6247435386158</v>
      </c>
      <c r="T18">
        <f t="shared" si="11"/>
        <v>10.462316554387485</v>
      </c>
      <c r="U18">
        <f t="shared" si="12"/>
        <v>1673464.9770953495</v>
      </c>
      <c r="AK18" t="s">
        <v>16</v>
      </c>
      <c r="AL18">
        <v>2527.2594995274235</v>
      </c>
    </row>
    <row r="19" spans="1:45" ht="15" thickBot="1" x14ac:dyDescent="0.35">
      <c r="A19" s="40">
        <v>34090</v>
      </c>
      <c r="B19" s="32">
        <v>13231.88</v>
      </c>
      <c r="C19" s="38">
        <v>17</v>
      </c>
      <c r="D19" s="39">
        <f t="shared" si="13"/>
        <v>11565.297916666666</v>
      </c>
      <c r="E19" s="38">
        <f t="shared" si="14"/>
        <v>1.1441019587512427</v>
      </c>
      <c r="F19">
        <v>1.2139205042391408</v>
      </c>
      <c r="G19" s="45">
        <f t="shared" si="0"/>
        <v>10900.120686480583</v>
      </c>
      <c r="I19">
        <f t="shared" si="1"/>
        <v>13572.381553690548</v>
      </c>
      <c r="J19" s="46">
        <f t="shared" si="2"/>
        <v>-340.50155369054846</v>
      </c>
      <c r="K19">
        <f t="shared" si="3"/>
        <v>340.50155369054846</v>
      </c>
      <c r="L19">
        <f t="shared" si="4"/>
        <v>2.573342213582261</v>
      </c>
      <c r="M19">
        <f t="shared" si="5"/>
        <v>115941.30806567745</v>
      </c>
      <c r="O19" s="32">
        <f t="shared" si="7"/>
        <v>11503.165005169107</v>
      </c>
      <c r="P19">
        <f t="shared" si="8"/>
        <v>87.143818458954399</v>
      </c>
      <c r="Q19" s="32">
        <f t="shared" si="6"/>
        <v>11590.308823628062</v>
      </c>
      <c r="R19" s="32">
        <f t="shared" si="9"/>
        <v>1641.5711763719373</v>
      </c>
      <c r="S19">
        <f t="shared" si="10"/>
        <v>1641.5711763719373</v>
      </c>
      <c r="T19">
        <f t="shared" si="11"/>
        <v>12.406182465166985</v>
      </c>
      <c r="U19">
        <f t="shared" si="12"/>
        <v>2694755.9270951464</v>
      </c>
      <c r="AK19" s="8" t="s">
        <v>17</v>
      </c>
      <c r="AL19" s="8">
        <v>315</v>
      </c>
    </row>
    <row r="20" spans="1:45" x14ac:dyDescent="0.3">
      <c r="A20" s="40">
        <v>34121</v>
      </c>
      <c r="B20" s="32">
        <v>13174.300999999999</v>
      </c>
      <c r="C20" s="38">
        <v>18</v>
      </c>
      <c r="D20" s="39">
        <f t="shared" si="13"/>
        <v>11695.105208333331</v>
      </c>
      <c r="E20" s="38">
        <f t="shared" si="14"/>
        <v>1.1264799046538436</v>
      </c>
      <c r="F20">
        <v>1.1454907713203208</v>
      </c>
      <c r="G20" s="45">
        <f t="shared" si="0"/>
        <v>11501.010160749682</v>
      </c>
      <c r="I20">
        <f t="shared" si="1"/>
        <v>13628.913168475021</v>
      </c>
      <c r="J20" s="46">
        <f t="shared" si="2"/>
        <v>-454.61216847502146</v>
      </c>
      <c r="K20">
        <f t="shared" si="3"/>
        <v>454.61216847502146</v>
      </c>
      <c r="L20">
        <f t="shared" si="4"/>
        <v>3.4507498232735188</v>
      </c>
      <c r="M20">
        <f t="shared" si="5"/>
        <v>206672.22372556129</v>
      </c>
      <c r="O20" s="32">
        <f t="shared" si="7"/>
        <v>11907.107258902452</v>
      </c>
      <c r="P20">
        <f t="shared" si="8"/>
        <v>150.50350551383249</v>
      </c>
      <c r="Q20" s="32">
        <f t="shared" si="6"/>
        <v>12057.610764416284</v>
      </c>
      <c r="R20" s="32">
        <f t="shared" si="9"/>
        <v>1116.6902355837155</v>
      </c>
      <c r="S20">
        <f t="shared" si="10"/>
        <v>1116.6902355837155</v>
      </c>
      <c r="T20">
        <f t="shared" si="11"/>
        <v>8.4762769241701363</v>
      </c>
      <c r="U20">
        <f t="shared" si="12"/>
        <v>1246997.0822480142</v>
      </c>
      <c r="AI20" t="s">
        <v>99</v>
      </c>
    </row>
    <row r="21" spans="1:45" ht="15" thickBot="1" x14ac:dyDescent="0.35">
      <c r="A21" s="40">
        <v>34151</v>
      </c>
      <c r="B21" s="32">
        <v>12523.203</v>
      </c>
      <c r="C21" s="38">
        <v>19</v>
      </c>
      <c r="D21" s="39">
        <f t="shared" si="13"/>
        <v>11784.489249999999</v>
      </c>
      <c r="E21" s="38">
        <f t="shared" si="14"/>
        <v>1.0626852580819317</v>
      </c>
      <c r="F21">
        <v>1.0677515452903443</v>
      </c>
      <c r="G21" s="45">
        <f t="shared" si="0"/>
        <v>11728.57398824431</v>
      </c>
      <c r="I21">
        <f t="shared" si="1"/>
        <v>13685.444783259494</v>
      </c>
      <c r="J21" s="46">
        <f t="shared" si="2"/>
        <v>-1162.2417832594947</v>
      </c>
      <c r="K21">
        <f t="shared" si="3"/>
        <v>1162.2417832594947</v>
      </c>
      <c r="L21">
        <f t="shared" si="4"/>
        <v>9.2807070464280965</v>
      </c>
      <c r="M21">
        <f t="shared" si="5"/>
        <v>1350805.9627542102</v>
      </c>
      <c r="O21" s="32">
        <f t="shared" si="7"/>
        <v>12150.729211533027</v>
      </c>
      <c r="P21">
        <f t="shared" si="8"/>
        <v>169.12719493718117</v>
      </c>
      <c r="Q21" s="32">
        <f t="shared" si="6"/>
        <v>12319.856406470208</v>
      </c>
      <c r="R21" s="32">
        <f t="shared" si="9"/>
        <v>203.34659352979179</v>
      </c>
      <c r="S21">
        <f t="shared" si="10"/>
        <v>203.34659352979179</v>
      </c>
      <c r="T21">
        <f t="shared" si="11"/>
        <v>1.6237586624587321</v>
      </c>
      <c r="U21">
        <f t="shared" si="12"/>
        <v>41349.837100170364</v>
      </c>
      <c r="AK21" s="11" t="s">
        <v>18</v>
      </c>
    </row>
    <row r="22" spans="1:45" x14ac:dyDescent="0.3">
      <c r="A22" s="40">
        <v>34182</v>
      </c>
      <c r="B22" s="32">
        <v>12456.875</v>
      </c>
      <c r="C22" s="38">
        <v>20</v>
      </c>
      <c r="D22" s="39">
        <f t="shared" si="13"/>
        <v>11843.052249999997</v>
      </c>
      <c r="E22" s="38">
        <f t="shared" si="14"/>
        <v>1.05182977639907</v>
      </c>
      <c r="F22">
        <v>1.0354501115788086</v>
      </c>
      <c r="G22" s="45">
        <f t="shared" si="0"/>
        <v>12030.396115372769</v>
      </c>
      <c r="I22">
        <f t="shared" si="1"/>
        <v>13741.976398043967</v>
      </c>
      <c r="J22" s="46">
        <f t="shared" si="2"/>
        <v>-1285.1013980439675</v>
      </c>
      <c r="K22">
        <f t="shared" si="3"/>
        <v>1285.1013980439675</v>
      </c>
      <c r="L22">
        <f t="shared" si="4"/>
        <v>10.316402773921771</v>
      </c>
      <c r="M22">
        <f t="shared" si="5"/>
        <v>1651485.6032545597</v>
      </c>
      <c r="O22" s="32">
        <f t="shared" si="7"/>
        <v>12347.260125176166</v>
      </c>
      <c r="P22">
        <f t="shared" si="8"/>
        <v>174.6079386783727</v>
      </c>
      <c r="Q22" s="32">
        <f t="shared" si="6"/>
        <v>12521.868063854539</v>
      </c>
      <c r="R22" s="32">
        <f t="shared" si="9"/>
        <v>-64.993063854539287</v>
      </c>
      <c r="S22">
        <f t="shared" si="10"/>
        <v>64.993063854539287</v>
      </c>
      <c r="T22">
        <f t="shared" si="11"/>
        <v>0.52174452946296157</v>
      </c>
      <c r="U22">
        <f t="shared" si="12"/>
        <v>4224.0983492002215</v>
      </c>
      <c r="W22" s="52" t="s">
        <v>114</v>
      </c>
      <c r="X22" s="52"/>
      <c r="AK22" s="9"/>
      <c r="AL22" s="9" t="s">
        <v>23</v>
      </c>
      <c r="AM22" s="9" t="s">
        <v>24</v>
      </c>
      <c r="AN22" s="9" t="s">
        <v>25</v>
      </c>
      <c r="AO22" s="9" t="s">
        <v>26</v>
      </c>
      <c r="AP22" s="9" t="s">
        <v>27</v>
      </c>
    </row>
    <row r="23" spans="1:45" x14ac:dyDescent="0.3">
      <c r="A23" s="40">
        <v>34213</v>
      </c>
      <c r="B23" s="32">
        <v>12104.222</v>
      </c>
      <c r="C23" s="38">
        <v>21</v>
      </c>
      <c r="D23" s="39">
        <f t="shared" si="13"/>
        <v>11936.049249999996</v>
      </c>
      <c r="E23" s="38">
        <f t="shared" si="14"/>
        <v>1.0140894819112785</v>
      </c>
      <c r="F23">
        <v>0.99266807435118032</v>
      </c>
      <c r="G23" s="45">
        <f t="shared" si="0"/>
        <v>12193.624750057026</v>
      </c>
      <c r="I23">
        <f t="shared" si="1"/>
        <v>13798.508012828441</v>
      </c>
      <c r="J23" s="46">
        <f t="shared" si="2"/>
        <v>-1694.286012828441</v>
      </c>
      <c r="K23">
        <f t="shared" si="3"/>
        <v>1694.286012828441</v>
      </c>
      <c r="L23">
        <f t="shared" si="4"/>
        <v>13.997479663116232</v>
      </c>
      <c r="M23">
        <f t="shared" si="5"/>
        <v>2870605.093266096</v>
      </c>
      <c r="O23" s="32">
        <f t="shared" si="7"/>
        <v>12438.338851083632</v>
      </c>
      <c r="P23">
        <f t="shared" si="8"/>
        <v>157.90209612419136</v>
      </c>
      <c r="Q23" s="32">
        <f t="shared" si="6"/>
        <v>12596.240947207823</v>
      </c>
      <c r="R23" s="32">
        <f t="shared" si="9"/>
        <v>-492.01894720782366</v>
      </c>
      <c r="S23">
        <f t="shared" si="10"/>
        <v>492.01894720782366</v>
      </c>
      <c r="T23">
        <f t="shared" si="11"/>
        <v>4.0648539592864674</v>
      </c>
      <c r="U23">
        <f t="shared" si="12"/>
        <v>242082.64441149516</v>
      </c>
      <c r="AK23" t="s">
        <v>19</v>
      </c>
      <c r="AL23">
        <v>1</v>
      </c>
      <c r="AM23">
        <v>8323937685.0309772</v>
      </c>
      <c r="AN23">
        <v>8323937685.0309772</v>
      </c>
      <c r="AO23">
        <v>1303.2542354225277</v>
      </c>
      <c r="AP23">
        <v>1.321768254069946E-113</v>
      </c>
    </row>
    <row r="24" spans="1:45" x14ac:dyDescent="0.3">
      <c r="A24" s="40">
        <v>34243</v>
      </c>
      <c r="B24" s="32">
        <v>12205.699999999999</v>
      </c>
      <c r="C24" s="38">
        <v>22</v>
      </c>
      <c r="D24" s="39">
        <f t="shared" si="13"/>
        <v>12065.234874999998</v>
      </c>
      <c r="E24" s="38">
        <f t="shared" si="14"/>
        <v>1.0116421376338933</v>
      </c>
      <c r="F24">
        <v>1.027648663698602</v>
      </c>
      <c r="G24" s="45">
        <f t="shared" si="0"/>
        <v>11877.308297244861</v>
      </c>
      <c r="I24">
        <f t="shared" si="1"/>
        <v>13855.039627612914</v>
      </c>
      <c r="J24" s="46">
        <f t="shared" si="2"/>
        <v>-1649.3396276129151</v>
      </c>
      <c r="K24">
        <f t="shared" si="3"/>
        <v>1649.3396276129151</v>
      </c>
      <c r="L24">
        <f t="shared" si="4"/>
        <v>13.512863888289203</v>
      </c>
      <c r="M24">
        <f t="shared" si="5"/>
        <v>2720321.2072143094</v>
      </c>
      <c r="O24" s="32">
        <f t="shared" si="7"/>
        <v>12518.13275776626</v>
      </c>
      <c r="P24">
        <f t="shared" si="8"/>
        <v>142.2804582358786</v>
      </c>
      <c r="Q24" s="32">
        <f t="shared" si="6"/>
        <v>12660.413216002138</v>
      </c>
      <c r="R24" s="32">
        <f t="shared" si="9"/>
        <v>-454.71321600213923</v>
      </c>
      <c r="S24">
        <f t="shared" si="10"/>
        <v>454.71321600213923</v>
      </c>
      <c r="T24">
        <f t="shared" si="11"/>
        <v>3.7254169445598313</v>
      </c>
      <c r="U24">
        <f t="shared" si="12"/>
        <v>206764.10880700813</v>
      </c>
      <c r="AK24" t="s">
        <v>20</v>
      </c>
      <c r="AL24">
        <v>313</v>
      </c>
      <c r="AM24">
        <v>1999143700.8988519</v>
      </c>
      <c r="AN24">
        <v>6387040.5779516036</v>
      </c>
    </row>
    <row r="25" spans="1:45" ht="15" thickBot="1" x14ac:dyDescent="0.35">
      <c r="A25" s="40">
        <v>34274</v>
      </c>
      <c r="B25" s="32">
        <v>11866.605</v>
      </c>
      <c r="C25" s="38">
        <v>23</v>
      </c>
      <c r="D25" s="39">
        <f t="shared" si="13"/>
        <v>12201.282291666666</v>
      </c>
      <c r="E25" s="38">
        <f t="shared" si="14"/>
        <v>0.97257031812998473</v>
      </c>
      <c r="F25">
        <v>0.948635333789</v>
      </c>
      <c r="G25" s="45">
        <f t="shared" si="0"/>
        <v>12509.13241087373</v>
      </c>
      <c r="I25">
        <f t="shared" si="1"/>
        <v>13911.571242397389</v>
      </c>
      <c r="J25" s="46">
        <f t="shared" si="2"/>
        <v>-2044.9662423973896</v>
      </c>
      <c r="K25">
        <f t="shared" si="3"/>
        <v>2044.9662423973896</v>
      </c>
      <c r="L25">
        <f t="shared" si="4"/>
        <v>17.232951146493789</v>
      </c>
      <c r="M25">
        <f t="shared" si="5"/>
        <v>4181886.9325448992</v>
      </c>
      <c r="O25" s="32">
        <f t="shared" si="7"/>
        <v>12501.651572801711</v>
      </c>
      <c r="P25">
        <f t="shared" si="8"/>
        <v>110.5281295957932</v>
      </c>
      <c r="Q25" s="32">
        <f t="shared" si="6"/>
        <v>12612.179702397505</v>
      </c>
      <c r="R25" s="32">
        <f t="shared" si="9"/>
        <v>-745.57470239750546</v>
      </c>
      <c r="S25">
        <f t="shared" si="10"/>
        <v>745.57470239750546</v>
      </c>
      <c r="T25">
        <f t="shared" si="11"/>
        <v>6.2829655356144878</v>
      </c>
      <c r="U25">
        <f t="shared" si="12"/>
        <v>555881.6368551288</v>
      </c>
      <c r="AK25" s="8" t="s">
        <v>21</v>
      </c>
      <c r="AL25" s="8">
        <v>314</v>
      </c>
      <c r="AM25" s="8">
        <v>10323081385.929829</v>
      </c>
      <c r="AN25" s="8"/>
      <c r="AO25" s="8"/>
      <c r="AP25" s="8"/>
    </row>
    <row r="26" spans="1:45" ht="15" thickBot="1" x14ac:dyDescent="0.35">
      <c r="A26" s="40">
        <v>34304</v>
      </c>
      <c r="B26" s="32">
        <v>11865.769</v>
      </c>
      <c r="C26" s="38">
        <v>24</v>
      </c>
      <c r="D26" s="39">
        <f t="shared" si="13"/>
        <v>12337.533124999998</v>
      </c>
      <c r="E26" s="38">
        <f t="shared" si="14"/>
        <v>0.96176187571532878</v>
      </c>
      <c r="F26">
        <v>0.90502481175337468</v>
      </c>
      <c r="G26" s="45">
        <f t="shared" si="0"/>
        <v>13110.987506532032</v>
      </c>
      <c r="I26">
        <f t="shared" si="1"/>
        <v>13968.102857181862</v>
      </c>
      <c r="J26" s="46">
        <f t="shared" si="2"/>
        <v>-2102.3338571818622</v>
      </c>
      <c r="K26">
        <f t="shared" si="3"/>
        <v>2102.3338571818622</v>
      </c>
      <c r="L26">
        <f t="shared" si="4"/>
        <v>17.717636818834599</v>
      </c>
      <c r="M26">
        <f t="shared" si="5"/>
        <v>4419807.6470531663</v>
      </c>
      <c r="O26" s="32">
        <f t="shared" si="7"/>
        <v>12462.897561918006</v>
      </c>
      <c r="P26">
        <f t="shared" si="8"/>
        <v>80.67170149989343</v>
      </c>
      <c r="Q26" s="32">
        <f t="shared" si="6"/>
        <v>12543.569263417899</v>
      </c>
      <c r="R26" s="32">
        <f t="shared" si="9"/>
        <v>-677.80026341789926</v>
      </c>
      <c r="S26">
        <f t="shared" si="10"/>
        <v>677.80026341789926</v>
      </c>
      <c r="T26">
        <f t="shared" si="11"/>
        <v>5.7122320805158031</v>
      </c>
      <c r="U26">
        <f t="shared" si="12"/>
        <v>459413.1970893736</v>
      </c>
    </row>
    <row r="27" spans="1:45" x14ac:dyDescent="0.3">
      <c r="A27" s="40">
        <v>34335</v>
      </c>
      <c r="B27" s="32">
        <v>9705.0079999999998</v>
      </c>
      <c r="C27" s="38">
        <v>25</v>
      </c>
      <c r="D27" s="39">
        <f t="shared" si="13"/>
        <v>12444.494374999998</v>
      </c>
      <c r="E27" s="38">
        <f t="shared" si="14"/>
        <v>0.77986358525715527</v>
      </c>
      <c r="F27">
        <v>0.78848349976476739</v>
      </c>
      <c r="G27" s="45">
        <f t="shared" si="0"/>
        <v>12308.447802516284</v>
      </c>
      <c r="I27">
        <f t="shared" si="1"/>
        <v>14024.634471966336</v>
      </c>
      <c r="J27" s="46">
        <f t="shared" si="2"/>
        <v>-4319.6264719663359</v>
      </c>
      <c r="K27">
        <f t="shared" si="3"/>
        <v>4319.6264719663359</v>
      </c>
      <c r="L27">
        <f t="shared" si="4"/>
        <v>44.509252047667921</v>
      </c>
      <c r="M27">
        <f t="shared" si="5"/>
        <v>18659172.857312333</v>
      </c>
      <c r="O27" s="32">
        <f t="shared" si="7"/>
        <v>11975.85701073432</v>
      </c>
      <c r="P27">
        <f t="shared" si="8"/>
        <v>-32.870749036822318</v>
      </c>
      <c r="Q27" s="32">
        <f t="shared" si="6"/>
        <v>11942.986261697499</v>
      </c>
      <c r="R27" s="32">
        <f t="shared" si="9"/>
        <v>-2237.978261697499</v>
      </c>
      <c r="S27">
        <f t="shared" si="10"/>
        <v>2237.978261697499</v>
      </c>
      <c r="T27">
        <f t="shared" si="11"/>
        <v>23.060035207570142</v>
      </c>
      <c r="U27">
        <f t="shared" si="12"/>
        <v>5008546.6998305591</v>
      </c>
      <c r="AK27" s="9"/>
      <c r="AL27" s="9" t="s">
        <v>28</v>
      </c>
      <c r="AM27" s="9" t="s">
        <v>16</v>
      </c>
      <c r="AN27" s="9" t="s">
        <v>29</v>
      </c>
      <c r="AO27" s="9" t="s">
        <v>30</v>
      </c>
      <c r="AP27" s="9" t="s">
        <v>31</v>
      </c>
      <c r="AQ27" s="9" t="s">
        <v>32</v>
      </c>
      <c r="AR27" s="9" t="s">
        <v>54</v>
      </c>
      <c r="AS27" s="9" t="s">
        <v>55</v>
      </c>
    </row>
    <row r="28" spans="1:45" x14ac:dyDescent="0.3">
      <c r="A28" s="40">
        <v>34366</v>
      </c>
      <c r="B28" s="32">
        <v>9884.264000000001</v>
      </c>
      <c r="C28" s="38">
        <v>26</v>
      </c>
      <c r="D28" s="39">
        <f t="shared" si="13"/>
        <v>12562.772875000001</v>
      </c>
      <c r="E28" s="38">
        <f t="shared" si="14"/>
        <v>0.78678999440241015</v>
      </c>
      <c r="F28">
        <v>0.77764571959754814</v>
      </c>
      <c r="G28" s="45">
        <f t="shared" si="0"/>
        <v>12710.497532366493</v>
      </c>
      <c r="I28">
        <f t="shared" si="1"/>
        <v>14081.166086750809</v>
      </c>
      <c r="J28" s="46">
        <f t="shared" si="2"/>
        <v>-4196.9020867508079</v>
      </c>
      <c r="K28">
        <f t="shared" si="3"/>
        <v>4196.9020867508079</v>
      </c>
      <c r="L28">
        <f t="shared" si="4"/>
        <v>42.460441027787269</v>
      </c>
      <c r="M28">
        <f t="shared" si="5"/>
        <v>17613987.125773285</v>
      </c>
      <c r="O28" s="32">
        <f t="shared" si="7"/>
        <v>11531.241809358</v>
      </c>
      <c r="P28">
        <f t="shared" si="8"/>
        <v>-115.21963950472193</v>
      </c>
      <c r="Q28" s="32">
        <f t="shared" si="6"/>
        <v>11416.022169853279</v>
      </c>
      <c r="R28" s="32">
        <f t="shared" si="9"/>
        <v>-1531.7581698532776</v>
      </c>
      <c r="S28">
        <f t="shared" si="10"/>
        <v>1531.7581698532776</v>
      </c>
      <c r="T28">
        <f t="shared" si="11"/>
        <v>15.496937049164991</v>
      </c>
      <c r="U28">
        <f t="shared" si="12"/>
        <v>2346283.0909122624</v>
      </c>
      <c r="AK28" t="s">
        <v>22</v>
      </c>
      <c r="AL28">
        <v>12611.344102354537</v>
      </c>
      <c r="AM28">
        <v>285.46930267887586</v>
      </c>
      <c r="AN28">
        <v>44.177584013441283</v>
      </c>
      <c r="AO28">
        <v>1.5158269250945955E-136</v>
      </c>
      <c r="AP28">
        <v>12049.662689981455</v>
      </c>
      <c r="AQ28">
        <v>13173.025514727618</v>
      </c>
      <c r="AR28">
        <v>12049.662689981455</v>
      </c>
      <c r="AS28">
        <v>13173.025514727618</v>
      </c>
    </row>
    <row r="29" spans="1:45" ht="15" thickBot="1" x14ac:dyDescent="0.35">
      <c r="A29" s="40">
        <v>34394</v>
      </c>
      <c r="B29" s="32">
        <v>12639.33</v>
      </c>
      <c r="C29" s="38">
        <v>27</v>
      </c>
      <c r="D29" s="39">
        <f t="shared" si="13"/>
        <v>12706.824958333335</v>
      </c>
      <c r="E29" s="38">
        <f t="shared" si="14"/>
        <v>0.99468829085513844</v>
      </c>
      <c r="F29">
        <v>0.98442687075932223</v>
      </c>
      <c r="G29" s="45">
        <f t="shared" si="0"/>
        <v>12839.277731469125</v>
      </c>
      <c r="I29">
        <f t="shared" si="1"/>
        <v>14137.697701535282</v>
      </c>
      <c r="J29" s="46">
        <f t="shared" si="2"/>
        <v>-1498.3677015352823</v>
      </c>
      <c r="K29">
        <f t="shared" si="3"/>
        <v>1498.3677015352823</v>
      </c>
      <c r="L29">
        <f t="shared" si="4"/>
        <v>11.854803233520151</v>
      </c>
      <c r="M29">
        <f t="shared" si="5"/>
        <v>2245105.7690041247</v>
      </c>
      <c r="O29" s="32">
        <f t="shared" si="7"/>
        <v>11660.683735882623</v>
      </c>
      <c r="P29">
        <f t="shared" si="8"/>
        <v>-66.287326298852875</v>
      </c>
      <c r="Q29" s="32">
        <f t="shared" si="6"/>
        <v>11594.396409583771</v>
      </c>
      <c r="R29" s="32">
        <f t="shared" si="9"/>
        <v>1044.933590416229</v>
      </c>
      <c r="S29">
        <f t="shared" si="10"/>
        <v>1044.933590416229</v>
      </c>
      <c r="T29">
        <f t="shared" si="11"/>
        <v>8.2673178911874992</v>
      </c>
      <c r="U29">
        <f t="shared" si="12"/>
        <v>1091886.2083801513</v>
      </c>
      <c r="AK29" s="8" t="s">
        <v>97</v>
      </c>
      <c r="AL29" s="8">
        <v>56.531614784473383</v>
      </c>
      <c r="AM29" s="8">
        <v>1.5659461321421622</v>
      </c>
      <c r="AN29" s="8">
        <v>36.100612673783367</v>
      </c>
      <c r="AO29" s="8">
        <v>1.3217682540698704E-113</v>
      </c>
      <c r="AP29" s="8">
        <v>53.450502990848435</v>
      </c>
      <c r="AQ29" s="8">
        <v>59.612726578098332</v>
      </c>
      <c r="AR29" s="8">
        <v>53.450502990848435</v>
      </c>
      <c r="AS29" s="8">
        <v>59.612726578098332</v>
      </c>
    </row>
    <row r="30" spans="1:45" x14ac:dyDescent="0.3">
      <c r="A30" s="40">
        <v>34425</v>
      </c>
      <c r="B30" s="32">
        <v>13886.712000000001</v>
      </c>
      <c r="C30" s="38">
        <v>28</v>
      </c>
      <c r="D30" s="39">
        <f t="shared" si="13"/>
        <v>12845.498</v>
      </c>
      <c r="E30" s="38">
        <f t="shared" si="14"/>
        <v>1.0810567250876535</v>
      </c>
      <c r="F30">
        <v>1.1117382481947575</v>
      </c>
      <c r="G30" s="45">
        <f t="shared" si="0"/>
        <v>12490.990592928927</v>
      </c>
      <c r="I30">
        <f t="shared" si="1"/>
        <v>14194.229316319756</v>
      </c>
      <c r="J30" s="46">
        <f t="shared" si="2"/>
        <v>-307.51731631975417</v>
      </c>
      <c r="K30">
        <f t="shared" si="3"/>
        <v>307.51731631975417</v>
      </c>
      <c r="L30">
        <f t="shared" si="4"/>
        <v>2.2144717649487808</v>
      </c>
      <c r="M30">
        <f t="shared" si="5"/>
        <v>94566.899836503741</v>
      </c>
      <c r="O30" s="32">
        <f t="shared" si="7"/>
        <v>12052.859527667017</v>
      </c>
      <c r="P30">
        <f t="shared" si="8"/>
        <v>25.405297317796368</v>
      </c>
      <c r="Q30" s="32">
        <f t="shared" si="6"/>
        <v>12078.264824984813</v>
      </c>
      <c r="R30" s="32">
        <f t="shared" si="9"/>
        <v>1808.4471750151879</v>
      </c>
      <c r="S30">
        <f t="shared" si="10"/>
        <v>1808.4471750151879</v>
      </c>
      <c r="T30">
        <f t="shared" si="11"/>
        <v>13.022860811221459</v>
      </c>
      <c r="U30">
        <f t="shared" si="12"/>
        <v>3270481.1848204136</v>
      </c>
    </row>
    <row r="31" spans="1:45" x14ac:dyDescent="0.3">
      <c r="A31" s="40">
        <v>34455</v>
      </c>
      <c r="B31" s="32">
        <v>14974.916999999999</v>
      </c>
      <c r="C31" s="38">
        <v>29</v>
      </c>
      <c r="D31" s="39">
        <f t="shared" si="13"/>
        <v>12959.324625000001</v>
      </c>
      <c r="E31" s="38">
        <f t="shared" si="14"/>
        <v>1.1555322081454533</v>
      </c>
      <c r="F31">
        <v>1.2139205042391408</v>
      </c>
      <c r="G31" s="45">
        <f t="shared" si="0"/>
        <v>12335.994777010505</v>
      </c>
      <c r="I31">
        <f t="shared" si="1"/>
        <v>14250.760931104229</v>
      </c>
      <c r="J31" s="46">
        <f t="shared" si="2"/>
        <v>724.15606889577066</v>
      </c>
      <c r="K31">
        <f t="shared" si="3"/>
        <v>724.15606889577066</v>
      </c>
      <c r="L31">
        <f t="shared" si="4"/>
        <v>4.8357935399292744</v>
      </c>
      <c r="M31">
        <f t="shared" si="5"/>
        <v>524402.01211857609</v>
      </c>
      <c r="O31" s="32">
        <f t="shared" si="7"/>
        <v>12657.595259987851</v>
      </c>
      <c r="P31">
        <f t="shared" si="8"/>
        <v>141.27138431840399</v>
      </c>
      <c r="Q31" s="32">
        <f t="shared" si="6"/>
        <v>12798.866644306256</v>
      </c>
      <c r="R31" s="32">
        <f t="shared" si="9"/>
        <v>2176.0503556937438</v>
      </c>
      <c r="S31">
        <f t="shared" si="10"/>
        <v>2176.0503556937438</v>
      </c>
      <c r="T31">
        <f t="shared" si="11"/>
        <v>14.531301613850307</v>
      </c>
      <c r="U31">
        <f t="shared" si="12"/>
        <v>4735195.150514869</v>
      </c>
    </row>
    <row r="32" spans="1:45" x14ac:dyDescent="0.3">
      <c r="A32" s="40">
        <v>34486</v>
      </c>
      <c r="B32" s="32">
        <v>14701.283999999998</v>
      </c>
      <c r="C32" s="38">
        <v>30</v>
      </c>
      <c r="D32" s="39">
        <f t="shared" si="13"/>
        <v>13049.197833333334</v>
      </c>
      <c r="E32" s="38">
        <f t="shared" si="14"/>
        <v>1.1266044233344763</v>
      </c>
      <c r="F32">
        <v>1.1454907713203208</v>
      </c>
      <c r="G32" s="45">
        <f t="shared" si="0"/>
        <v>12834.048399233227</v>
      </c>
      <c r="I32">
        <f t="shared" si="1"/>
        <v>14307.292545888702</v>
      </c>
      <c r="J32" s="46">
        <f t="shared" si="2"/>
        <v>393.99145411129575</v>
      </c>
      <c r="K32">
        <f t="shared" si="3"/>
        <v>393.99145411129575</v>
      </c>
      <c r="L32">
        <f t="shared" si="4"/>
        <v>2.679979885507251</v>
      </c>
      <c r="M32">
        <f t="shared" si="5"/>
        <v>155229.26591273327</v>
      </c>
      <c r="O32" s="32">
        <f t="shared" si="7"/>
        <v>13179.350115445004</v>
      </c>
      <c r="P32">
        <f t="shared" si="8"/>
        <v>217.36807854615381</v>
      </c>
      <c r="Q32" s="32">
        <f t="shared" si="6"/>
        <v>13396.718193991157</v>
      </c>
      <c r="R32" s="32">
        <f t="shared" si="9"/>
        <v>1304.5658060088408</v>
      </c>
      <c r="S32">
        <f t="shared" si="10"/>
        <v>1304.5658060088408</v>
      </c>
      <c r="T32">
        <f t="shared" si="11"/>
        <v>8.8738222185820028</v>
      </c>
      <c r="U32">
        <f t="shared" si="12"/>
        <v>1701891.9422074964</v>
      </c>
    </row>
    <row r="33" spans="1:39" x14ac:dyDescent="0.3">
      <c r="A33" s="40">
        <v>34516</v>
      </c>
      <c r="B33" s="32">
        <v>13563.289999999999</v>
      </c>
      <c r="C33" s="38">
        <v>31</v>
      </c>
      <c r="D33" s="39">
        <f t="shared" si="13"/>
        <v>13149.509749999999</v>
      </c>
      <c r="E33" s="38">
        <f t="shared" si="14"/>
        <v>1.0314673518531745</v>
      </c>
      <c r="F33">
        <v>1.0677515452903443</v>
      </c>
      <c r="G33" s="45">
        <f t="shared" si="0"/>
        <v>12702.664828559768</v>
      </c>
      <c r="I33">
        <f t="shared" si="1"/>
        <v>14363.824160673175</v>
      </c>
      <c r="J33" s="46">
        <f t="shared" si="2"/>
        <v>-800.5341606731763</v>
      </c>
      <c r="K33">
        <f t="shared" si="3"/>
        <v>800.5341606731763</v>
      </c>
      <c r="L33">
        <f t="shared" si="4"/>
        <v>5.9022122263342922</v>
      </c>
      <c r="M33">
        <f t="shared" si="5"/>
        <v>640854.94240470685</v>
      </c>
      <c r="O33" s="32">
        <f t="shared" si="7"/>
        <v>13430.032555192925</v>
      </c>
      <c r="P33">
        <f t="shared" si="8"/>
        <v>224.03095078650733</v>
      </c>
      <c r="Q33" s="32">
        <f t="shared" si="6"/>
        <v>13654.063505979433</v>
      </c>
      <c r="R33" s="32">
        <f t="shared" si="9"/>
        <v>-90.773505979434049</v>
      </c>
      <c r="S33">
        <f t="shared" si="10"/>
        <v>90.773505979434049</v>
      </c>
      <c r="T33">
        <f t="shared" si="11"/>
        <v>0.66925875638900334</v>
      </c>
      <c r="U33">
        <f t="shared" si="12"/>
        <v>8239.8293877983488</v>
      </c>
      <c r="AK33" s="11" t="s">
        <v>96</v>
      </c>
    </row>
    <row r="34" spans="1:39" ht="15" thickBot="1" x14ac:dyDescent="0.35">
      <c r="A34" s="40">
        <v>34547</v>
      </c>
      <c r="B34" s="32">
        <v>14255.472000000002</v>
      </c>
      <c r="C34" s="38">
        <v>32</v>
      </c>
      <c r="D34" s="39">
        <f t="shared" si="13"/>
        <v>13249.538166666665</v>
      </c>
      <c r="E34" s="38">
        <f t="shared" si="14"/>
        <v>1.0759221808850723</v>
      </c>
      <c r="F34">
        <v>1.0354501115788086</v>
      </c>
      <c r="G34" s="45">
        <f t="shared" si="0"/>
        <v>13767.415581484545</v>
      </c>
      <c r="I34">
        <f t="shared" si="1"/>
        <v>14420.355775457649</v>
      </c>
      <c r="J34" s="46">
        <f t="shared" si="2"/>
        <v>-164.88377545764706</v>
      </c>
      <c r="K34">
        <f t="shared" si="3"/>
        <v>164.88377545764706</v>
      </c>
      <c r="L34">
        <f t="shared" si="4"/>
        <v>1.1566349781869518</v>
      </c>
      <c r="M34">
        <f t="shared" si="5"/>
        <v>27186.659409167776</v>
      </c>
      <c r="O34" s="32">
        <f t="shared" si="7"/>
        <v>13774.345204783547</v>
      </c>
      <c r="P34">
        <f t="shared" si="8"/>
        <v>248.08729054733024</v>
      </c>
      <c r="Q34" s="32">
        <f t="shared" si="6"/>
        <v>14022.432495330877</v>
      </c>
      <c r="R34" s="32">
        <f t="shared" si="9"/>
        <v>233.03950466912465</v>
      </c>
      <c r="S34">
        <f t="shared" si="10"/>
        <v>233.03950466912465</v>
      </c>
      <c r="T34">
        <f t="shared" si="11"/>
        <v>1.6347372059594003</v>
      </c>
      <c r="U34">
        <f t="shared" si="12"/>
        <v>54307.410736430975</v>
      </c>
    </row>
    <row r="35" spans="1:39" x14ac:dyDescent="0.3">
      <c r="A35" s="40">
        <v>34578</v>
      </c>
      <c r="B35" s="32">
        <v>13762.874999999998</v>
      </c>
      <c r="C35" s="38">
        <v>33</v>
      </c>
      <c r="D35" s="39">
        <f t="shared" si="13"/>
        <v>13328.688749999999</v>
      </c>
      <c r="E35" s="38">
        <f t="shared" si="14"/>
        <v>1.0325753161577877</v>
      </c>
      <c r="F35">
        <v>0.99266807435118032</v>
      </c>
      <c r="G35" s="45">
        <f t="shared" si="0"/>
        <v>13864.528693536939</v>
      </c>
      <c r="I35">
        <f t="shared" si="1"/>
        <v>14476.887390242122</v>
      </c>
      <c r="J35" s="46">
        <f t="shared" si="2"/>
        <v>-714.01239024212373</v>
      </c>
      <c r="K35">
        <f t="shared" si="3"/>
        <v>714.01239024212373</v>
      </c>
      <c r="L35">
        <f t="shared" si="4"/>
        <v>5.1879595668937188</v>
      </c>
      <c r="M35">
        <f t="shared" si="5"/>
        <v>509813.6934192708</v>
      </c>
      <c r="O35" s="32">
        <f t="shared" si="7"/>
        <v>13970.520996264702</v>
      </c>
      <c r="P35">
        <f t="shared" si="8"/>
        <v>237.70499073409522</v>
      </c>
      <c r="Q35" s="32">
        <f t="shared" si="6"/>
        <v>14208.225986998797</v>
      </c>
      <c r="R35" s="32">
        <f t="shared" si="9"/>
        <v>-445.35098699879927</v>
      </c>
      <c r="S35">
        <f t="shared" si="10"/>
        <v>445.35098699879927</v>
      </c>
      <c r="T35">
        <f t="shared" si="11"/>
        <v>3.2358863028168123</v>
      </c>
      <c r="U35">
        <f t="shared" si="12"/>
        <v>198337.50162080469</v>
      </c>
      <c r="AK35" s="9" t="s">
        <v>36</v>
      </c>
      <c r="AL35" s="9" t="s">
        <v>95</v>
      </c>
      <c r="AM35" s="9" t="s">
        <v>94</v>
      </c>
    </row>
    <row r="36" spans="1:39" x14ac:dyDescent="0.3">
      <c r="A36" s="40">
        <v>34608</v>
      </c>
      <c r="B36" s="32">
        <v>13875.2</v>
      </c>
      <c r="C36" s="38">
        <v>34</v>
      </c>
      <c r="D36" s="39">
        <f t="shared" si="13"/>
        <v>13361.304708333333</v>
      </c>
      <c r="E36" s="38">
        <f t="shared" si="14"/>
        <v>1.0384614603801494</v>
      </c>
      <c r="F36">
        <v>1.027648663698602</v>
      </c>
      <c r="G36" s="45">
        <f t="shared" si="0"/>
        <v>13501.890762998592</v>
      </c>
      <c r="I36">
        <f t="shared" si="1"/>
        <v>14533.419005026595</v>
      </c>
      <c r="J36" s="46">
        <f t="shared" si="2"/>
        <v>-658.21900502659446</v>
      </c>
      <c r="K36">
        <f t="shared" si="3"/>
        <v>658.21900502659446</v>
      </c>
      <c r="L36">
        <f t="shared" si="4"/>
        <v>4.7438523770943437</v>
      </c>
      <c r="M36">
        <f t="shared" si="5"/>
        <v>433252.25857820001</v>
      </c>
      <c r="O36" s="32">
        <f t="shared" si="7"/>
        <v>14141.620789599039</v>
      </c>
      <c r="P36">
        <f t="shared" si="8"/>
        <v>224.3839512541436</v>
      </c>
      <c r="Q36" s="32">
        <f t="shared" si="6"/>
        <v>14366.004740853183</v>
      </c>
      <c r="R36" s="32">
        <f t="shared" si="9"/>
        <v>-490.80474085318201</v>
      </c>
      <c r="S36">
        <f t="shared" si="10"/>
        <v>490.80474085318201</v>
      </c>
      <c r="T36">
        <f t="shared" si="11"/>
        <v>3.5372804777818123</v>
      </c>
      <c r="U36">
        <f t="shared" si="12"/>
        <v>240889.29364395916</v>
      </c>
      <c r="AK36">
        <v>1</v>
      </c>
      <c r="AL36">
        <v>12667.87571713901</v>
      </c>
      <c r="AM36">
        <v>-1251.8473504256635</v>
      </c>
    </row>
    <row r="37" spans="1:39" x14ac:dyDescent="0.3">
      <c r="A37" s="40">
        <v>34639</v>
      </c>
      <c r="B37" s="32">
        <v>12928.944</v>
      </c>
      <c r="C37" s="38">
        <v>35</v>
      </c>
      <c r="D37" s="39">
        <f t="shared" si="13"/>
        <v>13394.056208333335</v>
      </c>
      <c r="E37" s="38">
        <f t="shared" si="14"/>
        <v>0.96527473073885128</v>
      </c>
      <c r="F37">
        <v>0.948635333789</v>
      </c>
      <c r="G37" s="45">
        <f t="shared" si="0"/>
        <v>13628.992658706635</v>
      </c>
      <c r="I37">
        <f t="shared" si="1"/>
        <v>14589.950619811068</v>
      </c>
      <c r="J37" s="46">
        <f t="shared" si="2"/>
        <v>-1661.006619811069</v>
      </c>
      <c r="K37">
        <f t="shared" si="3"/>
        <v>1661.006619811069</v>
      </c>
      <c r="L37">
        <f t="shared" si="4"/>
        <v>12.847194788770599</v>
      </c>
      <c r="M37">
        <f t="shared" si="5"/>
        <v>2758942.9910561931</v>
      </c>
      <c r="O37" s="32">
        <f t="shared" si="7"/>
        <v>14078.592592682548</v>
      </c>
      <c r="P37">
        <f t="shared" si="8"/>
        <v>166.90152162001655</v>
      </c>
      <c r="Q37" s="32">
        <f t="shared" si="6"/>
        <v>14245.494114302564</v>
      </c>
      <c r="R37" s="32">
        <f t="shared" si="9"/>
        <v>-1316.5501143025649</v>
      </c>
      <c r="S37">
        <f t="shared" si="10"/>
        <v>1316.5501143025649</v>
      </c>
      <c r="T37">
        <f t="shared" si="11"/>
        <v>10.182967103133597</v>
      </c>
      <c r="U37">
        <f t="shared" si="12"/>
        <v>1733304.2034700967</v>
      </c>
      <c r="AK37">
        <v>2</v>
      </c>
      <c r="AL37">
        <v>12724.407331923483</v>
      </c>
      <c r="AM37">
        <v>-1100.3274042693683</v>
      </c>
    </row>
    <row r="38" spans="1:39" x14ac:dyDescent="0.3">
      <c r="A38" s="40">
        <v>34669</v>
      </c>
      <c r="B38" s="32">
        <v>12960.387000000001</v>
      </c>
      <c r="C38" s="38">
        <v>36</v>
      </c>
      <c r="D38" s="39">
        <f t="shared" si="13"/>
        <v>13457.299750000002</v>
      </c>
      <c r="E38" s="38">
        <f t="shared" si="14"/>
        <v>0.96307485459703746</v>
      </c>
      <c r="F38">
        <v>0.90502481175337468</v>
      </c>
      <c r="G38" s="45">
        <f t="shared" si="0"/>
        <v>14320.476998736463</v>
      </c>
      <c r="I38">
        <f t="shared" si="1"/>
        <v>14646.482234595542</v>
      </c>
      <c r="J38" s="46">
        <f t="shared" si="2"/>
        <v>-1686.0952345955411</v>
      </c>
      <c r="K38">
        <f t="shared" si="3"/>
        <v>1686.0952345955411</v>
      </c>
      <c r="L38">
        <f t="shared" si="4"/>
        <v>13.00960561282268</v>
      </c>
      <c r="M38">
        <f t="shared" si="5"/>
        <v>2842917.1401257929</v>
      </c>
      <c r="O38" s="32">
        <f t="shared" si="7"/>
        <v>13988.472691442052</v>
      </c>
      <c r="P38">
        <f t="shared" si="8"/>
        <v>115.49723704791407</v>
      </c>
      <c r="Q38" s="32">
        <f t="shared" si="6"/>
        <v>14103.969928489965</v>
      </c>
      <c r="R38" s="32">
        <f t="shared" si="9"/>
        <v>-1143.5829284899646</v>
      </c>
      <c r="S38">
        <f t="shared" si="10"/>
        <v>1143.5829284899646</v>
      </c>
      <c r="T38">
        <f t="shared" si="11"/>
        <v>8.8236788646046183</v>
      </c>
      <c r="U38">
        <f t="shared" si="12"/>
        <v>1307781.9143336834</v>
      </c>
      <c r="AK38">
        <v>3</v>
      </c>
      <c r="AL38">
        <v>12780.938946707956</v>
      </c>
      <c r="AM38">
        <v>-2067.5377655058674</v>
      </c>
    </row>
    <row r="39" spans="1:39" x14ac:dyDescent="0.3">
      <c r="A39" s="40">
        <v>34700</v>
      </c>
      <c r="B39" s="32">
        <v>11017.876</v>
      </c>
      <c r="C39" s="38">
        <v>37</v>
      </c>
      <c r="D39" s="39">
        <f t="shared" si="13"/>
        <v>13509.317750000002</v>
      </c>
      <c r="E39" s="38">
        <f t="shared" si="14"/>
        <v>0.81557604935304739</v>
      </c>
      <c r="F39">
        <v>0.78848349976476739</v>
      </c>
      <c r="G39" s="45">
        <f t="shared" si="0"/>
        <v>13973.502303202316</v>
      </c>
      <c r="I39">
        <f t="shared" si="1"/>
        <v>14703.013849380015</v>
      </c>
      <c r="J39" s="46">
        <f t="shared" si="2"/>
        <v>-3685.1378493800148</v>
      </c>
      <c r="K39">
        <f t="shared" si="3"/>
        <v>3685.1378493800148</v>
      </c>
      <c r="L39">
        <f t="shared" si="4"/>
        <v>33.446898924801978</v>
      </c>
      <c r="M39">
        <f t="shared" si="5"/>
        <v>13580240.968933161</v>
      </c>
      <c r="O39" s="32">
        <f t="shared" si="7"/>
        <v>13486.751142791974</v>
      </c>
      <c r="P39">
        <f t="shared" si="8"/>
        <v>-7.9465200916841923</v>
      </c>
      <c r="Q39" s="32">
        <f t="shared" si="6"/>
        <v>13478.804622700291</v>
      </c>
      <c r="R39" s="32">
        <f t="shared" si="9"/>
        <v>-2460.9286227002904</v>
      </c>
      <c r="S39">
        <f t="shared" si="10"/>
        <v>2460.9286227002904</v>
      </c>
      <c r="T39">
        <f t="shared" si="11"/>
        <v>22.335780713998691</v>
      </c>
      <c r="U39">
        <f t="shared" si="12"/>
        <v>6056169.6860255478</v>
      </c>
      <c r="AK39">
        <v>4</v>
      </c>
      <c r="AL39">
        <v>12837.47056149243</v>
      </c>
      <c r="AM39">
        <v>-2396.3635663443092</v>
      </c>
    </row>
    <row r="40" spans="1:39" x14ac:dyDescent="0.3">
      <c r="A40" s="40">
        <v>34731</v>
      </c>
      <c r="B40" s="32">
        <v>10972.078000000001</v>
      </c>
      <c r="C40" s="38">
        <v>38</v>
      </c>
      <c r="D40" s="39">
        <f t="shared" si="13"/>
        <v>13552.099375000002</v>
      </c>
      <c r="E40" s="38">
        <f t="shared" si="14"/>
        <v>0.80962201474411788</v>
      </c>
      <c r="F40">
        <v>0.77764571959754814</v>
      </c>
      <c r="G40" s="45">
        <f t="shared" si="0"/>
        <v>14109.35304276906</v>
      </c>
      <c r="I40">
        <f t="shared" si="1"/>
        <v>14759.54546416449</v>
      </c>
      <c r="J40" s="46">
        <f t="shared" si="2"/>
        <v>-3787.4674641644888</v>
      </c>
      <c r="K40">
        <f t="shared" si="3"/>
        <v>3787.4674641644888</v>
      </c>
      <c r="L40">
        <f t="shared" si="4"/>
        <v>34.519144542761069</v>
      </c>
      <c r="M40">
        <f t="shared" si="5"/>
        <v>14344909.792104583</v>
      </c>
      <c r="O40" s="32">
        <f t="shared" si="7"/>
        <v>12977.459298160233</v>
      </c>
      <c r="P40">
        <f t="shared" si="8"/>
        <v>-108.21558499969571</v>
      </c>
      <c r="Q40" s="32">
        <f t="shared" si="6"/>
        <v>12869.243713160537</v>
      </c>
      <c r="R40" s="32">
        <f t="shared" si="9"/>
        <v>-1897.1657131605352</v>
      </c>
      <c r="S40">
        <f t="shared" si="10"/>
        <v>1897.1657131605352</v>
      </c>
      <c r="T40">
        <f t="shared" si="11"/>
        <v>17.290851497414938</v>
      </c>
      <c r="U40">
        <f t="shared" si="12"/>
        <v>3599237.7431919221</v>
      </c>
      <c r="AK40">
        <v>5</v>
      </c>
      <c r="AL40">
        <v>12894.002176276903</v>
      </c>
      <c r="AM40">
        <v>-2844.2798448739723</v>
      </c>
    </row>
    <row r="41" spans="1:39" x14ac:dyDescent="0.3">
      <c r="A41" s="40">
        <v>34759</v>
      </c>
      <c r="B41" s="32">
        <v>13451.13</v>
      </c>
      <c r="C41" s="38">
        <v>39</v>
      </c>
      <c r="D41" s="39">
        <f t="shared" si="13"/>
        <v>13579.270333333334</v>
      </c>
      <c r="E41" s="38">
        <f t="shared" si="14"/>
        <v>0.9905635332246987</v>
      </c>
      <c r="F41">
        <v>0.98442687075932223</v>
      </c>
      <c r="G41" s="45">
        <f t="shared" si="0"/>
        <v>13663.919991969216</v>
      </c>
      <c r="I41">
        <f t="shared" si="1"/>
        <v>14816.077078948962</v>
      </c>
      <c r="J41" s="46">
        <f t="shared" si="2"/>
        <v>-1364.9470789489624</v>
      </c>
      <c r="K41">
        <f t="shared" si="3"/>
        <v>1364.9470789489624</v>
      </c>
      <c r="L41">
        <f t="shared" si="4"/>
        <v>10.147452882761243</v>
      </c>
      <c r="M41">
        <f t="shared" si="5"/>
        <v>1863080.5283313049</v>
      </c>
      <c r="O41" s="32">
        <f t="shared" si="7"/>
        <v>12985.620970528431</v>
      </c>
      <c r="P41">
        <f t="shared" si="8"/>
        <v>-84.940133526116924</v>
      </c>
      <c r="Q41" s="32">
        <f t="shared" si="6"/>
        <v>12900.680837002314</v>
      </c>
      <c r="R41" s="32">
        <f t="shared" si="9"/>
        <v>550.44916299768556</v>
      </c>
      <c r="S41">
        <f t="shared" si="10"/>
        <v>550.44916299768556</v>
      </c>
      <c r="T41">
        <f t="shared" si="11"/>
        <v>4.0922150257835996</v>
      </c>
      <c r="U41">
        <f t="shared" si="12"/>
        <v>302994.28104485263</v>
      </c>
      <c r="AK41">
        <v>6</v>
      </c>
      <c r="AL41">
        <v>12950.533791061376</v>
      </c>
      <c r="AM41">
        <v>-2325.2888700819894</v>
      </c>
    </row>
    <row r="42" spans="1:39" x14ac:dyDescent="0.3">
      <c r="A42" s="40">
        <v>34790</v>
      </c>
      <c r="B42" s="32">
        <v>13857.695</v>
      </c>
      <c r="C42" s="38">
        <v>40</v>
      </c>
      <c r="D42" s="39">
        <f t="shared" si="13"/>
        <v>13614.303333333331</v>
      </c>
      <c r="E42" s="38">
        <f t="shared" si="14"/>
        <v>1.0178776438799293</v>
      </c>
      <c r="F42">
        <v>1.1117382481947575</v>
      </c>
      <c r="G42" s="45">
        <f t="shared" si="0"/>
        <v>12464.890024699742</v>
      </c>
      <c r="I42">
        <f t="shared" si="1"/>
        <v>14872.608693733437</v>
      </c>
      <c r="J42" s="46">
        <f t="shared" si="2"/>
        <v>-1014.913693733437</v>
      </c>
      <c r="K42">
        <f t="shared" si="3"/>
        <v>1014.913693733437</v>
      </c>
      <c r="L42">
        <f t="shared" si="4"/>
        <v>7.3238276187593749</v>
      </c>
      <c r="M42">
        <f t="shared" si="5"/>
        <v>1030049.8057276487</v>
      </c>
      <c r="O42" s="32">
        <f t="shared" si="7"/>
        <v>13092.083669601852</v>
      </c>
      <c r="P42">
        <f t="shared" si="8"/>
        <v>-46.659567006209272</v>
      </c>
      <c r="Q42" s="32">
        <f t="shared" si="6"/>
        <v>13045.424102595643</v>
      </c>
      <c r="R42" s="32">
        <f t="shared" si="9"/>
        <v>812.27089740435622</v>
      </c>
      <c r="S42">
        <f t="shared" si="10"/>
        <v>812.27089740435622</v>
      </c>
      <c r="T42">
        <f t="shared" si="11"/>
        <v>5.8615151899674238</v>
      </c>
      <c r="U42">
        <f t="shared" si="12"/>
        <v>659784.01077007817</v>
      </c>
      <c r="AK42">
        <v>7</v>
      </c>
      <c r="AL42">
        <v>13007.065405845849</v>
      </c>
      <c r="AM42">
        <v>-2088.2472112725209</v>
      </c>
    </row>
    <row r="43" spans="1:39" x14ac:dyDescent="0.3">
      <c r="A43" s="40">
        <v>34820</v>
      </c>
      <c r="B43" s="32">
        <v>15789.970000000001</v>
      </c>
      <c r="C43" s="38">
        <v>41</v>
      </c>
      <c r="D43" s="39">
        <f t="shared" si="13"/>
        <v>13670.121833333333</v>
      </c>
      <c r="E43" s="38">
        <f t="shared" si="14"/>
        <v>1.1550716367060909</v>
      </c>
      <c r="F43">
        <v>1.2139205042391408</v>
      </c>
      <c r="G43" s="45">
        <f t="shared" si="0"/>
        <v>13007.416832370596</v>
      </c>
      <c r="I43">
        <f t="shared" si="1"/>
        <v>14929.14030851791</v>
      </c>
      <c r="J43" s="46">
        <f t="shared" si="2"/>
        <v>860.82969148209122</v>
      </c>
      <c r="K43">
        <f t="shared" si="3"/>
        <v>860.82969148209122</v>
      </c>
      <c r="L43">
        <f t="shared" si="4"/>
        <v>5.4517500127111775</v>
      </c>
      <c r="M43">
        <f t="shared" si="5"/>
        <v>741027.75773715239</v>
      </c>
      <c r="O43" s="32">
        <f t="shared" si="7"/>
        <v>13594.333282076515</v>
      </c>
      <c r="P43">
        <f t="shared" si="8"/>
        <v>63.122268889965206</v>
      </c>
      <c r="Q43" s="32">
        <f t="shared" si="6"/>
        <v>13657.455550966481</v>
      </c>
      <c r="R43" s="32">
        <f t="shared" si="9"/>
        <v>2132.5144490335206</v>
      </c>
      <c r="S43">
        <f t="shared" si="10"/>
        <v>2132.5144490335206</v>
      </c>
      <c r="T43">
        <f t="shared" si="11"/>
        <v>13.505500320985538</v>
      </c>
      <c r="U43">
        <f t="shared" si="12"/>
        <v>4547617.8753367402</v>
      </c>
      <c r="AK43">
        <v>8</v>
      </c>
      <c r="AL43">
        <v>13063.597020630323</v>
      </c>
      <c r="AM43">
        <v>-2237.6722612926314</v>
      </c>
    </row>
    <row r="44" spans="1:39" x14ac:dyDescent="0.3">
      <c r="A44" s="40">
        <v>34851</v>
      </c>
      <c r="B44" s="32">
        <v>15404.076000000001</v>
      </c>
      <c r="C44" s="38">
        <v>42</v>
      </c>
      <c r="D44" s="39">
        <f t="shared" si="13"/>
        <v>13706.792666666668</v>
      </c>
      <c r="E44" s="38">
        <f t="shared" si="14"/>
        <v>1.123827898663772</v>
      </c>
      <c r="F44">
        <v>1.1454907713203208</v>
      </c>
      <c r="G44" s="45">
        <f t="shared" si="0"/>
        <v>13447.577567338132</v>
      </c>
      <c r="I44">
        <f t="shared" si="1"/>
        <v>14985.671923302383</v>
      </c>
      <c r="J44" s="46">
        <f t="shared" si="2"/>
        <v>418.40407669761771</v>
      </c>
      <c r="K44">
        <f t="shared" si="3"/>
        <v>418.40407669761771</v>
      </c>
      <c r="L44">
        <f t="shared" si="4"/>
        <v>2.7161906802953819</v>
      </c>
      <c r="M44">
        <f t="shared" si="5"/>
        <v>175061.97139718596</v>
      </c>
      <c r="O44" s="32">
        <f t="shared" si="7"/>
        <v>14006.779640773186</v>
      </c>
      <c r="P44">
        <f t="shared" si="8"/>
        <v>132.98708685130623</v>
      </c>
      <c r="Q44" s="32">
        <f t="shared" si="6"/>
        <v>14139.766727624492</v>
      </c>
      <c r="R44" s="32">
        <f t="shared" si="9"/>
        <v>1264.309272375509</v>
      </c>
      <c r="S44">
        <f t="shared" si="10"/>
        <v>1264.309272375509</v>
      </c>
      <c r="T44">
        <f t="shared" si="11"/>
        <v>8.2076281133351259</v>
      </c>
      <c r="U44">
        <f t="shared" si="12"/>
        <v>1598477.9362146889</v>
      </c>
      <c r="AK44">
        <v>9</v>
      </c>
      <c r="AL44">
        <v>13120.128635414798</v>
      </c>
      <c r="AM44">
        <v>-1749.3187024192139</v>
      </c>
    </row>
    <row r="45" spans="1:39" x14ac:dyDescent="0.3">
      <c r="A45" s="40">
        <v>34881</v>
      </c>
      <c r="B45" s="32">
        <v>14108.93</v>
      </c>
      <c r="C45" s="38">
        <v>43</v>
      </c>
      <c r="D45" s="39">
        <f t="shared" si="13"/>
        <v>13738.516124999998</v>
      </c>
      <c r="E45" s="38">
        <f t="shared" si="14"/>
        <v>1.0269617090834111</v>
      </c>
      <c r="F45">
        <v>1.0677515452903443</v>
      </c>
      <c r="G45" s="45">
        <f t="shared" si="0"/>
        <v>13213.682585833658</v>
      </c>
      <c r="I45">
        <f t="shared" si="1"/>
        <v>15042.203538086856</v>
      </c>
      <c r="J45" s="46">
        <f t="shared" si="2"/>
        <v>-933.27353808685621</v>
      </c>
      <c r="K45">
        <f t="shared" si="3"/>
        <v>933.27353808685621</v>
      </c>
      <c r="L45">
        <f t="shared" si="4"/>
        <v>6.6147719074859408</v>
      </c>
      <c r="M45">
        <f t="shared" si="5"/>
        <v>870999.49689315865</v>
      </c>
      <c r="O45" s="32">
        <f t="shared" si="7"/>
        <v>14133.599382099594</v>
      </c>
      <c r="P45">
        <f t="shared" si="8"/>
        <v>131.75361774632657</v>
      </c>
      <c r="Q45" s="32">
        <f t="shared" si="6"/>
        <v>14265.35299984592</v>
      </c>
      <c r="R45" s="32">
        <f t="shared" si="9"/>
        <v>-156.42299984591955</v>
      </c>
      <c r="S45">
        <f t="shared" si="10"/>
        <v>156.42299984591955</v>
      </c>
      <c r="T45">
        <f t="shared" si="11"/>
        <v>1.1086808131156618</v>
      </c>
      <c r="U45">
        <f t="shared" si="12"/>
        <v>24468.154880796548</v>
      </c>
      <c r="AK45">
        <v>10</v>
      </c>
      <c r="AL45">
        <v>13176.660250199271</v>
      </c>
      <c r="AM45">
        <v>-1881.6346154417679</v>
      </c>
    </row>
    <row r="46" spans="1:39" x14ac:dyDescent="0.3">
      <c r="A46" s="40">
        <v>34912</v>
      </c>
      <c r="B46" s="32">
        <v>14736.590999999999</v>
      </c>
      <c r="C46" s="38">
        <v>44</v>
      </c>
      <c r="D46" s="39">
        <f t="shared" si="13"/>
        <v>13795.568666666666</v>
      </c>
      <c r="E46" s="38">
        <f t="shared" si="14"/>
        <v>1.0682119277625042</v>
      </c>
      <c r="F46">
        <v>1.0354501115788086</v>
      </c>
      <c r="G46" s="45">
        <f t="shared" si="0"/>
        <v>14232.062786231483</v>
      </c>
      <c r="I46">
        <f t="shared" si="1"/>
        <v>15098.73515287133</v>
      </c>
      <c r="J46" s="46">
        <f t="shared" si="2"/>
        <v>-362.14415287133124</v>
      </c>
      <c r="K46">
        <f t="shared" si="3"/>
        <v>362.14415287133124</v>
      </c>
      <c r="L46">
        <f t="shared" si="4"/>
        <v>2.4574486247961369</v>
      </c>
      <c r="M46">
        <f t="shared" si="5"/>
        <v>131148.38745889414</v>
      </c>
      <c r="O46" s="32">
        <f t="shared" si="7"/>
        <v>14359.600599876736</v>
      </c>
      <c r="P46">
        <f t="shared" si="8"/>
        <v>150.60313775248972</v>
      </c>
      <c r="Q46" s="32">
        <f t="shared" si="6"/>
        <v>14510.203737629226</v>
      </c>
      <c r="R46" s="32">
        <f t="shared" si="9"/>
        <v>226.38726237077208</v>
      </c>
      <c r="S46">
        <f t="shared" si="10"/>
        <v>226.38726237077208</v>
      </c>
      <c r="T46">
        <f t="shared" si="11"/>
        <v>1.5362254565575721</v>
      </c>
      <c r="U46">
        <f t="shared" si="12"/>
        <v>51251.192563732795</v>
      </c>
      <c r="AK46">
        <v>11</v>
      </c>
      <c r="AL46">
        <v>13233.191864983744</v>
      </c>
      <c r="AM46">
        <v>-2539.3998053086925</v>
      </c>
    </row>
    <row r="47" spans="1:39" x14ac:dyDescent="0.3">
      <c r="A47" s="40">
        <v>34943</v>
      </c>
      <c r="B47" s="32">
        <v>13933.858999999999</v>
      </c>
      <c r="C47" s="38">
        <v>45</v>
      </c>
      <c r="D47" s="39">
        <f t="shared" si="13"/>
        <v>13825.879666666668</v>
      </c>
      <c r="E47" s="38">
        <f t="shared" si="14"/>
        <v>1.0078099430876477</v>
      </c>
      <c r="F47">
        <v>0.99266807435118032</v>
      </c>
      <c r="G47" s="45">
        <f t="shared" si="0"/>
        <v>14036.775595011792</v>
      </c>
      <c r="I47">
        <f t="shared" si="1"/>
        <v>15155.266767655803</v>
      </c>
      <c r="J47" s="46">
        <f t="shared" si="2"/>
        <v>-1221.4077676558045</v>
      </c>
      <c r="K47">
        <f t="shared" si="3"/>
        <v>1221.4077676558045</v>
      </c>
      <c r="L47">
        <f t="shared" si="4"/>
        <v>8.765753748877497</v>
      </c>
      <c r="M47">
        <f t="shared" si="5"/>
        <v>1491836.9348899357</v>
      </c>
      <c r="O47" s="32">
        <f t="shared" si="7"/>
        <v>14394.934790103382</v>
      </c>
      <c r="P47">
        <f t="shared" si="8"/>
        <v>127.54934824732091</v>
      </c>
      <c r="Q47" s="32">
        <f t="shared" si="6"/>
        <v>14522.484138350703</v>
      </c>
      <c r="R47" s="32">
        <f t="shared" si="9"/>
        <v>-588.62513835070422</v>
      </c>
      <c r="S47">
        <f t="shared" si="10"/>
        <v>588.62513835070422</v>
      </c>
      <c r="T47">
        <f t="shared" si="11"/>
        <v>4.2244229567035543</v>
      </c>
      <c r="U47">
        <f t="shared" si="12"/>
        <v>346479.55349838571</v>
      </c>
      <c r="AK47">
        <v>12</v>
      </c>
      <c r="AL47">
        <v>13289.723479768218</v>
      </c>
      <c r="AM47">
        <v>-1718.2285726718765</v>
      </c>
    </row>
    <row r="48" spans="1:39" x14ac:dyDescent="0.3">
      <c r="A48" s="40">
        <v>34973</v>
      </c>
      <c r="B48" s="32">
        <v>14545.008</v>
      </c>
      <c r="C48" s="38">
        <v>46</v>
      </c>
      <c r="D48" s="39">
        <f t="shared" si="13"/>
        <v>13896.569124999998</v>
      </c>
      <c r="E48" s="38">
        <f t="shared" si="14"/>
        <v>1.0466617960999782</v>
      </c>
      <c r="F48">
        <v>1.027648663698602</v>
      </c>
      <c r="G48" s="45">
        <f t="shared" si="0"/>
        <v>14153.677724496989</v>
      </c>
      <c r="I48">
        <f t="shared" si="1"/>
        <v>15211.798382440276</v>
      </c>
      <c r="J48" s="46">
        <f t="shared" si="2"/>
        <v>-666.79038244027652</v>
      </c>
      <c r="K48">
        <f t="shared" si="3"/>
        <v>666.79038244027652</v>
      </c>
      <c r="L48">
        <f t="shared" si="4"/>
        <v>4.5843246180426744</v>
      </c>
      <c r="M48">
        <f t="shared" si="5"/>
        <v>444609.41411485022</v>
      </c>
      <c r="O48" s="32">
        <f t="shared" si="7"/>
        <v>14526.988910680562</v>
      </c>
      <c r="P48">
        <f t="shared" si="8"/>
        <v>128.45030271329284</v>
      </c>
      <c r="Q48" s="32">
        <f t="shared" si="6"/>
        <v>14655.439213393855</v>
      </c>
      <c r="R48" s="32">
        <f t="shared" si="9"/>
        <v>-110.4312133938547</v>
      </c>
      <c r="S48">
        <f t="shared" si="10"/>
        <v>110.4312133938547</v>
      </c>
      <c r="T48">
        <f t="shared" si="11"/>
        <v>0.75923790068630226</v>
      </c>
      <c r="U48">
        <f t="shared" si="12"/>
        <v>12195.052891639074</v>
      </c>
      <c r="AK48">
        <v>13</v>
      </c>
      <c r="AL48">
        <v>13346.255094552691</v>
      </c>
      <c r="AM48">
        <v>-1991.4581930689965</v>
      </c>
    </row>
    <row r="49" spans="1:39" x14ac:dyDescent="0.3">
      <c r="A49" s="40">
        <v>35004</v>
      </c>
      <c r="B49" s="32">
        <v>13598.779999999999</v>
      </c>
      <c r="C49" s="38">
        <v>47</v>
      </c>
      <c r="D49" s="39">
        <f t="shared" si="13"/>
        <v>14024.784749999999</v>
      </c>
      <c r="E49" s="38">
        <f t="shared" si="14"/>
        <v>0.96962486358302213</v>
      </c>
      <c r="F49">
        <v>0.948635333789</v>
      </c>
      <c r="G49" s="45">
        <f t="shared" si="0"/>
        <v>14335.097498091616</v>
      </c>
      <c r="I49">
        <f t="shared" si="1"/>
        <v>15268.32999722475</v>
      </c>
      <c r="J49" s="46">
        <f t="shared" si="2"/>
        <v>-1669.5499972247508</v>
      </c>
      <c r="K49">
        <f t="shared" si="3"/>
        <v>1669.5499972247508</v>
      </c>
      <c r="L49">
        <f t="shared" si="4"/>
        <v>12.277204258211038</v>
      </c>
      <c r="M49">
        <f t="shared" si="5"/>
        <v>2787397.1932331654</v>
      </c>
      <c r="O49" s="32">
        <f t="shared" si="7"/>
        <v>14444.107370715084</v>
      </c>
      <c r="P49">
        <f t="shared" si="8"/>
        <v>86.183934177538745</v>
      </c>
      <c r="Q49" s="32">
        <f t="shared" si="6"/>
        <v>14530.291304892624</v>
      </c>
      <c r="R49" s="32">
        <f t="shared" si="9"/>
        <v>-931.51130489262505</v>
      </c>
      <c r="S49">
        <f t="shared" si="10"/>
        <v>931.51130489262505</v>
      </c>
      <c r="T49">
        <f t="shared" si="11"/>
        <v>6.8499623120061148</v>
      </c>
      <c r="U49">
        <f t="shared" si="12"/>
        <v>867713.31114276103</v>
      </c>
      <c r="AK49">
        <v>14</v>
      </c>
      <c r="AL49">
        <v>13402.786709337164</v>
      </c>
      <c r="AM49">
        <v>-1532.7413051431795</v>
      </c>
    </row>
    <row r="50" spans="1:39" x14ac:dyDescent="0.3">
      <c r="A50" s="40">
        <v>35034</v>
      </c>
      <c r="B50" s="32">
        <v>13170.651</v>
      </c>
      <c r="C50" s="38">
        <v>48</v>
      </c>
      <c r="D50" s="39">
        <f t="shared" si="13"/>
        <v>14109.769</v>
      </c>
      <c r="E50" s="38">
        <f t="shared" si="14"/>
        <v>0.93344200036159342</v>
      </c>
      <c r="F50">
        <v>0.90502481175337468</v>
      </c>
      <c r="G50" s="45">
        <f t="shared" si="0"/>
        <v>14552.806540721771</v>
      </c>
      <c r="I50">
        <f t="shared" si="1"/>
        <v>15324.861612009223</v>
      </c>
      <c r="J50" s="46">
        <f t="shared" si="2"/>
        <v>-2154.210612009223</v>
      </c>
      <c r="K50">
        <f t="shared" si="3"/>
        <v>2154.210612009223</v>
      </c>
      <c r="L50">
        <f t="shared" si="4"/>
        <v>16.35614376243986</v>
      </c>
      <c r="M50">
        <f t="shared" si="5"/>
        <v>4640623.3608931517</v>
      </c>
      <c r="O50" s="32">
        <f t="shared" si="7"/>
        <v>14258.3632439141</v>
      </c>
      <c r="P50">
        <f t="shared" si="8"/>
        <v>31.798321981834142</v>
      </c>
      <c r="Q50" s="32">
        <f t="shared" si="6"/>
        <v>14290.161565895934</v>
      </c>
      <c r="R50" s="32">
        <f t="shared" si="9"/>
        <v>-1119.5105658959346</v>
      </c>
      <c r="S50">
        <f t="shared" si="10"/>
        <v>1119.5105658959346</v>
      </c>
      <c r="T50">
        <f t="shared" si="11"/>
        <v>8.500039716305098</v>
      </c>
      <c r="U50">
        <f t="shared" si="12"/>
        <v>1253303.9071526357</v>
      </c>
      <c r="AK50">
        <v>15</v>
      </c>
      <c r="AL50">
        <v>13459.318324121637</v>
      </c>
      <c r="AM50">
        <v>-2223.3633450907528</v>
      </c>
    </row>
    <row r="51" spans="1:39" x14ac:dyDescent="0.3">
      <c r="A51" s="40">
        <v>35065</v>
      </c>
      <c r="B51" s="32">
        <v>11568.974999999999</v>
      </c>
      <c r="C51" s="38">
        <v>49</v>
      </c>
      <c r="D51" s="39">
        <f t="shared" si="13"/>
        <v>14226.481583333334</v>
      </c>
      <c r="E51" s="38">
        <f t="shared" si="14"/>
        <v>0.81320001240175444</v>
      </c>
      <c r="F51">
        <v>0.78848349976476739</v>
      </c>
      <c r="G51" s="45">
        <f t="shared" si="0"/>
        <v>14672.437664772229</v>
      </c>
      <c r="I51">
        <f t="shared" si="1"/>
        <v>15381.393226793696</v>
      </c>
      <c r="J51" s="46">
        <f t="shared" si="2"/>
        <v>-3812.4182267936976</v>
      </c>
      <c r="K51">
        <f t="shared" si="3"/>
        <v>3812.4182267936976</v>
      </c>
      <c r="L51">
        <f t="shared" si="4"/>
        <v>32.953811610740779</v>
      </c>
      <c r="M51">
        <f t="shared" si="5"/>
        <v>14534532.735988801</v>
      </c>
      <c r="O51" s="32">
        <f t="shared" si="7"/>
        <v>13745.924252716748</v>
      </c>
      <c r="P51">
        <f t="shared" si="8"/>
        <v>-77.049140654003125</v>
      </c>
      <c r="Q51" s="32">
        <f t="shared" si="6"/>
        <v>13668.875112062746</v>
      </c>
      <c r="R51" s="32">
        <f t="shared" si="9"/>
        <v>-2099.9001120627472</v>
      </c>
      <c r="S51">
        <f t="shared" si="10"/>
        <v>2099.9001120627472</v>
      </c>
      <c r="T51">
        <f t="shared" si="11"/>
        <v>18.151133631654901</v>
      </c>
      <c r="U51">
        <f t="shared" si="12"/>
        <v>4409580.4806411387</v>
      </c>
      <c r="AK51">
        <v>16</v>
      </c>
      <c r="AL51">
        <v>13515.849938906111</v>
      </c>
      <c r="AM51">
        <v>-2393.9774836967335</v>
      </c>
    </row>
    <row r="52" spans="1:39" x14ac:dyDescent="0.3">
      <c r="A52" s="40">
        <v>35096</v>
      </c>
      <c r="B52" s="32">
        <v>11790.24</v>
      </c>
      <c r="C52" s="38">
        <v>50</v>
      </c>
      <c r="D52" s="39">
        <f t="shared" si="13"/>
        <v>14355.847958333332</v>
      </c>
      <c r="E52" s="38">
        <f t="shared" si="14"/>
        <v>0.82128481955369004</v>
      </c>
      <c r="F52">
        <v>0.77764571959754814</v>
      </c>
      <c r="G52" s="45">
        <f t="shared" si="0"/>
        <v>15161.454249502916</v>
      </c>
      <c r="I52">
        <f t="shared" si="1"/>
        <v>15437.924841578169</v>
      </c>
      <c r="J52" s="46">
        <f t="shared" si="2"/>
        <v>-3647.6848415781697</v>
      </c>
      <c r="K52">
        <f t="shared" si="3"/>
        <v>3647.6848415781697</v>
      </c>
      <c r="L52">
        <f t="shared" si="4"/>
        <v>30.938172942859261</v>
      </c>
      <c r="M52">
        <f t="shared" si="5"/>
        <v>13305604.703479156</v>
      </c>
      <c r="O52" s="32">
        <f t="shared" si="7"/>
        <v>13293.148089650198</v>
      </c>
      <c r="P52">
        <f t="shared" si="8"/>
        <v>-152.19454513651252</v>
      </c>
      <c r="Q52" s="32">
        <f t="shared" si="6"/>
        <v>13140.953544513686</v>
      </c>
      <c r="R52" s="32">
        <f t="shared" si="9"/>
        <v>-1350.7135445136864</v>
      </c>
      <c r="S52">
        <f t="shared" si="10"/>
        <v>1350.7135445136864</v>
      </c>
      <c r="T52">
        <f t="shared" si="11"/>
        <v>11.456200590604487</v>
      </c>
      <c r="U52">
        <f t="shared" si="12"/>
        <v>1824427.0793327263</v>
      </c>
      <c r="AK52">
        <v>17</v>
      </c>
      <c r="AL52">
        <v>13572.381553690584</v>
      </c>
      <c r="AM52">
        <v>-2672.2608672100014</v>
      </c>
    </row>
    <row r="53" spans="1:39" x14ac:dyDescent="0.3">
      <c r="A53" s="40">
        <v>35125</v>
      </c>
      <c r="B53" s="32">
        <v>13360.431999999999</v>
      </c>
      <c r="C53" s="38">
        <v>51</v>
      </c>
      <c r="D53" s="39">
        <f t="shared" si="13"/>
        <v>14439.33133333333</v>
      </c>
      <c r="E53" s="38">
        <f t="shared" si="14"/>
        <v>0.92528051968426805</v>
      </c>
      <c r="F53">
        <v>0.98442687075932223</v>
      </c>
      <c r="G53" s="45">
        <f t="shared" si="0"/>
        <v>13571.787196030762</v>
      </c>
      <c r="I53">
        <f t="shared" si="1"/>
        <v>15494.456456362645</v>
      </c>
      <c r="J53" s="46">
        <f t="shared" si="2"/>
        <v>-2134.0244563626457</v>
      </c>
      <c r="K53">
        <f t="shared" si="3"/>
        <v>2134.0244563626457</v>
      </c>
      <c r="L53">
        <f t="shared" si="4"/>
        <v>15.972720465645466</v>
      </c>
      <c r="M53">
        <f t="shared" si="5"/>
        <v>4554060.3803538857</v>
      </c>
      <c r="O53" s="32">
        <f t="shared" si="7"/>
        <v>13184.849235610949</v>
      </c>
      <c r="P53">
        <f t="shared" si="8"/>
        <v>-143.41540691705978</v>
      </c>
      <c r="Q53" s="32">
        <f t="shared" si="6"/>
        <v>13041.433828693889</v>
      </c>
      <c r="R53" s="32">
        <f t="shared" si="9"/>
        <v>318.99817130610973</v>
      </c>
      <c r="S53">
        <f t="shared" si="10"/>
        <v>318.99817130610973</v>
      </c>
      <c r="T53">
        <f t="shared" si="11"/>
        <v>2.3876336581490012</v>
      </c>
      <c r="U53">
        <f t="shared" si="12"/>
        <v>101759.83329664213</v>
      </c>
      <c r="AK53">
        <v>18</v>
      </c>
      <c r="AL53">
        <v>13628.913168475057</v>
      </c>
      <c r="AM53">
        <v>-2127.9030077253756</v>
      </c>
    </row>
    <row r="54" spans="1:39" x14ac:dyDescent="0.3">
      <c r="A54" s="40">
        <v>35156</v>
      </c>
      <c r="B54" s="32">
        <v>15644.939999999999</v>
      </c>
      <c r="C54" s="38">
        <v>52</v>
      </c>
      <c r="D54" s="39">
        <f t="shared" si="13"/>
        <v>14545.921749999996</v>
      </c>
      <c r="E54" s="38">
        <f t="shared" si="14"/>
        <v>1.0755550778347891</v>
      </c>
      <c r="F54">
        <v>1.1117382481947575</v>
      </c>
      <c r="G54" s="45">
        <f t="shared" si="0"/>
        <v>14072.503150273258</v>
      </c>
      <c r="I54">
        <f t="shared" si="1"/>
        <v>15550.988071147116</v>
      </c>
      <c r="J54" s="46">
        <f t="shared" si="2"/>
        <v>93.951928852882702</v>
      </c>
      <c r="K54">
        <f t="shared" si="3"/>
        <v>93.951928852882702</v>
      </c>
      <c r="L54">
        <f t="shared" si="4"/>
        <v>0.60052597742709601</v>
      </c>
      <c r="M54">
        <f t="shared" si="5"/>
        <v>8826.9649351771332</v>
      </c>
      <c r="O54" s="32">
        <f t="shared" si="7"/>
        <v>13562.135062955111</v>
      </c>
      <c r="P54">
        <f t="shared" si="8"/>
        <v>-39.275160064815523</v>
      </c>
      <c r="Q54" s="32">
        <f t="shared" si="6"/>
        <v>13522.859902890295</v>
      </c>
      <c r="R54" s="32">
        <f t="shared" si="9"/>
        <v>2122.0800971097033</v>
      </c>
      <c r="S54">
        <f t="shared" si="10"/>
        <v>2122.0800971097033</v>
      </c>
      <c r="T54">
        <f t="shared" si="11"/>
        <v>13.564002783709645</v>
      </c>
      <c r="U54">
        <f t="shared" si="12"/>
        <v>4503223.9385491274</v>
      </c>
      <c r="AK54">
        <v>19</v>
      </c>
      <c r="AL54">
        <v>13685.444783259531</v>
      </c>
      <c r="AM54">
        <v>-1956.8707950152202</v>
      </c>
    </row>
    <row r="55" spans="1:39" x14ac:dyDescent="0.3">
      <c r="A55" s="40">
        <v>35186</v>
      </c>
      <c r="B55" s="32">
        <v>17079.899999999998</v>
      </c>
      <c r="C55" s="38">
        <v>53</v>
      </c>
      <c r="D55" s="39">
        <f t="shared" si="13"/>
        <v>14647.959916666663</v>
      </c>
      <c r="E55" s="38">
        <f t="shared" si="14"/>
        <v>1.1660258559668939</v>
      </c>
      <c r="F55">
        <v>1.2139205042391408</v>
      </c>
      <c r="G55" s="45">
        <f t="shared" si="0"/>
        <v>14070.031719832685</v>
      </c>
      <c r="I55">
        <f t="shared" si="1"/>
        <v>15607.519685931591</v>
      </c>
      <c r="J55" s="46">
        <f t="shared" si="2"/>
        <v>1472.3803140684067</v>
      </c>
      <c r="K55">
        <f t="shared" si="3"/>
        <v>1472.3803140684067</v>
      </c>
      <c r="L55">
        <f t="shared" si="4"/>
        <v>8.6205441136564431</v>
      </c>
      <c r="M55">
        <f t="shared" si="5"/>
        <v>2167903.7892561802</v>
      </c>
      <c r="O55" s="32">
        <f t="shared" si="7"/>
        <v>14234.267922312236</v>
      </c>
      <c r="P55">
        <f t="shared" si="8"/>
        <v>103.00644381957262</v>
      </c>
      <c r="Q55" s="32">
        <f t="shared" si="6"/>
        <v>14337.274366131809</v>
      </c>
      <c r="R55" s="32">
        <f t="shared" si="9"/>
        <v>2742.6256338681887</v>
      </c>
      <c r="S55">
        <f t="shared" si="10"/>
        <v>2742.6256338681887</v>
      </c>
      <c r="T55">
        <f t="shared" si="11"/>
        <v>16.057621144551135</v>
      </c>
      <c r="U55">
        <f t="shared" si="12"/>
        <v>7521995.3675508844</v>
      </c>
      <c r="AK55">
        <v>20</v>
      </c>
      <c r="AL55">
        <v>13741.976398044004</v>
      </c>
      <c r="AM55">
        <v>-1711.5802826712352</v>
      </c>
    </row>
    <row r="56" spans="1:39" x14ac:dyDescent="0.3">
      <c r="A56" s="40">
        <v>35217</v>
      </c>
      <c r="B56" s="32">
        <v>16153.768000000002</v>
      </c>
      <c r="C56" s="38">
        <v>54</v>
      </c>
      <c r="D56" s="39">
        <f t="shared" si="13"/>
        <v>14704.711291666667</v>
      </c>
      <c r="E56" s="38">
        <f t="shared" si="14"/>
        <v>1.0985437034152812</v>
      </c>
      <c r="F56">
        <v>1.1454907713203208</v>
      </c>
      <c r="G56" s="45">
        <f t="shared" si="0"/>
        <v>14102.049885029428</v>
      </c>
      <c r="I56">
        <f t="shared" si="1"/>
        <v>15664.051300716063</v>
      </c>
      <c r="J56" s="46">
        <f t="shared" si="2"/>
        <v>489.71669928393931</v>
      </c>
      <c r="K56">
        <f t="shared" si="3"/>
        <v>489.71669928393931</v>
      </c>
      <c r="L56">
        <f t="shared" si="4"/>
        <v>3.0315942341374424</v>
      </c>
      <c r="M56">
        <f t="shared" si="5"/>
        <v>239822.44555755623</v>
      </c>
      <c r="O56" s="32">
        <f t="shared" si="7"/>
        <v>14700.573092905448</v>
      </c>
      <c r="P56">
        <f t="shared" si="8"/>
        <v>175.66618917430054</v>
      </c>
      <c r="Q56" s="32">
        <f t="shared" si="6"/>
        <v>14876.239282079749</v>
      </c>
      <c r="R56" s="32">
        <f t="shared" si="9"/>
        <v>1277.5287179202533</v>
      </c>
      <c r="S56">
        <f t="shared" si="10"/>
        <v>1277.5287179202533</v>
      </c>
      <c r="T56">
        <f t="shared" si="11"/>
        <v>7.9085493732499641</v>
      </c>
      <c r="U56">
        <f t="shared" si="12"/>
        <v>1632079.6251109659</v>
      </c>
      <c r="AK56">
        <v>21</v>
      </c>
      <c r="AL56">
        <v>13798.508012828477</v>
      </c>
      <c r="AM56">
        <v>-1604.883262771451</v>
      </c>
    </row>
    <row r="57" spans="1:39" x14ac:dyDescent="0.3">
      <c r="A57" s="40">
        <v>35247</v>
      </c>
      <c r="B57" s="32">
        <v>16160.340000000002</v>
      </c>
      <c r="C57" s="38">
        <v>55</v>
      </c>
      <c r="D57" s="39">
        <f t="shared" si="13"/>
        <v>14765.512333333332</v>
      </c>
      <c r="E57" s="38">
        <f t="shared" si="14"/>
        <v>1.0944652400254224</v>
      </c>
      <c r="F57">
        <v>1.0677515452903443</v>
      </c>
      <c r="G57" s="45">
        <f t="shared" si="0"/>
        <v>15134.925415261901</v>
      </c>
      <c r="I57">
        <f t="shared" si="1"/>
        <v>15720.582915500538</v>
      </c>
      <c r="J57" s="46">
        <f t="shared" si="2"/>
        <v>439.75708449946433</v>
      </c>
      <c r="K57">
        <f t="shared" si="3"/>
        <v>439.75708449946433</v>
      </c>
      <c r="L57">
        <f t="shared" si="4"/>
        <v>2.7212118340298797</v>
      </c>
      <c r="M57">
        <f t="shared" si="5"/>
        <v>193386.29336746901</v>
      </c>
      <c r="O57" s="32">
        <f t="shared" si="7"/>
        <v>15133.059425663801</v>
      </c>
      <c r="P57">
        <f t="shared" si="8"/>
        <v>227.03021789111114</v>
      </c>
      <c r="Q57" s="32">
        <f t="shared" si="6"/>
        <v>15360.089643554913</v>
      </c>
      <c r="R57" s="32">
        <f t="shared" si="9"/>
        <v>800.25035644508898</v>
      </c>
      <c r="S57">
        <f t="shared" si="10"/>
        <v>800.25035644508898</v>
      </c>
      <c r="T57">
        <f t="shared" si="11"/>
        <v>4.9519400980739814</v>
      </c>
      <c r="U57">
        <f t="shared" si="12"/>
        <v>640400.63299049193</v>
      </c>
      <c r="AK57">
        <v>22</v>
      </c>
      <c r="AL57">
        <v>13855.03962761295</v>
      </c>
      <c r="AM57">
        <v>-1977.7313303680894</v>
      </c>
    </row>
    <row r="58" spans="1:39" x14ac:dyDescent="0.3">
      <c r="A58" s="40">
        <v>35278</v>
      </c>
      <c r="B58" s="32">
        <v>15789.974</v>
      </c>
      <c r="C58" s="38">
        <v>56</v>
      </c>
      <c r="D58" s="39">
        <f t="shared" si="13"/>
        <v>14832.690541666667</v>
      </c>
      <c r="E58" s="38">
        <f t="shared" si="14"/>
        <v>1.0645387602231853</v>
      </c>
      <c r="F58">
        <v>1.0354501115788086</v>
      </c>
      <c r="G58" s="45">
        <f t="shared" si="0"/>
        <v>15249.381716637361</v>
      </c>
      <c r="I58">
        <f t="shared" si="1"/>
        <v>15777.114530285011</v>
      </c>
      <c r="J58" s="46">
        <f t="shared" si="2"/>
        <v>12.859469714989245</v>
      </c>
      <c r="K58">
        <f t="shared" si="3"/>
        <v>12.859469714989245</v>
      </c>
      <c r="L58">
        <f t="shared" si="4"/>
        <v>8.1440727609743024E-2</v>
      </c>
      <c r="M58">
        <f t="shared" si="5"/>
        <v>165.3659613507256</v>
      </c>
      <c r="O58" s="32">
        <f t="shared" si="7"/>
        <v>15446.066514843931</v>
      </c>
      <c r="P58">
        <f t="shared" si="8"/>
        <v>244.22559214891487</v>
      </c>
      <c r="Q58" s="32">
        <f t="shared" si="6"/>
        <v>15690.292106992845</v>
      </c>
      <c r="R58" s="32">
        <f t="shared" si="9"/>
        <v>99.68189300715494</v>
      </c>
      <c r="S58">
        <f t="shared" si="10"/>
        <v>99.68189300715494</v>
      </c>
      <c r="T58">
        <f t="shared" si="11"/>
        <v>0.63129865196202939</v>
      </c>
      <c r="U58">
        <f t="shared" si="12"/>
        <v>9936.4797934898852</v>
      </c>
      <c r="AK58">
        <v>23</v>
      </c>
      <c r="AL58">
        <v>13911.571242397424</v>
      </c>
      <c r="AM58">
        <v>-1402.4388315236938</v>
      </c>
    </row>
    <row r="59" spans="1:39" x14ac:dyDescent="0.3">
      <c r="A59" s="40">
        <v>35309</v>
      </c>
      <c r="B59" s="32">
        <v>14884.076999999999</v>
      </c>
      <c r="C59" s="38">
        <v>57</v>
      </c>
      <c r="D59" s="39">
        <f t="shared" si="13"/>
        <v>14929.321416666668</v>
      </c>
      <c r="E59" s="38">
        <f t="shared" si="14"/>
        <v>0.99696942577603298</v>
      </c>
      <c r="F59">
        <v>0.99266807435118032</v>
      </c>
      <c r="G59" s="45">
        <f t="shared" si="0"/>
        <v>14994.011981022366</v>
      </c>
      <c r="I59">
        <f t="shared" si="1"/>
        <v>15833.646145069484</v>
      </c>
      <c r="J59" s="46">
        <f t="shared" si="2"/>
        <v>-949.56914506948488</v>
      </c>
      <c r="K59">
        <f t="shared" si="3"/>
        <v>949.56914506948488</v>
      </c>
      <c r="L59">
        <f t="shared" si="4"/>
        <v>6.3797650675247439</v>
      </c>
      <c r="M59">
        <f t="shared" si="5"/>
        <v>901681.56126799237</v>
      </c>
      <c r="O59" s="32">
        <f t="shared" si="7"/>
        <v>15529.049085594277</v>
      </c>
      <c r="P59">
        <f t="shared" si="8"/>
        <v>211.97698786920111</v>
      </c>
      <c r="Q59" s="32">
        <f t="shared" si="6"/>
        <v>15741.026073463478</v>
      </c>
      <c r="R59" s="32">
        <f t="shared" si="9"/>
        <v>-856.94907346347827</v>
      </c>
      <c r="S59">
        <f t="shared" si="10"/>
        <v>856.94907346347827</v>
      </c>
      <c r="T59">
        <f t="shared" si="11"/>
        <v>5.7574888484081228</v>
      </c>
      <c r="U59">
        <f t="shared" si="12"/>
        <v>734361.71450991393</v>
      </c>
      <c r="AK59">
        <v>24</v>
      </c>
      <c r="AL59">
        <v>13968.102857181897</v>
      </c>
      <c r="AM59">
        <v>-857.11535064986492</v>
      </c>
    </row>
    <row r="60" spans="1:39" x14ac:dyDescent="0.3">
      <c r="A60" s="40">
        <v>35339</v>
      </c>
      <c r="B60" s="32">
        <v>16152.960000000001</v>
      </c>
      <c r="C60" s="38">
        <v>58</v>
      </c>
      <c r="D60" s="39">
        <f t="shared" si="13"/>
        <v>15062.714541666668</v>
      </c>
      <c r="E60" s="38">
        <f t="shared" si="14"/>
        <v>1.0723804102718326</v>
      </c>
      <c r="F60">
        <v>1.027648663698602</v>
      </c>
      <c r="G60" s="45">
        <f t="shared" si="0"/>
        <v>15718.368125798961</v>
      </c>
      <c r="I60">
        <f t="shared" si="1"/>
        <v>15890.177759853957</v>
      </c>
      <c r="J60" s="46">
        <f t="shared" si="2"/>
        <v>262.78224014604348</v>
      </c>
      <c r="K60">
        <f t="shared" si="3"/>
        <v>262.78224014604348</v>
      </c>
      <c r="L60">
        <f t="shared" si="4"/>
        <v>1.6268364445033199</v>
      </c>
      <c r="M60">
        <f t="shared" si="5"/>
        <v>69054.505736172869</v>
      </c>
      <c r="O60" s="32">
        <f t="shared" si="7"/>
        <v>15823.412858770784</v>
      </c>
      <c r="P60">
        <f t="shared" si="8"/>
        <v>228.45434493066222</v>
      </c>
      <c r="Q60" s="32">
        <f t="shared" si="6"/>
        <v>16051.867203701446</v>
      </c>
      <c r="R60" s="32">
        <f t="shared" si="9"/>
        <v>101.09279629855519</v>
      </c>
      <c r="S60">
        <f t="shared" si="10"/>
        <v>101.09279629855519</v>
      </c>
      <c r="T60">
        <f t="shared" si="11"/>
        <v>0.62584688068660588</v>
      </c>
      <c r="U60">
        <f t="shared" si="12"/>
        <v>10219.753463461173</v>
      </c>
      <c r="AK60">
        <v>25</v>
      </c>
      <c r="AL60">
        <v>14024.634471966372</v>
      </c>
      <c r="AM60">
        <v>-1716.1866694500877</v>
      </c>
    </row>
    <row r="61" spans="1:39" x14ac:dyDescent="0.3">
      <c r="A61" s="40">
        <v>35370</v>
      </c>
      <c r="B61" s="32">
        <v>14439.743999999999</v>
      </c>
      <c r="C61" s="38">
        <v>59</v>
      </c>
      <c r="D61" s="39">
        <f t="shared" si="13"/>
        <v>15184.420791666667</v>
      </c>
      <c r="E61" s="38">
        <f t="shared" si="14"/>
        <v>0.95095784015183815</v>
      </c>
      <c r="F61">
        <v>0.948635333789</v>
      </c>
      <c r="G61" s="45">
        <f t="shared" si="0"/>
        <v>15221.59620844542</v>
      </c>
      <c r="I61">
        <f t="shared" si="1"/>
        <v>15946.709374638431</v>
      </c>
      <c r="J61" s="46">
        <f t="shared" si="2"/>
        <v>-1506.965374638432</v>
      </c>
      <c r="K61">
        <f t="shared" si="3"/>
        <v>1506.965374638432</v>
      </c>
      <c r="L61">
        <f t="shared" si="4"/>
        <v>10.436233319915035</v>
      </c>
      <c r="M61">
        <f t="shared" si="5"/>
        <v>2270944.6403591498</v>
      </c>
      <c r="O61" s="32">
        <f t="shared" si="7"/>
        <v>15729.442562961158</v>
      </c>
      <c r="P61">
        <f t="shared" si="8"/>
        <v>163.96941678260458</v>
      </c>
      <c r="Q61" s="32">
        <f t="shared" si="6"/>
        <v>15893.411979743762</v>
      </c>
      <c r="R61" s="32">
        <f t="shared" si="9"/>
        <v>-1453.6679797437628</v>
      </c>
      <c r="S61">
        <f t="shared" si="10"/>
        <v>1453.6679797437628</v>
      </c>
      <c r="T61">
        <f t="shared" si="11"/>
        <v>10.06713124376556</v>
      </c>
      <c r="U61">
        <f t="shared" si="12"/>
        <v>2113150.5953323129</v>
      </c>
      <c r="AK61">
        <v>26</v>
      </c>
      <c r="AL61">
        <v>14081.166086750844</v>
      </c>
      <c r="AM61">
        <v>-1370.6685543843505</v>
      </c>
    </row>
    <row r="62" spans="1:39" x14ac:dyDescent="0.3">
      <c r="A62" s="40">
        <v>35400</v>
      </c>
      <c r="B62" s="32">
        <v>13691.720000000001</v>
      </c>
      <c r="C62" s="38">
        <v>60</v>
      </c>
      <c r="D62" s="39">
        <f t="shared" si="13"/>
        <v>15302.4205</v>
      </c>
      <c r="E62" s="38">
        <f t="shared" si="14"/>
        <v>0.89474210958978684</v>
      </c>
      <c r="F62">
        <v>0.90502481175337468</v>
      </c>
      <c r="G62" s="45">
        <f t="shared" si="0"/>
        <v>15128.557606585362</v>
      </c>
      <c r="I62">
        <f t="shared" si="1"/>
        <v>16003.240989422904</v>
      </c>
      <c r="J62" s="46">
        <f t="shared" si="2"/>
        <v>-2311.5209894229029</v>
      </c>
      <c r="K62">
        <f t="shared" si="3"/>
        <v>2311.5209894229029</v>
      </c>
      <c r="L62">
        <f t="shared" si="4"/>
        <v>16.882619491363414</v>
      </c>
      <c r="M62">
        <f t="shared" si="5"/>
        <v>5343129.284542636</v>
      </c>
      <c r="O62" s="32">
        <f t="shared" si="7"/>
        <v>15453.073583795011</v>
      </c>
      <c r="P62">
        <f t="shared" si="8"/>
        <v>75.901737592854204</v>
      </c>
      <c r="Q62" s="32">
        <f t="shared" si="6"/>
        <v>15528.975321387865</v>
      </c>
      <c r="R62" s="32">
        <f t="shared" si="9"/>
        <v>-1837.2553213878637</v>
      </c>
      <c r="S62">
        <f t="shared" si="10"/>
        <v>1837.2553213878637</v>
      </c>
      <c r="T62">
        <f t="shared" si="11"/>
        <v>13.418732791700849</v>
      </c>
      <c r="U62">
        <f t="shared" si="12"/>
        <v>3375507.115968022</v>
      </c>
      <c r="AK62">
        <v>27</v>
      </c>
      <c r="AL62">
        <v>14137.697701535319</v>
      </c>
      <c r="AM62">
        <v>-1298.4199700661939</v>
      </c>
    </row>
    <row r="63" spans="1:39" x14ac:dyDescent="0.3">
      <c r="A63" s="40">
        <v>35431</v>
      </c>
      <c r="B63" s="32">
        <v>12507.130999999999</v>
      </c>
      <c r="C63" s="38">
        <v>61</v>
      </c>
      <c r="D63" s="39">
        <f t="shared" si="13"/>
        <v>15417.654125000001</v>
      </c>
      <c r="E63" s="38">
        <f t="shared" si="14"/>
        <v>0.81122140233509732</v>
      </c>
      <c r="F63">
        <v>0.78848349976476739</v>
      </c>
      <c r="G63" s="45">
        <f t="shared" si="0"/>
        <v>15862.260914440594</v>
      </c>
      <c r="I63">
        <f t="shared" si="1"/>
        <v>16059.772604207377</v>
      </c>
      <c r="J63" s="46">
        <f t="shared" si="2"/>
        <v>-3552.6416042073779</v>
      </c>
      <c r="K63">
        <f t="shared" si="3"/>
        <v>3552.6416042073779</v>
      </c>
      <c r="L63">
        <f t="shared" si="4"/>
        <v>28.404928390111035</v>
      </c>
      <c r="M63">
        <f t="shared" si="5"/>
        <v>12621262.367945172</v>
      </c>
      <c r="O63" s="32">
        <f t="shared" si="7"/>
        <v>14924.606457110292</v>
      </c>
      <c r="P63">
        <f t="shared" si="8"/>
        <v>-44.972035262660256</v>
      </c>
      <c r="Q63" s="32">
        <f t="shared" si="6"/>
        <v>14879.634421847632</v>
      </c>
      <c r="R63" s="32">
        <f t="shared" si="9"/>
        <v>-2372.5034218476321</v>
      </c>
      <c r="S63">
        <f t="shared" si="10"/>
        <v>2372.5034218476321</v>
      </c>
      <c r="T63">
        <f t="shared" si="11"/>
        <v>18.969205822243584</v>
      </c>
      <c r="U63">
        <f t="shared" si="12"/>
        <v>5628772.4866787232</v>
      </c>
      <c r="AK63">
        <v>28</v>
      </c>
      <c r="AL63">
        <v>14194.229316319792</v>
      </c>
      <c r="AM63">
        <v>-1703.2387233908648</v>
      </c>
    </row>
    <row r="64" spans="1:39" x14ac:dyDescent="0.3">
      <c r="A64" s="40">
        <v>35462</v>
      </c>
      <c r="B64" s="32">
        <v>12464.361000000001</v>
      </c>
      <c r="C64" s="38">
        <v>62</v>
      </c>
      <c r="D64" s="39">
        <f t="shared" si="13"/>
        <v>15493.640000000001</v>
      </c>
      <c r="E64" s="38">
        <f t="shared" si="14"/>
        <v>0.80448241988325531</v>
      </c>
      <c r="F64">
        <v>0.77764571959754814</v>
      </c>
      <c r="G64" s="45">
        <f t="shared" si="0"/>
        <v>16028.328435281084</v>
      </c>
      <c r="I64">
        <f t="shared" si="1"/>
        <v>16116.304218991851</v>
      </c>
      <c r="J64" s="46">
        <f t="shared" si="2"/>
        <v>-3651.9432189918498</v>
      </c>
      <c r="K64">
        <f t="shared" si="3"/>
        <v>3651.9432189918498</v>
      </c>
      <c r="L64">
        <f t="shared" si="4"/>
        <v>29.299080947606136</v>
      </c>
      <c r="M64">
        <f t="shared" si="5"/>
        <v>13336689.274740554</v>
      </c>
      <c r="O64" s="32">
        <f t="shared" si="7"/>
        <v>14396.579737478105</v>
      </c>
      <c r="P64">
        <f t="shared" si="8"/>
        <v>-141.5829721365657</v>
      </c>
      <c r="Q64" s="32">
        <f t="shared" si="6"/>
        <v>14254.996765341539</v>
      </c>
      <c r="R64" s="32">
        <f t="shared" si="9"/>
        <v>-1790.635765341538</v>
      </c>
      <c r="S64">
        <f t="shared" si="10"/>
        <v>1790.635765341538</v>
      </c>
      <c r="T64">
        <f t="shared" si="11"/>
        <v>14.366045442213506</v>
      </c>
      <c r="U64">
        <f t="shared" si="12"/>
        <v>3206376.4441202753</v>
      </c>
      <c r="AK64">
        <v>29</v>
      </c>
      <c r="AL64">
        <v>14250.760931104265</v>
      </c>
      <c r="AM64">
        <v>-1914.7661540937606</v>
      </c>
    </row>
    <row r="65" spans="1:39" x14ac:dyDescent="0.3">
      <c r="A65" s="40">
        <v>35490</v>
      </c>
      <c r="B65" s="32">
        <v>15005.451999999999</v>
      </c>
      <c r="C65" s="38">
        <v>63</v>
      </c>
      <c r="D65" s="39">
        <f t="shared" si="13"/>
        <v>15589.429333333333</v>
      </c>
      <c r="E65" s="38">
        <f t="shared" si="14"/>
        <v>0.96254017252031965</v>
      </c>
      <c r="F65">
        <v>0.98442687075932223</v>
      </c>
      <c r="G65" s="45">
        <f t="shared" si="0"/>
        <v>15242.830570467646</v>
      </c>
      <c r="I65">
        <f t="shared" si="1"/>
        <v>16172.835833776324</v>
      </c>
      <c r="J65" s="46">
        <f t="shared" si="2"/>
        <v>-1167.3838337763245</v>
      </c>
      <c r="K65">
        <f t="shared" si="3"/>
        <v>1167.3838337763245</v>
      </c>
      <c r="L65">
        <f t="shared" si="4"/>
        <v>7.7797312188684797</v>
      </c>
      <c r="M65">
        <f t="shared" si="5"/>
        <v>1362785.0153623093</v>
      </c>
      <c r="O65" s="32">
        <f t="shared" si="7"/>
        <v>14405.087812273232</v>
      </c>
      <c r="P65">
        <f t="shared" si="8"/>
        <v>-111.56476275022717</v>
      </c>
      <c r="Q65" s="32">
        <f t="shared" si="6"/>
        <v>14293.523049523004</v>
      </c>
      <c r="R65" s="32">
        <f t="shared" si="9"/>
        <v>711.92895047699494</v>
      </c>
      <c r="S65">
        <f t="shared" si="10"/>
        <v>711.92895047699494</v>
      </c>
      <c r="T65">
        <f t="shared" si="11"/>
        <v>4.7444685470120787</v>
      </c>
      <c r="U65">
        <f t="shared" si="12"/>
        <v>506842.83052727551</v>
      </c>
      <c r="AK65">
        <v>30</v>
      </c>
      <c r="AL65">
        <v>14307.292545888738</v>
      </c>
      <c r="AM65">
        <v>-1473.2441466555119</v>
      </c>
    </row>
    <row r="66" spans="1:39" x14ac:dyDescent="0.3">
      <c r="A66" s="40">
        <v>35521</v>
      </c>
      <c r="B66" s="32">
        <v>17201.355</v>
      </c>
      <c r="C66" s="38">
        <v>64</v>
      </c>
      <c r="D66" s="39">
        <f t="shared" si="13"/>
        <v>15711.929999999998</v>
      </c>
      <c r="E66" s="38">
        <f t="shared" si="14"/>
        <v>1.09479580166154</v>
      </c>
      <c r="F66">
        <v>1.1117382481947575</v>
      </c>
      <c r="G66" s="45">
        <f t="shared" si="0"/>
        <v>15472.486466964314</v>
      </c>
      <c r="I66">
        <f t="shared" si="1"/>
        <v>16229.367448560797</v>
      </c>
      <c r="J66" s="46">
        <f t="shared" si="2"/>
        <v>971.98755143920243</v>
      </c>
      <c r="K66">
        <f t="shared" si="3"/>
        <v>971.98755143920243</v>
      </c>
      <c r="L66">
        <f t="shared" si="4"/>
        <v>5.6506452627668136</v>
      </c>
      <c r="M66">
        <f t="shared" si="5"/>
        <v>944759.80015277618</v>
      </c>
      <c r="O66" s="32">
        <f t="shared" si="7"/>
        <v>14875.089439618405</v>
      </c>
      <c r="P66">
        <f t="shared" si="8"/>
        <v>4.7485152688528274</v>
      </c>
      <c r="Q66" s="32">
        <f t="shared" si="6"/>
        <v>14879.837954887258</v>
      </c>
      <c r="R66" s="32">
        <f t="shared" si="9"/>
        <v>2321.5170451127415</v>
      </c>
      <c r="S66">
        <f t="shared" si="10"/>
        <v>2321.5170451127415</v>
      </c>
      <c r="T66">
        <f t="shared" si="11"/>
        <v>13.496128910267485</v>
      </c>
      <c r="U66">
        <f t="shared" si="12"/>
        <v>5389441.3907489944</v>
      </c>
      <c r="AK66">
        <v>31</v>
      </c>
      <c r="AL66">
        <v>14363.824160673212</v>
      </c>
      <c r="AM66">
        <v>-1661.1593321134442</v>
      </c>
    </row>
    <row r="67" spans="1:39" x14ac:dyDescent="0.3">
      <c r="A67" s="40">
        <v>35551</v>
      </c>
      <c r="B67" s="32">
        <v>18444.435000000001</v>
      </c>
      <c r="C67" s="38">
        <v>65</v>
      </c>
      <c r="D67" s="39">
        <f t="shared" si="13"/>
        <v>15774.905416666665</v>
      </c>
      <c r="E67" s="38">
        <f t="shared" si="14"/>
        <v>1.1692263448066635</v>
      </c>
      <c r="F67">
        <v>1.2139205042391408</v>
      </c>
      <c r="G67" s="45">
        <f t="shared" ref="G67:G130" si="15">B67/F67</f>
        <v>15194.104503210921</v>
      </c>
      <c r="I67">
        <f t="shared" ref="I67:I130" si="16">$H$5+$H$8*C67</f>
        <v>16285.89906334527</v>
      </c>
      <c r="J67" s="46">
        <f t="shared" ref="J67:J130" si="17">B67-I67</f>
        <v>2158.5359366547309</v>
      </c>
      <c r="K67">
        <f t="shared" ref="K67:K130" si="18">ABS(J67)</f>
        <v>2158.5359366547309</v>
      </c>
      <c r="L67">
        <f t="shared" ref="L67:L130" si="19">(K67/B67)*100</f>
        <v>11.702911673112951</v>
      </c>
      <c r="M67">
        <f t="shared" ref="M67:M130" si="20">K67^2</f>
        <v>4659277.3898299169</v>
      </c>
      <c r="O67" s="32">
        <f t="shared" si="7"/>
        <v>15592.757363909808</v>
      </c>
      <c r="P67">
        <f t="shared" si="8"/>
        <v>147.33239707336293</v>
      </c>
      <c r="Q67" s="32">
        <f t="shared" ref="Q67:Q130" si="21">O67+P67</f>
        <v>15740.089760983172</v>
      </c>
      <c r="R67" s="32">
        <f t="shared" si="9"/>
        <v>2704.3452390168295</v>
      </c>
      <c r="S67">
        <f t="shared" si="10"/>
        <v>2704.3452390168295</v>
      </c>
      <c r="T67">
        <f t="shared" si="11"/>
        <v>14.662120249369684</v>
      </c>
      <c r="U67">
        <f t="shared" si="12"/>
        <v>7313483.1717929924</v>
      </c>
      <c r="AK67">
        <v>32</v>
      </c>
      <c r="AL67">
        <v>14420.355775457685</v>
      </c>
      <c r="AM67">
        <v>-652.94019397313969</v>
      </c>
    </row>
    <row r="68" spans="1:39" x14ac:dyDescent="0.3">
      <c r="A68" s="40">
        <v>35582</v>
      </c>
      <c r="B68" s="32">
        <v>17621.225999999999</v>
      </c>
      <c r="C68" s="38">
        <v>66</v>
      </c>
      <c r="D68" s="39">
        <f t="shared" si="13"/>
        <v>15856.668833333333</v>
      </c>
      <c r="E68" s="38">
        <f t="shared" si="14"/>
        <v>1.1112817064677087</v>
      </c>
      <c r="F68">
        <v>1.1454907713203208</v>
      </c>
      <c r="G68" s="45">
        <f t="shared" si="15"/>
        <v>15383.123497092291</v>
      </c>
      <c r="I68">
        <f t="shared" si="16"/>
        <v>16342.430678129746</v>
      </c>
      <c r="J68" s="46">
        <f t="shared" si="17"/>
        <v>1278.7953218702532</v>
      </c>
      <c r="K68">
        <f t="shared" si="18"/>
        <v>1278.7953218702532</v>
      </c>
      <c r="L68">
        <f t="shared" si="19"/>
        <v>7.2571302466142447</v>
      </c>
      <c r="M68">
        <f t="shared" si="20"/>
        <v>1635317.4752372445</v>
      </c>
      <c r="O68" s="32">
        <f t="shared" ref="O68:O131" si="22">($N$3*B68)+(1-$N$3)*(O67+P67)</f>
        <v>16116.317008786538</v>
      </c>
      <c r="P68">
        <f t="shared" ref="P68:P131" si="23">$N$3*(O68-O67)+((1-$N$3)*P67)</f>
        <v>222.57784663403638</v>
      </c>
      <c r="Q68" s="32">
        <f t="shared" si="21"/>
        <v>16338.894855420574</v>
      </c>
      <c r="R68" s="32">
        <f t="shared" ref="R68:R131" si="24">B68-Q68</f>
        <v>1282.3311445794243</v>
      </c>
      <c r="S68">
        <f t="shared" ref="S68:S131" si="25">ABS(R68)</f>
        <v>1282.3311445794243</v>
      </c>
      <c r="T68">
        <f t="shared" ref="T68:T131" si="26">(S68/B68)*100</f>
        <v>7.2771959486781697</v>
      </c>
      <c r="U68">
        <f t="shared" ref="U68:U131" si="27">S68^2</f>
        <v>1644373.1643583763</v>
      </c>
      <c r="AK68">
        <v>33</v>
      </c>
      <c r="AL68">
        <v>14476.887390242158</v>
      </c>
      <c r="AM68">
        <v>-612.3586967052197</v>
      </c>
    </row>
    <row r="69" spans="1:39" x14ac:dyDescent="0.3">
      <c r="A69" s="40">
        <v>35612</v>
      </c>
      <c r="B69" s="32">
        <v>17458.488999999998</v>
      </c>
      <c r="C69" s="38">
        <v>67</v>
      </c>
      <c r="D69" s="39">
        <f t="shared" si="13"/>
        <v>15955.594541666665</v>
      </c>
      <c r="E69" s="38">
        <f t="shared" si="14"/>
        <v>1.0941923194656678</v>
      </c>
      <c r="F69">
        <v>1.0677515452903443</v>
      </c>
      <c r="G69" s="45">
        <f t="shared" si="15"/>
        <v>16350.703566767177</v>
      </c>
      <c r="I69">
        <f t="shared" si="16"/>
        <v>16398.962292914217</v>
      </c>
      <c r="J69" s="46">
        <f t="shared" si="17"/>
        <v>1059.5267070857808</v>
      </c>
      <c r="K69">
        <f t="shared" si="18"/>
        <v>1059.5267070857808</v>
      </c>
      <c r="L69">
        <f t="shared" si="19"/>
        <v>6.0688339471175361</v>
      </c>
      <c r="M69">
        <f t="shared" si="20"/>
        <v>1122596.843028038</v>
      </c>
      <c r="O69" s="32">
        <f t="shared" si="22"/>
        <v>16562.813684336463</v>
      </c>
      <c r="P69">
        <f t="shared" si="23"/>
        <v>267.36161241721402</v>
      </c>
      <c r="Q69" s="32">
        <f t="shared" si="21"/>
        <v>16830.175296753678</v>
      </c>
      <c r="R69" s="32">
        <f t="shared" si="24"/>
        <v>628.31370324632007</v>
      </c>
      <c r="S69">
        <f t="shared" si="25"/>
        <v>628.31370324632007</v>
      </c>
      <c r="T69">
        <f t="shared" si="26"/>
        <v>3.5989008169396568</v>
      </c>
      <c r="U69">
        <f t="shared" si="27"/>
        <v>394778.10968710476</v>
      </c>
      <c r="AK69">
        <v>34</v>
      </c>
      <c r="AL69">
        <v>14533.419005026632</v>
      </c>
      <c r="AM69">
        <v>-1031.52824202804</v>
      </c>
    </row>
    <row r="70" spans="1:39" x14ac:dyDescent="0.3">
      <c r="A70" s="40">
        <v>35643</v>
      </c>
      <c r="B70" s="32">
        <v>16315.486000000001</v>
      </c>
      <c r="C70" s="38">
        <v>68</v>
      </c>
      <c r="D70" s="39">
        <f t="shared" si="13"/>
        <v>16015.823625000001</v>
      </c>
      <c r="E70" s="38">
        <f t="shared" si="14"/>
        <v>1.018710394296066</v>
      </c>
      <c r="F70">
        <v>1.0354501115788086</v>
      </c>
      <c r="G70" s="45">
        <f t="shared" si="15"/>
        <v>15756.902063705289</v>
      </c>
      <c r="I70">
        <f t="shared" si="16"/>
        <v>16455.493907698692</v>
      </c>
      <c r="J70" s="46">
        <f t="shared" si="17"/>
        <v>-140.00790769869127</v>
      </c>
      <c r="K70">
        <f t="shared" si="18"/>
        <v>140.00790769869127</v>
      </c>
      <c r="L70">
        <f t="shared" si="19"/>
        <v>0.85812894386775396</v>
      </c>
      <c r="M70">
        <f t="shared" si="20"/>
        <v>19602.214218165253</v>
      </c>
      <c r="O70" s="32">
        <f t="shared" si="22"/>
        <v>16727.237437402942</v>
      </c>
      <c r="P70">
        <f t="shared" si="23"/>
        <v>246.77404054706716</v>
      </c>
      <c r="Q70" s="32">
        <f t="shared" si="21"/>
        <v>16974.011477950011</v>
      </c>
      <c r="R70" s="32">
        <f t="shared" si="24"/>
        <v>-658.5254779500101</v>
      </c>
      <c r="S70">
        <f t="shared" si="25"/>
        <v>658.5254779500101</v>
      </c>
      <c r="T70">
        <f t="shared" si="26"/>
        <v>4.0361989704138148</v>
      </c>
      <c r="U70">
        <f t="shared" si="27"/>
        <v>433655.80510928924</v>
      </c>
      <c r="AK70">
        <v>35</v>
      </c>
      <c r="AL70">
        <v>14589.950619811105</v>
      </c>
      <c r="AM70">
        <v>-960.95796110447009</v>
      </c>
    </row>
    <row r="71" spans="1:39" x14ac:dyDescent="0.3">
      <c r="A71" s="40">
        <v>35674</v>
      </c>
      <c r="B71" s="32">
        <v>16657.508999999998</v>
      </c>
      <c r="C71" s="38">
        <v>69</v>
      </c>
      <c r="D71" s="39">
        <f t="shared" si="13"/>
        <v>16085.23916666667</v>
      </c>
      <c r="E71" s="38">
        <f t="shared" si="14"/>
        <v>1.0355773282202256</v>
      </c>
      <c r="F71">
        <v>0.99266807435118032</v>
      </c>
      <c r="G71" s="45">
        <f t="shared" si="15"/>
        <v>16780.542691359893</v>
      </c>
      <c r="I71">
        <f t="shared" si="16"/>
        <v>16512.025522483164</v>
      </c>
      <c r="J71" s="46">
        <f t="shared" si="17"/>
        <v>145.48347751683468</v>
      </c>
      <c r="K71">
        <f t="shared" si="18"/>
        <v>145.48347751683468</v>
      </c>
      <c r="L71">
        <f t="shared" si="19"/>
        <v>0.8733807528894908</v>
      </c>
      <c r="M71">
        <f t="shared" si="20"/>
        <v>21165.442230391342</v>
      </c>
      <c r="O71" s="32">
        <f t="shared" si="22"/>
        <v>16910.710982360011</v>
      </c>
      <c r="P71">
        <f t="shared" si="23"/>
        <v>234.11394142906752</v>
      </c>
      <c r="Q71" s="32">
        <f t="shared" si="21"/>
        <v>17144.824923789078</v>
      </c>
      <c r="R71" s="32">
        <f t="shared" si="24"/>
        <v>-487.31592378907953</v>
      </c>
      <c r="S71">
        <f t="shared" si="25"/>
        <v>487.31592378907953</v>
      </c>
      <c r="T71">
        <f t="shared" si="26"/>
        <v>2.9255029896071472</v>
      </c>
      <c r="U71">
        <f t="shared" si="27"/>
        <v>237476.80957840398</v>
      </c>
      <c r="AK71">
        <v>36</v>
      </c>
      <c r="AL71">
        <v>14646.482234595578</v>
      </c>
      <c r="AM71">
        <v>-326.00523585911469</v>
      </c>
    </row>
    <row r="72" spans="1:39" x14ac:dyDescent="0.3">
      <c r="A72" s="40">
        <v>35704</v>
      </c>
      <c r="B72" s="32">
        <v>17319.543999999998</v>
      </c>
      <c r="C72" s="38">
        <v>70</v>
      </c>
      <c r="D72" s="39">
        <f t="shared" si="13"/>
        <v>16175.382541666666</v>
      </c>
      <c r="E72" s="38">
        <f t="shared" si="14"/>
        <v>1.0707347387541564</v>
      </c>
      <c r="F72">
        <v>1.027648663698602</v>
      </c>
      <c r="G72" s="45">
        <f t="shared" si="15"/>
        <v>16853.565437107045</v>
      </c>
      <c r="I72">
        <f t="shared" si="16"/>
        <v>16568.557137267639</v>
      </c>
      <c r="J72" s="46">
        <f t="shared" si="17"/>
        <v>750.98686273235944</v>
      </c>
      <c r="K72">
        <f t="shared" si="18"/>
        <v>750.98686273235944</v>
      </c>
      <c r="L72">
        <f t="shared" si="19"/>
        <v>4.3360660230567243</v>
      </c>
      <c r="M72">
        <f t="shared" si="20"/>
        <v>563981.26799659163</v>
      </c>
      <c r="O72" s="32">
        <f t="shared" si="22"/>
        <v>17179.768739031264</v>
      </c>
      <c r="P72">
        <f t="shared" si="23"/>
        <v>241.10270447750457</v>
      </c>
      <c r="Q72" s="32">
        <f t="shared" si="21"/>
        <v>17420.871443508768</v>
      </c>
      <c r="R72" s="32">
        <f t="shared" si="24"/>
        <v>-101.32744350876965</v>
      </c>
      <c r="S72">
        <f t="shared" si="25"/>
        <v>101.32744350876965</v>
      </c>
      <c r="T72">
        <f t="shared" si="26"/>
        <v>0.58504683211503516</v>
      </c>
      <c r="U72">
        <f t="shared" si="27"/>
        <v>10267.250808022904</v>
      </c>
      <c r="AK72">
        <v>37</v>
      </c>
      <c r="AL72">
        <v>14703.013849380051</v>
      </c>
      <c r="AM72">
        <v>-729.511546177735</v>
      </c>
    </row>
    <row r="73" spans="1:39" x14ac:dyDescent="0.3">
      <c r="A73" s="40">
        <v>35735</v>
      </c>
      <c r="B73" s="32">
        <v>14784.57</v>
      </c>
      <c r="C73" s="38">
        <v>71</v>
      </c>
      <c r="D73" s="39">
        <f t="shared" ref="D73:D136" si="28">AVERAGE(AVERAGE(B67:B78),AVERAGE(B68:B79))</f>
        <v>16252.883875</v>
      </c>
      <c r="E73" s="38">
        <f t="shared" ref="E73:E136" si="29">B73/D73</f>
        <v>0.90965825595674477</v>
      </c>
      <c r="F73">
        <v>0.948635333789</v>
      </c>
      <c r="G73" s="45">
        <f t="shared" si="15"/>
        <v>15585.09310521682</v>
      </c>
      <c r="I73">
        <f t="shared" si="16"/>
        <v>16625.08875205211</v>
      </c>
      <c r="J73" s="46">
        <f t="shared" si="17"/>
        <v>-1840.5187520521104</v>
      </c>
      <c r="K73">
        <f t="shared" si="18"/>
        <v>1840.5187520521104</v>
      </c>
      <c r="L73">
        <f t="shared" si="19"/>
        <v>12.448916350303799</v>
      </c>
      <c r="M73">
        <f t="shared" si="20"/>
        <v>3387509.2766554579</v>
      </c>
      <c r="O73" s="32">
        <f t="shared" si="22"/>
        <v>16893.611154807015</v>
      </c>
      <c r="P73">
        <f t="shared" si="23"/>
        <v>135.65064673715383</v>
      </c>
      <c r="Q73" s="32">
        <f t="shared" si="21"/>
        <v>17029.261801544169</v>
      </c>
      <c r="R73" s="32">
        <f t="shared" si="24"/>
        <v>-2244.6918015441697</v>
      </c>
      <c r="S73">
        <f t="shared" si="25"/>
        <v>2244.6918015441697</v>
      </c>
      <c r="T73">
        <f t="shared" si="26"/>
        <v>15.18266545150904</v>
      </c>
      <c r="U73">
        <f t="shared" si="27"/>
        <v>5038641.2839196101</v>
      </c>
      <c r="AK73">
        <v>38</v>
      </c>
      <c r="AL73">
        <v>14759.545464164525</v>
      </c>
      <c r="AM73">
        <v>-650.19242139546441</v>
      </c>
    </row>
    <row r="74" spans="1:39" x14ac:dyDescent="0.3">
      <c r="A74" s="40">
        <v>35765</v>
      </c>
      <c r="B74" s="32">
        <v>15309.216</v>
      </c>
      <c r="C74" s="38">
        <v>72</v>
      </c>
      <c r="D74" s="39">
        <f t="shared" si="28"/>
        <v>16343.045333333335</v>
      </c>
      <c r="E74" s="38">
        <f t="shared" si="29"/>
        <v>0.93674194054735116</v>
      </c>
      <c r="F74">
        <v>0.90502481175337468</v>
      </c>
      <c r="G74" s="45">
        <f t="shared" si="15"/>
        <v>16915.797004880198</v>
      </c>
      <c r="I74">
        <f t="shared" si="16"/>
        <v>16681.620366836585</v>
      </c>
      <c r="J74" s="46">
        <f t="shared" si="17"/>
        <v>-1372.4043668365848</v>
      </c>
      <c r="K74">
        <f t="shared" si="18"/>
        <v>1372.4043668365848</v>
      </c>
      <c r="L74">
        <f t="shared" si="19"/>
        <v>8.9645633508377234</v>
      </c>
      <c r="M74">
        <f t="shared" si="20"/>
        <v>1883493.7461121273</v>
      </c>
      <c r="O74" s="32">
        <f t="shared" si="22"/>
        <v>16685.252641235336</v>
      </c>
      <c r="P74">
        <f t="shared" si="23"/>
        <v>66.848814675387359</v>
      </c>
      <c r="Q74" s="32">
        <f t="shared" si="21"/>
        <v>16752.101455910724</v>
      </c>
      <c r="R74" s="32">
        <f t="shared" si="24"/>
        <v>-1442.885455910724</v>
      </c>
      <c r="S74">
        <f t="shared" si="25"/>
        <v>1442.885455910724</v>
      </c>
      <c r="T74">
        <f t="shared" si="26"/>
        <v>9.4249467504457698</v>
      </c>
      <c r="U74">
        <f t="shared" si="27"/>
        <v>2081918.4388786978</v>
      </c>
      <c r="AK74">
        <v>39</v>
      </c>
      <c r="AL74">
        <v>14816.077078948998</v>
      </c>
      <c r="AM74">
        <v>-1152.1570869797815</v>
      </c>
    </row>
    <row r="75" spans="1:39" x14ac:dyDescent="0.3">
      <c r="A75" s="40">
        <v>35796</v>
      </c>
      <c r="B75" s="32">
        <v>13263.852000000001</v>
      </c>
      <c r="C75" s="38">
        <v>73</v>
      </c>
      <c r="D75" s="39">
        <f t="shared" si="28"/>
        <v>16442.259000000002</v>
      </c>
      <c r="E75" s="38">
        <f t="shared" si="29"/>
        <v>0.80669280297798496</v>
      </c>
      <c r="F75">
        <v>0.78848349976476739</v>
      </c>
      <c r="G75" s="45">
        <f t="shared" si="15"/>
        <v>16821.977890415055</v>
      </c>
      <c r="I75">
        <f t="shared" si="16"/>
        <v>16738.151981621057</v>
      </c>
      <c r="J75" s="46">
        <f t="shared" si="17"/>
        <v>-3474.2999816210558</v>
      </c>
      <c r="K75">
        <f t="shared" si="18"/>
        <v>3474.2999816210558</v>
      </c>
      <c r="L75">
        <f t="shared" si="19"/>
        <v>26.193748102896926</v>
      </c>
      <c r="M75">
        <f t="shared" si="20"/>
        <v>12070760.36229207</v>
      </c>
      <c r="O75" s="32">
        <f t="shared" si="22"/>
        <v>16054.451564728581</v>
      </c>
      <c r="P75">
        <f t="shared" si="23"/>
        <v>-72.681163561041245</v>
      </c>
      <c r="Q75" s="32">
        <f t="shared" si="21"/>
        <v>15981.77040116754</v>
      </c>
      <c r="R75" s="32">
        <f t="shared" si="24"/>
        <v>-2717.9184011675388</v>
      </c>
      <c r="S75">
        <f t="shared" si="25"/>
        <v>2717.9184011675388</v>
      </c>
      <c r="T75">
        <f t="shared" si="26"/>
        <v>20.491169542358726</v>
      </c>
      <c r="U75">
        <f t="shared" si="27"/>
        <v>7387080.4354051109</v>
      </c>
      <c r="AK75">
        <v>40</v>
      </c>
      <c r="AL75">
        <v>14872.608693733471</v>
      </c>
      <c r="AM75">
        <v>-2407.7186690337294</v>
      </c>
    </row>
    <row r="76" spans="1:39" x14ac:dyDescent="0.3">
      <c r="A76" s="40">
        <v>35827</v>
      </c>
      <c r="B76" s="32">
        <v>13153.138000000001</v>
      </c>
      <c r="C76" s="38">
        <v>74</v>
      </c>
      <c r="D76" s="39">
        <f t="shared" si="28"/>
        <v>16511.959083333335</v>
      </c>
      <c r="E76" s="38">
        <f t="shared" si="29"/>
        <v>0.7965825214087634</v>
      </c>
      <c r="F76">
        <v>0.77764571959754814</v>
      </c>
      <c r="G76" s="45">
        <f t="shared" si="15"/>
        <v>16914.049249582564</v>
      </c>
      <c r="I76">
        <f t="shared" si="16"/>
        <v>16794.683596405532</v>
      </c>
      <c r="J76" s="46">
        <f t="shared" si="17"/>
        <v>-3641.5455964055309</v>
      </c>
      <c r="K76">
        <f t="shared" si="18"/>
        <v>3641.5455964055309</v>
      </c>
      <c r="L76">
        <f t="shared" si="19"/>
        <v>27.685755265439553</v>
      </c>
      <c r="M76">
        <f t="shared" si="20"/>
        <v>13260854.330700513</v>
      </c>
      <c r="O76" s="32">
        <f t="shared" si="22"/>
        <v>15416.043920934033</v>
      </c>
      <c r="P76">
        <f t="shared" si="23"/>
        <v>-185.82645960774255</v>
      </c>
      <c r="Q76" s="32">
        <f t="shared" si="21"/>
        <v>15230.217461326291</v>
      </c>
      <c r="R76" s="32">
        <f t="shared" si="24"/>
        <v>-2077.0794613262897</v>
      </c>
      <c r="S76">
        <f t="shared" si="25"/>
        <v>2077.0794613262897</v>
      </c>
      <c r="T76">
        <f t="shared" si="26"/>
        <v>15.79151272742892</v>
      </c>
      <c r="U76">
        <f t="shared" si="27"/>
        <v>4314259.08866351</v>
      </c>
      <c r="AK76">
        <v>41</v>
      </c>
      <c r="AL76">
        <v>14929.140308517945</v>
      </c>
      <c r="AM76">
        <v>-1921.7234761473483</v>
      </c>
    </row>
    <row r="77" spans="1:39" x14ac:dyDescent="0.3">
      <c r="A77" s="40">
        <v>35855</v>
      </c>
      <c r="B77" s="32">
        <v>15982.647999999999</v>
      </c>
      <c r="C77" s="38">
        <v>75</v>
      </c>
      <c r="D77" s="39">
        <f t="shared" si="28"/>
        <v>16569.658125000002</v>
      </c>
      <c r="E77" s="38">
        <f t="shared" si="29"/>
        <v>0.96457319031137212</v>
      </c>
      <c r="F77">
        <v>0.98442687075932223</v>
      </c>
      <c r="G77" s="45">
        <f t="shared" si="15"/>
        <v>16235.485311033855</v>
      </c>
      <c r="I77">
        <f t="shared" si="16"/>
        <v>16851.215211190007</v>
      </c>
      <c r="J77" s="46">
        <f t="shared" si="17"/>
        <v>-868.56721119000758</v>
      </c>
      <c r="K77">
        <f t="shared" si="18"/>
        <v>868.56721119000758</v>
      </c>
      <c r="L77">
        <f t="shared" si="19"/>
        <v>5.4344387187280079</v>
      </c>
      <c r="M77">
        <f t="shared" si="20"/>
        <v>754409.00035438722</v>
      </c>
      <c r="O77" s="32">
        <f t="shared" si="22"/>
        <v>15380.703569061034</v>
      </c>
      <c r="P77">
        <f t="shared" si="23"/>
        <v>-155.72923806079388</v>
      </c>
      <c r="Q77" s="32">
        <f t="shared" si="21"/>
        <v>15224.97433100024</v>
      </c>
      <c r="R77" s="32">
        <f t="shared" si="24"/>
        <v>757.67366899975968</v>
      </c>
      <c r="S77">
        <f t="shared" si="25"/>
        <v>757.67366899975968</v>
      </c>
      <c r="T77">
        <f t="shared" si="26"/>
        <v>4.740601613698554</v>
      </c>
      <c r="U77">
        <f t="shared" si="27"/>
        <v>574069.38869555737</v>
      </c>
      <c r="AK77">
        <v>42</v>
      </c>
      <c r="AL77">
        <v>14985.67192330242</v>
      </c>
      <c r="AM77">
        <v>-1538.0943559642874</v>
      </c>
    </row>
    <row r="78" spans="1:39" x14ac:dyDescent="0.3">
      <c r="A78" s="40">
        <v>35886</v>
      </c>
      <c r="B78" s="32">
        <v>18387.600000000002</v>
      </c>
      <c r="C78" s="38">
        <v>76</v>
      </c>
      <c r="D78" s="39">
        <f t="shared" si="28"/>
        <v>16621.01054166667</v>
      </c>
      <c r="E78" s="38">
        <f t="shared" si="29"/>
        <v>1.1062865253532406</v>
      </c>
      <c r="F78">
        <v>1.1117382481947575</v>
      </c>
      <c r="G78" s="45">
        <f t="shared" si="15"/>
        <v>16539.504716922187</v>
      </c>
      <c r="I78">
        <f t="shared" si="16"/>
        <v>16907.746825974478</v>
      </c>
      <c r="J78" s="46">
        <f t="shared" si="17"/>
        <v>1479.8531740255239</v>
      </c>
      <c r="K78">
        <f t="shared" si="18"/>
        <v>1479.8531740255239</v>
      </c>
      <c r="L78">
        <f t="shared" si="19"/>
        <v>8.0481040158885531</v>
      </c>
      <c r="M78">
        <f t="shared" si="20"/>
        <v>2189965.4166734177</v>
      </c>
      <c r="O78" s="32">
        <f t="shared" si="22"/>
        <v>15857.499464800192</v>
      </c>
      <c r="P78">
        <f t="shared" si="23"/>
        <v>-29.224211300803418</v>
      </c>
      <c r="Q78" s="32">
        <f t="shared" si="21"/>
        <v>15828.275253499389</v>
      </c>
      <c r="R78" s="32">
        <f t="shared" si="24"/>
        <v>2559.3247465006134</v>
      </c>
      <c r="S78">
        <f t="shared" si="25"/>
        <v>2559.3247465006134</v>
      </c>
      <c r="T78">
        <f t="shared" si="26"/>
        <v>13.918753651920932</v>
      </c>
      <c r="U78">
        <f t="shared" si="27"/>
        <v>6550143.1580504291</v>
      </c>
      <c r="AK78">
        <v>43</v>
      </c>
      <c r="AL78">
        <v>15042.203538086891</v>
      </c>
      <c r="AM78">
        <v>-1828.5209522532332</v>
      </c>
    </row>
    <row r="79" spans="1:39" x14ac:dyDescent="0.3">
      <c r="A79" s="40">
        <v>35916</v>
      </c>
      <c r="B79" s="32">
        <v>19118.221999999998</v>
      </c>
      <c r="C79" s="38">
        <v>77</v>
      </c>
      <c r="D79" s="39">
        <f t="shared" si="28"/>
        <v>16702.454791666667</v>
      </c>
      <c r="E79" s="38">
        <f t="shared" si="29"/>
        <v>1.1446354585877176</v>
      </c>
      <c r="F79">
        <v>1.2139205042391408</v>
      </c>
      <c r="G79" s="45">
        <f t="shared" si="15"/>
        <v>15749.154852592994</v>
      </c>
      <c r="I79">
        <f t="shared" si="16"/>
        <v>16964.27844075895</v>
      </c>
      <c r="J79" s="46">
        <f t="shared" si="17"/>
        <v>2153.9435592410482</v>
      </c>
      <c r="K79">
        <f t="shared" si="18"/>
        <v>2153.9435592410482</v>
      </c>
      <c r="L79">
        <f t="shared" si="19"/>
        <v>11.266442869222088</v>
      </c>
      <c r="M79">
        <f t="shared" si="20"/>
        <v>4639472.8563959952</v>
      </c>
      <c r="O79" s="32">
        <f t="shared" si="22"/>
        <v>16486.264602799511</v>
      </c>
      <c r="P79">
        <f t="shared" si="23"/>
        <v>102.37365855922098</v>
      </c>
      <c r="Q79" s="32">
        <f t="shared" si="21"/>
        <v>16588.63826135873</v>
      </c>
      <c r="R79" s="32">
        <f t="shared" si="24"/>
        <v>2529.5837386412677</v>
      </c>
      <c r="S79">
        <f t="shared" si="25"/>
        <v>2529.5837386412677</v>
      </c>
      <c r="T79">
        <f t="shared" si="26"/>
        <v>13.231270871534328</v>
      </c>
      <c r="U79">
        <f t="shared" si="27"/>
        <v>6398793.8907983331</v>
      </c>
      <c r="AK79">
        <v>44</v>
      </c>
      <c r="AL79">
        <v>15098.735152871366</v>
      </c>
      <c r="AM79">
        <v>-866.67236663988297</v>
      </c>
    </row>
    <row r="80" spans="1:39" x14ac:dyDescent="0.3">
      <c r="A80" s="40">
        <v>35947</v>
      </c>
      <c r="B80" s="32">
        <v>19111.314000000002</v>
      </c>
      <c r="C80" s="38">
        <v>78</v>
      </c>
      <c r="D80" s="39">
        <f t="shared" si="28"/>
        <v>16807.215916666664</v>
      </c>
      <c r="E80" s="38">
        <f t="shared" si="29"/>
        <v>1.1370898127778859</v>
      </c>
      <c r="F80">
        <v>1.1454907713203208</v>
      </c>
      <c r="G80" s="45">
        <f t="shared" si="15"/>
        <v>16683.952833571791</v>
      </c>
      <c r="I80">
        <f t="shared" si="16"/>
        <v>17020.810055543425</v>
      </c>
      <c r="J80" s="46">
        <f t="shared" si="17"/>
        <v>2090.5039444565773</v>
      </c>
      <c r="K80">
        <f t="shared" si="18"/>
        <v>2090.5039444565773</v>
      </c>
      <c r="L80">
        <f t="shared" si="19"/>
        <v>10.938567303412926</v>
      </c>
      <c r="M80">
        <f t="shared" si="20"/>
        <v>4370206.7417885084</v>
      </c>
      <c r="O80" s="32">
        <f t="shared" si="22"/>
        <v>17093.173409086987</v>
      </c>
      <c r="P80">
        <f t="shared" si="23"/>
        <v>203.28068810487204</v>
      </c>
      <c r="Q80" s="32">
        <f t="shared" si="21"/>
        <v>17296.454097191858</v>
      </c>
      <c r="R80" s="32">
        <f t="shared" si="24"/>
        <v>1814.8599028081444</v>
      </c>
      <c r="S80">
        <f t="shared" si="25"/>
        <v>1814.8599028081444</v>
      </c>
      <c r="T80">
        <f t="shared" si="26"/>
        <v>9.4962591416170756</v>
      </c>
      <c r="U80">
        <f t="shared" si="27"/>
        <v>3293716.4668207872</v>
      </c>
      <c r="AK80">
        <v>45</v>
      </c>
      <c r="AL80">
        <v>15155.266767655839</v>
      </c>
      <c r="AM80">
        <v>-1118.4911726440478</v>
      </c>
    </row>
    <row r="81" spans="1:39" x14ac:dyDescent="0.3">
      <c r="A81" s="40">
        <v>35977</v>
      </c>
      <c r="B81" s="32">
        <v>18349.528999999999</v>
      </c>
      <c r="C81" s="38">
        <v>79</v>
      </c>
      <c r="D81" s="39">
        <f t="shared" si="28"/>
        <v>16881.127916666665</v>
      </c>
      <c r="E81" s="38">
        <f t="shared" si="29"/>
        <v>1.0869847732084057</v>
      </c>
      <c r="F81">
        <v>1.0677515452903443</v>
      </c>
      <c r="G81" s="45">
        <f t="shared" si="15"/>
        <v>17185.204817484362</v>
      </c>
      <c r="I81">
        <f t="shared" si="16"/>
        <v>17077.3416703279</v>
      </c>
      <c r="J81" s="46">
        <f t="shared" si="17"/>
        <v>1272.1873296720987</v>
      </c>
      <c r="K81">
        <f t="shared" si="18"/>
        <v>1272.1873296720987</v>
      </c>
      <c r="L81">
        <f t="shared" si="19"/>
        <v>6.9330789344625625</v>
      </c>
      <c r="M81">
        <f t="shared" si="20"/>
        <v>1618460.6017782253</v>
      </c>
      <c r="O81" s="32">
        <f t="shared" si="22"/>
        <v>17507.069077753487</v>
      </c>
      <c r="P81">
        <f t="shared" si="23"/>
        <v>245.40368421719776</v>
      </c>
      <c r="Q81" s="32">
        <f t="shared" si="21"/>
        <v>17752.472761970686</v>
      </c>
      <c r="R81" s="32">
        <f t="shared" si="24"/>
        <v>597.05623802931223</v>
      </c>
      <c r="S81">
        <f t="shared" si="25"/>
        <v>597.05623802931223</v>
      </c>
      <c r="T81">
        <f t="shared" si="26"/>
        <v>3.2537959858768706</v>
      </c>
      <c r="U81">
        <f t="shared" si="27"/>
        <v>356476.15136971476</v>
      </c>
      <c r="AK81">
        <v>46</v>
      </c>
      <c r="AL81">
        <v>15211.798382440313</v>
      </c>
      <c r="AM81">
        <v>-1058.1206579433237</v>
      </c>
    </row>
    <row r="82" spans="1:39" x14ac:dyDescent="0.3">
      <c r="A82" s="40">
        <v>36008</v>
      </c>
      <c r="B82" s="32">
        <v>17097.248</v>
      </c>
      <c r="C82" s="38">
        <v>80</v>
      </c>
      <c r="D82" s="39">
        <f t="shared" si="28"/>
        <v>16952.558333333334</v>
      </c>
      <c r="E82" s="38">
        <f t="shared" si="29"/>
        <v>1.0085349753011712</v>
      </c>
      <c r="F82">
        <v>1.0354501115788086</v>
      </c>
      <c r="G82" s="45">
        <f t="shared" si="15"/>
        <v>16511.899326497605</v>
      </c>
      <c r="I82">
        <f t="shared" si="16"/>
        <v>17133.873285112371</v>
      </c>
      <c r="J82" s="46">
        <f t="shared" si="17"/>
        <v>-36.625285112371785</v>
      </c>
      <c r="K82">
        <f t="shared" si="18"/>
        <v>36.625285112371785</v>
      </c>
      <c r="L82">
        <f t="shared" si="19"/>
        <v>0.2142174290995357</v>
      </c>
      <c r="M82">
        <f t="shared" si="20"/>
        <v>1341.4115095625223</v>
      </c>
      <c r="O82" s="32">
        <f t="shared" si="22"/>
        <v>17621.427809576548</v>
      </c>
      <c r="P82">
        <f t="shared" si="23"/>
        <v>219.19469373837026</v>
      </c>
      <c r="Q82" s="32">
        <f t="shared" si="21"/>
        <v>17840.622503314917</v>
      </c>
      <c r="R82" s="32">
        <f t="shared" si="24"/>
        <v>-743.37450331491709</v>
      </c>
      <c r="S82">
        <f t="shared" si="25"/>
        <v>743.37450331491709</v>
      </c>
      <c r="T82">
        <f t="shared" si="26"/>
        <v>4.3479190529079128</v>
      </c>
      <c r="U82">
        <f t="shared" si="27"/>
        <v>552605.65217869973</v>
      </c>
      <c r="AK82">
        <v>47</v>
      </c>
      <c r="AL82">
        <v>15268.329997224786</v>
      </c>
      <c r="AM82">
        <v>-933.23249913316977</v>
      </c>
    </row>
    <row r="83" spans="1:39" x14ac:dyDescent="0.3">
      <c r="A83" s="40">
        <v>36039</v>
      </c>
      <c r="B83" s="32">
        <v>17260.523999999998</v>
      </c>
      <c r="C83" s="38">
        <v>81</v>
      </c>
      <c r="D83" s="39">
        <f t="shared" si="28"/>
        <v>17070.71675</v>
      </c>
      <c r="E83" s="38">
        <f t="shared" si="29"/>
        <v>1.0111188799380668</v>
      </c>
      <c r="F83">
        <v>0.99266807435118032</v>
      </c>
      <c r="G83" s="45">
        <f t="shared" si="15"/>
        <v>17388.011608292814</v>
      </c>
      <c r="I83">
        <f t="shared" si="16"/>
        <v>17190.404899896846</v>
      </c>
      <c r="J83" s="46">
        <f t="shared" si="17"/>
        <v>70.119100103151141</v>
      </c>
      <c r="K83">
        <f t="shared" si="18"/>
        <v>70.119100103151141</v>
      </c>
      <c r="L83">
        <f t="shared" si="19"/>
        <v>0.4062396952905436</v>
      </c>
      <c r="M83">
        <f t="shared" si="20"/>
        <v>4916.6881992757299</v>
      </c>
      <c r="O83" s="32">
        <f t="shared" si="22"/>
        <v>17724.602802651934</v>
      </c>
      <c r="P83">
        <f t="shared" si="23"/>
        <v>195.99075360577359</v>
      </c>
      <c r="Q83" s="32">
        <f t="shared" si="21"/>
        <v>17920.593556257707</v>
      </c>
      <c r="R83" s="32">
        <f t="shared" si="24"/>
        <v>-660.06955625770934</v>
      </c>
      <c r="S83">
        <f t="shared" si="25"/>
        <v>660.06955625770934</v>
      </c>
      <c r="T83">
        <f t="shared" si="26"/>
        <v>3.8241571128298855</v>
      </c>
      <c r="U83">
        <f t="shared" si="27"/>
        <v>435691.81909824931</v>
      </c>
      <c r="AK83">
        <v>48</v>
      </c>
      <c r="AL83">
        <v>15324.861612009259</v>
      </c>
      <c r="AM83">
        <v>-772.05507128748832</v>
      </c>
    </row>
    <row r="84" spans="1:39" x14ac:dyDescent="0.3">
      <c r="A84" s="40">
        <v>36069</v>
      </c>
      <c r="B84" s="32">
        <v>17948.986999999997</v>
      </c>
      <c r="C84" s="38">
        <v>82</v>
      </c>
      <c r="D84" s="39">
        <f t="shared" si="28"/>
        <v>17199.238125</v>
      </c>
      <c r="E84" s="38">
        <f t="shared" si="29"/>
        <v>1.0435919817814603</v>
      </c>
      <c r="F84">
        <v>1.027648663698602</v>
      </c>
      <c r="G84" s="45">
        <f t="shared" si="15"/>
        <v>17466.073410147728</v>
      </c>
      <c r="I84">
        <f t="shared" si="16"/>
        <v>17246.936514681318</v>
      </c>
      <c r="J84" s="46">
        <f t="shared" si="17"/>
        <v>702.05048531867942</v>
      </c>
      <c r="K84">
        <f t="shared" si="18"/>
        <v>702.05048531867942</v>
      </c>
      <c r="L84">
        <f t="shared" si="19"/>
        <v>3.9113655011209238</v>
      </c>
      <c r="M84">
        <f t="shared" si="20"/>
        <v>492874.88393619331</v>
      </c>
      <c r="O84" s="32">
        <f t="shared" si="22"/>
        <v>17926.272245006166</v>
      </c>
      <c r="P84">
        <f t="shared" si="23"/>
        <v>197.1264913554653</v>
      </c>
      <c r="Q84" s="32">
        <f t="shared" si="21"/>
        <v>18123.398736361632</v>
      </c>
      <c r="R84" s="32">
        <f t="shared" si="24"/>
        <v>-174.41173636163512</v>
      </c>
      <c r="S84">
        <f t="shared" si="25"/>
        <v>174.41173636163512</v>
      </c>
      <c r="T84">
        <f t="shared" si="26"/>
        <v>0.97170796525528247</v>
      </c>
      <c r="U84">
        <f t="shared" si="27"/>
        <v>30419.453780680517</v>
      </c>
      <c r="AK84">
        <v>49</v>
      </c>
      <c r="AL84">
        <v>15381.393226793733</v>
      </c>
      <c r="AM84">
        <v>-708.95556202150328</v>
      </c>
    </row>
    <row r="85" spans="1:39" x14ac:dyDescent="0.3">
      <c r="A85" s="40">
        <v>36100</v>
      </c>
      <c r="B85" s="32">
        <v>16109.789000000001</v>
      </c>
      <c r="C85" s="38">
        <v>83</v>
      </c>
      <c r="D85" s="39">
        <f t="shared" si="28"/>
        <v>17322.181833333336</v>
      </c>
      <c r="E85" s="38">
        <f t="shared" si="29"/>
        <v>0.93000923065013041</v>
      </c>
      <c r="F85">
        <v>0.948635333789</v>
      </c>
      <c r="G85" s="45">
        <f t="shared" si="15"/>
        <v>16982.067214020954</v>
      </c>
      <c r="I85">
        <f t="shared" si="16"/>
        <v>17303.468129465793</v>
      </c>
      <c r="J85" s="46">
        <f t="shared" si="17"/>
        <v>-1193.6791294657924</v>
      </c>
      <c r="K85">
        <f t="shared" si="18"/>
        <v>1193.6791294657924</v>
      </c>
      <c r="L85">
        <f t="shared" si="19"/>
        <v>7.4096509238314194</v>
      </c>
      <c r="M85">
        <f t="shared" si="20"/>
        <v>1424869.8641222119</v>
      </c>
      <c r="O85" s="32">
        <f t="shared" si="22"/>
        <v>17720.676789089306</v>
      </c>
      <c r="P85">
        <f t="shared" si="23"/>
        <v>116.58210190100017</v>
      </c>
      <c r="Q85" s="32">
        <f t="shared" si="21"/>
        <v>17837.258890990306</v>
      </c>
      <c r="R85" s="32">
        <f t="shared" si="24"/>
        <v>-1727.4698909903054</v>
      </c>
      <c r="S85">
        <f t="shared" si="25"/>
        <v>1727.4698909903054</v>
      </c>
      <c r="T85">
        <f t="shared" si="26"/>
        <v>10.723106869930483</v>
      </c>
      <c r="U85">
        <f t="shared" si="27"/>
        <v>2984152.2242780579</v>
      </c>
      <c r="AK85">
        <v>50</v>
      </c>
      <c r="AL85">
        <v>15437.924841578206</v>
      </c>
      <c r="AM85">
        <v>-276.47059207528946</v>
      </c>
    </row>
    <row r="86" spans="1:39" x14ac:dyDescent="0.3">
      <c r="A86" s="40">
        <v>36130</v>
      </c>
      <c r="B86" s="32">
        <v>16498.263999999999</v>
      </c>
      <c r="C86" s="38">
        <v>84</v>
      </c>
      <c r="D86" s="39">
        <f t="shared" si="28"/>
        <v>17452.410333333333</v>
      </c>
      <c r="E86" s="38">
        <f t="shared" si="29"/>
        <v>0.94532867866904569</v>
      </c>
      <c r="F86">
        <v>0.90502481175337468</v>
      </c>
      <c r="G86" s="45">
        <f t="shared" si="15"/>
        <v>18229.626177912884</v>
      </c>
      <c r="I86">
        <f t="shared" si="16"/>
        <v>17359.999744250264</v>
      </c>
      <c r="J86" s="46">
        <f t="shared" si="17"/>
        <v>-861.73574425026527</v>
      </c>
      <c r="K86">
        <f t="shared" si="18"/>
        <v>861.73574425026527</v>
      </c>
      <c r="L86">
        <f t="shared" si="19"/>
        <v>5.2231904171873191</v>
      </c>
      <c r="M86">
        <f t="shared" si="20"/>
        <v>742588.49291855865</v>
      </c>
      <c r="O86" s="32">
        <f t="shared" si="22"/>
        <v>17569.459912792245</v>
      </c>
      <c r="P86">
        <f t="shared" si="23"/>
        <v>63.022306261387868</v>
      </c>
      <c r="Q86" s="32">
        <f t="shared" si="21"/>
        <v>17632.482219053632</v>
      </c>
      <c r="R86" s="32">
        <f t="shared" si="24"/>
        <v>-1134.2182190536332</v>
      </c>
      <c r="S86">
        <f t="shared" si="25"/>
        <v>1134.2182190536332</v>
      </c>
      <c r="T86">
        <f t="shared" si="26"/>
        <v>6.8747731219092705</v>
      </c>
      <c r="U86">
        <f t="shared" si="27"/>
        <v>1286450.9684331955</v>
      </c>
      <c r="AK86">
        <v>51</v>
      </c>
      <c r="AL86">
        <v>15494.456456362679</v>
      </c>
      <c r="AM86">
        <v>-1922.669260331917</v>
      </c>
    </row>
    <row r="87" spans="1:39" x14ac:dyDescent="0.3">
      <c r="A87" s="40">
        <v>36161</v>
      </c>
      <c r="B87" s="32">
        <v>13848.692000000001</v>
      </c>
      <c r="C87" s="38">
        <v>85</v>
      </c>
      <c r="D87" s="39">
        <f t="shared" si="28"/>
        <v>17564.730458333332</v>
      </c>
      <c r="E87" s="38">
        <f t="shared" si="29"/>
        <v>0.78843749027925958</v>
      </c>
      <c r="F87">
        <v>0.78848349976476739</v>
      </c>
      <c r="G87" s="45">
        <f t="shared" si="15"/>
        <v>17563.705523491051</v>
      </c>
      <c r="I87">
        <f t="shared" si="16"/>
        <v>17416.53135903474</v>
      </c>
      <c r="J87" s="46">
        <f t="shared" si="17"/>
        <v>-3567.8393590347387</v>
      </c>
      <c r="K87">
        <f t="shared" si="18"/>
        <v>3567.8393590347387</v>
      </c>
      <c r="L87">
        <f t="shared" si="19"/>
        <v>25.763006058873561</v>
      </c>
      <c r="M87">
        <f t="shared" si="20"/>
        <v>12729477.691877415</v>
      </c>
      <c r="O87" s="32">
        <f t="shared" si="22"/>
        <v>16875.724175242907</v>
      </c>
      <c r="P87">
        <f t="shared" si="23"/>
        <v>-88.329302500757223</v>
      </c>
      <c r="Q87" s="32">
        <f t="shared" si="21"/>
        <v>16787.394872742148</v>
      </c>
      <c r="R87" s="32">
        <f t="shared" si="24"/>
        <v>-2938.7028727421475</v>
      </c>
      <c r="S87">
        <f t="shared" si="25"/>
        <v>2938.7028727421475</v>
      </c>
      <c r="T87">
        <f t="shared" si="26"/>
        <v>21.220075316442504</v>
      </c>
      <c r="U87">
        <f t="shared" si="27"/>
        <v>8635974.5742629506</v>
      </c>
      <c r="AK87">
        <v>52</v>
      </c>
      <c r="AL87">
        <v>15550.988071147152</v>
      </c>
      <c r="AM87">
        <v>-1478.4849208738942</v>
      </c>
    </row>
    <row r="88" spans="1:39" x14ac:dyDescent="0.3">
      <c r="A88" s="40">
        <v>36192</v>
      </c>
      <c r="B88" s="32">
        <v>14282.628000000001</v>
      </c>
      <c r="C88" s="38">
        <v>86</v>
      </c>
      <c r="D88" s="39">
        <f t="shared" si="28"/>
        <v>17690.146833333332</v>
      </c>
      <c r="E88" s="38">
        <f t="shared" si="29"/>
        <v>0.80737758338372945</v>
      </c>
      <c r="F88">
        <v>0.77764571959754814</v>
      </c>
      <c r="G88" s="45">
        <f t="shared" si="15"/>
        <v>18366.497287983057</v>
      </c>
      <c r="I88">
        <f t="shared" si="16"/>
        <v>17473.062973819211</v>
      </c>
      <c r="J88" s="46">
        <f t="shared" si="17"/>
        <v>-3190.4349738192104</v>
      </c>
      <c r="K88">
        <f t="shared" si="18"/>
        <v>3190.4349738192104</v>
      </c>
      <c r="L88">
        <f t="shared" si="19"/>
        <v>22.337870690318411</v>
      </c>
      <c r="M88">
        <f t="shared" si="20"/>
        <v>10178875.322168786</v>
      </c>
      <c r="O88" s="32">
        <f t="shared" si="22"/>
        <v>16286.441498193721</v>
      </c>
      <c r="P88">
        <f t="shared" si="23"/>
        <v>-188.51997741044309</v>
      </c>
      <c r="Q88" s="32">
        <f t="shared" si="21"/>
        <v>16097.921520783277</v>
      </c>
      <c r="R88" s="32">
        <f t="shared" si="24"/>
        <v>-1815.2935207832761</v>
      </c>
      <c r="S88">
        <f t="shared" si="25"/>
        <v>1815.2935207832761</v>
      </c>
      <c r="T88">
        <f t="shared" si="26"/>
        <v>12.709800470776639</v>
      </c>
      <c r="U88">
        <f t="shared" si="27"/>
        <v>3295290.5665977425</v>
      </c>
      <c r="AK88">
        <v>53</v>
      </c>
      <c r="AL88">
        <v>15607.519685931626</v>
      </c>
      <c r="AM88">
        <v>-1537.4879660989409</v>
      </c>
    </row>
    <row r="89" spans="1:39" x14ac:dyDescent="0.3">
      <c r="A89" s="40">
        <v>36220</v>
      </c>
      <c r="B89" s="32">
        <v>17688.96</v>
      </c>
      <c r="C89" s="38">
        <v>87</v>
      </c>
      <c r="D89" s="39">
        <f t="shared" si="28"/>
        <v>17815.143583333338</v>
      </c>
      <c r="E89" s="38">
        <f t="shared" si="29"/>
        <v>0.99291706054778095</v>
      </c>
      <c r="F89">
        <v>0.98442687075932223</v>
      </c>
      <c r="G89" s="45">
        <f t="shared" si="15"/>
        <v>17968.790293539932</v>
      </c>
      <c r="I89">
        <f t="shared" si="16"/>
        <v>17529.594588603686</v>
      </c>
      <c r="J89" s="46">
        <f t="shared" si="17"/>
        <v>159.36541139631299</v>
      </c>
      <c r="K89">
        <f t="shared" si="18"/>
        <v>159.36541139631299</v>
      </c>
      <c r="L89">
        <f t="shared" si="19"/>
        <v>0.90093149284250185</v>
      </c>
      <c r="M89">
        <f t="shared" si="20"/>
        <v>25397.334349516088</v>
      </c>
      <c r="O89" s="32">
        <f t="shared" si="22"/>
        <v>16416.129216626621</v>
      </c>
      <c r="P89">
        <f t="shared" si="23"/>
        <v>-124.87843824177439</v>
      </c>
      <c r="Q89" s="32">
        <f t="shared" si="21"/>
        <v>16291.250778384847</v>
      </c>
      <c r="R89" s="32">
        <f t="shared" si="24"/>
        <v>1397.7092216151523</v>
      </c>
      <c r="S89">
        <f t="shared" si="25"/>
        <v>1397.7092216151523</v>
      </c>
      <c r="T89">
        <f t="shared" si="26"/>
        <v>7.901590718816438</v>
      </c>
      <c r="U89">
        <f t="shared" si="27"/>
        <v>1953591.0681880349</v>
      </c>
      <c r="AK89">
        <v>54</v>
      </c>
      <c r="AL89">
        <v>15664.051300716099</v>
      </c>
      <c r="AM89">
        <v>-1562.001415686671</v>
      </c>
    </row>
    <row r="90" spans="1:39" x14ac:dyDescent="0.3">
      <c r="A90" s="40">
        <v>36251</v>
      </c>
      <c r="B90" s="32">
        <v>19765.800999999999</v>
      </c>
      <c r="C90" s="38">
        <v>88</v>
      </c>
      <c r="D90" s="39">
        <f t="shared" si="28"/>
        <v>17893.586041666669</v>
      </c>
      <c r="E90" s="38">
        <f t="shared" si="29"/>
        <v>1.104630505812179</v>
      </c>
      <c r="F90">
        <v>1.1117382481947575</v>
      </c>
      <c r="G90" s="45">
        <f t="shared" si="15"/>
        <v>17779.185911877856</v>
      </c>
      <c r="I90">
        <f t="shared" si="16"/>
        <v>17586.126203388158</v>
      </c>
      <c r="J90" s="46">
        <f t="shared" si="17"/>
        <v>2179.6747966118419</v>
      </c>
      <c r="K90">
        <f t="shared" si="18"/>
        <v>2179.6747966118419</v>
      </c>
      <c r="L90">
        <f t="shared" si="19"/>
        <v>11.027505521338812</v>
      </c>
      <c r="M90">
        <f t="shared" si="20"/>
        <v>4750982.218984874</v>
      </c>
      <c r="O90" s="32">
        <f t="shared" si="22"/>
        <v>16986.160822707876</v>
      </c>
      <c r="P90">
        <f t="shared" si="23"/>
        <v>14.103570622831441</v>
      </c>
      <c r="Q90" s="32">
        <f t="shared" si="21"/>
        <v>17000.264393330708</v>
      </c>
      <c r="R90" s="32">
        <f t="shared" si="24"/>
        <v>2765.5366066692914</v>
      </c>
      <c r="S90">
        <f t="shared" si="25"/>
        <v>2765.5366066692914</v>
      </c>
      <c r="T90">
        <f t="shared" si="26"/>
        <v>13.991523068907208</v>
      </c>
      <c r="U90">
        <f t="shared" si="27"/>
        <v>7648192.7228278983</v>
      </c>
      <c r="AK90">
        <v>55</v>
      </c>
      <c r="AL90">
        <v>15720.582915500572</v>
      </c>
      <c r="AM90">
        <v>-585.65750023867076</v>
      </c>
    </row>
    <row r="91" spans="1:39" x14ac:dyDescent="0.3">
      <c r="A91" s="40">
        <v>36281</v>
      </c>
      <c r="B91" s="32">
        <v>20690.670000000002</v>
      </c>
      <c r="C91" s="38">
        <v>89</v>
      </c>
      <c r="D91" s="39">
        <f t="shared" si="28"/>
        <v>18008.988625000002</v>
      </c>
      <c r="E91" s="38">
        <f t="shared" si="29"/>
        <v>1.1489079387432841</v>
      </c>
      <c r="F91">
        <v>1.2139205042391408</v>
      </c>
      <c r="G91" s="45">
        <f t="shared" si="15"/>
        <v>17044.501619130708</v>
      </c>
      <c r="I91">
        <f t="shared" si="16"/>
        <v>17642.657818172633</v>
      </c>
      <c r="J91" s="46">
        <f t="shared" si="17"/>
        <v>3048.0121818273692</v>
      </c>
      <c r="K91">
        <f t="shared" si="18"/>
        <v>3048.0121818273692</v>
      </c>
      <c r="L91">
        <f t="shared" si="19"/>
        <v>14.731336306786435</v>
      </c>
      <c r="M91">
        <f t="shared" si="20"/>
        <v>9290378.2605680395</v>
      </c>
      <c r="O91" s="32">
        <f t="shared" si="22"/>
        <v>17738.345514664568</v>
      </c>
      <c r="P91">
        <f t="shared" si="23"/>
        <v>161.71979488960363</v>
      </c>
      <c r="Q91" s="32">
        <f t="shared" si="21"/>
        <v>17900.065309554171</v>
      </c>
      <c r="R91" s="32">
        <f t="shared" si="24"/>
        <v>2790.6046904458308</v>
      </c>
      <c r="S91">
        <f t="shared" si="25"/>
        <v>2790.6046904458308</v>
      </c>
      <c r="T91">
        <f t="shared" si="26"/>
        <v>13.48726112033023</v>
      </c>
      <c r="U91">
        <f t="shared" si="27"/>
        <v>7787474.538338271</v>
      </c>
      <c r="AK91">
        <v>56</v>
      </c>
      <c r="AL91">
        <v>15777.114530285045</v>
      </c>
      <c r="AM91">
        <v>-527.73281364768445</v>
      </c>
    </row>
    <row r="92" spans="1:39" x14ac:dyDescent="0.3">
      <c r="A92" s="40">
        <v>36312</v>
      </c>
      <c r="B92" s="32">
        <v>20664.349999999999</v>
      </c>
      <c r="C92" s="38">
        <v>90</v>
      </c>
      <c r="D92" s="39">
        <f t="shared" si="28"/>
        <v>18142.024250000002</v>
      </c>
      <c r="E92" s="38">
        <f t="shared" si="29"/>
        <v>1.1390322113586633</v>
      </c>
      <c r="F92">
        <v>1.1454907713203208</v>
      </c>
      <c r="G92" s="45">
        <f t="shared" si="15"/>
        <v>18039.735035299989</v>
      </c>
      <c r="I92">
        <f t="shared" si="16"/>
        <v>17699.189432957108</v>
      </c>
      <c r="J92" s="46">
        <f t="shared" si="17"/>
        <v>2965.1605670428908</v>
      </c>
      <c r="K92">
        <f t="shared" si="18"/>
        <v>2965.1605670428908</v>
      </c>
      <c r="L92">
        <f t="shared" si="19"/>
        <v>14.349159625359089</v>
      </c>
      <c r="M92">
        <f t="shared" si="20"/>
        <v>8792177.1883461177</v>
      </c>
      <c r="O92" s="32">
        <f t="shared" si="22"/>
        <v>18452.922247643339</v>
      </c>
      <c r="P92">
        <f t="shared" si="23"/>
        <v>272.29118250743704</v>
      </c>
      <c r="Q92" s="32">
        <f t="shared" si="21"/>
        <v>18725.213430150776</v>
      </c>
      <c r="R92" s="32">
        <f t="shared" si="24"/>
        <v>1939.1365698492227</v>
      </c>
      <c r="S92">
        <f t="shared" si="25"/>
        <v>1939.1365698492227</v>
      </c>
      <c r="T92">
        <f t="shared" si="26"/>
        <v>9.3839707992229258</v>
      </c>
      <c r="U92">
        <f t="shared" si="27"/>
        <v>3760250.6365266093</v>
      </c>
      <c r="AK92">
        <v>57</v>
      </c>
      <c r="AL92">
        <v>15833.646145069519</v>
      </c>
      <c r="AM92">
        <v>-839.63416404715281</v>
      </c>
    </row>
    <row r="93" spans="1:39" x14ac:dyDescent="0.3">
      <c r="A93" s="40">
        <v>36342</v>
      </c>
      <c r="B93" s="32">
        <v>19492.175999999999</v>
      </c>
      <c r="C93" s="38">
        <v>91</v>
      </c>
      <c r="D93" s="39">
        <f t="shared" si="28"/>
        <v>18251.302750000003</v>
      </c>
      <c r="E93" s="38">
        <f t="shared" si="29"/>
        <v>1.0679882015545437</v>
      </c>
      <c r="F93">
        <v>1.0677515452903443</v>
      </c>
      <c r="G93" s="45">
        <f t="shared" si="15"/>
        <v>18255.34796552288</v>
      </c>
      <c r="I93">
        <f t="shared" si="16"/>
        <v>17755.721047741579</v>
      </c>
      <c r="J93" s="46">
        <f t="shared" si="17"/>
        <v>1736.4549522584202</v>
      </c>
      <c r="K93">
        <f t="shared" si="18"/>
        <v>1736.4549522584202</v>
      </c>
      <c r="L93">
        <f t="shared" si="19"/>
        <v>8.9084715439590756</v>
      </c>
      <c r="M93">
        <f t="shared" si="20"/>
        <v>3015275.8012227924</v>
      </c>
      <c r="O93" s="32">
        <f t="shared" si="22"/>
        <v>18878.605944120623</v>
      </c>
      <c r="P93">
        <f t="shared" si="23"/>
        <v>302.96968530140657</v>
      </c>
      <c r="Q93" s="32">
        <f t="shared" si="21"/>
        <v>19181.57562942203</v>
      </c>
      <c r="R93" s="32">
        <f t="shared" si="24"/>
        <v>310.60037057796944</v>
      </c>
      <c r="S93">
        <f t="shared" si="25"/>
        <v>310.60037057796944</v>
      </c>
      <c r="T93">
        <f t="shared" si="26"/>
        <v>1.5934617591077029</v>
      </c>
      <c r="U93">
        <f t="shared" si="27"/>
        <v>96472.590203171945</v>
      </c>
      <c r="AK93">
        <v>58</v>
      </c>
      <c r="AL93">
        <v>15890.177759853992</v>
      </c>
      <c r="AM93">
        <v>-171.80963405503098</v>
      </c>
    </row>
    <row r="94" spans="1:39" x14ac:dyDescent="0.3">
      <c r="A94" s="40">
        <v>36373</v>
      </c>
      <c r="B94" s="32">
        <v>18964.594000000001</v>
      </c>
      <c r="C94" s="38">
        <v>92</v>
      </c>
      <c r="D94" s="39">
        <f t="shared" si="28"/>
        <v>18378.745416666668</v>
      </c>
      <c r="E94" s="38">
        <f t="shared" si="29"/>
        <v>1.0318764186592442</v>
      </c>
      <c r="F94">
        <v>1.0354501115788086</v>
      </c>
      <c r="G94" s="45">
        <f t="shared" si="15"/>
        <v>18315.314072527963</v>
      </c>
      <c r="I94">
        <f t="shared" si="16"/>
        <v>17812.252662526051</v>
      </c>
      <c r="J94" s="46">
        <f t="shared" si="17"/>
        <v>1152.3413374739503</v>
      </c>
      <c r="K94">
        <f t="shared" si="18"/>
        <v>1152.3413374739503</v>
      </c>
      <c r="L94">
        <f t="shared" si="19"/>
        <v>6.0762773907733019</v>
      </c>
      <c r="M94">
        <f t="shared" si="20"/>
        <v>1327890.5580512525</v>
      </c>
      <c r="O94" s="32">
        <f t="shared" si="22"/>
        <v>19138.179303537625</v>
      </c>
      <c r="P94">
        <f t="shared" si="23"/>
        <v>294.29042012452555</v>
      </c>
      <c r="Q94" s="32">
        <f t="shared" si="21"/>
        <v>19432.46972366215</v>
      </c>
      <c r="R94" s="32">
        <f t="shared" si="24"/>
        <v>-467.87572366214954</v>
      </c>
      <c r="S94">
        <f t="shared" si="25"/>
        <v>467.87572366214954</v>
      </c>
      <c r="T94">
        <f t="shared" si="26"/>
        <v>2.4671011868862025</v>
      </c>
      <c r="U94">
        <f t="shared" si="27"/>
        <v>218907.69279238011</v>
      </c>
      <c r="AK94">
        <v>59</v>
      </c>
      <c r="AL94">
        <v>15946.709374638467</v>
      </c>
      <c r="AM94">
        <v>-725.11316619304671</v>
      </c>
    </row>
    <row r="95" spans="1:39" x14ac:dyDescent="0.3">
      <c r="A95" s="40">
        <v>36404</v>
      </c>
      <c r="B95" s="32">
        <v>18393.099999999999</v>
      </c>
      <c r="C95" s="38">
        <v>93</v>
      </c>
      <c r="D95" s="39">
        <f t="shared" si="28"/>
        <v>18545.176291666667</v>
      </c>
      <c r="E95" s="38">
        <f t="shared" si="29"/>
        <v>0.99179968476573588</v>
      </c>
      <c r="F95">
        <v>0.99266807435118032</v>
      </c>
      <c r="G95" s="45">
        <f t="shared" si="15"/>
        <v>18528.952905050308</v>
      </c>
      <c r="I95">
        <f t="shared" si="16"/>
        <v>17868.784277310526</v>
      </c>
      <c r="J95" s="46">
        <f t="shared" si="17"/>
        <v>524.31572268947275</v>
      </c>
      <c r="K95">
        <f t="shared" si="18"/>
        <v>524.31572268947275</v>
      </c>
      <c r="L95">
        <f t="shared" si="19"/>
        <v>2.8506109502447807</v>
      </c>
      <c r="M95">
        <f t="shared" si="20"/>
        <v>274906.97705938411</v>
      </c>
      <c r="O95" s="32">
        <f t="shared" si="22"/>
        <v>19224.595778929721</v>
      </c>
      <c r="P95">
        <f t="shared" si="23"/>
        <v>252.71563117803962</v>
      </c>
      <c r="Q95" s="32">
        <f t="shared" si="21"/>
        <v>19477.311410107759</v>
      </c>
      <c r="R95" s="32">
        <f t="shared" si="24"/>
        <v>-1084.2114101077605</v>
      </c>
      <c r="S95">
        <f t="shared" si="25"/>
        <v>1084.2114101077605</v>
      </c>
      <c r="T95">
        <f t="shared" si="26"/>
        <v>5.8946638147335717</v>
      </c>
      <c r="U95">
        <f t="shared" si="27"/>
        <v>1175514.3818078584</v>
      </c>
      <c r="AK95">
        <v>60</v>
      </c>
      <c r="AL95">
        <v>16003.240989422939</v>
      </c>
      <c r="AM95">
        <v>-874.68338283757657</v>
      </c>
    </row>
    <row r="96" spans="1:39" x14ac:dyDescent="0.3">
      <c r="A96" s="40">
        <v>36434</v>
      </c>
      <c r="B96" s="32">
        <v>18699.03</v>
      </c>
      <c r="C96" s="38">
        <v>94</v>
      </c>
      <c r="D96" s="39">
        <f t="shared" si="28"/>
        <v>18662.695791666665</v>
      </c>
      <c r="E96" s="38">
        <f t="shared" si="29"/>
        <v>1.0019468895993877</v>
      </c>
      <c r="F96">
        <v>1.027648663698602</v>
      </c>
      <c r="G96" s="45">
        <f t="shared" si="15"/>
        <v>18195.936666428846</v>
      </c>
      <c r="I96">
        <f t="shared" si="16"/>
        <v>17925.315892095001</v>
      </c>
      <c r="J96" s="46">
        <f t="shared" si="17"/>
        <v>773.71410790499795</v>
      </c>
      <c r="K96">
        <f t="shared" si="18"/>
        <v>773.71410790499795</v>
      </c>
      <c r="L96">
        <f t="shared" si="19"/>
        <v>4.1377232289856636</v>
      </c>
      <c r="M96">
        <f t="shared" si="20"/>
        <v>598633.52077122685</v>
      </c>
      <c r="O96" s="32">
        <f t="shared" si="22"/>
        <v>19321.655128086208</v>
      </c>
      <c r="P96">
        <f t="shared" si="23"/>
        <v>221.58437477372908</v>
      </c>
      <c r="Q96" s="32">
        <f t="shared" si="21"/>
        <v>19543.239502859939</v>
      </c>
      <c r="R96" s="32">
        <f t="shared" si="24"/>
        <v>-844.20950285993968</v>
      </c>
      <c r="S96">
        <f t="shared" si="25"/>
        <v>844.20950285993968</v>
      </c>
      <c r="T96">
        <f t="shared" si="26"/>
        <v>4.5147235062992026</v>
      </c>
      <c r="U96">
        <f t="shared" si="27"/>
        <v>712689.68471902644</v>
      </c>
      <c r="AK96">
        <v>61</v>
      </c>
      <c r="AL96">
        <v>16059.772604207414</v>
      </c>
      <c r="AM96">
        <v>-197.51168976681947</v>
      </c>
    </row>
    <row r="97" spans="1:39" x14ac:dyDescent="0.3">
      <c r="A97" s="40">
        <v>36465</v>
      </c>
      <c r="B97" s="32">
        <v>18129.407999999999</v>
      </c>
      <c r="C97" s="38">
        <v>95</v>
      </c>
      <c r="D97" s="39">
        <f t="shared" si="28"/>
        <v>18784.713166666668</v>
      </c>
      <c r="E97" s="38">
        <f t="shared" si="29"/>
        <v>0.96511497615893849</v>
      </c>
      <c r="F97">
        <v>0.948635333789</v>
      </c>
      <c r="G97" s="45">
        <f t="shared" si="15"/>
        <v>19111.040200862295</v>
      </c>
      <c r="I97">
        <f t="shared" si="16"/>
        <v>17981.847506879472</v>
      </c>
      <c r="J97" s="46">
        <f t="shared" si="17"/>
        <v>147.5604931205271</v>
      </c>
      <c r="K97">
        <f t="shared" si="18"/>
        <v>147.5604931205271</v>
      </c>
      <c r="L97">
        <f t="shared" si="19"/>
        <v>0.81392891108483578</v>
      </c>
      <c r="M97">
        <f t="shared" si="20"/>
        <v>21774.099129973125</v>
      </c>
      <c r="O97" s="32">
        <f t="shared" si="22"/>
        <v>19260.473202287951</v>
      </c>
      <c r="P97">
        <f t="shared" si="23"/>
        <v>165.03111465933188</v>
      </c>
      <c r="Q97" s="32">
        <f t="shared" si="21"/>
        <v>19425.504316947281</v>
      </c>
      <c r="R97" s="32">
        <f t="shared" si="24"/>
        <v>-1296.0963169472816</v>
      </c>
      <c r="S97">
        <f t="shared" si="25"/>
        <v>1296.0963169472816</v>
      </c>
      <c r="T97">
        <f t="shared" si="26"/>
        <v>7.1491375611783994</v>
      </c>
      <c r="U97">
        <f t="shared" si="27"/>
        <v>1679865.6628043081</v>
      </c>
      <c r="AK97">
        <v>62</v>
      </c>
      <c r="AL97">
        <v>16116.304218991887</v>
      </c>
      <c r="AM97">
        <v>-87.975783710802716</v>
      </c>
    </row>
    <row r="98" spans="1:39" x14ac:dyDescent="0.3">
      <c r="A98" s="40">
        <v>36495</v>
      </c>
      <c r="B98" s="32">
        <v>17671.5</v>
      </c>
      <c r="C98" s="38">
        <v>96</v>
      </c>
      <c r="D98" s="39">
        <f t="shared" si="28"/>
        <v>18937.655249999996</v>
      </c>
      <c r="E98" s="38">
        <f t="shared" si="29"/>
        <v>0.93314086494419646</v>
      </c>
      <c r="F98">
        <v>0.90502481175337468</v>
      </c>
      <c r="G98" s="45">
        <f t="shared" si="15"/>
        <v>19525.984006740804</v>
      </c>
      <c r="I98">
        <f t="shared" si="16"/>
        <v>18038.379121663947</v>
      </c>
      <c r="J98" s="46">
        <f t="shared" si="17"/>
        <v>-366.87912166394744</v>
      </c>
      <c r="K98">
        <f t="shared" si="18"/>
        <v>366.87912166394744</v>
      </c>
      <c r="L98">
        <f t="shared" si="19"/>
        <v>2.0761062822281495</v>
      </c>
      <c r="M98">
        <f t="shared" si="20"/>
        <v>134600.28991290956</v>
      </c>
      <c r="O98" s="32">
        <f t="shared" si="22"/>
        <v>19074.703453557824</v>
      </c>
      <c r="P98">
        <f t="shared" si="23"/>
        <v>94.870941981440183</v>
      </c>
      <c r="Q98" s="32">
        <f t="shared" si="21"/>
        <v>19169.574395539265</v>
      </c>
      <c r="R98" s="32">
        <f t="shared" si="24"/>
        <v>-1498.0743955392645</v>
      </c>
      <c r="S98">
        <f t="shared" si="25"/>
        <v>1498.0743955392645</v>
      </c>
      <c r="T98">
        <f t="shared" si="26"/>
        <v>8.4773471156340126</v>
      </c>
      <c r="U98">
        <f t="shared" si="27"/>
        <v>2244226.894570333</v>
      </c>
      <c r="AK98">
        <v>63</v>
      </c>
      <c r="AL98">
        <v>16172.83583377636</v>
      </c>
      <c r="AM98">
        <v>-930.00526330871435</v>
      </c>
    </row>
    <row r="99" spans="1:39" x14ac:dyDescent="0.3">
      <c r="A99" s="40">
        <v>36526</v>
      </c>
      <c r="B99" s="32">
        <v>15298.140000000001</v>
      </c>
      <c r="C99" s="38">
        <v>97</v>
      </c>
      <c r="D99" s="39">
        <f t="shared" si="28"/>
        <v>18995.515083333328</v>
      </c>
      <c r="E99" s="38">
        <f t="shared" si="29"/>
        <v>0.80535536587910661</v>
      </c>
      <c r="F99">
        <v>0.78848349976476739</v>
      </c>
      <c r="G99" s="45">
        <f t="shared" si="15"/>
        <v>19401.978614091455</v>
      </c>
      <c r="I99">
        <f t="shared" si="16"/>
        <v>18094.910736448419</v>
      </c>
      <c r="J99" s="46">
        <f t="shared" si="17"/>
        <v>-2796.7707364484177</v>
      </c>
      <c r="K99">
        <f t="shared" si="18"/>
        <v>2796.7707364484177</v>
      </c>
      <c r="L99">
        <f t="shared" si="19"/>
        <v>18.281769786708825</v>
      </c>
      <c r="M99">
        <f t="shared" si="20"/>
        <v>7821926.5522542242</v>
      </c>
      <c r="O99" s="32">
        <f t="shared" si="22"/>
        <v>18395.287516431414</v>
      </c>
      <c r="P99">
        <f t="shared" si="23"/>
        <v>-59.986433840129948</v>
      </c>
      <c r="Q99" s="32">
        <f t="shared" si="21"/>
        <v>18335.301082591282</v>
      </c>
      <c r="R99" s="32">
        <f t="shared" si="24"/>
        <v>-3037.1610825912812</v>
      </c>
      <c r="S99">
        <f t="shared" si="25"/>
        <v>3037.1610825912812</v>
      </c>
      <c r="T99">
        <f t="shared" si="26"/>
        <v>19.853139548933928</v>
      </c>
      <c r="U99">
        <f t="shared" si="27"/>
        <v>9224347.4416070431</v>
      </c>
      <c r="AK99">
        <v>64</v>
      </c>
      <c r="AL99">
        <v>16229.367448560834</v>
      </c>
      <c r="AM99">
        <v>-756.88098159651963</v>
      </c>
    </row>
    <row r="100" spans="1:39" x14ac:dyDescent="0.3">
      <c r="A100" s="40">
        <v>36557</v>
      </c>
      <c r="B100" s="32">
        <v>15891.804</v>
      </c>
      <c r="C100" s="38">
        <v>98</v>
      </c>
      <c r="D100" s="39">
        <f t="shared" si="28"/>
        <v>19055.071791666662</v>
      </c>
      <c r="E100" s="38">
        <f t="shared" si="29"/>
        <v>0.83399339418652563</v>
      </c>
      <c r="F100">
        <v>0.77764571959754814</v>
      </c>
      <c r="G100" s="45">
        <f t="shared" si="15"/>
        <v>20435.789202600408</v>
      </c>
      <c r="I100">
        <f t="shared" si="16"/>
        <v>18151.442351232894</v>
      </c>
      <c r="J100" s="46">
        <f t="shared" si="17"/>
        <v>-2259.6383512328939</v>
      </c>
      <c r="K100">
        <f t="shared" si="18"/>
        <v>2259.6383512328939</v>
      </c>
      <c r="L100">
        <f t="shared" si="19"/>
        <v>14.218891393531496</v>
      </c>
      <c r="M100">
        <f t="shared" si="20"/>
        <v>5105965.4783625109</v>
      </c>
      <c r="O100" s="32">
        <f t="shared" si="22"/>
        <v>17846.601666073027</v>
      </c>
      <c r="P100">
        <f t="shared" si="23"/>
        <v>-157.72631714378122</v>
      </c>
      <c r="Q100" s="32">
        <f t="shared" si="21"/>
        <v>17688.875348929247</v>
      </c>
      <c r="R100" s="32">
        <f t="shared" si="24"/>
        <v>-1797.0713489292466</v>
      </c>
      <c r="S100">
        <f t="shared" si="25"/>
        <v>1797.0713489292466</v>
      </c>
      <c r="T100">
        <f t="shared" si="26"/>
        <v>11.30816456664861</v>
      </c>
      <c r="U100">
        <f t="shared" si="27"/>
        <v>3229465.4331423822</v>
      </c>
      <c r="AK100">
        <v>65</v>
      </c>
      <c r="AL100">
        <v>16285.899063345307</v>
      </c>
      <c r="AM100">
        <v>-1091.7945601343854</v>
      </c>
    </row>
    <row r="101" spans="1:39" x14ac:dyDescent="0.3">
      <c r="A101" s="40">
        <v>36586</v>
      </c>
      <c r="B101" s="32">
        <v>20074.125</v>
      </c>
      <c r="C101" s="38">
        <v>99</v>
      </c>
      <c r="D101" s="39">
        <f t="shared" si="28"/>
        <v>19119.36075</v>
      </c>
      <c r="E101" s="38">
        <f t="shared" si="29"/>
        <v>1.0499370382976847</v>
      </c>
      <c r="F101">
        <v>0.98442687075932223</v>
      </c>
      <c r="G101" s="45">
        <f t="shared" si="15"/>
        <v>20391.687383051765</v>
      </c>
      <c r="I101">
        <f t="shared" si="16"/>
        <v>18207.973966017365</v>
      </c>
      <c r="J101" s="46">
        <f t="shared" si="17"/>
        <v>1866.1510339826345</v>
      </c>
      <c r="K101">
        <f t="shared" si="18"/>
        <v>1866.1510339826345</v>
      </c>
      <c r="L101">
        <f t="shared" si="19"/>
        <v>9.2963007552390682</v>
      </c>
      <c r="M101">
        <f t="shared" si="20"/>
        <v>3482519.6816344559</v>
      </c>
      <c r="O101" s="32">
        <f t="shared" si="22"/>
        <v>18165.925279143397</v>
      </c>
      <c r="P101">
        <f t="shared" si="23"/>
        <v>-62.31633110095099</v>
      </c>
      <c r="Q101" s="32">
        <f t="shared" si="21"/>
        <v>18103.608948042445</v>
      </c>
      <c r="R101" s="32">
        <f t="shared" si="24"/>
        <v>1970.5160519575547</v>
      </c>
      <c r="S101">
        <f t="shared" si="25"/>
        <v>1970.5160519575547</v>
      </c>
      <c r="T101">
        <f t="shared" si="26"/>
        <v>9.8161989723465144</v>
      </c>
      <c r="U101">
        <f t="shared" si="27"/>
        <v>3882933.5110223885</v>
      </c>
      <c r="AK101">
        <v>66</v>
      </c>
      <c r="AL101">
        <v>16342.43067812978</v>
      </c>
      <c r="AM101">
        <v>-959.3071810374895</v>
      </c>
    </row>
    <row r="102" spans="1:39" x14ac:dyDescent="0.3">
      <c r="A102" s="40">
        <v>36617</v>
      </c>
      <c r="B102" s="32">
        <v>20201.103999999999</v>
      </c>
      <c r="C102" s="38">
        <v>100</v>
      </c>
      <c r="D102" s="39">
        <f t="shared" si="28"/>
        <v>19162.147375</v>
      </c>
      <c r="E102" s="38">
        <f t="shared" si="29"/>
        <v>1.0542192169107039</v>
      </c>
      <c r="F102">
        <v>1.1117382481947575</v>
      </c>
      <c r="G102" s="45">
        <f t="shared" si="15"/>
        <v>18170.737610946271</v>
      </c>
      <c r="I102">
        <f t="shared" si="16"/>
        <v>18264.505580801841</v>
      </c>
      <c r="J102" s="46">
        <f t="shared" si="17"/>
        <v>1936.5984191981588</v>
      </c>
      <c r="K102">
        <f t="shared" si="18"/>
        <v>1936.5984191981588</v>
      </c>
      <c r="L102">
        <f t="shared" si="19"/>
        <v>9.5865969463755984</v>
      </c>
      <c r="M102">
        <f t="shared" si="20"/>
        <v>3750413.4372408078</v>
      </c>
      <c r="O102" s="32">
        <f t="shared" si="22"/>
        <v>18523.107958433957</v>
      </c>
      <c r="P102">
        <f t="shared" si="23"/>
        <v>21.583470977351098</v>
      </c>
      <c r="Q102" s="32">
        <f t="shared" si="21"/>
        <v>18544.691429411308</v>
      </c>
      <c r="R102" s="32">
        <f t="shared" si="24"/>
        <v>1656.4125705886909</v>
      </c>
      <c r="S102">
        <f t="shared" si="25"/>
        <v>1656.4125705886909</v>
      </c>
      <c r="T102">
        <f t="shared" si="26"/>
        <v>8.1996140933123804</v>
      </c>
      <c r="U102">
        <f t="shared" si="27"/>
        <v>2743702.604004235</v>
      </c>
      <c r="AK102">
        <v>67</v>
      </c>
      <c r="AL102">
        <v>16398.962292914253</v>
      </c>
      <c r="AM102">
        <v>-48.258726147076231</v>
      </c>
    </row>
    <row r="103" spans="1:39" x14ac:dyDescent="0.3">
      <c r="A103" s="40">
        <v>36647</v>
      </c>
      <c r="B103" s="32">
        <v>23183.784</v>
      </c>
      <c r="C103" s="38">
        <v>101</v>
      </c>
      <c r="D103" s="39">
        <f t="shared" si="28"/>
        <v>19178.900000000001</v>
      </c>
      <c r="E103" s="38">
        <f t="shared" si="29"/>
        <v>1.2088171897241238</v>
      </c>
      <c r="F103">
        <v>1.2139205042391408</v>
      </c>
      <c r="G103" s="45">
        <f t="shared" si="15"/>
        <v>19098.272019493645</v>
      </c>
      <c r="I103">
        <f t="shared" si="16"/>
        <v>18321.037195586312</v>
      </c>
      <c r="J103" s="46">
        <f t="shared" si="17"/>
        <v>4862.7468044136876</v>
      </c>
      <c r="K103">
        <f t="shared" si="18"/>
        <v>4862.7468044136876</v>
      </c>
      <c r="L103">
        <f t="shared" si="19"/>
        <v>20.974776181548656</v>
      </c>
      <c r="M103">
        <f t="shared" si="20"/>
        <v>23646306.48383553</v>
      </c>
      <c r="O103" s="32">
        <f t="shared" si="22"/>
        <v>19472.509943529047</v>
      </c>
      <c r="P103">
        <f t="shared" si="23"/>
        <v>207.14717380089888</v>
      </c>
      <c r="Q103" s="32">
        <f t="shared" si="21"/>
        <v>19679.657117329945</v>
      </c>
      <c r="R103" s="32">
        <f t="shared" si="24"/>
        <v>3504.1268826700543</v>
      </c>
      <c r="S103">
        <f t="shared" si="25"/>
        <v>3504.1268826700543</v>
      </c>
      <c r="T103">
        <f t="shared" si="26"/>
        <v>15.114559739989186</v>
      </c>
      <c r="U103">
        <f t="shared" si="27"/>
        <v>12278905.209850952</v>
      </c>
      <c r="AK103">
        <v>68</v>
      </c>
      <c r="AL103">
        <v>16455.493907698728</v>
      </c>
      <c r="AM103">
        <v>-698.5918439934394</v>
      </c>
    </row>
    <row r="104" spans="1:39" x14ac:dyDescent="0.3">
      <c r="A104" s="40">
        <v>36678</v>
      </c>
      <c r="B104" s="32">
        <v>21841.846000000001</v>
      </c>
      <c r="C104" s="38">
        <v>102</v>
      </c>
      <c r="D104" s="39">
        <f t="shared" si="28"/>
        <v>19134.157750000006</v>
      </c>
      <c r="E104" s="38">
        <f t="shared" si="29"/>
        <v>1.1415107100807713</v>
      </c>
      <c r="F104">
        <v>1.1454907713203208</v>
      </c>
      <c r="G104" s="45">
        <f t="shared" si="15"/>
        <v>19067.675224327257</v>
      </c>
      <c r="I104">
        <f t="shared" si="16"/>
        <v>18377.568810370787</v>
      </c>
      <c r="J104" s="46">
        <f t="shared" si="17"/>
        <v>3464.2771896292143</v>
      </c>
      <c r="K104">
        <f t="shared" si="18"/>
        <v>3464.2771896292143</v>
      </c>
      <c r="L104">
        <f t="shared" si="19"/>
        <v>15.860734434393567</v>
      </c>
      <c r="M104">
        <f t="shared" si="20"/>
        <v>12001216.446585286</v>
      </c>
      <c r="O104" s="32">
        <f t="shared" si="22"/>
        <v>20112.094893863956</v>
      </c>
      <c r="P104">
        <f t="shared" si="23"/>
        <v>293.63472910770093</v>
      </c>
      <c r="Q104" s="32">
        <f t="shared" si="21"/>
        <v>20405.729622971656</v>
      </c>
      <c r="R104" s="32">
        <f t="shared" si="24"/>
        <v>1436.1163770283456</v>
      </c>
      <c r="S104">
        <f t="shared" si="25"/>
        <v>1436.1163770283456</v>
      </c>
      <c r="T104">
        <f t="shared" si="26"/>
        <v>6.5750686870896606</v>
      </c>
      <c r="U104">
        <f t="shared" si="27"/>
        <v>2062430.2483690213</v>
      </c>
      <c r="AK104">
        <v>69</v>
      </c>
      <c r="AL104">
        <v>16512.0255224832</v>
      </c>
      <c r="AM104">
        <v>268.51716887669318</v>
      </c>
    </row>
    <row r="105" spans="1:39" x14ac:dyDescent="0.3">
      <c r="A105" s="40">
        <v>36708</v>
      </c>
      <c r="B105" s="32">
        <v>19703.315999999999</v>
      </c>
      <c r="C105" s="38">
        <v>103</v>
      </c>
      <c r="D105" s="39">
        <f t="shared" si="28"/>
        <v>19121.335250000004</v>
      </c>
      <c r="E105" s="38">
        <f t="shared" si="29"/>
        <v>1.0304361982252257</v>
      </c>
      <c r="F105">
        <v>1.0677515452903443</v>
      </c>
      <c r="G105" s="45">
        <f t="shared" si="15"/>
        <v>18453.090596691432</v>
      </c>
      <c r="I105">
        <f t="shared" si="16"/>
        <v>18434.100425155259</v>
      </c>
      <c r="J105" s="46">
        <f t="shared" si="17"/>
        <v>1269.2155748447403</v>
      </c>
      <c r="K105">
        <f t="shared" si="18"/>
        <v>1269.2155748447403</v>
      </c>
      <c r="L105">
        <f t="shared" si="19"/>
        <v>6.4416343667468983</v>
      </c>
      <c r="M105">
        <f t="shared" si="20"/>
        <v>1610908.1754284645</v>
      </c>
      <c r="O105" s="32">
        <f t="shared" si="22"/>
        <v>20265.246898377325</v>
      </c>
      <c r="P105">
        <f t="shared" si="23"/>
        <v>265.53818418883463</v>
      </c>
      <c r="Q105" s="32">
        <f t="shared" si="21"/>
        <v>20530.785082566159</v>
      </c>
      <c r="R105" s="32">
        <f t="shared" si="24"/>
        <v>-827.46908256616007</v>
      </c>
      <c r="S105">
        <f t="shared" si="25"/>
        <v>827.46908256616007</v>
      </c>
      <c r="T105">
        <f t="shared" si="26"/>
        <v>4.1996437684203007</v>
      </c>
      <c r="U105">
        <f t="shared" si="27"/>
        <v>684705.08260288264</v>
      </c>
      <c r="AK105">
        <v>70</v>
      </c>
      <c r="AL105">
        <v>16568.557137267671</v>
      </c>
      <c r="AM105">
        <v>285.00829983937365</v>
      </c>
    </row>
    <row r="106" spans="1:39" x14ac:dyDescent="0.3">
      <c r="A106" s="40">
        <v>36739</v>
      </c>
      <c r="B106" s="32">
        <v>20182.814999999999</v>
      </c>
      <c r="C106" s="38">
        <v>104</v>
      </c>
      <c r="D106" s="39">
        <f t="shared" si="28"/>
        <v>19125.343250000002</v>
      </c>
      <c r="E106" s="38">
        <f t="shared" si="29"/>
        <v>1.0552916481642753</v>
      </c>
      <c r="F106">
        <v>1.0354501115788086</v>
      </c>
      <c r="G106" s="45">
        <f t="shared" si="15"/>
        <v>19491.82753887209</v>
      </c>
      <c r="I106">
        <f t="shared" si="16"/>
        <v>18490.632039939734</v>
      </c>
      <c r="J106" s="46">
        <f t="shared" si="17"/>
        <v>1692.182960060265</v>
      </c>
      <c r="K106">
        <f t="shared" si="18"/>
        <v>1692.182960060265</v>
      </c>
      <c r="L106">
        <f t="shared" si="19"/>
        <v>8.3842762273759384</v>
      </c>
      <c r="M106">
        <f t="shared" si="20"/>
        <v>2863483.1703183204</v>
      </c>
      <c r="O106" s="32">
        <f t="shared" si="22"/>
        <v>20461.191066052925</v>
      </c>
      <c r="P106">
        <f t="shared" si="23"/>
        <v>251.61938088618766</v>
      </c>
      <c r="Q106" s="32">
        <f t="shared" si="21"/>
        <v>20712.810446939111</v>
      </c>
      <c r="R106" s="32">
        <f t="shared" si="24"/>
        <v>-529.9954469391123</v>
      </c>
      <c r="S106">
        <f t="shared" si="25"/>
        <v>529.9954469391123</v>
      </c>
      <c r="T106">
        <f t="shared" si="26"/>
        <v>2.6259738640973138</v>
      </c>
      <c r="U106">
        <f t="shared" si="27"/>
        <v>280895.17377618939</v>
      </c>
      <c r="AK106">
        <v>71</v>
      </c>
      <c r="AL106">
        <v>16625.088752052146</v>
      </c>
      <c r="AM106">
        <v>-1039.9956468353266</v>
      </c>
    </row>
    <row r="107" spans="1:39" x14ac:dyDescent="0.3">
      <c r="A107" s="40">
        <v>36770</v>
      </c>
      <c r="B107" s="32">
        <v>18717.813999999998</v>
      </c>
      <c r="C107" s="38">
        <v>105</v>
      </c>
      <c r="D107" s="39">
        <f t="shared" si="28"/>
        <v>19069.850291666666</v>
      </c>
      <c r="E107" s="38">
        <f t="shared" si="29"/>
        <v>0.98153964051723552</v>
      </c>
      <c r="F107">
        <v>0.99266807435118032</v>
      </c>
      <c r="G107" s="45">
        <f t="shared" si="15"/>
        <v>18856.065268578506</v>
      </c>
      <c r="I107">
        <f t="shared" si="16"/>
        <v>18547.163654724209</v>
      </c>
      <c r="J107" s="46">
        <f t="shared" si="17"/>
        <v>170.65034527578973</v>
      </c>
      <c r="K107">
        <f t="shared" si="18"/>
        <v>170.65034527578973</v>
      </c>
      <c r="L107">
        <f t="shared" si="19"/>
        <v>0.91170018718953905</v>
      </c>
      <c r="M107">
        <f t="shared" si="20"/>
        <v>29121.540342746252</v>
      </c>
      <c r="O107" s="32">
        <f t="shared" si="22"/>
        <v>20313.811157551288</v>
      </c>
      <c r="P107">
        <f t="shared" si="23"/>
        <v>171.81952300862289</v>
      </c>
      <c r="Q107" s="32">
        <f t="shared" si="21"/>
        <v>20485.630680559912</v>
      </c>
      <c r="R107" s="32">
        <f t="shared" si="24"/>
        <v>-1767.8166805599139</v>
      </c>
      <c r="S107">
        <f t="shared" si="25"/>
        <v>1767.8166805599139</v>
      </c>
      <c r="T107">
        <f t="shared" si="26"/>
        <v>9.4445680492386241</v>
      </c>
      <c r="U107">
        <f t="shared" si="27"/>
        <v>3125175.816065873</v>
      </c>
      <c r="AK107">
        <v>72</v>
      </c>
      <c r="AL107">
        <v>16681.620366836622</v>
      </c>
      <c r="AM107">
        <v>234.17663804357653</v>
      </c>
    </row>
    <row r="108" spans="1:39" x14ac:dyDescent="0.3">
      <c r="A108" s="40">
        <v>36800</v>
      </c>
      <c r="B108" s="32">
        <v>19401.195</v>
      </c>
      <c r="C108" s="38">
        <v>106</v>
      </c>
      <c r="D108" s="39">
        <f t="shared" si="28"/>
        <v>19115.023666666664</v>
      </c>
      <c r="E108" s="38">
        <f t="shared" si="29"/>
        <v>1.0149710164278984</v>
      </c>
      <c r="F108">
        <v>1.027648663698602</v>
      </c>
      <c r="G108" s="45">
        <f t="shared" si="15"/>
        <v>18879.210069882556</v>
      </c>
      <c r="I108">
        <f t="shared" si="16"/>
        <v>18603.69526950868</v>
      </c>
      <c r="J108" s="46">
        <f t="shared" si="17"/>
        <v>797.4997304913195</v>
      </c>
      <c r="K108">
        <f t="shared" si="18"/>
        <v>797.4997304913195</v>
      </c>
      <c r="L108">
        <f t="shared" si="19"/>
        <v>4.1105701504021761</v>
      </c>
      <c r="M108">
        <f t="shared" si="20"/>
        <v>636005.82013372728</v>
      </c>
      <c r="O108" s="32">
        <f t="shared" si="22"/>
        <v>20268.743544447931</v>
      </c>
      <c r="P108">
        <f t="shared" si="23"/>
        <v>128.44209578622673</v>
      </c>
      <c r="Q108" s="32">
        <f t="shared" si="21"/>
        <v>20397.185640234158</v>
      </c>
      <c r="R108" s="32">
        <f t="shared" si="24"/>
        <v>-995.99064023415849</v>
      </c>
      <c r="S108">
        <f t="shared" si="25"/>
        <v>995.99064023415849</v>
      </c>
      <c r="T108">
        <f t="shared" si="26"/>
        <v>5.1336561497070594</v>
      </c>
      <c r="U108">
        <f t="shared" si="27"/>
        <v>991997.35543404892</v>
      </c>
      <c r="AK108">
        <v>73</v>
      </c>
      <c r="AL108">
        <v>16738.151981621093</v>
      </c>
      <c r="AM108">
        <v>83.825908793962299</v>
      </c>
    </row>
    <row r="109" spans="1:39" x14ac:dyDescent="0.3">
      <c r="A109" s="40">
        <v>36831</v>
      </c>
      <c r="B109" s="32">
        <v>17829.306</v>
      </c>
      <c r="C109" s="38">
        <v>107</v>
      </c>
      <c r="D109" s="39">
        <f t="shared" si="28"/>
        <v>19267.66470833333</v>
      </c>
      <c r="E109" s="38">
        <f t="shared" si="29"/>
        <v>0.92534857077353883</v>
      </c>
      <c r="F109">
        <v>0.948635333789</v>
      </c>
      <c r="G109" s="45">
        <f t="shared" si="15"/>
        <v>18794.688923073238</v>
      </c>
      <c r="I109">
        <f t="shared" si="16"/>
        <v>18660.226884293152</v>
      </c>
      <c r="J109" s="46">
        <f t="shared" si="17"/>
        <v>-830.92088429315118</v>
      </c>
      <c r="K109">
        <f t="shared" si="18"/>
        <v>830.92088429315118</v>
      </c>
      <c r="L109">
        <f t="shared" si="19"/>
        <v>4.6604219159912956</v>
      </c>
      <c r="M109">
        <f t="shared" si="20"/>
        <v>690429.51595451229</v>
      </c>
      <c r="O109" s="32">
        <f t="shared" si="22"/>
        <v>19883.609712187328</v>
      </c>
      <c r="P109">
        <f t="shared" si="23"/>
        <v>25.726910176860883</v>
      </c>
      <c r="Q109" s="32">
        <f t="shared" si="21"/>
        <v>19909.33662236419</v>
      </c>
      <c r="R109" s="32">
        <f t="shared" si="24"/>
        <v>-2080.0306223641892</v>
      </c>
      <c r="S109">
        <f t="shared" si="25"/>
        <v>2080.0306223641892</v>
      </c>
      <c r="T109">
        <f t="shared" si="26"/>
        <v>11.666357750347597</v>
      </c>
      <c r="U109">
        <f t="shared" si="27"/>
        <v>4326527.3899727566</v>
      </c>
      <c r="AK109">
        <v>74</v>
      </c>
      <c r="AL109">
        <v>16794.683596405568</v>
      </c>
      <c r="AM109">
        <v>119.36565317699569</v>
      </c>
    </row>
    <row r="110" spans="1:39" x14ac:dyDescent="0.3">
      <c r="A110" s="40">
        <v>36861</v>
      </c>
      <c r="B110" s="32">
        <v>16897.788</v>
      </c>
      <c r="C110" s="38">
        <v>108</v>
      </c>
      <c r="D110" s="39">
        <f t="shared" si="28"/>
        <v>19370.219999999998</v>
      </c>
      <c r="E110" s="38">
        <f t="shared" si="29"/>
        <v>0.87235911621034778</v>
      </c>
      <c r="F110">
        <v>0.90502481175337468</v>
      </c>
      <c r="G110" s="45">
        <f t="shared" si="15"/>
        <v>18671.077058387611</v>
      </c>
      <c r="I110">
        <f t="shared" si="16"/>
        <v>18716.758499077627</v>
      </c>
      <c r="J110" s="46">
        <f t="shared" si="17"/>
        <v>-1818.9704990776263</v>
      </c>
      <c r="K110">
        <f t="shared" si="18"/>
        <v>1818.9704990776263</v>
      </c>
      <c r="L110">
        <f t="shared" si="19"/>
        <v>10.764547993368282</v>
      </c>
      <c r="M110">
        <f t="shared" si="20"/>
        <v>3308653.6765147089</v>
      </c>
      <c r="O110" s="32">
        <f t="shared" si="22"/>
        <v>19307.026897891352</v>
      </c>
      <c r="P110">
        <f t="shared" si="23"/>
        <v>-94.735034717706554</v>
      </c>
      <c r="Q110" s="32">
        <f t="shared" si="21"/>
        <v>19212.291863173647</v>
      </c>
      <c r="R110" s="32">
        <f t="shared" si="24"/>
        <v>-2314.5038631736461</v>
      </c>
      <c r="S110">
        <f t="shared" si="25"/>
        <v>2314.5038631736461</v>
      </c>
      <c r="T110">
        <f t="shared" si="26"/>
        <v>13.697081909026471</v>
      </c>
      <c r="U110">
        <f t="shared" si="27"/>
        <v>5356928.1326457318</v>
      </c>
      <c r="AK110">
        <v>75</v>
      </c>
      <c r="AL110">
        <v>16851.21521119004</v>
      </c>
      <c r="AM110">
        <v>-615.72990015618416</v>
      </c>
    </row>
    <row r="111" spans="1:39" x14ac:dyDescent="0.3">
      <c r="A111" s="40">
        <v>36892</v>
      </c>
      <c r="B111" s="32">
        <v>15764.111999999999</v>
      </c>
      <c r="C111" s="38">
        <v>109</v>
      </c>
      <c r="D111" s="39">
        <f t="shared" si="28"/>
        <v>19460.599916666666</v>
      </c>
      <c r="E111" s="38">
        <f t="shared" si="29"/>
        <v>0.81005272537868278</v>
      </c>
      <c r="F111">
        <v>0.78848349976476739</v>
      </c>
      <c r="G111" s="45">
        <f t="shared" si="15"/>
        <v>19992.951031572626</v>
      </c>
      <c r="I111">
        <f t="shared" si="16"/>
        <v>18773.290113862102</v>
      </c>
      <c r="J111" s="46">
        <f t="shared" si="17"/>
        <v>-3009.1781138621027</v>
      </c>
      <c r="K111">
        <f t="shared" si="18"/>
        <v>3009.1781138621027</v>
      </c>
      <c r="L111">
        <f t="shared" si="19"/>
        <v>19.088789231274827</v>
      </c>
      <c r="M111">
        <f t="shared" si="20"/>
        <v>9055152.9209466819</v>
      </c>
      <c r="O111" s="32">
        <f t="shared" si="22"/>
        <v>18522.655890538917</v>
      </c>
      <c r="P111">
        <f t="shared" si="23"/>
        <v>-232.66222924465214</v>
      </c>
      <c r="Q111" s="32">
        <f t="shared" si="21"/>
        <v>18289.993661294266</v>
      </c>
      <c r="R111" s="32">
        <f t="shared" si="24"/>
        <v>-2525.8816612942665</v>
      </c>
      <c r="S111">
        <f t="shared" si="25"/>
        <v>2525.8816612942665</v>
      </c>
      <c r="T111">
        <f t="shared" si="26"/>
        <v>16.022987284626414</v>
      </c>
      <c r="U111">
        <f t="shared" si="27"/>
        <v>6380078.1668626834</v>
      </c>
      <c r="AK111">
        <v>76</v>
      </c>
      <c r="AL111">
        <v>16907.746825974515</v>
      </c>
      <c r="AM111">
        <v>-368.24210905232758</v>
      </c>
    </row>
    <row r="112" spans="1:39" x14ac:dyDescent="0.3">
      <c r="A112" s="40">
        <v>36923</v>
      </c>
      <c r="B112" s="32">
        <v>15522.024000000001</v>
      </c>
      <c r="C112" s="38">
        <v>110</v>
      </c>
      <c r="D112" s="39">
        <f t="shared" si="28"/>
        <v>19556.316124999998</v>
      </c>
      <c r="E112" s="38">
        <f t="shared" si="29"/>
        <v>0.79370899410637352</v>
      </c>
      <c r="F112">
        <v>0.77764571959754814</v>
      </c>
      <c r="G112" s="45">
        <f t="shared" si="15"/>
        <v>19960.277037251682</v>
      </c>
      <c r="I112">
        <f t="shared" si="16"/>
        <v>18829.821728646573</v>
      </c>
      <c r="J112" s="46">
        <f t="shared" si="17"/>
        <v>-3307.7977286465721</v>
      </c>
      <c r="K112">
        <f t="shared" si="18"/>
        <v>3307.7977286465721</v>
      </c>
      <c r="L112">
        <f t="shared" si="19"/>
        <v>21.310350561541277</v>
      </c>
      <c r="M112">
        <f t="shared" si="20"/>
        <v>10941525.813639421</v>
      </c>
      <c r="O112" s="32">
        <f t="shared" si="22"/>
        <v>17736.399729035413</v>
      </c>
      <c r="P112">
        <f t="shared" si="23"/>
        <v>-343.38101569642265</v>
      </c>
      <c r="Q112" s="32">
        <f t="shared" si="21"/>
        <v>17393.018713338992</v>
      </c>
      <c r="R112" s="32">
        <f t="shared" si="24"/>
        <v>-1870.9947133389906</v>
      </c>
      <c r="S112">
        <f t="shared" si="25"/>
        <v>1870.9947133389906</v>
      </c>
      <c r="T112">
        <f t="shared" si="26"/>
        <v>12.05380634213032</v>
      </c>
      <c r="U112">
        <f t="shared" si="27"/>
        <v>3500621.2173424512</v>
      </c>
      <c r="AK112">
        <v>77</v>
      </c>
      <c r="AL112">
        <v>16964.278440758986</v>
      </c>
      <c r="AM112">
        <v>-1215.1235881659923</v>
      </c>
    </row>
    <row r="113" spans="1:39" x14ac:dyDescent="0.3">
      <c r="A113" s="40">
        <v>36951</v>
      </c>
      <c r="B113" s="32">
        <v>19112.074000000001</v>
      </c>
      <c r="C113" s="38">
        <v>111</v>
      </c>
      <c r="D113" s="39">
        <f t="shared" si="28"/>
        <v>19601.837916666667</v>
      </c>
      <c r="E113" s="38">
        <f t="shared" si="29"/>
        <v>0.97501438800030893</v>
      </c>
      <c r="F113">
        <v>0.98442687075932223</v>
      </c>
      <c r="G113" s="45">
        <f t="shared" si="15"/>
        <v>19414.41722863396</v>
      </c>
      <c r="I113">
        <f t="shared" si="16"/>
        <v>18886.353343431048</v>
      </c>
      <c r="J113" s="46">
        <f t="shared" si="17"/>
        <v>225.72065656895211</v>
      </c>
      <c r="K113">
        <f t="shared" si="18"/>
        <v>225.72065656895211</v>
      </c>
      <c r="L113">
        <f t="shared" si="19"/>
        <v>1.181036953754742</v>
      </c>
      <c r="M113">
        <f t="shared" si="20"/>
        <v>50949.814801918823</v>
      </c>
      <c r="O113" s="32">
        <f t="shared" si="22"/>
        <v>17736.829770671196</v>
      </c>
      <c r="P113">
        <f t="shared" si="23"/>
        <v>-274.61880422998144</v>
      </c>
      <c r="Q113" s="32">
        <f t="shared" si="21"/>
        <v>17462.210966441216</v>
      </c>
      <c r="R113" s="32">
        <f t="shared" si="24"/>
        <v>1649.8630335587841</v>
      </c>
      <c r="S113">
        <f t="shared" si="25"/>
        <v>1649.8630335587841</v>
      </c>
      <c r="T113">
        <f t="shared" si="26"/>
        <v>8.6325693044029865</v>
      </c>
      <c r="U113">
        <f t="shared" si="27"/>
        <v>2722048.0295037935</v>
      </c>
      <c r="AK113">
        <v>78</v>
      </c>
      <c r="AL113">
        <v>17020.810055543461</v>
      </c>
      <c r="AM113">
        <v>-336.85722197166979</v>
      </c>
    </row>
    <row r="114" spans="1:39" x14ac:dyDescent="0.3">
      <c r="A114" s="40">
        <v>36982</v>
      </c>
      <c r="B114" s="32">
        <v>22247.316000000003</v>
      </c>
      <c r="C114" s="38">
        <v>112</v>
      </c>
      <c r="D114" s="39">
        <f t="shared" si="28"/>
        <v>19675.829708333338</v>
      </c>
      <c r="E114" s="38">
        <f t="shared" si="29"/>
        <v>1.1306926482788962</v>
      </c>
      <c r="F114">
        <v>1.1117382481947575</v>
      </c>
      <c r="G114" s="45">
        <f t="shared" si="15"/>
        <v>20011.28956040258</v>
      </c>
      <c r="I114">
        <f t="shared" si="16"/>
        <v>18942.88495821552</v>
      </c>
      <c r="J114" s="46">
        <f t="shared" si="17"/>
        <v>3304.4310417844827</v>
      </c>
      <c r="K114">
        <f t="shared" si="18"/>
        <v>3304.4310417844827</v>
      </c>
      <c r="L114">
        <f t="shared" si="19"/>
        <v>14.853167194570718</v>
      </c>
      <c r="M114">
        <f t="shared" si="20"/>
        <v>10919264.509908881</v>
      </c>
      <c r="O114" s="32">
        <f t="shared" si="22"/>
        <v>18419.231973152975</v>
      </c>
      <c r="P114">
        <f t="shared" si="23"/>
        <v>-83.214602887629439</v>
      </c>
      <c r="Q114" s="32">
        <f t="shared" si="21"/>
        <v>18336.017370265345</v>
      </c>
      <c r="R114" s="32">
        <f t="shared" si="24"/>
        <v>3911.2986297346579</v>
      </c>
      <c r="S114">
        <f t="shared" si="25"/>
        <v>3911.2986297346579</v>
      </c>
      <c r="T114">
        <f t="shared" si="26"/>
        <v>17.580991027118316</v>
      </c>
      <c r="U114">
        <f t="shared" si="27"/>
        <v>15298256.970964212</v>
      </c>
      <c r="AK114">
        <v>79</v>
      </c>
      <c r="AL114">
        <v>17077.341670327933</v>
      </c>
      <c r="AM114">
        <v>107.86314715642948</v>
      </c>
    </row>
    <row r="115" spans="1:39" x14ac:dyDescent="0.3">
      <c r="A115" s="40">
        <v>37012</v>
      </c>
      <c r="B115" s="32">
        <v>24800.957000000002</v>
      </c>
      <c r="C115" s="38">
        <v>113</v>
      </c>
      <c r="D115" s="39">
        <f t="shared" si="28"/>
        <v>19797.03841666667</v>
      </c>
      <c r="E115" s="38">
        <f t="shared" si="29"/>
        <v>1.2527609674748446</v>
      </c>
      <c r="F115">
        <v>1.2139205042391408</v>
      </c>
      <c r="G115" s="45">
        <f t="shared" si="15"/>
        <v>20430.46222004851</v>
      </c>
      <c r="I115">
        <f t="shared" si="16"/>
        <v>18999.416572999995</v>
      </c>
      <c r="J115" s="46">
        <f t="shared" si="17"/>
        <v>5801.5404270000072</v>
      </c>
      <c r="K115">
        <f t="shared" si="18"/>
        <v>5801.5404270000072</v>
      </c>
      <c r="L115">
        <f t="shared" si="19"/>
        <v>23.392405490642989</v>
      </c>
      <c r="M115">
        <f t="shared" si="20"/>
        <v>33657871.326115429</v>
      </c>
      <c r="O115" s="32">
        <f t="shared" si="22"/>
        <v>19629.005296212275</v>
      </c>
      <c r="P115">
        <f t="shared" si="23"/>
        <v>175.3829823017565</v>
      </c>
      <c r="Q115" s="32">
        <f t="shared" si="21"/>
        <v>19804.38827851403</v>
      </c>
      <c r="R115" s="32">
        <f t="shared" si="24"/>
        <v>4996.5687214859718</v>
      </c>
      <c r="S115">
        <f t="shared" si="25"/>
        <v>4996.5687214859718</v>
      </c>
      <c r="T115">
        <f t="shared" si="26"/>
        <v>20.146677087847745</v>
      </c>
      <c r="U115">
        <f t="shared" si="27"/>
        <v>24965698.988531958</v>
      </c>
      <c r="AK115">
        <v>80</v>
      </c>
      <c r="AL115">
        <v>17133.873285112408</v>
      </c>
      <c r="AM115">
        <v>-621.97395861480254</v>
      </c>
    </row>
    <row r="116" spans="1:39" x14ac:dyDescent="0.3">
      <c r="A116" s="40">
        <v>37043</v>
      </c>
      <c r="B116" s="32">
        <v>22685.999999999996</v>
      </c>
      <c r="C116" s="38">
        <v>114</v>
      </c>
      <c r="D116" s="39">
        <f t="shared" si="28"/>
        <v>19873.704916666669</v>
      </c>
      <c r="E116" s="38">
        <f t="shared" si="29"/>
        <v>1.1415083445751906</v>
      </c>
      <c r="F116">
        <v>1.1454907713203208</v>
      </c>
      <c r="G116" s="45">
        <f t="shared" si="15"/>
        <v>19804.611759422169</v>
      </c>
      <c r="I116">
        <f t="shared" si="16"/>
        <v>19055.948187784466</v>
      </c>
      <c r="J116" s="46">
        <f t="shared" si="17"/>
        <v>3630.0518122155299</v>
      </c>
      <c r="K116">
        <f t="shared" si="18"/>
        <v>3630.0518122155299</v>
      </c>
      <c r="L116">
        <f t="shared" si="19"/>
        <v>16.001286309686723</v>
      </c>
      <c r="M116">
        <f t="shared" si="20"/>
        <v>13177276.159369253</v>
      </c>
      <c r="O116" s="32">
        <f t="shared" si="22"/>
        <v>20380.710622811224</v>
      </c>
      <c r="P116">
        <f t="shared" si="23"/>
        <v>290.64745116119502</v>
      </c>
      <c r="Q116" s="32">
        <f t="shared" si="21"/>
        <v>20671.35807397242</v>
      </c>
      <c r="R116" s="32">
        <f t="shared" si="24"/>
        <v>2014.6419260275761</v>
      </c>
      <c r="S116">
        <f t="shared" si="25"/>
        <v>2014.6419260275761</v>
      </c>
      <c r="T116">
        <f t="shared" si="26"/>
        <v>8.8805515561472994</v>
      </c>
      <c r="U116">
        <f t="shared" si="27"/>
        <v>4058782.0901081013</v>
      </c>
      <c r="AK116">
        <v>81</v>
      </c>
      <c r="AL116">
        <v>17190.404899896879</v>
      </c>
      <c r="AM116">
        <v>197.60670839593513</v>
      </c>
    </row>
    <row r="117" spans="1:39" x14ac:dyDescent="0.3">
      <c r="A117" s="40">
        <v>37073</v>
      </c>
      <c r="B117" s="32">
        <v>21028.280000000002</v>
      </c>
      <c r="C117" s="38">
        <v>115</v>
      </c>
      <c r="D117" s="39">
        <f t="shared" si="28"/>
        <v>19935.206666666669</v>
      </c>
      <c r="E117" s="38">
        <f t="shared" si="29"/>
        <v>1.054831301807422</v>
      </c>
      <c r="F117">
        <v>1.0677515452903443</v>
      </c>
      <c r="G117" s="45">
        <f t="shared" si="15"/>
        <v>19693.982268395561</v>
      </c>
      <c r="I117">
        <f t="shared" si="16"/>
        <v>19112.479802568942</v>
      </c>
      <c r="J117" s="46">
        <f t="shared" si="17"/>
        <v>1915.800197431061</v>
      </c>
      <c r="K117">
        <f t="shared" si="18"/>
        <v>1915.800197431061</v>
      </c>
      <c r="L117">
        <f t="shared" si="19"/>
        <v>9.1105891562746013</v>
      </c>
      <c r="M117">
        <f t="shared" si="20"/>
        <v>3670290.3964768923</v>
      </c>
      <c r="O117" s="32">
        <f t="shared" si="22"/>
        <v>20742.742459177935</v>
      </c>
      <c r="P117">
        <f t="shared" si="23"/>
        <v>304.92432820229806</v>
      </c>
      <c r="Q117" s="32">
        <f t="shared" si="21"/>
        <v>21047.666787380233</v>
      </c>
      <c r="R117" s="32">
        <f t="shared" si="24"/>
        <v>-19.386787380230089</v>
      </c>
      <c r="S117">
        <f t="shared" si="25"/>
        <v>19.386787380230089</v>
      </c>
      <c r="T117">
        <f t="shared" si="26"/>
        <v>9.2193880717919341E-2</v>
      </c>
      <c r="U117">
        <f t="shared" si="27"/>
        <v>375.84752492624864</v>
      </c>
      <c r="AK117">
        <v>82</v>
      </c>
      <c r="AL117">
        <v>17246.936514681354</v>
      </c>
      <c r="AM117">
        <v>219.13689546637397</v>
      </c>
    </row>
    <row r="118" spans="1:39" x14ac:dyDescent="0.3">
      <c r="A118" s="40">
        <v>37104</v>
      </c>
      <c r="B118" s="32">
        <v>21155.040000000001</v>
      </c>
      <c r="C118" s="38">
        <v>116</v>
      </c>
      <c r="D118" s="39">
        <f t="shared" si="28"/>
        <v>19995.676916666671</v>
      </c>
      <c r="E118" s="38">
        <f t="shared" si="29"/>
        <v>1.0579806869337334</v>
      </c>
      <c r="F118">
        <v>1.0354501115788086</v>
      </c>
      <c r="G118" s="45">
        <f t="shared" si="15"/>
        <v>20430.767029175098</v>
      </c>
      <c r="I118">
        <f t="shared" si="16"/>
        <v>19169.011417353413</v>
      </c>
      <c r="J118" s="46">
        <f t="shared" si="17"/>
        <v>1986.0285826465879</v>
      </c>
      <c r="K118">
        <f t="shared" si="18"/>
        <v>1986.0285826465879</v>
      </c>
      <c r="L118">
        <f t="shared" si="19"/>
        <v>9.3879689315008985</v>
      </c>
      <c r="M118">
        <f t="shared" si="20"/>
        <v>3944309.5310892146</v>
      </c>
      <c r="O118" s="32">
        <f t="shared" si="22"/>
        <v>21069.14142990419</v>
      </c>
      <c r="P118">
        <f t="shared" si="23"/>
        <v>309.21925670708953</v>
      </c>
      <c r="Q118" s="32">
        <f t="shared" si="21"/>
        <v>21378.360686611279</v>
      </c>
      <c r="R118" s="32">
        <f t="shared" si="24"/>
        <v>-223.32068661127778</v>
      </c>
      <c r="S118">
        <f t="shared" si="25"/>
        <v>223.32068661127778</v>
      </c>
      <c r="T118">
        <f t="shared" si="26"/>
        <v>1.0556382148711501</v>
      </c>
      <c r="U118">
        <f t="shared" si="27"/>
        <v>49872.129068532544</v>
      </c>
      <c r="AK118">
        <v>83</v>
      </c>
      <c r="AL118">
        <v>17303.468129465829</v>
      </c>
      <c r="AM118">
        <v>-321.40091544487586</v>
      </c>
    </row>
    <row r="119" spans="1:39" x14ac:dyDescent="0.3">
      <c r="A119" s="40">
        <v>37135</v>
      </c>
      <c r="B119" s="32">
        <v>18838.112000000001</v>
      </c>
      <c r="C119" s="38">
        <v>117</v>
      </c>
      <c r="D119" s="39">
        <f t="shared" si="28"/>
        <v>20027.361166666669</v>
      </c>
      <c r="E119" s="38">
        <f t="shared" si="29"/>
        <v>0.94061877864138976</v>
      </c>
      <c r="F119">
        <v>0.99266807435118032</v>
      </c>
      <c r="G119" s="45">
        <f t="shared" si="15"/>
        <v>18977.251799210742</v>
      </c>
      <c r="I119">
        <f t="shared" si="16"/>
        <v>19225.543032137888</v>
      </c>
      <c r="J119" s="46">
        <f t="shared" si="17"/>
        <v>-387.43103213788709</v>
      </c>
      <c r="K119">
        <f t="shared" si="18"/>
        <v>387.43103213788709</v>
      </c>
      <c r="L119">
        <f t="shared" si="19"/>
        <v>2.0566340838077992</v>
      </c>
      <c r="M119">
        <f t="shared" si="20"/>
        <v>150102.80466342848</v>
      </c>
      <c r="O119" s="32">
        <f t="shared" si="22"/>
        <v>20870.310949289025</v>
      </c>
      <c r="P119">
        <f t="shared" si="23"/>
        <v>207.60930924263872</v>
      </c>
      <c r="Q119" s="32">
        <f t="shared" si="21"/>
        <v>21077.920258531663</v>
      </c>
      <c r="R119" s="32">
        <f t="shared" si="24"/>
        <v>-2239.8082585316624</v>
      </c>
      <c r="S119">
        <f t="shared" si="25"/>
        <v>2239.8082585316624</v>
      </c>
      <c r="T119">
        <f t="shared" si="26"/>
        <v>11.889770368345101</v>
      </c>
      <c r="U119">
        <f t="shared" si="27"/>
        <v>5016741.0349866385</v>
      </c>
      <c r="AK119">
        <v>84</v>
      </c>
      <c r="AL119">
        <v>17359.999744250301</v>
      </c>
      <c r="AM119">
        <v>869.62643366258271</v>
      </c>
    </row>
    <row r="120" spans="1:39" x14ac:dyDescent="0.3">
      <c r="A120" s="40">
        <v>37165</v>
      </c>
      <c r="B120" s="32">
        <v>21056.7</v>
      </c>
      <c r="C120" s="38">
        <v>118</v>
      </c>
      <c r="D120" s="39">
        <f t="shared" si="28"/>
        <v>20114.751166666669</v>
      </c>
      <c r="E120" s="38">
        <f t="shared" si="29"/>
        <v>1.0468287589306244</v>
      </c>
      <c r="F120">
        <v>1.027648663698602</v>
      </c>
      <c r="G120" s="45">
        <f t="shared" si="15"/>
        <v>20490.174068066222</v>
      </c>
      <c r="I120">
        <f t="shared" si="16"/>
        <v>19282.07464692236</v>
      </c>
      <c r="J120" s="46">
        <f t="shared" si="17"/>
        <v>1774.6253530776412</v>
      </c>
      <c r="K120">
        <f t="shared" si="18"/>
        <v>1774.6253530776412</v>
      </c>
      <c r="L120">
        <f t="shared" si="19"/>
        <v>8.4278417467012456</v>
      </c>
      <c r="M120">
        <f t="shared" si="20"/>
        <v>3149295.1437859428</v>
      </c>
      <c r="O120" s="32">
        <f t="shared" si="22"/>
        <v>21073.67620682533</v>
      </c>
      <c r="P120">
        <f t="shared" si="23"/>
        <v>206.76049890137196</v>
      </c>
      <c r="Q120" s="32">
        <f t="shared" si="21"/>
        <v>21280.436705726701</v>
      </c>
      <c r="R120" s="32">
        <f t="shared" si="24"/>
        <v>-223.73670572670017</v>
      </c>
      <c r="S120">
        <f t="shared" si="25"/>
        <v>223.73670572670017</v>
      </c>
      <c r="T120">
        <f t="shared" si="26"/>
        <v>1.0625440155708166</v>
      </c>
      <c r="U120">
        <f t="shared" si="27"/>
        <v>50058.113489436029</v>
      </c>
      <c r="AK120">
        <v>85</v>
      </c>
      <c r="AL120">
        <v>17416.531359034772</v>
      </c>
      <c r="AM120">
        <v>147.17416445627896</v>
      </c>
    </row>
    <row r="121" spans="1:39" x14ac:dyDescent="0.3">
      <c r="A121" s="40">
        <v>37196</v>
      </c>
      <c r="B121" s="32">
        <v>19082.809999999998</v>
      </c>
      <c r="C121" s="38">
        <v>119</v>
      </c>
      <c r="D121" s="39">
        <f t="shared" si="28"/>
        <v>20229.412125000003</v>
      </c>
      <c r="E121" s="38">
        <f t="shared" si="29"/>
        <v>0.94332004717116791</v>
      </c>
      <c r="F121">
        <v>0.948635333789</v>
      </c>
      <c r="G121" s="45">
        <f t="shared" si="15"/>
        <v>20116.064962265562</v>
      </c>
      <c r="I121">
        <f t="shared" si="16"/>
        <v>19338.606261706835</v>
      </c>
      <c r="J121" s="46">
        <f t="shared" si="17"/>
        <v>-255.79626170683696</v>
      </c>
      <c r="K121">
        <f t="shared" si="18"/>
        <v>255.79626170683696</v>
      </c>
      <c r="L121">
        <f t="shared" si="19"/>
        <v>1.3404538519580556</v>
      </c>
      <c r="M121">
        <f t="shared" si="20"/>
        <v>65431.727503192626</v>
      </c>
      <c r="O121" s="32">
        <f t="shared" si="22"/>
        <v>20840.911364581363</v>
      </c>
      <c r="P121">
        <f t="shared" si="23"/>
        <v>118.85543067230418</v>
      </c>
      <c r="Q121" s="32">
        <f t="shared" si="21"/>
        <v>20959.766795253669</v>
      </c>
      <c r="R121" s="32">
        <f t="shared" si="24"/>
        <v>-1876.9567952536709</v>
      </c>
      <c r="S121">
        <f t="shared" si="25"/>
        <v>1876.9567952536709</v>
      </c>
      <c r="T121">
        <f t="shared" si="26"/>
        <v>9.8358511941043858</v>
      </c>
      <c r="U121">
        <f t="shared" si="27"/>
        <v>3522966.8112489306</v>
      </c>
      <c r="AK121">
        <v>86</v>
      </c>
      <c r="AL121">
        <v>17473.062973819247</v>
      </c>
      <c r="AM121">
        <v>893.43431416380918</v>
      </c>
    </row>
    <row r="122" spans="1:39" x14ac:dyDescent="0.3">
      <c r="A122" s="40">
        <v>37226</v>
      </c>
      <c r="B122" s="32">
        <v>17484.28</v>
      </c>
      <c r="C122" s="38">
        <v>120</v>
      </c>
      <c r="D122" s="39">
        <f t="shared" si="28"/>
        <v>20279.106458333335</v>
      </c>
      <c r="E122" s="38">
        <f t="shared" si="29"/>
        <v>0.86218197216550174</v>
      </c>
      <c r="F122">
        <v>0.90502481175337468</v>
      </c>
      <c r="G122" s="45">
        <f t="shared" si="15"/>
        <v>19319.116750099201</v>
      </c>
      <c r="I122">
        <f t="shared" si="16"/>
        <v>19395.13787649131</v>
      </c>
      <c r="J122" s="46">
        <f t="shared" si="17"/>
        <v>-1910.8578764913109</v>
      </c>
      <c r="K122">
        <f t="shared" si="18"/>
        <v>1910.8578764913109</v>
      </c>
      <c r="L122">
        <f t="shared" si="19"/>
        <v>10.929005234938534</v>
      </c>
      <c r="M122">
        <f t="shared" si="20"/>
        <v>3651377.8241488817</v>
      </c>
      <c r="O122" s="32">
        <f t="shared" si="22"/>
        <v>20264.669436202934</v>
      </c>
      <c r="P122">
        <f t="shared" si="23"/>
        <v>-20.164041137842517</v>
      </c>
      <c r="Q122" s="32">
        <f t="shared" si="21"/>
        <v>20244.505395065091</v>
      </c>
      <c r="R122" s="32">
        <f t="shared" si="24"/>
        <v>-2760.225395065092</v>
      </c>
      <c r="S122">
        <f t="shared" si="25"/>
        <v>2760.225395065092</v>
      </c>
      <c r="T122">
        <f t="shared" si="26"/>
        <v>15.786897687895024</v>
      </c>
      <c r="U122">
        <f t="shared" si="27"/>
        <v>7618844.2315622428</v>
      </c>
      <c r="AK122">
        <v>87</v>
      </c>
      <c r="AL122">
        <v>17529.594588603723</v>
      </c>
      <c r="AM122">
        <v>439.19570493620995</v>
      </c>
    </row>
    <row r="123" spans="1:39" x14ac:dyDescent="0.3">
      <c r="A123" s="40">
        <v>37257</v>
      </c>
      <c r="B123" s="32">
        <v>16653.662</v>
      </c>
      <c r="C123" s="38">
        <v>121</v>
      </c>
      <c r="D123" s="39">
        <f t="shared" si="28"/>
        <v>20356.017083333336</v>
      </c>
      <c r="E123" s="38">
        <f t="shared" si="29"/>
        <v>0.8181198675469441</v>
      </c>
      <c r="F123">
        <v>0.78848349976476739</v>
      </c>
      <c r="G123" s="45">
        <f t="shared" si="15"/>
        <v>21121.129364112727</v>
      </c>
      <c r="I123">
        <f t="shared" si="16"/>
        <v>19451.669491275781</v>
      </c>
      <c r="J123" s="46">
        <f t="shared" si="17"/>
        <v>-2798.0074912757809</v>
      </c>
      <c r="K123">
        <f t="shared" si="18"/>
        <v>2798.0074912757809</v>
      </c>
      <c r="L123">
        <f t="shared" si="19"/>
        <v>16.801154552528931</v>
      </c>
      <c r="M123">
        <f t="shared" si="20"/>
        <v>7828845.9212353891</v>
      </c>
      <c r="O123" s="32">
        <f t="shared" si="22"/>
        <v>19526.336716052072</v>
      </c>
      <c r="P123">
        <f t="shared" si="23"/>
        <v>-163.7977769404464</v>
      </c>
      <c r="Q123" s="32">
        <f t="shared" si="21"/>
        <v>19362.538939111626</v>
      </c>
      <c r="R123" s="32">
        <f t="shared" si="24"/>
        <v>-2708.8769391116257</v>
      </c>
      <c r="S123">
        <f t="shared" si="25"/>
        <v>2708.8769391116257</v>
      </c>
      <c r="T123">
        <f t="shared" si="26"/>
        <v>16.265953632970486</v>
      </c>
      <c r="U123">
        <f t="shared" si="27"/>
        <v>7338014.2712507704</v>
      </c>
      <c r="AK123">
        <v>88</v>
      </c>
      <c r="AL123">
        <v>17586.126203388194</v>
      </c>
      <c r="AM123">
        <v>193.05970848966172</v>
      </c>
    </row>
    <row r="124" spans="1:39" x14ac:dyDescent="0.3">
      <c r="A124" s="40">
        <v>37288</v>
      </c>
      <c r="B124" s="32">
        <v>16083.76</v>
      </c>
      <c r="C124" s="38">
        <v>122</v>
      </c>
      <c r="D124" s="39">
        <f t="shared" si="28"/>
        <v>20435.309833333333</v>
      </c>
      <c r="E124" s="38">
        <f t="shared" si="29"/>
        <v>0.78705731066356321</v>
      </c>
      <c r="F124">
        <v>0.77764571959754814</v>
      </c>
      <c r="G124" s="45">
        <f t="shared" si="15"/>
        <v>20682.631685189193</v>
      </c>
      <c r="I124">
        <f t="shared" si="16"/>
        <v>19508.201106060253</v>
      </c>
      <c r="J124" s="46">
        <f t="shared" si="17"/>
        <v>-3424.4411060602524</v>
      </c>
      <c r="K124">
        <f t="shared" si="18"/>
        <v>3424.4411060602524</v>
      </c>
      <c r="L124">
        <f t="shared" si="19"/>
        <v>21.291296973221762</v>
      </c>
      <c r="M124">
        <f t="shared" si="20"/>
        <v>11726796.888875164</v>
      </c>
      <c r="O124" s="32">
        <f t="shared" si="22"/>
        <v>18706.783151289303</v>
      </c>
      <c r="P124">
        <f t="shared" si="23"/>
        <v>-294.94893450491099</v>
      </c>
      <c r="Q124" s="32">
        <f t="shared" si="21"/>
        <v>18411.834216784391</v>
      </c>
      <c r="R124" s="32">
        <f t="shared" si="24"/>
        <v>-2328.074216784391</v>
      </c>
      <c r="S124">
        <f t="shared" si="25"/>
        <v>2328.074216784391</v>
      </c>
      <c r="T124">
        <f t="shared" si="26"/>
        <v>14.474688858727008</v>
      </c>
      <c r="U124">
        <f t="shared" si="27"/>
        <v>5419929.5588562554</v>
      </c>
      <c r="AK124">
        <v>89</v>
      </c>
      <c r="AL124">
        <v>17642.657818172665</v>
      </c>
      <c r="AM124">
        <v>-598.15619904195773</v>
      </c>
    </row>
    <row r="125" spans="1:39" x14ac:dyDescent="0.3">
      <c r="A125" s="40">
        <v>37316</v>
      </c>
      <c r="B125" s="32">
        <v>19310.759999999998</v>
      </c>
      <c r="C125" s="38">
        <v>123</v>
      </c>
      <c r="D125" s="39">
        <f t="shared" si="28"/>
        <v>20510.016750000003</v>
      </c>
      <c r="E125" s="38">
        <f t="shared" si="29"/>
        <v>0.94152824131652624</v>
      </c>
      <c r="F125">
        <v>0.98442687075932223</v>
      </c>
      <c r="G125" s="45">
        <f t="shared" si="15"/>
        <v>19616.246339461402</v>
      </c>
      <c r="I125">
        <f t="shared" si="16"/>
        <v>19564.732720844728</v>
      </c>
      <c r="J125" s="46">
        <f t="shared" si="17"/>
        <v>-253.97272084472934</v>
      </c>
      <c r="K125">
        <f t="shared" si="18"/>
        <v>253.97272084472934</v>
      </c>
      <c r="L125">
        <f t="shared" si="19"/>
        <v>1.3151875992696784</v>
      </c>
      <c r="M125">
        <f t="shared" si="20"/>
        <v>64502.142933274816</v>
      </c>
      <c r="O125" s="32">
        <f t="shared" si="22"/>
        <v>18591.619373427515</v>
      </c>
      <c r="P125">
        <f t="shared" si="23"/>
        <v>-258.99190317628637</v>
      </c>
      <c r="Q125" s="32">
        <f t="shared" si="21"/>
        <v>18332.627470251227</v>
      </c>
      <c r="R125" s="32">
        <f t="shared" si="24"/>
        <v>978.13252974877105</v>
      </c>
      <c r="S125">
        <f t="shared" si="25"/>
        <v>978.13252974877105</v>
      </c>
      <c r="T125">
        <f t="shared" si="26"/>
        <v>5.0652202696774813</v>
      </c>
      <c r="U125">
        <f t="shared" si="27"/>
        <v>956743.24575273052</v>
      </c>
      <c r="AK125">
        <v>90</v>
      </c>
      <c r="AL125">
        <v>17699.189432957141</v>
      </c>
      <c r="AM125">
        <v>340.54560234284872</v>
      </c>
    </row>
    <row r="126" spans="1:39" x14ac:dyDescent="0.3">
      <c r="A126" s="40">
        <v>37347</v>
      </c>
      <c r="B126" s="32">
        <v>24145.99</v>
      </c>
      <c r="C126" s="38">
        <v>124</v>
      </c>
      <c r="D126" s="39">
        <f t="shared" si="28"/>
        <v>20593.932416666667</v>
      </c>
      <c r="E126" s="38">
        <f t="shared" si="29"/>
        <v>1.1724807827600063</v>
      </c>
      <c r="F126">
        <v>1.1117382481947575</v>
      </c>
      <c r="G126" s="45">
        <f t="shared" si="15"/>
        <v>21719.132214087535</v>
      </c>
      <c r="I126">
        <f t="shared" si="16"/>
        <v>19621.264335629203</v>
      </c>
      <c r="J126" s="46">
        <f t="shared" si="17"/>
        <v>4524.7256643707988</v>
      </c>
      <c r="K126">
        <f t="shared" si="18"/>
        <v>4524.7256643707988</v>
      </c>
      <c r="L126">
        <f t="shared" si="19"/>
        <v>18.739035609518591</v>
      </c>
      <c r="M126">
        <f t="shared" si="20"/>
        <v>20473142.337815765</v>
      </c>
      <c r="O126" s="32">
        <f t="shared" si="22"/>
        <v>19495.299976200982</v>
      </c>
      <c r="P126">
        <f t="shared" si="23"/>
        <v>-26.457401986335611</v>
      </c>
      <c r="Q126" s="32">
        <f t="shared" si="21"/>
        <v>19468.842574214646</v>
      </c>
      <c r="R126" s="32">
        <f t="shared" si="24"/>
        <v>4677.1474257853552</v>
      </c>
      <c r="S126">
        <f t="shared" si="25"/>
        <v>4677.1474257853552</v>
      </c>
      <c r="T126">
        <f t="shared" si="26"/>
        <v>19.370286435906561</v>
      </c>
      <c r="U126">
        <f t="shared" si="27"/>
        <v>21875708.042530574</v>
      </c>
      <c r="AK126">
        <v>91</v>
      </c>
      <c r="AL126">
        <v>17755.721047741616</v>
      </c>
      <c r="AM126">
        <v>499.62691778126464</v>
      </c>
    </row>
    <row r="127" spans="1:39" x14ac:dyDescent="0.3">
      <c r="A127" s="40">
        <v>37377</v>
      </c>
      <c r="B127" s="32">
        <v>25654.146000000001</v>
      </c>
      <c r="C127" s="38">
        <v>125</v>
      </c>
      <c r="D127" s="39">
        <f t="shared" si="28"/>
        <v>20643.215708333333</v>
      </c>
      <c r="E127" s="38">
        <f t="shared" si="29"/>
        <v>1.2427398115906834</v>
      </c>
      <c r="F127">
        <v>1.2139205042391408</v>
      </c>
      <c r="G127" s="45">
        <f t="shared" si="15"/>
        <v>21133.29984163952</v>
      </c>
      <c r="I127">
        <f t="shared" si="16"/>
        <v>19677.795950413674</v>
      </c>
      <c r="J127" s="46">
        <f t="shared" si="17"/>
        <v>5976.3500495863263</v>
      </c>
      <c r="K127">
        <f t="shared" si="18"/>
        <v>5976.3500495863263</v>
      </c>
      <c r="L127">
        <f t="shared" si="19"/>
        <v>23.295844849352328</v>
      </c>
      <c r="M127">
        <f t="shared" si="20"/>
        <v>35716759.915190488</v>
      </c>
      <c r="O127" s="32">
        <f t="shared" si="22"/>
        <v>20705.90325937172</v>
      </c>
      <c r="P127">
        <f t="shared" si="23"/>
        <v>220.95473504507913</v>
      </c>
      <c r="Q127" s="32">
        <f t="shared" si="21"/>
        <v>20926.857994416798</v>
      </c>
      <c r="R127" s="32">
        <f t="shared" si="24"/>
        <v>4727.2880055832029</v>
      </c>
      <c r="S127">
        <f t="shared" si="25"/>
        <v>4727.2880055832029</v>
      </c>
      <c r="T127">
        <f t="shared" si="26"/>
        <v>18.426994239384165</v>
      </c>
      <c r="U127">
        <f t="shared" si="27"/>
        <v>22347251.887730815</v>
      </c>
      <c r="AK127">
        <v>92</v>
      </c>
      <c r="AL127">
        <v>17812.252662526087</v>
      </c>
      <c r="AM127">
        <v>503.06141000187563</v>
      </c>
    </row>
    <row r="128" spans="1:39" x14ac:dyDescent="0.3">
      <c r="A128" s="40">
        <v>37408</v>
      </c>
      <c r="B128" s="32">
        <v>23025.474999999999</v>
      </c>
      <c r="C128" s="38">
        <v>126</v>
      </c>
      <c r="D128" s="39">
        <f t="shared" si="28"/>
        <v>20690.20416666667</v>
      </c>
      <c r="E128" s="38">
        <f t="shared" si="29"/>
        <v>1.1128684286787083</v>
      </c>
      <c r="F128">
        <v>1.1454907713203208</v>
      </c>
      <c r="G128" s="45">
        <f t="shared" si="15"/>
        <v>20100.969450378259</v>
      </c>
      <c r="I128">
        <f t="shared" si="16"/>
        <v>19734.327565198149</v>
      </c>
      <c r="J128" s="46">
        <f t="shared" si="17"/>
        <v>3291.1474348018492</v>
      </c>
      <c r="K128">
        <f t="shared" si="18"/>
        <v>3291.1474348018492</v>
      </c>
      <c r="L128">
        <f t="shared" si="19"/>
        <v>14.293505062552885</v>
      </c>
      <c r="M128">
        <f t="shared" si="20"/>
        <v>10831651.437602792</v>
      </c>
      <c r="O128" s="32">
        <f t="shared" si="22"/>
        <v>21346.581395533442</v>
      </c>
      <c r="P128">
        <f t="shared" si="23"/>
        <v>304.89941526840755</v>
      </c>
      <c r="Q128" s="32">
        <f t="shared" si="21"/>
        <v>21651.480810801848</v>
      </c>
      <c r="R128" s="32">
        <f t="shared" si="24"/>
        <v>1373.9941891981507</v>
      </c>
      <c r="S128">
        <f t="shared" si="25"/>
        <v>1373.9941891981507</v>
      </c>
      <c r="T128">
        <f t="shared" si="26"/>
        <v>5.9672783697107263</v>
      </c>
      <c r="U128">
        <f t="shared" si="27"/>
        <v>1887860.0319502836</v>
      </c>
      <c r="AK128">
        <v>93</v>
      </c>
      <c r="AL128">
        <v>17868.784277310562</v>
      </c>
      <c r="AM128">
        <v>660.16862773974572</v>
      </c>
    </row>
    <row r="129" spans="1:39" x14ac:dyDescent="0.3">
      <c r="A129" s="40">
        <v>37438</v>
      </c>
      <c r="B129" s="32">
        <v>22534.66</v>
      </c>
      <c r="C129" s="38">
        <v>127</v>
      </c>
      <c r="D129" s="39">
        <f t="shared" si="28"/>
        <v>20742.036166666672</v>
      </c>
      <c r="E129" s="38">
        <f t="shared" si="29"/>
        <v>1.0864246797628359</v>
      </c>
      <c r="F129">
        <v>1.0677515452903443</v>
      </c>
      <c r="G129" s="45">
        <f t="shared" si="15"/>
        <v>21104.778634501858</v>
      </c>
      <c r="I129">
        <f t="shared" si="16"/>
        <v>19790.859179982621</v>
      </c>
      <c r="J129" s="46">
        <f t="shared" si="17"/>
        <v>2743.800820017379</v>
      </c>
      <c r="K129">
        <f t="shared" si="18"/>
        <v>2743.800820017379</v>
      </c>
      <c r="L129">
        <f t="shared" si="19"/>
        <v>12.175913992123153</v>
      </c>
      <c r="M129">
        <f t="shared" si="20"/>
        <v>7528442.9399280418</v>
      </c>
      <c r="O129" s="32">
        <f t="shared" si="22"/>
        <v>21828.11664864148</v>
      </c>
      <c r="P129">
        <f t="shared" si="23"/>
        <v>340.22658283633382</v>
      </c>
      <c r="Q129" s="32">
        <f t="shared" si="21"/>
        <v>22168.343231477815</v>
      </c>
      <c r="R129" s="32">
        <f t="shared" si="24"/>
        <v>366.31676852218516</v>
      </c>
      <c r="S129">
        <f t="shared" si="25"/>
        <v>366.31676852218516</v>
      </c>
      <c r="T129">
        <f t="shared" si="26"/>
        <v>1.6255704258337385</v>
      </c>
      <c r="U129">
        <f t="shared" si="27"/>
        <v>134187.97490053618</v>
      </c>
      <c r="AK129">
        <v>94</v>
      </c>
      <c r="AL129">
        <v>17925.315892095034</v>
      </c>
      <c r="AM129">
        <v>270.62077433381273</v>
      </c>
    </row>
    <row r="130" spans="1:39" x14ac:dyDescent="0.3">
      <c r="A130" s="40">
        <v>37469</v>
      </c>
      <c r="B130" s="32">
        <v>21551.686000000002</v>
      </c>
      <c r="C130" s="38">
        <v>128</v>
      </c>
      <c r="D130" s="39">
        <f t="shared" si="28"/>
        <v>20751.603166666668</v>
      </c>
      <c r="E130" s="38">
        <f t="shared" si="29"/>
        <v>1.0385552300180116</v>
      </c>
      <c r="F130">
        <v>1.0354501115788086</v>
      </c>
      <c r="G130" s="45">
        <f t="shared" si="15"/>
        <v>20813.833287572823</v>
      </c>
      <c r="I130">
        <f t="shared" si="16"/>
        <v>19847.390794767096</v>
      </c>
      <c r="J130" s="46">
        <f t="shared" si="17"/>
        <v>1704.2952052329056</v>
      </c>
      <c r="K130">
        <f t="shared" si="18"/>
        <v>1704.2952052329056</v>
      </c>
      <c r="L130">
        <f t="shared" si="19"/>
        <v>7.9079437461779341</v>
      </c>
      <c r="M130">
        <f t="shared" si="20"/>
        <v>2904622.1465798719</v>
      </c>
      <c r="O130" s="32">
        <f t="shared" si="22"/>
        <v>22045.011785182254</v>
      </c>
      <c r="P130">
        <f t="shared" si="23"/>
        <v>315.56029357722184</v>
      </c>
      <c r="Q130" s="32">
        <f t="shared" si="21"/>
        <v>22360.572078759476</v>
      </c>
      <c r="R130" s="32">
        <f t="shared" si="24"/>
        <v>-808.88607875947491</v>
      </c>
      <c r="S130">
        <f t="shared" si="25"/>
        <v>808.88607875947491</v>
      </c>
      <c r="T130">
        <f t="shared" si="26"/>
        <v>3.7532380471740114</v>
      </c>
      <c r="U130">
        <f t="shared" si="27"/>
        <v>654296.68841087946</v>
      </c>
      <c r="AK130">
        <v>95</v>
      </c>
      <c r="AL130">
        <v>17981.847506879509</v>
      </c>
      <c r="AM130">
        <v>1129.1926939827863</v>
      </c>
    </row>
    <row r="131" spans="1:39" x14ac:dyDescent="0.3">
      <c r="A131" s="40">
        <v>37500</v>
      </c>
      <c r="B131" s="32">
        <v>20234.432000000001</v>
      </c>
      <c r="C131" s="38">
        <v>129</v>
      </c>
      <c r="D131" s="39">
        <f t="shared" si="28"/>
        <v>20772.318166666671</v>
      </c>
      <c r="E131" s="38">
        <f t="shared" si="29"/>
        <v>0.97410562642306253</v>
      </c>
      <c r="F131">
        <v>0.99266807435118032</v>
      </c>
      <c r="G131" s="45">
        <f t="shared" ref="G131:G194" si="30">B131/F131</f>
        <v>20383.885130208771</v>
      </c>
      <c r="I131">
        <f t="shared" ref="I131:I194" si="31">$H$5+$H$8*C131</f>
        <v>19903.922409551567</v>
      </c>
      <c r="J131" s="46">
        <f t="shared" ref="J131:J194" si="32">B131-I131</f>
        <v>330.5095904484333</v>
      </c>
      <c r="K131">
        <f t="shared" ref="K131:K194" si="33">ABS(J131)</f>
        <v>330.5095904484333</v>
      </c>
      <c r="L131">
        <f t="shared" ref="L131:L194" si="34">(K131/B131)*100</f>
        <v>1.6334018688957186</v>
      </c>
      <c r="M131">
        <f t="shared" ref="M131:M194" si="35">K131^2</f>
        <v>109236.58937839112</v>
      </c>
      <c r="O131" s="32">
        <f t="shared" si="22"/>
        <v>21935.344063007582</v>
      </c>
      <c r="P131">
        <f t="shared" si="23"/>
        <v>230.51469042684303</v>
      </c>
      <c r="Q131" s="32">
        <f t="shared" ref="Q131:Q194" si="36">O131+P131</f>
        <v>22165.858753434426</v>
      </c>
      <c r="R131" s="32">
        <f t="shared" si="24"/>
        <v>-1931.4267534344253</v>
      </c>
      <c r="S131">
        <f t="shared" si="25"/>
        <v>1931.4267534344253</v>
      </c>
      <c r="T131">
        <f t="shared" si="26"/>
        <v>9.5452481860347014</v>
      </c>
      <c r="U131">
        <f t="shared" si="27"/>
        <v>3730409.3038822445</v>
      </c>
      <c r="AK131">
        <v>96</v>
      </c>
      <c r="AL131">
        <v>18038.37912166398</v>
      </c>
      <c r="AM131">
        <v>1487.6048850768238</v>
      </c>
    </row>
    <row r="132" spans="1:39" x14ac:dyDescent="0.3">
      <c r="A132" s="40">
        <v>37530</v>
      </c>
      <c r="B132" s="32">
        <v>21674.356</v>
      </c>
      <c r="C132" s="38">
        <v>130</v>
      </c>
      <c r="D132" s="39">
        <f t="shared" si="28"/>
        <v>20808.115333333335</v>
      </c>
      <c r="E132" s="38">
        <f t="shared" si="29"/>
        <v>1.0416299435479868</v>
      </c>
      <c r="F132">
        <v>1.027648663698602</v>
      </c>
      <c r="G132" s="45">
        <f t="shared" si="30"/>
        <v>21091.212167777263</v>
      </c>
      <c r="I132">
        <f t="shared" si="31"/>
        <v>19960.454024336042</v>
      </c>
      <c r="J132" s="46">
        <f t="shared" si="32"/>
        <v>1713.9019756639573</v>
      </c>
      <c r="K132">
        <f t="shared" si="33"/>
        <v>1713.9019756639573</v>
      </c>
      <c r="L132">
        <f t="shared" si="34"/>
        <v>7.9075104961086602</v>
      </c>
      <c r="M132">
        <f t="shared" si="35"/>
        <v>2937459.9821848162</v>
      </c>
      <c r="O132" s="32">
        <f t="shared" ref="O132:O195" si="37">($N$3*B132)+(1-$N$3)*(O131+P131)</f>
        <v>22067.558202747543</v>
      </c>
      <c r="P132">
        <f t="shared" ref="P132:P195" si="38">$N$3*(O132-O131)+((1-$N$3)*P131)</f>
        <v>210.85458028946661</v>
      </c>
      <c r="Q132" s="32">
        <f t="shared" si="36"/>
        <v>22278.412783037009</v>
      </c>
      <c r="R132" s="32">
        <f t="shared" ref="R132:R195" si="39">B132-Q132</f>
        <v>-604.05678303700915</v>
      </c>
      <c r="S132">
        <f t="shared" ref="S132:S195" si="40">ABS(R132)</f>
        <v>604.05678303700915</v>
      </c>
      <c r="T132">
        <f t="shared" ref="T132:T195" si="41">(S132/B132)*100</f>
        <v>2.7869653106971626</v>
      </c>
      <c r="U132">
        <f t="shared" ref="U132:U195" si="42">S132^2</f>
        <v>364884.59713302035</v>
      </c>
      <c r="AK132">
        <v>97</v>
      </c>
      <c r="AL132">
        <v>18094.910736448455</v>
      </c>
      <c r="AM132">
        <v>1307.0678776429995</v>
      </c>
    </row>
    <row r="133" spans="1:39" x14ac:dyDescent="0.3">
      <c r="A133" s="40">
        <v>37561</v>
      </c>
      <c r="B133" s="32">
        <v>19647.953000000001</v>
      </c>
      <c r="C133" s="38">
        <v>131</v>
      </c>
      <c r="D133" s="39">
        <f t="shared" si="28"/>
        <v>20808.071250000001</v>
      </c>
      <c r="E133" s="38">
        <f t="shared" si="29"/>
        <v>0.94424671868614451</v>
      </c>
      <c r="F133">
        <v>0.948635333789</v>
      </c>
      <c r="G133" s="45">
        <f t="shared" si="30"/>
        <v>20711.808110207072</v>
      </c>
      <c r="I133">
        <f t="shared" si="31"/>
        <v>20016.985639120514</v>
      </c>
      <c r="J133" s="46">
        <f t="shared" si="32"/>
        <v>-369.03263912051261</v>
      </c>
      <c r="K133">
        <f t="shared" si="33"/>
        <v>369.03263912051261</v>
      </c>
      <c r="L133">
        <f t="shared" si="34"/>
        <v>1.8782243581329443</v>
      </c>
      <c r="M133">
        <f t="shared" si="35"/>
        <v>136185.0887362505</v>
      </c>
      <c r="O133" s="32">
        <f t="shared" si="37"/>
        <v>21752.320826429608</v>
      </c>
      <c r="P133">
        <f t="shared" si="38"/>
        <v>105.63618896798633</v>
      </c>
      <c r="Q133" s="32">
        <f t="shared" si="36"/>
        <v>21857.957015397595</v>
      </c>
      <c r="R133" s="32">
        <f t="shared" si="39"/>
        <v>-2210.0040153975933</v>
      </c>
      <c r="S133">
        <f t="shared" si="40"/>
        <v>2210.0040153975933</v>
      </c>
      <c r="T133">
        <f t="shared" si="41"/>
        <v>11.248011512433855</v>
      </c>
      <c r="U133">
        <f t="shared" si="42"/>
        <v>4884117.7480734857</v>
      </c>
      <c r="AK133">
        <v>98</v>
      </c>
      <c r="AL133">
        <v>18151.442351232927</v>
      </c>
      <c r="AM133">
        <v>2284.3468513674816</v>
      </c>
    </row>
    <row r="134" spans="1:39" x14ac:dyDescent="0.3">
      <c r="A134" s="40">
        <v>37591</v>
      </c>
      <c r="B134" s="32">
        <v>18046.86</v>
      </c>
      <c r="C134" s="38">
        <v>132</v>
      </c>
      <c r="D134" s="39">
        <f t="shared" si="28"/>
        <v>20891.099333333335</v>
      </c>
      <c r="E134" s="38">
        <f t="shared" si="29"/>
        <v>0.86385401323542921</v>
      </c>
      <c r="F134">
        <v>0.90502481175337468</v>
      </c>
      <c r="G134" s="45">
        <f t="shared" si="30"/>
        <v>19940.735066739686</v>
      </c>
      <c r="I134">
        <f t="shared" si="31"/>
        <v>20073.517253904989</v>
      </c>
      <c r="J134" s="46">
        <f t="shared" si="32"/>
        <v>-2026.6572539049885</v>
      </c>
      <c r="K134">
        <f t="shared" si="33"/>
        <v>2026.6572539049885</v>
      </c>
      <c r="L134">
        <f t="shared" si="34"/>
        <v>11.229971606722657</v>
      </c>
      <c r="M134">
        <f t="shared" si="35"/>
        <v>4107339.6248057089</v>
      </c>
      <c r="O134" s="32">
        <f t="shared" si="37"/>
        <v>21095.737612318077</v>
      </c>
      <c r="P134">
        <f t="shared" si="38"/>
        <v>-46.807691647917238</v>
      </c>
      <c r="Q134" s="32">
        <f t="shared" si="36"/>
        <v>21048.929920670158</v>
      </c>
      <c r="R134" s="32">
        <f t="shared" si="39"/>
        <v>-3002.0699206701574</v>
      </c>
      <c r="S134">
        <f t="shared" si="40"/>
        <v>3002.0699206701574</v>
      </c>
      <c r="T134">
        <f t="shared" si="41"/>
        <v>16.634860140047394</v>
      </c>
      <c r="U134">
        <f t="shared" si="42"/>
        <v>9012423.8085925262</v>
      </c>
      <c r="AK134">
        <v>99</v>
      </c>
      <c r="AL134">
        <v>18207.973966017402</v>
      </c>
      <c r="AM134">
        <v>2183.7134170343634</v>
      </c>
    </row>
    <row r="135" spans="1:39" x14ac:dyDescent="0.3">
      <c r="A135" s="40">
        <v>37622</v>
      </c>
      <c r="B135" s="32">
        <v>17335.05</v>
      </c>
      <c r="C135" s="38">
        <v>133</v>
      </c>
      <c r="D135" s="39">
        <f t="shared" si="28"/>
        <v>21046.614833333337</v>
      </c>
      <c r="E135" s="38">
        <f t="shared" si="29"/>
        <v>0.82365027047223704</v>
      </c>
      <c r="F135">
        <v>0.78848349976476739</v>
      </c>
      <c r="G135" s="45">
        <f t="shared" si="30"/>
        <v>21985.304708559735</v>
      </c>
      <c r="I135">
        <f t="shared" si="31"/>
        <v>20130.048868689461</v>
      </c>
      <c r="J135" s="46">
        <f t="shared" si="32"/>
        <v>-2794.9988686894612</v>
      </c>
      <c r="K135">
        <f t="shared" si="33"/>
        <v>2794.9988686894612</v>
      </c>
      <c r="L135">
        <f t="shared" si="34"/>
        <v>16.123396636810746</v>
      </c>
      <c r="M135">
        <f t="shared" si="35"/>
        <v>7812018.6759753684</v>
      </c>
      <c r="O135" s="32">
        <f t="shared" si="37"/>
        <v>20306.153936536124</v>
      </c>
      <c r="P135">
        <f t="shared" si="38"/>
        <v>-195.36288847472429</v>
      </c>
      <c r="Q135" s="32">
        <f t="shared" si="36"/>
        <v>20110.791048061401</v>
      </c>
      <c r="R135" s="32">
        <f t="shared" si="39"/>
        <v>-2775.7410480614017</v>
      </c>
      <c r="S135">
        <f t="shared" si="40"/>
        <v>2775.7410480614017</v>
      </c>
      <c r="T135">
        <f t="shared" si="41"/>
        <v>16.012304827856866</v>
      </c>
      <c r="U135">
        <f t="shared" si="42"/>
        <v>7704738.3658930082</v>
      </c>
      <c r="AK135">
        <v>100</v>
      </c>
      <c r="AL135">
        <v>18264.505580801873</v>
      </c>
      <c r="AM135">
        <v>-93.767969855602132</v>
      </c>
    </row>
    <row r="136" spans="1:39" x14ac:dyDescent="0.3">
      <c r="A136" s="40">
        <v>37653</v>
      </c>
      <c r="B136" s="32">
        <v>15631.980000000001</v>
      </c>
      <c r="C136" s="38">
        <v>134</v>
      </c>
      <c r="D136" s="39">
        <f t="shared" si="28"/>
        <v>21170.288291666671</v>
      </c>
      <c r="E136" s="38">
        <f t="shared" si="29"/>
        <v>0.73839240092697589</v>
      </c>
      <c r="F136">
        <v>0.77764571959754814</v>
      </c>
      <c r="G136" s="45">
        <f t="shared" si="30"/>
        <v>20101.673044750965</v>
      </c>
      <c r="I136">
        <f t="shared" si="31"/>
        <v>20186.580483473936</v>
      </c>
      <c r="J136" s="46">
        <f t="shared" si="32"/>
        <v>-4554.6004834739342</v>
      </c>
      <c r="K136">
        <f t="shared" si="33"/>
        <v>4554.6004834739342</v>
      </c>
      <c r="L136">
        <f t="shared" si="34"/>
        <v>29.13642726944337</v>
      </c>
      <c r="M136">
        <f t="shared" si="35"/>
        <v>20744385.564060993</v>
      </c>
      <c r="O136" s="32">
        <f t="shared" si="37"/>
        <v>19215.028838449121</v>
      </c>
      <c r="P136">
        <f t="shared" si="38"/>
        <v>-374.51533039718004</v>
      </c>
      <c r="Q136" s="32">
        <f t="shared" si="36"/>
        <v>18840.513508051943</v>
      </c>
      <c r="R136" s="32">
        <f t="shared" si="39"/>
        <v>-3208.5335080519417</v>
      </c>
      <c r="S136">
        <f t="shared" si="40"/>
        <v>3208.5335080519417</v>
      </c>
      <c r="T136">
        <f t="shared" si="41"/>
        <v>20.525445324597023</v>
      </c>
      <c r="U136">
        <f t="shared" si="42"/>
        <v>10294687.2722921</v>
      </c>
      <c r="AK136">
        <v>101</v>
      </c>
      <c r="AL136">
        <v>18321.037195586348</v>
      </c>
      <c r="AM136">
        <v>777.23482390729623</v>
      </c>
    </row>
    <row r="137" spans="1:39" x14ac:dyDescent="0.3">
      <c r="A137" s="40">
        <v>37681</v>
      </c>
      <c r="B137" s="32">
        <v>20259.7</v>
      </c>
      <c r="C137" s="38">
        <v>135</v>
      </c>
      <c r="D137" s="39">
        <f t="shared" ref="D137:D200" si="43">AVERAGE(AVERAGE(B131:B142),AVERAGE(B132:B143))</f>
        <v>21325.135083333334</v>
      </c>
      <c r="E137" s="38">
        <f t="shared" ref="E137:E200" si="44">B137/D137</f>
        <v>0.95003853062736165</v>
      </c>
      <c r="F137">
        <v>0.98442687075932223</v>
      </c>
      <c r="G137" s="45">
        <f t="shared" si="30"/>
        <v>20580.198084569754</v>
      </c>
      <c r="I137">
        <f t="shared" si="31"/>
        <v>20243.112098258411</v>
      </c>
      <c r="J137" s="46">
        <f t="shared" si="32"/>
        <v>16.587901741590031</v>
      </c>
      <c r="K137">
        <f t="shared" si="33"/>
        <v>16.587901741590031</v>
      </c>
      <c r="L137">
        <f t="shared" si="34"/>
        <v>8.1876344376224874E-2</v>
      </c>
      <c r="M137">
        <f t="shared" si="35"/>
        <v>275.15848418864556</v>
      </c>
      <c r="O137" s="32">
        <f t="shared" si="37"/>
        <v>19124.350806441558</v>
      </c>
      <c r="P137">
        <f t="shared" si="38"/>
        <v>-317.7478707192567</v>
      </c>
      <c r="Q137" s="32">
        <f t="shared" si="36"/>
        <v>18806.602935722301</v>
      </c>
      <c r="R137" s="32">
        <f t="shared" si="39"/>
        <v>1453.0970642776992</v>
      </c>
      <c r="S137">
        <f t="shared" si="40"/>
        <v>1453.0970642776992</v>
      </c>
      <c r="T137">
        <f t="shared" si="41"/>
        <v>7.172352326429805</v>
      </c>
      <c r="U137">
        <f t="shared" si="42"/>
        <v>2111491.078212468</v>
      </c>
      <c r="AK137">
        <v>102</v>
      </c>
      <c r="AL137">
        <v>18377.568810370823</v>
      </c>
      <c r="AM137">
        <v>690.10641395643324</v>
      </c>
    </row>
    <row r="138" spans="1:39" x14ac:dyDescent="0.3">
      <c r="A138" s="40">
        <v>37712</v>
      </c>
      <c r="B138" s="32">
        <v>24056.181999999997</v>
      </c>
      <c r="C138" s="38">
        <v>136</v>
      </c>
      <c r="D138" s="39">
        <f t="shared" si="43"/>
        <v>21530.867208333333</v>
      </c>
      <c r="E138" s="38">
        <f t="shared" si="44"/>
        <v>1.1172881132576613</v>
      </c>
      <c r="F138">
        <v>1.1117382481947575</v>
      </c>
      <c r="G138" s="45">
        <f t="shared" si="30"/>
        <v>21638.35060911367</v>
      </c>
      <c r="I138">
        <f t="shared" si="31"/>
        <v>20299.643713042882</v>
      </c>
      <c r="J138" s="46">
        <f t="shared" si="32"/>
        <v>3756.5382869571149</v>
      </c>
      <c r="K138">
        <f t="shared" si="33"/>
        <v>3756.5382869571149</v>
      </c>
      <c r="L138">
        <f t="shared" si="34"/>
        <v>15.615687838398943</v>
      </c>
      <c r="M138">
        <f t="shared" si="35"/>
        <v>14111579.901374696</v>
      </c>
      <c r="O138" s="32">
        <f t="shared" si="37"/>
        <v>19856.518748577844</v>
      </c>
      <c r="P138">
        <f t="shared" si="38"/>
        <v>-107.76470814814817</v>
      </c>
      <c r="Q138" s="32">
        <f t="shared" si="36"/>
        <v>19748.754040429696</v>
      </c>
      <c r="R138" s="32">
        <f t="shared" si="39"/>
        <v>4307.427959570301</v>
      </c>
      <c r="S138">
        <f t="shared" si="40"/>
        <v>4307.427959570301</v>
      </c>
      <c r="T138">
        <f t="shared" si="41"/>
        <v>17.905700744907492</v>
      </c>
      <c r="U138">
        <f t="shared" si="42"/>
        <v>18553935.626887966</v>
      </c>
      <c r="AK138">
        <v>103</v>
      </c>
      <c r="AL138">
        <v>18434.100425155295</v>
      </c>
      <c r="AM138">
        <v>18.990171536137495</v>
      </c>
    </row>
    <row r="139" spans="1:39" x14ac:dyDescent="0.3">
      <c r="A139" s="40">
        <v>37742</v>
      </c>
      <c r="B139" s="32">
        <v>25742.896000000001</v>
      </c>
      <c r="C139" s="38">
        <v>137</v>
      </c>
      <c r="D139" s="39">
        <f t="shared" si="43"/>
        <v>21678.455291666665</v>
      </c>
      <c r="E139" s="38">
        <f t="shared" si="44"/>
        <v>1.1874875609746849</v>
      </c>
      <c r="F139">
        <v>1.2139205042391408</v>
      </c>
      <c r="G139" s="45">
        <f t="shared" si="30"/>
        <v>21206.410065653428</v>
      </c>
      <c r="I139">
        <f t="shared" si="31"/>
        <v>20356.175327827354</v>
      </c>
      <c r="J139" s="46">
        <f t="shared" si="32"/>
        <v>5386.720672172647</v>
      </c>
      <c r="K139">
        <f t="shared" si="33"/>
        <v>5386.720672172647</v>
      </c>
      <c r="L139">
        <f t="shared" si="34"/>
        <v>20.92507646448421</v>
      </c>
      <c r="M139">
        <f t="shared" si="35"/>
        <v>29016759.600012135</v>
      </c>
      <c r="O139" s="32">
        <f t="shared" si="37"/>
        <v>20947.582432343755</v>
      </c>
      <c r="P139">
        <f t="shared" si="38"/>
        <v>132.00097023466373</v>
      </c>
      <c r="Q139" s="32">
        <f t="shared" si="36"/>
        <v>21079.583402578421</v>
      </c>
      <c r="R139" s="32">
        <f t="shared" si="39"/>
        <v>4663.31259742158</v>
      </c>
      <c r="S139">
        <f t="shared" si="40"/>
        <v>4663.31259742158</v>
      </c>
      <c r="T139">
        <f t="shared" si="41"/>
        <v>18.114949450215622</v>
      </c>
      <c r="U139">
        <f t="shared" si="42"/>
        <v>21746484.381270804</v>
      </c>
      <c r="AK139">
        <v>104</v>
      </c>
      <c r="AL139">
        <v>18490.632039939766</v>
      </c>
      <c r="AM139">
        <v>1001.195498932324</v>
      </c>
    </row>
    <row r="140" spans="1:39" x14ac:dyDescent="0.3">
      <c r="A140" s="40">
        <v>37773</v>
      </c>
      <c r="B140" s="32">
        <v>24929.399000000001</v>
      </c>
      <c r="C140" s="38">
        <v>138</v>
      </c>
      <c r="D140" s="39">
        <f t="shared" si="43"/>
        <v>21837.29791666667</v>
      </c>
      <c r="E140" s="38">
        <f t="shared" si="44"/>
        <v>1.1415972385930302</v>
      </c>
      <c r="F140">
        <v>1.1454907713203208</v>
      </c>
      <c r="G140" s="45">
        <f t="shared" si="30"/>
        <v>21763.07275812075</v>
      </c>
      <c r="I140">
        <f t="shared" si="31"/>
        <v>20412.706942611829</v>
      </c>
      <c r="J140" s="46">
        <f t="shared" si="32"/>
        <v>4516.6920573881725</v>
      </c>
      <c r="K140">
        <f t="shared" si="33"/>
        <v>4516.6920573881725</v>
      </c>
      <c r="L140">
        <f t="shared" si="34"/>
        <v>18.117933999885729</v>
      </c>
      <c r="M140">
        <f t="shared" si="35"/>
        <v>20400507.141273402</v>
      </c>
      <c r="O140" s="32">
        <f t="shared" si="37"/>
        <v>21849.546522062737</v>
      </c>
      <c r="P140">
        <f t="shared" si="38"/>
        <v>285.9935941315274</v>
      </c>
      <c r="Q140" s="32">
        <f t="shared" si="36"/>
        <v>22135.540116194265</v>
      </c>
      <c r="R140" s="32">
        <f t="shared" si="39"/>
        <v>2793.8588838057367</v>
      </c>
      <c r="S140">
        <f t="shared" si="40"/>
        <v>2793.8588838057367</v>
      </c>
      <c r="T140">
        <f t="shared" si="41"/>
        <v>11.207084790955998</v>
      </c>
      <c r="U140">
        <f t="shared" si="42"/>
        <v>7805647.4626202369</v>
      </c>
      <c r="AK140">
        <v>105</v>
      </c>
      <c r="AL140">
        <v>18547.163654724241</v>
      </c>
      <c r="AM140">
        <v>308.90161385426472</v>
      </c>
    </row>
    <row r="141" spans="1:39" x14ac:dyDescent="0.3">
      <c r="A141" s="40">
        <v>37803</v>
      </c>
      <c r="B141" s="32">
        <v>24363.108</v>
      </c>
      <c r="C141" s="38">
        <v>139</v>
      </c>
      <c r="D141" s="39">
        <f t="shared" si="43"/>
        <v>21979.198833333336</v>
      </c>
      <c r="E141" s="38">
        <f t="shared" si="44"/>
        <v>1.1084620592744838</v>
      </c>
      <c r="F141">
        <v>1.0677515452903443</v>
      </c>
      <c r="G141" s="45">
        <f t="shared" si="30"/>
        <v>22817.206968663439</v>
      </c>
      <c r="I141">
        <f t="shared" si="31"/>
        <v>20469.238557396304</v>
      </c>
      <c r="J141" s="46">
        <f t="shared" si="32"/>
        <v>3893.8694426036964</v>
      </c>
      <c r="K141">
        <f t="shared" si="33"/>
        <v>3893.8694426036964</v>
      </c>
      <c r="L141">
        <f t="shared" si="34"/>
        <v>15.982646559723399</v>
      </c>
      <c r="M141">
        <f t="shared" si="35"/>
        <v>15162219.236042822</v>
      </c>
      <c r="O141" s="32">
        <f t="shared" si="37"/>
        <v>22581.053692955415</v>
      </c>
      <c r="P141">
        <f t="shared" si="38"/>
        <v>375.09630948375735</v>
      </c>
      <c r="Q141" s="32">
        <f t="shared" si="36"/>
        <v>22956.150002439172</v>
      </c>
      <c r="R141" s="32">
        <f t="shared" si="39"/>
        <v>1406.9579975608285</v>
      </c>
      <c r="S141">
        <f t="shared" si="40"/>
        <v>1406.9579975608285</v>
      </c>
      <c r="T141">
        <f t="shared" si="41"/>
        <v>5.7749528408314266</v>
      </c>
      <c r="U141">
        <f t="shared" si="42"/>
        <v>1979530.8069003765</v>
      </c>
      <c r="AK141">
        <v>106</v>
      </c>
      <c r="AL141">
        <v>18603.695269508717</v>
      </c>
      <c r="AM141">
        <v>275.51480037383953</v>
      </c>
    </row>
    <row r="142" spans="1:39" x14ac:dyDescent="0.3">
      <c r="A142" s="40">
        <v>37834</v>
      </c>
      <c r="B142" s="32">
        <v>22691.400999999998</v>
      </c>
      <c r="C142" s="38">
        <v>140</v>
      </c>
      <c r="D142" s="39">
        <f t="shared" si="43"/>
        <v>22103.501541666665</v>
      </c>
      <c r="E142" s="38">
        <f t="shared" si="44"/>
        <v>1.0265975713044877</v>
      </c>
      <c r="F142">
        <v>1.0354501115788086</v>
      </c>
      <c r="G142" s="45">
        <f t="shared" si="30"/>
        <v>21914.528518811159</v>
      </c>
      <c r="I142">
        <f t="shared" si="31"/>
        <v>20525.770172180775</v>
      </c>
      <c r="J142" s="46">
        <f t="shared" si="32"/>
        <v>2165.6308278192228</v>
      </c>
      <c r="K142">
        <f t="shared" si="33"/>
        <v>2165.6308278192228</v>
      </c>
      <c r="L142">
        <f t="shared" si="34"/>
        <v>9.5438392182978173</v>
      </c>
      <c r="M142">
        <f t="shared" si="35"/>
        <v>4689956.8824009718</v>
      </c>
      <c r="O142" s="32">
        <f t="shared" si="37"/>
        <v>22903.200201951338</v>
      </c>
      <c r="P142">
        <f t="shared" si="38"/>
        <v>364.50634938619066</v>
      </c>
      <c r="Q142" s="32">
        <f t="shared" si="36"/>
        <v>23267.706551337527</v>
      </c>
      <c r="R142" s="32">
        <f t="shared" si="39"/>
        <v>-576.30555133752932</v>
      </c>
      <c r="S142">
        <f t="shared" si="40"/>
        <v>576.30555133752932</v>
      </c>
      <c r="T142">
        <f t="shared" si="41"/>
        <v>2.5397530603664769</v>
      </c>
      <c r="U142">
        <f t="shared" si="42"/>
        <v>332128.08850245364</v>
      </c>
      <c r="AK142">
        <v>107</v>
      </c>
      <c r="AL142">
        <v>18660.226884293188</v>
      </c>
      <c r="AM142">
        <v>134.46203878004962</v>
      </c>
    </row>
    <row r="143" spans="1:39" x14ac:dyDescent="0.3">
      <c r="A143" s="40">
        <v>37865</v>
      </c>
      <c r="B143" s="32">
        <v>22811.040000000001</v>
      </c>
      <c r="C143" s="38">
        <v>141</v>
      </c>
      <c r="D143" s="39">
        <f t="shared" si="43"/>
        <v>22394.793166666663</v>
      </c>
      <c r="E143" s="38">
        <f t="shared" si="44"/>
        <v>1.0185867683722525</v>
      </c>
      <c r="F143">
        <v>0.99266807435118032</v>
      </c>
      <c r="G143" s="45">
        <f t="shared" si="30"/>
        <v>22979.524162605481</v>
      </c>
      <c r="I143">
        <f t="shared" si="31"/>
        <v>20582.30178696525</v>
      </c>
      <c r="J143" s="46">
        <f t="shared" si="32"/>
        <v>2228.7382130347505</v>
      </c>
      <c r="K143">
        <f t="shared" si="33"/>
        <v>2228.7382130347505</v>
      </c>
      <c r="L143">
        <f t="shared" si="34"/>
        <v>9.7704366527556417</v>
      </c>
      <c r="M143">
        <f t="shared" si="35"/>
        <v>4967274.0222413326</v>
      </c>
      <c r="O143" s="32">
        <f t="shared" si="37"/>
        <v>23176.373241070025</v>
      </c>
      <c r="P143">
        <f t="shared" si="38"/>
        <v>346.23968733268987</v>
      </c>
      <c r="Q143" s="32">
        <f t="shared" si="36"/>
        <v>23522.612928402716</v>
      </c>
      <c r="R143" s="32">
        <f t="shared" si="39"/>
        <v>-711.57292840271475</v>
      </c>
      <c r="S143">
        <f t="shared" si="40"/>
        <v>711.57292840271475</v>
      </c>
      <c r="T143">
        <f t="shared" si="41"/>
        <v>3.1194234388380133</v>
      </c>
      <c r="U143">
        <f t="shared" si="42"/>
        <v>506336.03243561502</v>
      </c>
      <c r="AK143">
        <v>108</v>
      </c>
      <c r="AL143">
        <v>18716.758499077663</v>
      </c>
      <c r="AM143">
        <v>-45.681440690052113</v>
      </c>
    </row>
    <row r="144" spans="1:39" x14ac:dyDescent="0.3">
      <c r="A144" s="40">
        <v>37895</v>
      </c>
      <c r="B144" s="32">
        <v>24035.319</v>
      </c>
      <c r="C144" s="38">
        <v>142</v>
      </c>
      <c r="D144" s="39">
        <f t="shared" si="43"/>
        <v>22756.504499999995</v>
      </c>
      <c r="E144" s="38">
        <f t="shared" si="44"/>
        <v>1.0561955593839116</v>
      </c>
      <c r="F144">
        <v>1.027648663698602</v>
      </c>
      <c r="G144" s="45">
        <f t="shared" si="30"/>
        <v>23388.653971966138</v>
      </c>
      <c r="I144">
        <f t="shared" si="31"/>
        <v>20638.833401749722</v>
      </c>
      <c r="J144" s="46">
        <f t="shared" si="32"/>
        <v>3396.4855982502777</v>
      </c>
      <c r="K144">
        <f t="shared" si="33"/>
        <v>3396.4855982502777</v>
      </c>
      <c r="L144">
        <f t="shared" si="34"/>
        <v>14.131227458434306</v>
      </c>
      <c r="M144">
        <f t="shared" si="35"/>
        <v>11536114.419121547</v>
      </c>
      <c r="O144" s="32">
        <f t="shared" si="37"/>
        <v>23625.154142722175</v>
      </c>
      <c r="P144">
        <f t="shared" si="38"/>
        <v>366.74793019658182</v>
      </c>
      <c r="Q144" s="32">
        <f t="shared" si="36"/>
        <v>23991.902072918758</v>
      </c>
      <c r="R144" s="32">
        <f t="shared" si="39"/>
        <v>43.416927081241738</v>
      </c>
      <c r="S144">
        <f t="shared" si="40"/>
        <v>43.416927081241738</v>
      </c>
      <c r="T144">
        <f t="shared" si="41"/>
        <v>0.18063803139555476</v>
      </c>
      <c r="U144">
        <f t="shared" si="42"/>
        <v>1885.0295571778622</v>
      </c>
      <c r="AK144">
        <v>109</v>
      </c>
      <c r="AL144">
        <v>18773.290113862135</v>
      </c>
      <c r="AM144">
        <v>1219.660917710491</v>
      </c>
    </row>
    <row r="145" spans="1:39" x14ac:dyDescent="0.3">
      <c r="A145" s="40">
        <v>37926</v>
      </c>
      <c r="B145" s="32">
        <v>20829.103999999999</v>
      </c>
      <c r="C145" s="38">
        <v>143</v>
      </c>
      <c r="D145" s="39">
        <f t="shared" si="43"/>
        <v>23036.808333333334</v>
      </c>
      <c r="E145" s="38">
        <f t="shared" si="44"/>
        <v>0.90416622383670764</v>
      </c>
      <c r="F145">
        <v>0.948635333789</v>
      </c>
      <c r="G145" s="45">
        <f t="shared" si="30"/>
        <v>21956.913534735475</v>
      </c>
      <c r="I145">
        <f t="shared" si="31"/>
        <v>20695.365016534197</v>
      </c>
      <c r="J145" s="46">
        <f t="shared" si="32"/>
        <v>133.73898346580245</v>
      </c>
      <c r="K145">
        <f t="shared" si="33"/>
        <v>133.73898346580245</v>
      </c>
      <c r="L145">
        <f t="shared" si="34"/>
        <v>0.64207746749837369</v>
      </c>
      <c r="M145">
        <f t="shared" si="35"/>
        <v>17886.115698466179</v>
      </c>
      <c r="O145" s="32">
        <f t="shared" si="37"/>
        <v>23359.34245833501</v>
      </c>
      <c r="P145">
        <f t="shared" si="38"/>
        <v>240.23600727983248</v>
      </c>
      <c r="Q145" s="32">
        <f t="shared" si="36"/>
        <v>23599.578465614843</v>
      </c>
      <c r="R145" s="32">
        <f t="shared" si="39"/>
        <v>-2770.4744656148432</v>
      </c>
      <c r="S145">
        <f t="shared" si="40"/>
        <v>2770.4744656148432</v>
      </c>
      <c r="T145">
        <f t="shared" si="41"/>
        <v>13.300977639819953</v>
      </c>
      <c r="U145">
        <f t="shared" si="42"/>
        <v>7675528.7646238515</v>
      </c>
      <c r="AK145">
        <v>110</v>
      </c>
      <c r="AL145">
        <v>18829.82172864661</v>
      </c>
      <c r="AM145">
        <v>1130.4553086050728</v>
      </c>
    </row>
    <row r="146" spans="1:39" x14ac:dyDescent="0.3">
      <c r="A146" s="40">
        <v>37956</v>
      </c>
      <c r="B146" s="32">
        <v>20677.932000000001</v>
      </c>
      <c r="C146" s="38">
        <v>144</v>
      </c>
      <c r="D146" s="39">
        <f t="shared" si="43"/>
        <v>23313.182458333336</v>
      </c>
      <c r="E146" s="38">
        <f t="shared" si="44"/>
        <v>0.88696307494512139</v>
      </c>
      <c r="F146">
        <v>0.90502481175337468</v>
      </c>
      <c r="G146" s="45">
        <f t="shared" si="30"/>
        <v>22847.917241008057</v>
      </c>
      <c r="I146">
        <f t="shared" si="31"/>
        <v>20751.896631318668</v>
      </c>
      <c r="J146" s="46">
        <f t="shared" si="32"/>
        <v>-73.964631318667671</v>
      </c>
      <c r="K146">
        <f t="shared" si="33"/>
        <v>73.964631318667671</v>
      </c>
      <c r="L146">
        <f t="shared" si="34"/>
        <v>0.35769839710599527</v>
      </c>
      <c r="M146">
        <f t="shared" si="35"/>
        <v>5470.7666861064345</v>
      </c>
      <c r="O146" s="32">
        <f t="shared" si="37"/>
        <v>23015.249172491876</v>
      </c>
      <c r="P146">
        <f t="shared" si="38"/>
        <v>123.37014865523933</v>
      </c>
      <c r="Q146" s="32">
        <f t="shared" si="36"/>
        <v>23138.619321147115</v>
      </c>
      <c r="R146" s="32">
        <f t="shared" si="39"/>
        <v>-2460.6873211471138</v>
      </c>
      <c r="S146">
        <f t="shared" si="40"/>
        <v>2460.6873211471138</v>
      </c>
      <c r="T146">
        <f t="shared" si="41"/>
        <v>11.90006486696597</v>
      </c>
      <c r="U146">
        <f t="shared" si="42"/>
        <v>6054982.0924541596</v>
      </c>
      <c r="AK146">
        <v>111</v>
      </c>
      <c r="AL146">
        <v>18886.353343431081</v>
      </c>
      <c r="AM146">
        <v>528.06388520287874</v>
      </c>
    </row>
    <row r="147" spans="1:39" x14ac:dyDescent="0.3">
      <c r="A147" s="40">
        <v>37987</v>
      </c>
      <c r="B147" s="32">
        <v>18109.600000000002</v>
      </c>
      <c r="C147" s="38">
        <v>145</v>
      </c>
      <c r="D147" s="39">
        <f t="shared" si="43"/>
        <v>23547.491333333332</v>
      </c>
      <c r="E147" s="38">
        <f t="shared" si="44"/>
        <v>0.76906706296837812</v>
      </c>
      <c r="F147">
        <v>0.78848349976476739</v>
      </c>
      <c r="G147" s="45">
        <f t="shared" si="30"/>
        <v>22967.633444964591</v>
      </c>
      <c r="I147">
        <f t="shared" si="31"/>
        <v>20808.428246103143</v>
      </c>
      <c r="J147" s="46">
        <f t="shared" si="32"/>
        <v>-2698.8282461031413</v>
      </c>
      <c r="K147">
        <f t="shared" si="33"/>
        <v>2698.8282461031413</v>
      </c>
      <c r="L147">
        <f t="shared" si="34"/>
        <v>14.902749072884774</v>
      </c>
      <c r="M147">
        <f t="shared" si="35"/>
        <v>7283673.9019641578</v>
      </c>
      <c r="O147" s="32">
        <f t="shared" si="37"/>
        <v>22132.815456917695</v>
      </c>
      <c r="P147">
        <f t="shared" si="38"/>
        <v>-77.79062419064482</v>
      </c>
      <c r="Q147" s="32">
        <f t="shared" si="36"/>
        <v>22055.024832727049</v>
      </c>
      <c r="R147" s="32">
        <f t="shared" si="39"/>
        <v>-3945.424832727047</v>
      </c>
      <c r="S147">
        <f t="shared" si="40"/>
        <v>3945.424832727047</v>
      </c>
      <c r="T147">
        <f t="shared" si="41"/>
        <v>21.786372049780482</v>
      </c>
      <c r="U147">
        <f t="shared" si="42"/>
        <v>15566377.110699248</v>
      </c>
      <c r="AK147">
        <v>112</v>
      </c>
      <c r="AL147">
        <v>18942.884958215556</v>
      </c>
      <c r="AM147">
        <v>1068.4046021870236</v>
      </c>
    </row>
    <row r="148" spans="1:39" x14ac:dyDescent="0.3">
      <c r="A148" s="40">
        <v>38018</v>
      </c>
      <c r="B148" s="32">
        <v>17840.695</v>
      </c>
      <c r="C148" s="38">
        <v>146</v>
      </c>
      <c r="D148" s="39">
        <f t="shared" si="43"/>
        <v>23739.434666666664</v>
      </c>
      <c r="E148" s="38">
        <f t="shared" si="44"/>
        <v>0.75152147683831394</v>
      </c>
      <c r="F148">
        <v>0.77764571959754814</v>
      </c>
      <c r="G148" s="45">
        <f t="shared" si="30"/>
        <v>22941.931718254713</v>
      </c>
      <c r="I148">
        <f t="shared" si="31"/>
        <v>20864.959860887619</v>
      </c>
      <c r="J148" s="46">
        <f t="shared" si="32"/>
        <v>-3024.2648608876189</v>
      </c>
      <c r="K148">
        <f t="shared" si="33"/>
        <v>3024.2648608876189</v>
      </c>
      <c r="L148">
        <f t="shared" si="34"/>
        <v>16.951496905740608</v>
      </c>
      <c r="M148">
        <f t="shared" si="35"/>
        <v>9146177.9487996083</v>
      </c>
      <c r="O148" s="32">
        <f t="shared" si="37"/>
        <v>21212.158866181639</v>
      </c>
      <c r="P148">
        <f t="shared" si="38"/>
        <v>-246.36381749972713</v>
      </c>
      <c r="Q148" s="32">
        <f t="shared" si="36"/>
        <v>20965.79504868191</v>
      </c>
      <c r="R148" s="32">
        <f t="shared" si="39"/>
        <v>-3125.1000486819103</v>
      </c>
      <c r="S148">
        <f t="shared" si="40"/>
        <v>3125.1000486819103</v>
      </c>
      <c r="T148">
        <f t="shared" si="41"/>
        <v>17.516694549634476</v>
      </c>
      <c r="U148">
        <f t="shared" si="42"/>
        <v>9766250.3142716773</v>
      </c>
      <c r="AK148">
        <v>113</v>
      </c>
      <c r="AL148">
        <v>18999.416573000028</v>
      </c>
      <c r="AM148">
        <v>1431.0456470484824</v>
      </c>
    </row>
    <row r="149" spans="1:39" x14ac:dyDescent="0.3">
      <c r="A149" s="40">
        <v>38047</v>
      </c>
      <c r="B149" s="32">
        <v>25041.984</v>
      </c>
      <c r="C149" s="38">
        <v>147</v>
      </c>
      <c r="D149" s="39">
        <f t="shared" si="43"/>
        <v>23954.931833333332</v>
      </c>
      <c r="E149" s="38">
        <f t="shared" si="44"/>
        <v>1.0453790548948267</v>
      </c>
      <c r="F149">
        <v>0.98442687075932223</v>
      </c>
      <c r="G149" s="45">
        <f t="shared" si="30"/>
        <v>25438.135369755051</v>
      </c>
      <c r="I149">
        <f t="shared" si="31"/>
        <v>20921.49147567209</v>
      </c>
      <c r="J149" s="46">
        <f t="shared" si="32"/>
        <v>4120.4925243279104</v>
      </c>
      <c r="K149">
        <f t="shared" si="33"/>
        <v>4120.4925243279104</v>
      </c>
      <c r="L149">
        <f t="shared" si="34"/>
        <v>16.454337341354062</v>
      </c>
      <c r="M149">
        <f t="shared" si="35"/>
        <v>16978458.643042196</v>
      </c>
      <c r="O149" s="32">
        <f t="shared" si="37"/>
        <v>21781.032838945532</v>
      </c>
      <c r="P149">
        <f t="shared" si="38"/>
        <v>-83.316259447003077</v>
      </c>
      <c r="Q149" s="32">
        <f t="shared" si="36"/>
        <v>21697.71657949853</v>
      </c>
      <c r="R149" s="32">
        <f t="shared" si="39"/>
        <v>3344.26742050147</v>
      </c>
      <c r="S149">
        <f t="shared" si="40"/>
        <v>3344.26742050147</v>
      </c>
      <c r="T149">
        <f t="shared" si="41"/>
        <v>13.354642429695145</v>
      </c>
      <c r="U149">
        <f t="shared" si="42"/>
        <v>11184124.579827556</v>
      </c>
      <c r="AK149">
        <v>114</v>
      </c>
      <c r="AL149">
        <v>19055.948187784503</v>
      </c>
      <c r="AM149">
        <v>748.66357163766588</v>
      </c>
    </row>
    <row r="150" spans="1:39" x14ac:dyDescent="0.3">
      <c r="A150" s="40">
        <v>38078</v>
      </c>
      <c r="B150" s="32">
        <v>27954.969999999998</v>
      </c>
      <c r="C150" s="38">
        <v>148</v>
      </c>
      <c r="D150" s="39">
        <f t="shared" si="43"/>
        <v>24089.956624999999</v>
      </c>
      <c r="E150" s="38">
        <f t="shared" si="44"/>
        <v>1.1604408606941607</v>
      </c>
      <c r="F150">
        <v>1.1117382481947575</v>
      </c>
      <c r="G150" s="45">
        <f t="shared" si="30"/>
        <v>25145.280415955218</v>
      </c>
      <c r="I150">
        <f t="shared" si="31"/>
        <v>20978.023090456561</v>
      </c>
      <c r="J150" s="46">
        <f t="shared" si="32"/>
        <v>6976.946909543436</v>
      </c>
      <c r="K150">
        <f t="shared" si="33"/>
        <v>6976.946909543436</v>
      </c>
      <c r="L150">
        <f t="shared" si="34"/>
        <v>24.957805032677328</v>
      </c>
      <c r="M150">
        <f t="shared" si="35"/>
        <v>48677788.178587705</v>
      </c>
      <c r="O150" s="32">
        <f t="shared" si="37"/>
        <v>22949.167263598825</v>
      </c>
      <c r="P150">
        <f t="shared" si="38"/>
        <v>166.97387737305627</v>
      </c>
      <c r="Q150" s="32">
        <f t="shared" si="36"/>
        <v>23116.141140971882</v>
      </c>
      <c r="R150" s="32">
        <f t="shared" si="39"/>
        <v>4838.8288590281154</v>
      </c>
      <c r="S150">
        <f t="shared" si="40"/>
        <v>4838.8288590281154</v>
      </c>
      <c r="T150">
        <f t="shared" si="41"/>
        <v>17.309368813588836</v>
      </c>
      <c r="U150">
        <f t="shared" si="42"/>
        <v>23414264.726963334</v>
      </c>
      <c r="AK150">
        <v>115</v>
      </c>
      <c r="AL150">
        <v>19112.479802568974</v>
      </c>
      <c r="AM150">
        <v>581.50246582658656</v>
      </c>
    </row>
    <row r="151" spans="1:39" x14ac:dyDescent="0.3">
      <c r="A151" s="40">
        <v>38108</v>
      </c>
      <c r="B151" s="32">
        <v>28571.399999999998</v>
      </c>
      <c r="C151" s="38">
        <v>149</v>
      </c>
      <c r="D151" s="39">
        <f t="shared" si="43"/>
        <v>24258.800333333333</v>
      </c>
      <c r="E151" s="38">
        <f t="shared" si="44"/>
        <v>1.1777746470315287</v>
      </c>
      <c r="F151">
        <v>1.2139205042391408</v>
      </c>
      <c r="G151" s="45">
        <f t="shared" si="30"/>
        <v>23536.467091729319</v>
      </c>
      <c r="I151">
        <f t="shared" si="31"/>
        <v>21034.554705241037</v>
      </c>
      <c r="J151" s="46">
        <f t="shared" si="32"/>
        <v>7536.8452947589612</v>
      </c>
      <c r="K151">
        <f t="shared" si="33"/>
        <v>7536.8452947589612</v>
      </c>
      <c r="L151">
        <f t="shared" si="34"/>
        <v>26.378984910641279</v>
      </c>
      <c r="M151">
        <f t="shared" si="35"/>
        <v>56804036.997130297</v>
      </c>
      <c r="O151" s="32">
        <f t="shared" si="37"/>
        <v>24207.192912777504</v>
      </c>
      <c r="P151">
        <f t="shared" si="38"/>
        <v>385.1842317341808</v>
      </c>
      <c r="Q151" s="32">
        <f t="shared" si="36"/>
        <v>24592.377144511684</v>
      </c>
      <c r="R151" s="32">
        <f t="shared" si="39"/>
        <v>3979.0228554883142</v>
      </c>
      <c r="S151">
        <f t="shared" si="40"/>
        <v>3979.0228554883142</v>
      </c>
      <c r="T151">
        <f t="shared" si="41"/>
        <v>13.926593920803022</v>
      </c>
      <c r="U151">
        <f t="shared" si="42"/>
        <v>15832622.884498378</v>
      </c>
      <c r="AK151">
        <v>116</v>
      </c>
      <c r="AL151">
        <v>19169.011417353449</v>
      </c>
      <c r="AM151">
        <v>1261.7556118216489</v>
      </c>
    </row>
    <row r="152" spans="1:39" x14ac:dyDescent="0.3">
      <c r="A152" s="40">
        <v>38139</v>
      </c>
      <c r="B152" s="32">
        <v>28733.874</v>
      </c>
      <c r="C152" s="38">
        <v>150</v>
      </c>
      <c r="D152" s="39">
        <f t="shared" si="43"/>
        <v>24502.973791666667</v>
      </c>
      <c r="E152" s="38">
        <f t="shared" si="44"/>
        <v>1.1726688460064485</v>
      </c>
      <c r="F152">
        <v>1.1454907713203208</v>
      </c>
      <c r="G152" s="45">
        <f t="shared" si="30"/>
        <v>25084.334784190909</v>
      </c>
      <c r="I152">
        <f t="shared" si="31"/>
        <v>21091.086320025512</v>
      </c>
      <c r="J152" s="46">
        <f t="shared" si="32"/>
        <v>7642.7876799744881</v>
      </c>
      <c r="K152">
        <f t="shared" si="33"/>
        <v>7642.7876799744881</v>
      </c>
      <c r="L152">
        <f t="shared" si="34"/>
        <v>26.598528551960964</v>
      </c>
      <c r="M152">
        <f t="shared" si="35"/>
        <v>58412203.521169819</v>
      </c>
      <c r="O152" s="32">
        <f t="shared" si="37"/>
        <v>25420.676515609346</v>
      </c>
      <c r="P152">
        <f t="shared" si="38"/>
        <v>550.8441059537131</v>
      </c>
      <c r="Q152" s="32">
        <f t="shared" si="36"/>
        <v>25971.520621563061</v>
      </c>
      <c r="R152" s="32">
        <f t="shared" si="39"/>
        <v>2762.3533784369392</v>
      </c>
      <c r="S152">
        <f t="shared" si="40"/>
        <v>2762.3533784369392</v>
      </c>
      <c r="T152">
        <f t="shared" si="41"/>
        <v>9.6135779618054258</v>
      </c>
      <c r="U152">
        <f t="shared" si="42"/>
        <v>7630596.1873619724</v>
      </c>
      <c r="AK152">
        <v>117</v>
      </c>
      <c r="AL152">
        <v>19225.543032137924</v>
      </c>
      <c r="AM152">
        <v>-248.29123292718214</v>
      </c>
    </row>
    <row r="153" spans="1:39" x14ac:dyDescent="0.3">
      <c r="A153" s="40">
        <v>38169</v>
      </c>
      <c r="B153" s="32">
        <v>26182.045999999998</v>
      </c>
      <c r="C153" s="38">
        <v>151</v>
      </c>
      <c r="D153" s="39">
        <f t="shared" si="43"/>
        <v>24695.998</v>
      </c>
      <c r="E153" s="38">
        <f t="shared" si="44"/>
        <v>1.0601736362304532</v>
      </c>
      <c r="F153">
        <v>1.0677515452903443</v>
      </c>
      <c r="G153" s="45">
        <f t="shared" si="30"/>
        <v>24520.728736459514</v>
      </c>
      <c r="I153">
        <f t="shared" si="31"/>
        <v>21147.617934809983</v>
      </c>
      <c r="J153" s="46">
        <f t="shared" si="32"/>
        <v>5034.4280651900153</v>
      </c>
      <c r="K153">
        <f t="shared" si="33"/>
        <v>5034.4280651900153</v>
      </c>
      <c r="L153">
        <f t="shared" si="34"/>
        <v>19.228550989445271</v>
      </c>
      <c r="M153">
        <f t="shared" si="35"/>
        <v>25345465.943572883</v>
      </c>
      <c r="O153" s="32">
        <f t="shared" si="37"/>
        <v>26013.625697250449</v>
      </c>
      <c r="P153">
        <f t="shared" si="38"/>
        <v>559.26512109119108</v>
      </c>
      <c r="Q153" s="32">
        <f t="shared" si="36"/>
        <v>26572.890818341639</v>
      </c>
      <c r="R153" s="32">
        <f t="shared" si="39"/>
        <v>-390.84481834164035</v>
      </c>
      <c r="S153">
        <f t="shared" si="40"/>
        <v>390.84481834164035</v>
      </c>
      <c r="T153">
        <f t="shared" si="41"/>
        <v>1.4927970806469455</v>
      </c>
      <c r="U153">
        <f t="shared" si="42"/>
        <v>152759.67202450984</v>
      </c>
      <c r="AK153">
        <v>118</v>
      </c>
      <c r="AL153">
        <v>19282.074646922396</v>
      </c>
      <c r="AM153">
        <v>1208.0994211438265</v>
      </c>
    </row>
    <row r="154" spans="1:39" x14ac:dyDescent="0.3">
      <c r="A154" s="40">
        <v>38200</v>
      </c>
      <c r="B154" s="32">
        <v>25479.102999999999</v>
      </c>
      <c r="C154" s="38">
        <v>152</v>
      </c>
      <c r="D154" s="39">
        <f t="shared" si="43"/>
        <v>24864.495999999999</v>
      </c>
      <c r="E154" s="38">
        <f t="shared" si="44"/>
        <v>1.024718256907359</v>
      </c>
      <c r="F154">
        <v>1.0354501115788086</v>
      </c>
      <c r="G154" s="45">
        <f t="shared" si="30"/>
        <v>24606.789564347611</v>
      </c>
      <c r="I154">
        <f t="shared" si="31"/>
        <v>21204.149549594455</v>
      </c>
      <c r="J154" s="46">
        <f t="shared" si="32"/>
        <v>4274.9534504055446</v>
      </c>
      <c r="K154">
        <f t="shared" si="33"/>
        <v>4274.9534504055446</v>
      </c>
      <c r="L154">
        <f t="shared" si="34"/>
        <v>16.778272965125755</v>
      </c>
      <c r="M154">
        <f t="shared" si="35"/>
        <v>18275227.003134269</v>
      </c>
      <c r="O154" s="32">
        <f t="shared" si="37"/>
        <v>26354.13325467331</v>
      </c>
      <c r="P154">
        <f t="shared" si="38"/>
        <v>515.51360835752507</v>
      </c>
      <c r="Q154" s="32">
        <f t="shared" si="36"/>
        <v>26869.646863030834</v>
      </c>
      <c r="R154" s="32">
        <f t="shared" si="39"/>
        <v>-1390.5438630308345</v>
      </c>
      <c r="S154">
        <f t="shared" si="40"/>
        <v>1390.5438630308345</v>
      </c>
      <c r="T154">
        <f t="shared" si="41"/>
        <v>5.4575856262712019</v>
      </c>
      <c r="U154">
        <f t="shared" si="42"/>
        <v>1933612.2350127161</v>
      </c>
      <c r="AK154">
        <v>119</v>
      </c>
      <c r="AL154">
        <v>19338.606261706867</v>
      </c>
      <c r="AM154">
        <v>777.45870055869455</v>
      </c>
    </row>
    <row r="155" spans="1:39" x14ac:dyDescent="0.3">
      <c r="A155" s="40">
        <v>38231</v>
      </c>
      <c r="B155" s="32">
        <v>25195.27</v>
      </c>
      <c r="C155" s="38">
        <v>153</v>
      </c>
      <c r="D155" s="39">
        <f t="shared" si="43"/>
        <v>25000.919749999997</v>
      </c>
      <c r="E155" s="38">
        <f t="shared" si="44"/>
        <v>1.007773724004694</v>
      </c>
      <c r="F155">
        <v>0.99266807435118032</v>
      </c>
      <c r="G155" s="45">
        <f t="shared" si="30"/>
        <v>25381.364275735301</v>
      </c>
      <c r="I155">
        <f t="shared" si="31"/>
        <v>21260.68116437893</v>
      </c>
      <c r="J155" s="46">
        <f t="shared" si="32"/>
        <v>3934.5888356210708</v>
      </c>
      <c r="K155">
        <f t="shared" si="33"/>
        <v>3934.5888356210708</v>
      </c>
      <c r="L155">
        <f t="shared" si="34"/>
        <v>15.616378929938321</v>
      </c>
      <c r="M155">
        <f t="shared" si="35"/>
        <v>15480989.305393973</v>
      </c>
      <c r="O155" s="32">
        <f t="shared" si="37"/>
        <v>26534.771490424668</v>
      </c>
      <c r="P155">
        <f t="shared" si="38"/>
        <v>448.53853383629161</v>
      </c>
      <c r="Q155" s="32">
        <f t="shared" si="36"/>
        <v>26983.310024260958</v>
      </c>
      <c r="R155" s="32">
        <f t="shared" si="39"/>
        <v>-1788.0400242609576</v>
      </c>
      <c r="S155">
        <f t="shared" si="40"/>
        <v>1788.0400242609576</v>
      </c>
      <c r="T155">
        <f t="shared" si="41"/>
        <v>7.0967289664328161</v>
      </c>
      <c r="U155">
        <f t="shared" si="42"/>
        <v>3197087.1283591259</v>
      </c>
      <c r="AK155">
        <v>120</v>
      </c>
      <c r="AL155">
        <v>19395.137876491342</v>
      </c>
      <c r="AM155">
        <v>-76.021126392141014</v>
      </c>
    </row>
    <row r="156" spans="1:39" x14ac:dyDescent="0.3">
      <c r="A156" s="40">
        <v>38261</v>
      </c>
      <c r="B156" s="32">
        <v>24891.684000000001</v>
      </c>
      <c r="C156" s="38">
        <v>154</v>
      </c>
      <c r="D156" s="39">
        <f t="shared" si="43"/>
        <v>25119.640999999996</v>
      </c>
      <c r="E156" s="38">
        <f t="shared" si="44"/>
        <v>0.99092514897008299</v>
      </c>
      <c r="F156">
        <v>1.027648663698602</v>
      </c>
      <c r="G156" s="45">
        <f t="shared" si="30"/>
        <v>24221.978657971045</v>
      </c>
      <c r="I156">
        <f t="shared" si="31"/>
        <v>21317.212779163405</v>
      </c>
      <c r="J156" s="46">
        <f t="shared" si="32"/>
        <v>3574.4712208365963</v>
      </c>
      <c r="K156">
        <f t="shared" si="33"/>
        <v>3574.4712208365963</v>
      </c>
      <c r="L156">
        <f t="shared" si="34"/>
        <v>14.360102035830907</v>
      </c>
      <c r="M156">
        <f t="shared" si="35"/>
        <v>12776844.508589067</v>
      </c>
      <c r="O156" s="32">
        <f t="shared" si="37"/>
        <v>26564.984819408768</v>
      </c>
      <c r="P156">
        <f t="shared" si="38"/>
        <v>364.87349286585339</v>
      </c>
      <c r="Q156" s="32">
        <f t="shared" si="36"/>
        <v>26929.85831227462</v>
      </c>
      <c r="R156" s="32">
        <f t="shared" si="39"/>
        <v>-2038.1743122746193</v>
      </c>
      <c r="S156">
        <f t="shared" si="40"/>
        <v>2038.1743122746193</v>
      </c>
      <c r="T156">
        <f t="shared" si="41"/>
        <v>8.1881736578152733</v>
      </c>
      <c r="U156">
        <f t="shared" si="42"/>
        <v>4154154.5272161174</v>
      </c>
      <c r="AK156">
        <v>121</v>
      </c>
      <c r="AL156">
        <v>19451.669491275818</v>
      </c>
      <c r="AM156">
        <v>1669.4598728369092</v>
      </c>
    </row>
    <row r="157" spans="1:39" x14ac:dyDescent="0.3">
      <c r="A157" s="40">
        <v>38292</v>
      </c>
      <c r="B157" s="32">
        <v>24024.987999999998</v>
      </c>
      <c r="C157" s="38">
        <v>155</v>
      </c>
      <c r="D157" s="39">
        <f t="shared" si="43"/>
        <v>25320.895541666665</v>
      </c>
      <c r="E157" s="38">
        <f t="shared" si="44"/>
        <v>0.94882062763008546</v>
      </c>
      <c r="F157">
        <v>0.948635333789</v>
      </c>
      <c r="G157" s="45">
        <f t="shared" si="30"/>
        <v>25325.841389483547</v>
      </c>
      <c r="I157">
        <f t="shared" si="31"/>
        <v>21373.744393947876</v>
      </c>
      <c r="J157" s="46">
        <f t="shared" si="32"/>
        <v>2651.2436060521213</v>
      </c>
      <c r="K157">
        <f t="shared" si="33"/>
        <v>2651.2436060521213</v>
      </c>
      <c r="L157">
        <f t="shared" si="34"/>
        <v>11.035358710906001</v>
      </c>
      <c r="M157">
        <f t="shared" si="35"/>
        <v>7029092.6586322561</v>
      </c>
      <c r="O157" s="32">
        <f t="shared" si="37"/>
        <v>26348.884249819697</v>
      </c>
      <c r="P157">
        <f t="shared" si="38"/>
        <v>248.67868037486858</v>
      </c>
      <c r="Q157" s="32">
        <f t="shared" si="36"/>
        <v>26597.562930194566</v>
      </c>
      <c r="R157" s="32">
        <f t="shared" si="39"/>
        <v>-2572.5749301945689</v>
      </c>
      <c r="S157">
        <f t="shared" si="40"/>
        <v>2572.5749301945689</v>
      </c>
      <c r="T157">
        <f t="shared" si="41"/>
        <v>10.70791348655229</v>
      </c>
      <c r="U157">
        <f t="shared" si="42"/>
        <v>6618141.7714655912</v>
      </c>
      <c r="AK157">
        <v>122</v>
      </c>
      <c r="AL157">
        <v>19508.201106060289</v>
      </c>
      <c r="AM157">
        <v>1174.4305791289044</v>
      </c>
    </row>
    <row r="158" spans="1:39" x14ac:dyDescent="0.3">
      <c r="A158" s="40">
        <v>38322</v>
      </c>
      <c r="B158" s="32">
        <v>23342.210999999999</v>
      </c>
      <c r="C158" s="38">
        <v>156</v>
      </c>
      <c r="D158" s="39">
        <f t="shared" si="43"/>
        <v>25554.560583333332</v>
      </c>
      <c r="E158" s="38">
        <f t="shared" si="44"/>
        <v>0.91342642828395082</v>
      </c>
      <c r="F158">
        <v>0.90502481175337468</v>
      </c>
      <c r="G158" s="45">
        <f t="shared" si="30"/>
        <v>25791.791227002192</v>
      </c>
      <c r="I158">
        <f t="shared" si="31"/>
        <v>21430.276008732348</v>
      </c>
      <c r="J158" s="46">
        <f t="shared" si="32"/>
        <v>1911.9349912676516</v>
      </c>
      <c r="K158">
        <f t="shared" si="33"/>
        <v>1911.9349912676516</v>
      </c>
      <c r="L158">
        <f t="shared" si="34"/>
        <v>8.1908907055447813</v>
      </c>
      <c r="M158">
        <f t="shared" si="35"/>
        <v>3655495.4108336354</v>
      </c>
      <c r="O158" s="32">
        <f t="shared" si="37"/>
        <v>25946.492544155655</v>
      </c>
      <c r="P158">
        <f t="shared" si="38"/>
        <v>118.46460316708644</v>
      </c>
      <c r="Q158" s="32">
        <f t="shared" si="36"/>
        <v>26064.957147322741</v>
      </c>
      <c r="R158" s="32">
        <f t="shared" si="39"/>
        <v>-2722.7461473227413</v>
      </c>
      <c r="S158">
        <f t="shared" si="40"/>
        <v>2722.7461473227413</v>
      </c>
      <c r="T158">
        <f t="shared" si="41"/>
        <v>11.664474060845142</v>
      </c>
      <c r="U158">
        <f t="shared" si="42"/>
        <v>7413346.5827608313</v>
      </c>
      <c r="AK158">
        <v>123</v>
      </c>
      <c r="AL158">
        <v>19564.73272084476</v>
      </c>
      <c r="AM158">
        <v>51.513618616641907</v>
      </c>
    </row>
    <row r="159" spans="1:39" x14ac:dyDescent="0.3">
      <c r="A159" s="40">
        <v>38353</v>
      </c>
      <c r="B159" s="32">
        <v>20077.902000000002</v>
      </c>
      <c r="C159" s="38">
        <v>157</v>
      </c>
      <c r="D159" s="39">
        <f t="shared" si="43"/>
        <v>25710.537291666667</v>
      </c>
      <c r="E159" s="38">
        <f t="shared" si="44"/>
        <v>0.78092113642866878</v>
      </c>
      <c r="F159">
        <v>0.78848349976476739</v>
      </c>
      <c r="G159" s="45">
        <f t="shared" si="30"/>
        <v>25463.946938635941</v>
      </c>
      <c r="I159">
        <f t="shared" si="31"/>
        <v>21486.807623516823</v>
      </c>
      <c r="J159" s="46">
        <f t="shared" si="32"/>
        <v>-1408.9056235168209</v>
      </c>
      <c r="K159">
        <f t="shared" si="33"/>
        <v>1408.9056235168209</v>
      </c>
      <c r="L159">
        <f t="shared" si="34"/>
        <v>7.017195439627212</v>
      </c>
      <c r="M159">
        <f t="shared" si="35"/>
        <v>1985015.0559773219</v>
      </c>
      <c r="O159" s="32">
        <f t="shared" si="37"/>
        <v>24867.546117858197</v>
      </c>
      <c r="P159">
        <f t="shared" si="38"/>
        <v>-121.01760272582246</v>
      </c>
      <c r="Q159" s="32">
        <f t="shared" si="36"/>
        <v>24746.528515132373</v>
      </c>
      <c r="R159" s="32">
        <f t="shared" si="39"/>
        <v>-4668.6265151323714</v>
      </c>
      <c r="S159">
        <f t="shared" si="40"/>
        <v>4668.6265151323714</v>
      </c>
      <c r="T159">
        <f t="shared" si="41"/>
        <v>23.252561523272554</v>
      </c>
      <c r="U159">
        <f t="shared" si="42"/>
        <v>21796073.53779703</v>
      </c>
      <c r="AK159">
        <v>124</v>
      </c>
      <c r="AL159">
        <v>19621.264335629236</v>
      </c>
      <c r="AM159">
        <v>2097.8678784582989</v>
      </c>
    </row>
    <row r="160" spans="1:39" x14ac:dyDescent="0.3">
      <c r="A160" s="40">
        <v>38384</v>
      </c>
      <c r="B160" s="32">
        <v>19916.345000000001</v>
      </c>
      <c r="C160" s="38">
        <v>158</v>
      </c>
      <c r="D160" s="39">
        <f t="shared" si="43"/>
        <v>25885.525833333333</v>
      </c>
      <c r="E160" s="38">
        <f t="shared" si="44"/>
        <v>0.76940082763755591</v>
      </c>
      <c r="F160">
        <v>0.77764571959754814</v>
      </c>
      <c r="G160" s="45">
        <f t="shared" si="30"/>
        <v>25611.077767273287</v>
      </c>
      <c r="I160">
        <f t="shared" si="31"/>
        <v>21543.339238301298</v>
      </c>
      <c r="J160" s="46">
        <f t="shared" si="32"/>
        <v>-1626.9942383012967</v>
      </c>
      <c r="K160">
        <f t="shared" si="33"/>
        <v>1626.9942383012967</v>
      </c>
      <c r="L160">
        <f t="shared" si="34"/>
        <v>8.1691406646214286</v>
      </c>
      <c r="M160">
        <f t="shared" si="35"/>
        <v>2647110.2514656167</v>
      </c>
      <c r="O160" s="32">
        <f t="shared" si="37"/>
        <v>23780.491812105902</v>
      </c>
      <c r="P160">
        <f t="shared" si="38"/>
        <v>-314.22494333111706</v>
      </c>
      <c r="Q160" s="32">
        <f t="shared" si="36"/>
        <v>23466.266868774786</v>
      </c>
      <c r="R160" s="32">
        <f t="shared" si="39"/>
        <v>-3549.9218687747853</v>
      </c>
      <c r="S160">
        <f t="shared" si="40"/>
        <v>3549.9218687747853</v>
      </c>
      <c r="T160">
        <f t="shared" si="41"/>
        <v>17.824163363181274</v>
      </c>
      <c r="U160">
        <f t="shared" si="42"/>
        <v>12601945.274405465</v>
      </c>
      <c r="AK160">
        <v>125</v>
      </c>
      <c r="AL160">
        <v>19677.795950413711</v>
      </c>
      <c r="AM160">
        <v>1455.5038912258096</v>
      </c>
    </row>
    <row r="161" spans="1:39" x14ac:dyDescent="0.3">
      <c r="A161" s="40">
        <v>38412</v>
      </c>
      <c r="B161" s="32">
        <v>26240.504000000001</v>
      </c>
      <c r="C161" s="38">
        <v>159</v>
      </c>
      <c r="D161" s="39">
        <f t="shared" si="43"/>
        <v>26094.300999999999</v>
      </c>
      <c r="E161" s="38">
        <f t="shared" si="44"/>
        <v>1.0056028709103955</v>
      </c>
      <c r="F161">
        <v>0.98442687075932223</v>
      </c>
      <c r="G161" s="45">
        <f t="shared" si="30"/>
        <v>26655.615342722005</v>
      </c>
      <c r="I161">
        <f t="shared" si="31"/>
        <v>21599.870853085769</v>
      </c>
      <c r="J161" s="46">
        <f t="shared" si="32"/>
        <v>4640.6331469142315</v>
      </c>
      <c r="K161">
        <f t="shared" si="33"/>
        <v>4640.6331469142315</v>
      </c>
      <c r="L161">
        <f t="shared" si="34"/>
        <v>17.685000055312319</v>
      </c>
      <c r="M161">
        <f t="shared" si="35"/>
        <v>21535476.004239082</v>
      </c>
      <c r="O161" s="32">
        <f t="shared" si="37"/>
        <v>24021.11429501983</v>
      </c>
      <c r="P161">
        <f t="shared" si="38"/>
        <v>-203.25545808210802</v>
      </c>
      <c r="Q161" s="32">
        <f t="shared" si="36"/>
        <v>23817.858836937721</v>
      </c>
      <c r="R161" s="32">
        <f t="shared" si="39"/>
        <v>2422.6451630622796</v>
      </c>
      <c r="S161">
        <f t="shared" si="40"/>
        <v>2422.6451630622796</v>
      </c>
      <c r="T161">
        <f t="shared" si="41"/>
        <v>9.2324642966548183</v>
      </c>
      <c r="U161">
        <f t="shared" si="42"/>
        <v>5869209.5861090589</v>
      </c>
      <c r="AK161">
        <v>126</v>
      </c>
      <c r="AL161">
        <v>19734.327565198182</v>
      </c>
      <c r="AM161">
        <v>366.64188518007722</v>
      </c>
    </row>
    <row r="162" spans="1:39" x14ac:dyDescent="0.3">
      <c r="A162" s="40">
        <v>38443</v>
      </c>
      <c r="B162" s="32">
        <v>29605.760000000002</v>
      </c>
      <c r="C162" s="38">
        <v>160</v>
      </c>
      <c r="D162" s="39">
        <f t="shared" si="43"/>
        <v>26297.493041666668</v>
      </c>
      <c r="E162" s="38">
        <f t="shared" si="44"/>
        <v>1.1258016097995196</v>
      </c>
      <c r="F162">
        <v>1.1117382481947575</v>
      </c>
      <c r="G162" s="45">
        <f t="shared" si="30"/>
        <v>26630.153318979432</v>
      </c>
      <c r="I162">
        <f t="shared" si="31"/>
        <v>21656.402467870244</v>
      </c>
      <c r="J162" s="46">
        <f t="shared" si="32"/>
        <v>7949.3575321297576</v>
      </c>
      <c r="K162">
        <f t="shared" si="33"/>
        <v>7949.3575321297576</v>
      </c>
      <c r="L162">
        <f t="shared" si="34"/>
        <v>26.850712605012529</v>
      </c>
      <c r="M162">
        <f t="shared" si="35"/>
        <v>63192285.173628107</v>
      </c>
      <c r="O162" s="32">
        <f t="shared" si="37"/>
        <v>24975.439069550179</v>
      </c>
      <c r="P162">
        <f t="shared" si="38"/>
        <v>28.260588440383344</v>
      </c>
      <c r="Q162" s="32">
        <f t="shared" si="36"/>
        <v>25003.699657990561</v>
      </c>
      <c r="R162" s="32">
        <f t="shared" si="39"/>
        <v>4602.0603420094412</v>
      </c>
      <c r="S162">
        <f t="shared" si="40"/>
        <v>4602.0603420094412</v>
      </c>
      <c r="T162">
        <f t="shared" si="41"/>
        <v>15.544476284376557</v>
      </c>
      <c r="U162">
        <f t="shared" si="42"/>
        <v>21178959.391496055</v>
      </c>
      <c r="AK162">
        <v>127</v>
      </c>
      <c r="AL162">
        <v>19790.859179982657</v>
      </c>
      <c r="AM162">
        <v>1313.9194545192004</v>
      </c>
    </row>
    <row r="163" spans="1:39" x14ac:dyDescent="0.3">
      <c r="A163" s="40">
        <v>38473</v>
      </c>
      <c r="B163" s="32">
        <v>31750.719000000001</v>
      </c>
      <c r="C163" s="38">
        <v>161</v>
      </c>
      <c r="D163" s="39">
        <f t="shared" si="43"/>
        <v>26526.266750000003</v>
      </c>
      <c r="E163" s="38">
        <f t="shared" si="44"/>
        <v>1.1969539211543969</v>
      </c>
      <c r="F163">
        <v>1.2139205042391408</v>
      </c>
      <c r="G163" s="45">
        <f t="shared" si="30"/>
        <v>26155.517506396078</v>
      </c>
      <c r="I163">
        <f t="shared" si="31"/>
        <v>21712.93408265472</v>
      </c>
      <c r="J163" s="46">
        <f t="shared" si="32"/>
        <v>10037.784917345281</v>
      </c>
      <c r="K163">
        <f t="shared" si="33"/>
        <v>10037.784917345281</v>
      </c>
      <c r="L163">
        <f t="shared" si="34"/>
        <v>31.614354677591024</v>
      </c>
      <c r="M163">
        <f t="shared" si="35"/>
        <v>100757126.04688442</v>
      </c>
      <c r="O163" s="32">
        <f t="shared" si="37"/>
        <v>26353.103526392453</v>
      </c>
      <c r="P163">
        <f t="shared" si="38"/>
        <v>298.14136212076158</v>
      </c>
      <c r="Q163" s="32">
        <f t="shared" si="36"/>
        <v>26651.244888513214</v>
      </c>
      <c r="R163" s="32">
        <f t="shared" si="39"/>
        <v>5099.4741114867866</v>
      </c>
      <c r="S163">
        <f t="shared" si="40"/>
        <v>5099.4741114867866</v>
      </c>
      <c r="T163">
        <f t="shared" si="41"/>
        <v>16.060972072748296</v>
      </c>
      <c r="U163">
        <f t="shared" si="42"/>
        <v>26004636.21372395</v>
      </c>
      <c r="AK163">
        <v>128</v>
      </c>
      <c r="AL163">
        <v>19847.390794767129</v>
      </c>
      <c r="AM163">
        <v>966.4424928056942</v>
      </c>
    </row>
    <row r="164" spans="1:39" x14ac:dyDescent="0.3">
      <c r="A164" s="40">
        <v>38504</v>
      </c>
      <c r="B164" s="32">
        <v>31162.516</v>
      </c>
      <c r="C164" s="38">
        <v>162</v>
      </c>
      <c r="D164" s="39">
        <f t="shared" si="43"/>
        <v>26685.645208333335</v>
      </c>
      <c r="E164" s="38">
        <f t="shared" si="44"/>
        <v>1.1677632583629134</v>
      </c>
      <c r="F164">
        <v>1.1454907713203208</v>
      </c>
      <c r="G164" s="45">
        <f t="shared" si="30"/>
        <v>27204.510747896569</v>
      </c>
      <c r="I164">
        <f t="shared" si="31"/>
        <v>21769.465697439191</v>
      </c>
      <c r="J164" s="46">
        <f t="shared" si="32"/>
        <v>9393.0503025608086</v>
      </c>
      <c r="K164">
        <f t="shared" si="33"/>
        <v>9393.0503025608086</v>
      </c>
      <c r="L164">
        <f t="shared" si="34"/>
        <v>30.142143537321598</v>
      </c>
      <c r="M164">
        <f t="shared" si="35"/>
        <v>88229393.986437693</v>
      </c>
      <c r="O164" s="32">
        <f t="shared" si="37"/>
        <v>27553.499110810571</v>
      </c>
      <c r="P164">
        <f t="shared" si="38"/>
        <v>478.59220658023298</v>
      </c>
      <c r="Q164" s="32">
        <f t="shared" si="36"/>
        <v>28032.091317390805</v>
      </c>
      <c r="R164" s="32">
        <f t="shared" si="39"/>
        <v>3130.4246826091949</v>
      </c>
      <c r="S164">
        <f t="shared" si="40"/>
        <v>3130.4246826091949</v>
      </c>
      <c r="T164">
        <f t="shared" si="41"/>
        <v>10.045481188390548</v>
      </c>
      <c r="U164">
        <f t="shared" si="42"/>
        <v>9799558.6934888791</v>
      </c>
      <c r="AK164">
        <v>129</v>
      </c>
      <c r="AL164">
        <v>19903.922409551604</v>
      </c>
      <c r="AM164">
        <v>479.96272065716767</v>
      </c>
    </row>
    <row r="165" spans="1:39" x14ac:dyDescent="0.3">
      <c r="A165" s="40">
        <v>38534</v>
      </c>
      <c r="B165" s="32">
        <v>27496.844999999998</v>
      </c>
      <c r="C165" s="38">
        <v>163</v>
      </c>
      <c r="D165" s="39">
        <f t="shared" si="43"/>
        <v>26860.464291666671</v>
      </c>
      <c r="E165" s="38">
        <f t="shared" si="44"/>
        <v>1.0236920963622644</v>
      </c>
      <c r="F165">
        <v>1.0677515452903443</v>
      </c>
      <c r="G165" s="45">
        <f t="shared" si="30"/>
        <v>25752.100403210396</v>
      </c>
      <c r="I165">
        <f t="shared" si="31"/>
        <v>21825.997312223662</v>
      </c>
      <c r="J165" s="46">
        <f t="shared" si="32"/>
        <v>5670.8476877763351</v>
      </c>
      <c r="K165">
        <f t="shared" si="33"/>
        <v>5670.8476877763351</v>
      </c>
      <c r="L165">
        <f t="shared" si="34"/>
        <v>20.623630412057587</v>
      </c>
      <c r="M165">
        <f t="shared" si="35"/>
        <v>32158513.497958206</v>
      </c>
      <c r="O165" s="32">
        <f t="shared" si="37"/>
        <v>27925.042053912643</v>
      </c>
      <c r="P165">
        <f t="shared" si="38"/>
        <v>457.18235388460067</v>
      </c>
      <c r="Q165" s="32">
        <f t="shared" si="36"/>
        <v>28382.224407797243</v>
      </c>
      <c r="R165" s="32">
        <f t="shared" si="39"/>
        <v>-885.37940779724522</v>
      </c>
      <c r="S165">
        <f t="shared" si="40"/>
        <v>885.37940779724522</v>
      </c>
      <c r="T165">
        <f t="shared" si="41"/>
        <v>3.2199308967892324</v>
      </c>
      <c r="U165">
        <f t="shared" si="42"/>
        <v>783896.69575140066</v>
      </c>
      <c r="AK165">
        <v>130</v>
      </c>
      <c r="AL165">
        <v>19960.454024336075</v>
      </c>
      <c r="AM165">
        <v>1130.7581434411877</v>
      </c>
    </row>
    <row r="166" spans="1:39" x14ac:dyDescent="0.3">
      <c r="A166" s="40">
        <v>38565</v>
      </c>
      <c r="B166" s="32">
        <v>28364.028999999999</v>
      </c>
      <c r="C166" s="38">
        <v>164</v>
      </c>
      <c r="D166" s="39">
        <f t="shared" si="43"/>
        <v>27104.765083333335</v>
      </c>
      <c r="E166" s="38">
        <f t="shared" si="44"/>
        <v>1.0464591341336134</v>
      </c>
      <c r="F166">
        <v>1.0354501115788086</v>
      </c>
      <c r="G166" s="45">
        <f t="shared" si="30"/>
        <v>27392.946007559727</v>
      </c>
      <c r="I166">
        <f t="shared" si="31"/>
        <v>21882.528927008138</v>
      </c>
      <c r="J166" s="46">
        <f t="shared" si="32"/>
        <v>6481.5000729918611</v>
      </c>
      <c r="K166">
        <f t="shared" si="33"/>
        <v>6481.5000729918611</v>
      </c>
      <c r="L166">
        <f t="shared" si="34"/>
        <v>22.851126238066747</v>
      </c>
      <c r="M166">
        <f t="shared" si="35"/>
        <v>42009843.196193501</v>
      </c>
      <c r="O166" s="32">
        <f t="shared" si="37"/>
        <v>28378.585326237793</v>
      </c>
      <c r="P166">
        <f t="shared" si="38"/>
        <v>456.45453757271071</v>
      </c>
      <c r="Q166" s="32">
        <f t="shared" si="36"/>
        <v>28835.039863810503</v>
      </c>
      <c r="R166" s="32">
        <f t="shared" si="39"/>
        <v>-471.01086381050482</v>
      </c>
      <c r="S166">
        <f t="shared" si="40"/>
        <v>471.01086381050482</v>
      </c>
      <c r="T166">
        <f t="shared" si="41"/>
        <v>1.660592237479749</v>
      </c>
      <c r="U166">
        <f t="shared" si="42"/>
        <v>221851.23382751792</v>
      </c>
      <c r="AK166">
        <v>131</v>
      </c>
      <c r="AL166">
        <v>20016.98563912055</v>
      </c>
      <c r="AM166">
        <v>694.82247108652155</v>
      </c>
    </row>
    <row r="167" spans="1:39" x14ac:dyDescent="0.3">
      <c r="A167" s="40">
        <v>38596</v>
      </c>
      <c r="B167" s="32">
        <v>27320.948</v>
      </c>
      <c r="C167" s="38">
        <v>165</v>
      </c>
      <c r="D167" s="39">
        <f t="shared" si="43"/>
        <v>27361.061375000001</v>
      </c>
      <c r="E167" s="38">
        <f t="shared" si="44"/>
        <v>0.99853392474618496</v>
      </c>
      <c r="F167">
        <v>0.99266807435118032</v>
      </c>
      <c r="G167" s="45">
        <f t="shared" si="30"/>
        <v>27522.7427031511</v>
      </c>
      <c r="I167">
        <f t="shared" si="31"/>
        <v>21939.060541792613</v>
      </c>
      <c r="J167" s="46">
        <f t="shared" si="32"/>
        <v>5381.8874582073877</v>
      </c>
      <c r="K167">
        <f t="shared" si="33"/>
        <v>5381.8874582073877</v>
      </c>
      <c r="L167">
        <f t="shared" si="34"/>
        <v>19.698758103882003</v>
      </c>
      <c r="M167">
        <f t="shared" si="35"/>
        <v>28964712.612809975</v>
      </c>
      <c r="O167" s="32">
        <f t="shared" si="37"/>
        <v>28532.221491048407</v>
      </c>
      <c r="P167">
        <f t="shared" si="38"/>
        <v>395.89086302029136</v>
      </c>
      <c r="Q167" s="32">
        <f t="shared" si="36"/>
        <v>28928.112354068697</v>
      </c>
      <c r="R167" s="32">
        <f t="shared" si="39"/>
        <v>-1607.1643540686964</v>
      </c>
      <c r="S167">
        <f t="shared" si="40"/>
        <v>1607.1643540686964</v>
      </c>
      <c r="T167">
        <f t="shared" si="41"/>
        <v>5.8825350938360419</v>
      </c>
      <c r="U167">
        <f t="shared" si="42"/>
        <v>2582977.2609890504</v>
      </c>
      <c r="AK167">
        <v>132</v>
      </c>
      <c r="AL167">
        <v>20073.517253905022</v>
      </c>
      <c r="AM167">
        <v>-132.78218716533593</v>
      </c>
    </row>
    <row r="168" spans="1:39" x14ac:dyDescent="0.3">
      <c r="A168" s="40">
        <v>38626</v>
      </c>
      <c r="B168" s="32">
        <v>27642.614999999998</v>
      </c>
      <c r="C168" s="38">
        <v>166</v>
      </c>
      <c r="D168" s="39">
        <f t="shared" si="43"/>
        <v>27553.026249999999</v>
      </c>
      <c r="E168" s="38">
        <f t="shared" si="44"/>
        <v>1.0032515030903366</v>
      </c>
      <c r="F168">
        <v>1.027648663698602</v>
      </c>
      <c r="G168" s="45">
        <f t="shared" si="30"/>
        <v>26898.89645797007</v>
      </c>
      <c r="I168">
        <f t="shared" si="31"/>
        <v>21995.592156577084</v>
      </c>
      <c r="J168" s="46">
        <f t="shared" si="32"/>
        <v>5647.0228434229139</v>
      </c>
      <c r="K168">
        <f t="shared" si="33"/>
        <v>5647.0228434229139</v>
      </c>
      <c r="L168">
        <f t="shared" si="34"/>
        <v>20.428685359264723</v>
      </c>
      <c r="M168">
        <f t="shared" si="35"/>
        <v>31888866.994140211</v>
      </c>
      <c r="O168" s="32">
        <f t="shared" si="37"/>
        <v>28671.01288325496</v>
      </c>
      <c r="P168">
        <f t="shared" si="38"/>
        <v>344.47096885754365</v>
      </c>
      <c r="Q168" s="32">
        <f t="shared" si="36"/>
        <v>29015.483852112502</v>
      </c>
      <c r="R168" s="32">
        <f t="shared" si="39"/>
        <v>-1372.8688521125041</v>
      </c>
      <c r="S168">
        <f t="shared" si="40"/>
        <v>1372.8688521125041</v>
      </c>
      <c r="T168">
        <f t="shared" si="41"/>
        <v>4.966494132745777</v>
      </c>
      <c r="U168">
        <f t="shared" si="42"/>
        <v>1884768.8851007046</v>
      </c>
      <c r="AK168">
        <v>133</v>
      </c>
      <c r="AL168">
        <v>20130.048868689497</v>
      </c>
      <c r="AM168">
        <v>1855.2558398702386</v>
      </c>
    </row>
    <row r="169" spans="1:39" x14ac:dyDescent="0.3">
      <c r="A169" s="40">
        <v>38657</v>
      </c>
      <c r="B169" s="32">
        <v>26764.626</v>
      </c>
      <c r="C169" s="38">
        <v>167</v>
      </c>
      <c r="D169" s="39">
        <f t="shared" si="43"/>
        <v>27722.494124999997</v>
      </c>
      <c r="E169" s="38">
        <f t="shared" si="44"/>
        <v>0.96544798167578305</v>
      </c>
      <c r="F169">
        <v>0.948635333789</v>
      </c>
      <c r="G169" s="45">
        <f t="shared" si="30"/>
        <v>28213.81941688577</v>
      </c>
      <c r="I169">
        <f t="shared" si="31"/>
        <v>22052.123771361556</v>
      </c>
      <c r="J169" s="46">
        <f t="shared" si="32"/>
        <v>4712.5022286384446</v>
      </c>
      <c r="K169">
        <f t="shared" si="33"/>
        <v>4712.5022286384446</v>
      </c>
      <c r="L169">
        <f t="shared" si="34"/>
        <v>17.607203734655005</v>
      </c>
      <c r="M169">
        <f t="shared" si="35"/>
        <v>22207677.254922308</v>
      </c>
      <c r="O169" s="32">
        <f t="shared" si="37"/>
        <v>28565.312281690003</v>
      </c>
      <c r="P169">
        <f t="shared" si="38"/>
        <v>254.43665477304361</v>
      </c>
      <c r="Q169" s="32">
        <f t="shared" si="36"/>
        <v>28819.748936463046</v>
      </c>
      <c r="R169" s="32">
        <f t="shared" si="39"/>
        <v>-2055.1229364630453</v>
      </c>
      <c r="S169">
        <f t="shared" si="40"/>
        <v>2055.1229364630453</v>
      </c>
      <c r="T169">
        <f t="shared" si="41"/>
        <v>7.6785042184525407</v>
      </c>
      <c r="U169">
        <f t="shared" si="42"/>
        <v>4223530.2839764906</v>
      </c>
      <c r="AK169">
        <v>134</v>
      </c>
      <c r="AL169">
        <v>20186.580483473968</v>
      </c>
      <c r="AM169">
        <v>-84.907438723002997</v>
      </c>
    </row>
    <row r="170" spans="1:39" x14ac:dyDescent="0.3">
      <c r="A170" s="40">
        <v>38687</v>
      </c>
      <c r="B170" s="32">
        <v>24427.655999999999</v>
      </c>
      <c r="C170" s="38">
        <v>168</v>
      </c>
      <c r="D170" s="39">
        <f t="shared" si="43"/>
        <v>27875.495999999999</v>
      </c>
      <c r="E170" s="38">
        <f t="shared" si="44"/>
        <v>0.87631287350008047</v>
      </c>
      <c r="F170">
        <v>0.90502481175337468</v>
      </c>
      <c r="G170" s="45">
        <f t="shared" si="30"/>
        <v>26991.145085486009</v>
      </c>
      <c r="I170">
        <f t="shared" si="31"/>
        <v>22108.655386146031</v>
      </c>
      <c r="J170" s="46">
        <f t="shared" si="32"/>
        <v>2319.0006138539684</v>
      </c>
      <c r="K170">
        <f t="shared" si="33"/>
        <v>2319.0006138539684</v>
      </c>
      <c r="L170">
        <f t="shared" si="34"/>
        <v>9.4933407194450776</v>
      </c>
      <c r="M170">
        <f t="shared" si="35"/>
        <v>5377763.8470550822</v>
      </c>
      <c r="O170" s="32">
        <f t="shared" si="37"/>
        <v>27941.330349170439</v>
      </c>
      <c r="P170">
        <f t="shared" si="38"/>
        <v>78.752937314522114</v>
      </c>
      <c r="Q170" s="32">
        <f t="shared" si="36"/>
        <v>28020.083286484962</v>
      </c>
      <c r="R170" s="32">
        <f t="shared" si="39"/>
        <v>-3592.4272864849627</v>
      </c>
      <c r="S170">
        <f t="shared" si="40"/>
        <v>3592.4272864849627</v>
      </c>
      <c r="T170">
        <f t="shared" si="41"/>
        <v>14.706393795970286</v>
      </c>
      <c r="U170">
        <f t="shared" si="42"/>
        <v>12905533.808681712</v>
      </c>
      <c r="AK170">
        <v>135</v>
      </c>
      <c r="AL170">
        <v>20243.112098258443</v>
      </c>
      <c r="AM170">
        <v>337.08598631131099</v>
      </c>
    </row>
    <row r="171" spans="1:39" x14ac:dyDescent="0.3">
      <c r="A171" s="40">
        <v>38718</v>
      </c>
      <c r="B171" s="32">
        <v>23188.115000000002</v>
      </c>
      <c r="C171" s="38">
        <v>169</v>
      </c>
      <c r="D171" s="39">
        <f t="shared" si="43"/>
        <v>27944.701958333335</v>
      </c>
      <c r="E171" s="38">
        <f t="shared" si="44"/>
        <v>0.82978573307292403</v>
      </c>
      <c r="F171">
        <v>0.78848349976476739</v>
      </c>
      <c r="G171" s="45">
        <f t="shared" si="30"/>
        <v>29408.497459893377</v>
      </c>
      <c r="I171">
        <f t="shared" si="31"/>
        <v>22165.187000930506</v>
      </c>
      <c r="J171" s="46">
        <f t="shared" si="32"/>
        <v>1022.9279990694959</v>
      </c>
      <c r="K171">
        <f t="shared" si="33"/>
        <v>1022.9279990694959</v>
      </c>
      <c r="L171">
        <f t="shared" si="34"/>
        <v>4.4114323181056143</v>
      </c>
      <c r="M171">
        <f t="shared" si="35"/>
        <v>1046381.6912803225</v>
      </c>
      <c r="O171" s="32">
        <f t="shared" si="37"/>
        <v>27053.689629187971</v>
      </c>
      <c r="P171">
        <f t="shared" si="38"/>
        <v>-114.52579414487592</v>
      </c>
      <c r="Q171" s="32">
        <f t="shared" si="36"/>
        <v>26939.163835043095</v>
      </c>
      <c r="R171" s="32">
        <f t="shared" si="39"/>
        <v>-3751.0488350430933</v>
      </c>
      <c r="S171">
        <f t="shared" si="40"/>
        <v>3751.0488350430933</v>
      </c>
      <c r="T171">
        <f t="shared" si="41"/>
        <v>16.176600965809826</v>
      </c>
      <c r="U171">
        <f t="shared" si="42"/>
        <v>14070367.362878148</v>
      </c>
      <c r="AK171">
        <v>136</v>
      </c>
      <c r="AL171">
        <v>20299.643713042919</v>
      </c>
      <c r="AM171">
        <v>1338.7068960707511</v>
      </c>
    </row>
    <row r="172" spans="1:39" x14ac:dyDescent="0.3">
      <c r="A172" s="40">
        <v>38749</v>
      </c>
      <c r="B172" s="32">
        <v>22669.350999999999</v>
      </c>
      <c r="C172" s="38">
        <v>170</v>
      </c>
      <c r="D172" s="39">
        <f t="shared" si="43"/>
        <v>28015.889541666671</v>
      </c>
      <c r="E172" s="38">
        <f t="shared" si="44"/>
        <v>0.80916049323670325</v>
      </c>
      <c r="F172">
        <v>0.77764571959754814</v>
      </c>
      <c r="G172" s="45">
        <f t="shared" si="30"/>
        <v>29151.257994105563</v>
      </c>
      <c r="I172">
        <f t="shared" si="31"/>
        <v>22221.718615714977</v>
      </c>
      <c r="J172" s="46">
        <f t="shared" si="32"/>
        <v>447.63238428502154</v>
      </c>
      <c r="K172">
        <f t="shared" si="33"/>
        <v>447.63238428502154</v>
      </c>
      <c r="L172">
        <f t="shared" si="34"/>
        <v>1.9746149075243555</v>
      </c>
      <c r="M172">
        <f t="shared" si="35"/>
        <v>200374.75146069319</v>
      </c>
      <c r="O172" s="32">
        <f t="shared" si="37"/>
        <v>26085.201268034478</v>
      </c>
      <c r="P172">
        <f t="shared" si="38"/>
        <v>-285.31830754659944</v>
      </c>
      <c r="Q172" s="32">
        <f t="shared" si="36"/>
        <v>25799.882960487877</v>
      </c>
      <c r="R172" s="32">
        <f t="shared" si="39"/>
        <v>-3130.5319604878787</v>
      </c>
      <c r="S172">
        <f t="shared" si="40"/>
        <v>3130.5319604878787</v>
      </c>
      <c r="T172">
        <f t="shared" si="41"/>
        <v>13.809534999426665</v>
      </c>
      <c r="U172">
        <f t="shared" si="42"/>
        <v>9800230.3556360807</v>
      </c>
      <c r="AK172">
        <v>137</v>
      </c>
      <c r="AL172">
        <v>20356.17532782739</v>
      </c>
      <c r="AM172">
        <v>850.23473782603833</v>
      </c>
    </row>
    <row r="173" spans="1:39" x14ac:dyDescent="0.3">
      <c r="A173" s="40">
        <v>38777</v>
      </c>
      <c r="B173" s="32">
        <v>29638.608999999997</v>
      </c>
      <c r="C173" s="38">
        <v>171</v>
      </c>
      <c r="D173" s="39">
        <f t="shared" si="43"/>
        <v>28016.719499999999</v>
      </c>
      <c r="E173" s="38">
        <f t="shared" si="44"/>
        <v>1.0578900573994752</v>
      </c>
      <c r="F173">
        <v>0.98442687075932223</v>
      </c>
      <c r="G173" s="45">
        <f t="shared" si="30"/>
        <v>30107.47662458535</v>
      </c>
      <c r="I173">
        <f t="shared" si="31"/>
        <v>22278.250230499449</v>
      </c>
      <c r="J173" s="46">
        <f t="shared" si="32"/>
        <v>7360.3587695005481</v>
      </c>
      <c r="K173">
        <f t="shared" si="33"/>
        <v>7360.3587695005481</v>
      </c>
      <c r="L173">
        <f t="shared" si="34"/>
        <v>24.833684905727356</v>
      </c>
      <c r="M173">
        <f t="shared" si="35"/>
        <v>54174881.215763621</v>
      </c>
      <c r="O173" s="32">
        <f t="shared" si="37"/>
        <v>26567.628168390303</v>
      </c>
      <c r="P173">
        <f t="shared" si="38"/>
        <v>-131.76926596611443</v>
      </c>
      <c r="Q173" s="32">
        <f t="shared" si="36"/>
        <v>26435.858902424188</v>
      </c>
      <c r="R173" s="32">
        <f t="shared" si="39"/>
        <v>3202.7500975758085</v>
      </c>
      <c r="S173">
        <f t="shared" si="40"/>
        <v>3202.7500975758085</v>
      </c>
      <c r="T173">
        <f t="shared" si="41"/>
        <v>10.806006778441622</v>
      </c>
      <c r="U173">
        <f t="shared" si="42"/>
        <v>10257608.187521851</v>
      </c>
      <c r="AK173">
        <v>138</v>
      </c>
      <c r="AL173">
        <v>20412.706942611861</v>
      </c>
      <c r="AM173">
        <v>1350.3658155088888</v>
      </c>
    </row>
    <row r="174" spans="1:39" x14ac:dyDescent="0.3">
      <c r="A174" s="40">
        <v>38808</v>
      </c>
      <c r="B174" s="32">
        <v>30814.811999999998</v>
      </c>
      <c r="C174" s="38">
        <v>172</v>
      </c>
      <c r="D174" s="39">
        <f t="shared" si="43"/>
        <v>27982.115291666665</v>
      </c>
      <c r="E174" s="38">
        <f t="shared" si="44"/>
        <v>1.101232400724792</v>
      </c>
      <c r="F174">
        <v>1.1117382481947575</v>
      </c>
      <c r="G174" s="45">
        <f t="shared" si="30"/>
        <v>27717.686289949223</v>
      </c>
      <c r="I174">
        <f t="shared" si="31"/>
        <v>22334.781845283924</v>
      </c>
      <c r="J174" s="46">
        <f t="shared" si="32"/>
        <v>8480.0301547160743</v>
      </c>
      <c r="K174">
        <f t="shared" si="33"/>
        <v>8480.0301547160743</v>
      </c>
      <c r="L174">
        <f t="shared" si="34"/>
        <v>27.519331140868474</v>
      </c>
      <c r="M174">
        <f t="shared" si="35"/>
        <v>71910911.424893931</v>
      </c>
      <c r="O174" s="32">
        <f t="shared" si="37"/>
        <v>27311.649521939351</v>
      </c>
      <c r="P174">
        <f t="shared" si="38"/>
        <v>43.388857936917958</v>
      </c>
      <c r="Q174" s="32">
        <f t="shared" si="36"/>
        <v>27355.03837987627</v>
      </c>
      <c r="R174" s="32">
        <f t="shared" si="39"/>
        <v>3459.7736201237276</v>
      </c>
      <c r="S174">
        <f t="shared" si="40"/>
        <v>3459.7736201237276</v>
      </c>
      <c r="T174">
        <f t="shared" si="41"/>
        <v>11.227631763983268</v>
      </c>
      <c r="U174">
        <f t="shared" si="42"/>
        <v>11970033.502504043</v>
      </c>
      <c r="AK174">
        <v>139</v>
      </c>
      <c r="AL174">
        <v>20469.238557396337</v>
      </c>
      <c r="AM174">
        <v>2347.9684112671021</v>
      </c>
    </row>
    <row r="175" spans="1:39" x14ac:dyDescent="0.3">
      <c r="A175" s="40">
        <v>38838</v>
      </c>
      <c r="B175" s="32">
        <v>34608.896000000001</v>
      </c>
      <c r="C175" s="38">
        <v>173</v>
      </c>
      <c r="D175" s="39">
        <f t="shared" si="43"/>
        <v>27951.059916666665</v>
      </c>
      <c r="E175" s="38">
        <f t="shared" si="44"/>
        <v>1.2381961937466064</v>
      </c>
      <c r="F175">
        <v>1.2139205042391408</v>
      </c>
      <c r="G175" s="45">
        <f t="shared" si="30"/>
        <v>28510.018472496362</v>
      </c>
      <c r="I175">
        <f t="shared" si="31"/>
        <v>22391.313460068399</v>
      </c>
      <c r="J175" s="46">
        <f t="shared" si="32"/>
        <v>12217.582539931602</v>
      </c>
      <c r="K175">
        <f t="shared" si="33"/>
        <v>12217.582539931602</v>
      </c>
      <c r="L175">
        <f t="shared" si="34"/>
        <v>35.301855742325913</v>
      </c>
      <c r="M175">
        <f t="shared" si="35"/>
        <v>149269323.12004152</v>
      </c>
      <c r="O175" s="32">
        <f t="shared" si="37"/>
        <v>28805.809903901019</v>
      </c>
      <c r="P175">
        <f t="shared" si="38"/>
        <v>333.54316274186806</v>
      </c>
      <c r="Q175" s="32">
        <f t="shared" si="36"/>
        <v>29139.353066642889</v>
      </c>
      <c r="R175" s="32">
        <f t="shared" si="39"/>
        <v>5469.5429333571119</v>
      </c>
      <c r="S175">
        <f t="shared" si="40"/>
        <v>5469.5429333571119</v>
      </c>
      <c r="T175">
        <f t="shared" si="41"/>
        <v>15.803864224265091</v>
      </c>
      <c r="U175">
        <f t="shared" si="42"/>
        <v>29915899.899836719</v>
      </c>
      <c r="AK175">
        <v>140</v>
      </c>
      <c r="AL175">
        <v>20525.770172180812</v>
      </c>
      <c r="AM175">
        <v>1388.7583466303477</v>
      </c>
    </row>
    <row r="176" spans="1:39" x14ac:dyDescent="0.3">
      <c r="A176" s="40">
        <v>38869</v>
      </c>
      <c r="B176" s="32">
        <v>31976.383999999998</v>
      </c>
      <c r="C176" s="38">
        <v>174</v>
      </c>
      <c r="D176" s="39">
        <f t="shared" si="43"/>
        <v>27880.278916666666</v>
      </c>
      <c r="E176" s="38">
        <f t="shared" si="44"/>
        <v>1.1469176508447592</v>
      </c>
      <c r="F176">
        <v>1.1454907713203208</v>
      </c>
      <c r="G176" s="45">
        <f t="shared" si="30"/>
        <v>27915.007960424886</v>
      </c>
      <c r="I176">
        <f t="shared" si="31"/>
        <v>22447.84507485287</v>
      </c>
      <c r="J176" s="46">
        <f t="shared" si="32"/>
        <v>9528.5389251471279</v>
      </c>
      <c r="K176">
        <f t="shared" si="33"/>
        <v>9528.5389251471279</v>
      </c>
      <c r="L176">
        <f t="shared" si="34"/>
        <v>29.79867556365075</v>
      </c>
      <c r="M176">
        <f t="shared" si="35"/>
        <v>90793054.048043981</v>
      </c>
      <c r="O176" s="32">
        <f t="shared" si="37"/>
        <v>29706.759253314311</v>
      </c>
      <c r="P176">
        <f t="shared" si="38"/>
        <v>447.02440007615269</v>
      </c>
      <c r="Q176" s="32">
        <f t="shared" si="36"/>
        <v>30153.783653390463</v>
      </c>
      <c r="R176" s="32">
        <f t="shared" si="39"/>
        <v>1822.6003466095353</v>
      </c>
      <c r="S176">
        <f t="shared" si="40"/>
        <v>1822.6003466095353</v>
      </c>
      <c r="T176">
        <f t="shared" si="41"/>
        <v>5.6998325595837711</v>
      </c>
      <c r="U176">
        <f t="shared" si="42"/>
        <v>3321872.0234611984</v>
      </c>
      <c r="AK176">
        <v>141</v>
      </c>
      <c r="AL176">
        <v>20582.301786965283</v>
      </c>
      <c r="AM176">
        <v>2397.2223756401982</v>
      </c>
    </row>
    <row r="177" spans="1:39" x14ac:dyDescent="0.3">
      <c r="A177" s="40">
        <v>38899</v>
      </c>
      <c r="B177" s="32">
        <v>28343.919999999998</v>
      </c>
      <c r="C177" s="38">
        <v>175</v>
      </c>
      <c r="D177" s="39">
        <f t="shared" si="43"/>
        <v>27788.955583333336</v>
      </c>
      <c r="E177" s="38">
        <f t="shared" si="44"/>
        <v>1.0199706827772796</v>
      </c>
      <c r="F177">
        <v>1.0677515452903443</v>
      </c>
      <c r="G177" s="45">
        <f t="shared" si="30"/>
        <v>26545.426344752032</v>
      </c>
      <c r="I177">
        <f t="shared" si="31"/>
        <v>22504.376689637345</v>
      </c>
      <c r="J177" s="46">
        <f t="shared" si="32"/>
        <v>5839.5433103626528</v>
      </c>
      <c r="K177">
        <f t="shared" si="33"/>
        <v>5839.5433103626528</v>
      </c>
      <c r="L177">
        <f t="shared" si="34"/>
        <v>20.602454813457889</v>
      </c>
      <c r="M177">
        <f t="shared" si="35"/>
        <v>34100266.073601209</v>
      </c>
      <c r="O177" s="32">
        <f t="shared" si="37"/>
        <v>29791.810922712371</v>
      </c>
      <c r="P177">
        <f t="shared" si="38"/>
        <v>374.62985394053436</v>
      </c>
      <c r="Q177" s="32">
        <f t="shared" si="36"/>
        <v>30166.440776652908</v>
      </c>
      <c r="R177" s="32">
        <f t="shared" si="39"/>
        <v>-1822.5207766529093</v>
      </c>
      <c r="S177">
        <f t="shared" si="40"/>
        <v>1822.5207766529093</v>
      </c>
      <c r="T177">
        <f t="shared" si="41"/>
        <v>6.4300237110918648</v>
      </c>
      <c r="U177">
        <f t="shared" si="42"/>
        <v>3321581.9813315235</v>
      </c>
      <c r="AK177">
        <v>142</v>
      </c>
      <c r="AL177">
        <v>20638.833401749758</v>
      </c>
      <c r="AM177">
        <v>2749.8205702163796</v>
      </c>
    </row>
    <row r="178" spans="1:39" x14ac:dyDescent="0.3">
      <c r="A178" s="40">
        <v>38930</v>
      </c>
      <c r="B178" s="32">
        <v>29225.456000000002</v>
      </c>
      <c r="C178" s="38">
        <v>176</v>
      </c>
      <c r="D178" s="39">
        <f t="shared" si="43"/>
        <v>27655.631125</v>
      </c>
      <c r="E178" s="38">
        <f t="shared" si="44"/>
        <v>1.0567632995936556</v>
      </c>
      <c r="F178">
        <v>1.0354501115788086</v>
      </c>
      <c r="G178" s="45">
        <f t="shared" si="30"/>
        <v>28224.880825439592</v>
      </c>
      <c r="I178">
        <f t="shared" si="31"/>
        <v>22560.908304421821</v>
      </c>
      <c r="J178" s="46">
        <f t="shared" si="32"/>
        <v>6664.5476955781814</v>
      </c>
      <c r="K178">
        <f t="shared" si="33"/>
        <v>6664.5476955781814</v>
      </c>
      <c r="L178">
        <f t="shared" si="34"/>
        <v>22.803913463585243</v>
      </c>
      <c r="M178">
        <f t="shared" si="35"/>
        <v>44416195.986636452</v>
      </c>
      <c r="O178" s="32">
        <f t="shared" si="37"/>
        <v>29978.243821322329</v>
      </c>
      <c r="P178">
        <f t="shared" si="38"/>
        <v>336.99046287441894</v>
      </c>
      <c r="Q178" s="32">
        <f t="shared" si="36"/>
        <v>30315.234284196747</v>
      </c>
      <c r="R178" s="32">
        <f t="shared" si="39"/>
        <v>-1089.7782841967455</v>
      </c>
      <c r="S178">
        <f t="shared" si="40"/>
        <v>1089.7782841967455</v>
      </c>
      <c r="T178">
        <f t="shared" si="41"/>
        <v>3.7288666571934601</v>
      </c>
      <c r="U178">
        <f t="shared" si="42"/>
        <v>1187616.7087068027</v>
      </c>
      <c r="AK178">
        <v>143</v>
      </c>
      <c r="AL178">
        <v>20695.36501653423</v>
      </c>
      <c r="AM178">
        <v>1261.5485182012453</v>
      </c>
    </row>
    <row r="179" spans="1:39" x14ac:dyDescent="0.3">
      <c r="A179" s="40">
        <v>38961</v>
      </c>
      <c r="B179" s="32">
        <v>26479.439999999999</v>
      </c>
      <c r="C179" s="38">
        <v>177</v>
      </c>
      <c r="D179" s="39">
        <f t="shared" si="43"/>
        <v>27469.001583333335</v>
      </c>
      <c r="E179" s="38">
        <f t="shared" si="44"/>
        <v>0.96397533487588616</v>
      </c>
      <c r="F179">
        <v>0.99266807435118032</v>
      </c>
      <c r="G179" s="45">
        <f t="shared" si="30"/>
        <v>26675.019257879605</v>
      </c>
      <c r="I179">
        <f t="shared" si="31"/>
        <v>22617.439919206292</v>
      </c>
      <c r="J179" s="46">
        <f t="shared" si="32"/>
        <v>3862.0000807937067</v>
      </c>
      <c r="K179">
        <f t="shared" si="33"/>
        <v>3862.0000807937067</v>
      </c>
      <c r="L179">
        <f t="shared" si="34"/>
        <v>14.584900892140118</v>
      </c>
      <c r="M179">
        <f t="shared" si="35"/>
        <v>14915044.624050597</v>
      </c>
      <c r="O179" s="32">
        <f t="shared" si="37"/>
        <v>29548.075427357398</v>
      </c>
      <c r="P179">
        <f t="shared" si="38"/>
        <v>183.55869150654911</v>
      </c>
      <c r="Q179" s="32">
        <f t="shared" si="36"/>
        <v>29731.634118863949</v>
      </c>
      <c r="R179" s="32">
        <f t="shared" si="39"/>
        <v>-3252.1941188639503</v>
      </c>
      <c r="S179">
        <f t="shared" si="40"/>
        <v>3252.1941188639503</v>
      </c>
      <c r="T179">
        <f t="shared" si="41"/>
        <v>12.28195958397893</v>
      </c>
      <c r="U179">
        <f t="shared" si="42"/>
        <v>10576766.586773265</v>
      </c>
      <c r="AK179">
        <v>144</v>
      </c>
      <c r="AL179">
        <v>20751.896631318705</v>
      </c>
      <c r="AM179">
        <v>2096.0206096893526</v>
      </c>
    </row>
    <row r="180" spans="1:39" x14ac:dyDescent="0.3">
      <c r="A180" s="40">
        <v>38991</v>
      </c>
      <c r="B180" s="32">
        <v>27653.621999999996</v>
      </c>
      <c r="C180" s="38">
        <v>178</v>
      </c>
      <c r="D180" s="39">
        <f t="shared" si="43"/>
        <v>27274.907583333334</v>
      </c>
      <c r="E180" s="38">
        <f t="shared" si="44"/>
        <v>1.0138850852384953</v>
      </c>
      <c r="F180">
        <v>1.027648663698602</v>
      </c>
      <c r="G180" s="45">
        <f t="shared" si="30"/>
        <v>26909.607317029993</v>
      </c>
      <c r="I180">
        <f t="shared" si="31"/>
        <v>22673.971533990763</v>
      </c>
      <c r="J180" s="46">
        <f t="shared" si="32"/>
        <v>4979.6504660092323</v>
      </c>
      <c r="K180">
        <f t="shared" si="33"/>
        <v>4979.6504660092323</v>
      </c>
      <c r="L180">
        <f t="shared" si="34"/>
        <v>18.007226923146753</v>
      </c>
      <c r="M180">
        <f t="shared" si="35"/>
        <v>24796918.763625965</v>
      </c>
      <c r="O180" s="32">
        <f t="shared" si="37"/>
        <v>29316.031695091158</v>
      </c>
      <c r="P180">
        <f t="shared" si="38"/>
        <v>100.43820675199126</v>
      </c>
      <c r="Q180" s="32">
        <f t="shared" si="36"/>
        <v>29416.469901843149</v>
      </c>
      <c r="R180" s="32">
        <f t="shared" si="39"/>
        <v>-1762.8479018431535</v>
      </c>
      <c r="S180">
        <f t="shared" si="40"/>
        <v>1762.8479018431535</v>
      </c>
      <c r="T180">
        <f t="shared" si="41"/>
        <v>6.3747450581451996</v>
      </c>
      <c r="U180">
        <f t="shared" si="42"/>
        <v>3107632.7250328087</v>
      </c>
      <c r="AK180">
        <v>145</v>
      </c>
      <c r="AL180">
        <v>20808.428246103176</v>
      </c>
      <c r="AM180">
        <v>2159.2051988614148</v>
      </c>
    </row>
    <row r="181" spans="1:39" x14ac:dyDescent="0.3">
      <c r="A181" s="40">
        <v>39022</v>
      </c>
      <c r="B181" s="32">
        <v>26008.29</v>
      </c>
      <c r="C181" s="38">
        <v>179</v>
      </c>
      <c r="D181" s="39">
        <f t="shared" si="43"/>
        <v>27176.087</v>
      </c>
      <c r="E181" s="38">
        <f t="shared" si="44"/>
        <v>0.95702850818809937</v>
      </c>
      <c r="F181">
        <v>0.948635333789</v>
      </c>
      <c r="G181" s="45">
        <f t="shared" si="30"/>
        <v>27416.530961501048</v>
      </c>
      <c r="I181">
        <f t="shared" si="31"/>
        <v>22730.503148775239</v>
      </c>
      <c r="J181" s="46">
        <f t="shared" si="32"/>
        <v>3277.7868512247624</v>
      </c>
      <c r="K181">
        <f t="shared" si="33"/>
        <v>3277.7868512247624</v>
      </c>
      <c r="L181">
        <f t="shared" si="34"/>
        <v>12.602854133142788</v>
      </c>
      <c r="M181">
        <f t="shared" si="35"/>
        <v>10743886.642061943</v>
      </c>
      <c r="O181" s="32">
        <f t="shared" si="37"/>
        <v>28734.833921474521</v>
      </c>
      <c r="P181">
        <f t="shared" si="38"/>
        <v>-35.888989321734442</v>
      </c>
      <c r="Q181" s="32">
        <f t="shared" si="36"/>
        <v>28698.944932152786</v>
      </c>
      <c r="R181" s="32">
        <f t="shared" si="39"/>
        <v>-2690.6549321527855</v>
      </c>
      <c r="S181">
        <f t="shared" si="40"/>
        <v>2690.6549321527855</v>
      </c>
      <c r="T181">
        <f t="shared" si="41"/>
        <v>10.345374233187901</v>
      </c>
      <c r="U181">
        <f t="shared" si="42"/>
        <v>7239623.9639181104</v>
      </c>
      <c r="AK181">
        <v>146</v>
      </c>
      <c r="AL181">
        <v>20864.959860887651</v>
      </c>
      <c r="AM181">
        <v>2076.9718573670616</v>
      </c>
    </row>
    <row r="182" spans="1:39" x14ac:dyDescent="0.3">
      <c r="A182" s="40">
        <v>39052</v>
      </c>
      <c r="B182" s="32">
        <v>23485.248</v>
      </c>
      <c r="C182" s="38">
        <v>180</v>
      </c>
      <c r="D182" s="39">
        <f t="shared" si="43"/>
        <v>27106.246166666664</v>
      </c>
      <c r="E182" s="38">
        <f t="shared" si="44"/>
        <v>0.8664146210285838</v>
      </c>
      <c r="F182">
        <v>0.90502481175337468</v>
      </c>
      <c r="G182" s="45">
        <f t="shared" si="30"/>
        <v>25949.838827623091</v>
      </c>
      <c r="I182">
        <f t="shared" si="31"/>
        <v>22787.034763559714</v>
      </c>
      <c r="J182" s="46">
        <f t="shared" si="32"/>
        <v>698.21323644028598</v>
      </c>
      <c r="K182">
        <f t="shared" si="33"/>
        <v>698.21323644028598</v>
      </c>
      <c r="L182">
        <f t="shared" si="34"/>
        <v>2.9729864314836529</v>
      </c>
      <c r="M182">
        <f t="shared" si="35"/>
        <v>487501.72354041872</v>
      </c>
      <c r="O182" s="32">
        <f t="shared" si="37"/>
        <v>27656.20554572223</v>
      </c>
      <c r="P182">
        <f t="shared" si="38"/>
        <v>-244.43686660784567</v>
      </c>
      <c r="Q182" s="32">
        <f t="shared" si="36"/>
        <v>27411.768679114386</v>
      </c>
      <c r="R182" s="32">
        <f t="shared" si="39"/>
        <v>-3926.5206791143864</v>
      </c>
      <c r="S182">
        <f t="shared" si="40"/>
        <v>3926.5206791143864</v>
      </c>
      <c r="T182">
        <f t="shared" si="41"/>
        <v>16.719093956829354</v>
      </c>
      <c r="U182">
        <f t="shared" si="42"/>
        <v>15417564.643512903</v>
      </c>
      <c r="AK182">
        <v>147</v>
      </c>
      <c r="AL182">
        <v>20921.491475672126</v>
      </c>
      <c r="AM182">
        <v>4516.6438940829248</v>
      </c>
    </row>
    <row r="183" spans="1:39" x14ac:dyDescent="0.3">
      <c r="A183" s="40">
        <v>39083</v>
      </c>
      <c r="B183" s="32">
        <v>21938.763000000003</v>
      </c>
      <c r="C183" s="38">
        <v>181</v>
      </c>
      <c r="D183" s="39">
        <f t="shared" si="43"/>
        <v>27056.166666666664</v>
      </c>
      <c r="E183" s="38">
        <f t="shared" si="44"/>
        <v>0.81085998878875443</v>
      </c>
      <c r="F183">
        <v>0.78848349976476739</v>
      </c>
      <c r="G183" s="45">
        <f t="shared" si="30"/>
        <v>27823.997593538879</v>
      </c>
      <c r="I183">
        <f t="shared" si="31"/>
        <v>22843.566378344185</v>
      </c>
      <c r="J183" s="46">
        <f t="shared" si="32"/>
        <v>-904.80337834418242</v>
      </c>
      <c r="K183">
        <f t="shared" si="33"/>
        <v>904.80337834418242</v>
      </c>
      <c r="L183">
        <f t="shared" si="34"/>
        <v>4.1242224018928608</v>
      </c>
      <c r="M183">
        <f t="shared" si="35"/>
        <v>818669.15346304572</v>
      </c>
      <c r="O183" s="32">
        <f t="shared" si="37"/>
        <v>26317.167543291511</v>
      </c>
      <c r="P183">
        <f t="shared" si="38"/>
        <v>-463.35709377242051</v>
      </c>
      <c r="Q183" s="32">
        <f t="shared" si="36"/>
        <v>25853.810449519089</v>
      </c>
      <c r="R183" s="32">
        <f t="shared" si="39"/>
        <v>-3915.0474495190865</v>
      </c>
      <c r="S183">
        <f t="shared" si="40"/>
        <v>3915.0474495190865</v>
      </c>
      <c r="T183">
        <f t="shared" si="41"/>
        <v>17.845342736594063</v>
      </c>
      <c r="U183">
        <f t="shared" si="42"/>
        <v>15327596.531985905</v>
      </c>
      <c r="AK183">
        <v>148</v>
      </c>
      <c r="AL183">
        <v>20978.023090456598</v>
      </c>
      <c r="AM183">
        <v>4167.25732549862</v>
      </c>
    </row>
    <row r="184" spans="1:39" x14ac:dyDescent="0.3">
      <c r="A184" s="40">
        <v>39114</v>
      </c>
      <c r="B184" s="32">
        <v>20718.916000000001</v>
      </c>
      <c r="C184" s="38">
        <v>182</v>
      </c>
      <c r="D184" s="39">
        <f t="shared" si="43"/>
        <v>27027.583500000001</v>
      </c>
      <c r="E184" s="38">
        <f t="shared" si="44"/>
        <v>0.76658410841649982</v>
      </c>
      <c r="F184">
        <v>0.77764571959754814</v>
      </c>
      <c r="G184" s="45">
        <f t="shared" si="30"/>
        <v>26643.129998481287</v>
      </c>
      <c r="I184">
        <f t="shared" si="31"/>
        <v>22900.097993128657</v>
      </c>
      <c r="J184" s="46">
        <f t="shared" si="32"/>
        <v>-2181.1819931286554</v>
      </c>
      <c r="K184">
        <f t="shared" si="33"/>
        <v>2181.1819931286554</v>
      </c>
      <c r="L184">
        <f t="shared" si="34"/>
        <v>10.527490883831254</v>
      </c>
      <c r="M184">
        <f t="shared" si="35"/>
        <v>4757554.8871486941</v>
      </c>
      <c r="O184" s="32">
        <f t="shared" si="37"/>
        <v>24826.831559615275</v>
      </c>
      <c r="P184">
        <f t="shared" si="38"/>
        <v>-668.75287175318363</v>
      </c>
      <c r="Q184" s="32">
        <f t="shared" si="36"/>
        <v>24158.078687862093</v>
      </c>
      <c r="R184" s="32">
        <f t="shared" si="39"/>
        <v>-3439.1626878620918</v>
      </c>
      <c r="S184">
        <f t="shared" si="40"/>
        <v>3439.1626878620918</v>
      </c>
      <c r="T184">
        <f t="shared" si="41"/>
        <v>16.599143931381793</v>
      </c>
      <c r="U184">
        <f t="shared" si="42"/>
        <v>11827839.993582807</v>
      </c>
      <c r="AK184">
        <v>149</v>
      </c>
      <c r="AL184">
        <v>21034.554705241069</v>
      </c>
      <c r="AM184">
        <v>2501.9123864882495</v>
      </c>
    </row>
    <row r="185" spans="1:39" x14ac:dyDescent="0.3">
      <c r="A185" s="40">
        <v>39142</v>
      </c>
      <c r="B185" s="32">
        <v>27109.935000000001</v>
      </c>
      <c r="C185" s="38">
        <v>183</v>
      </c>
      <c r="D185" s="39">
        <f t="shared" si="43"/>
        <v>26936.350666666665</v>
      </c>
      <c r="E185" s="38">
        <f t="shared" si="44"/>
        <v>1.0064442409248906</v>
      </c>
      <c r="F185">
        <v>0.98442687075932223</v>
      </c>
      <c r="G185" s="45">
        <f t="shared" si="30"/>
        <v>27538.800296145084</v>
      </c>
      <c r="I185">
        <f t="shared" si="31"/>
        <v>22956.629607913132</v>
      </c>
      <c r="J185" s="46">
        <f t="shared" si="32"/>
        <v>4153.3053920868697</v>
      </c>
      <c r="K185">
        <f t="shared" si="33"/>
        <v>4153.3053920868697</v>
      </c>
      <c r="L185">
        <f t="shared" si="34"/>
        <v>15.320233678490446</v>
      </c>
      <c r="M185">
        <f t="shared" si="35"/>
        <v>17249945.679937866</v>
      </c>
      <c r="O185" s="32">
        <f t="shared" si="37"/>
        <v>24748.449950289676</v>
      </c>
      <c r="P185">
        <f t="shared" si="38"/>
        <v>-550.6786192676667</v>
      </c>
      <c r="Q185" s="32">
        <f t="shared" si="36"/>
        <v>24197.77133102201</v>
      </c>
      <c r="R185" s="32">
        <f t="shared" si="39"/>
        <v>2912.1636689779916</v>
      </c>
      <c r="S185">
        <f t="shared" si="40"/>
        <v>2912.1636689779916</v>
      </c>
      <c r="T185">
        <f t="shared" si="41"/>
        <v>10.742053306206715</v>
      </c>
      <c r="U185">
        <f t="shared" si="42"/>
        <v>8480697.2349153571</v>
      </c>
      <c r="AK185">
        <v>150</v>
      </c>
      <c r="AL185">
        <v>21091.086320025544</v>
      </c>
      <c r="AM185">
        <v>3993.2484641653646</v>
      </c>
    </row>
    <row r="186" spans="1:39" x14ac:dyDescent="0.3">
      <c r="A186" s="40">
        <v>39173</v>
      </c>
      <c r="B186" s="32">
        <v>28685.23</v>
      </c>
      <c r="C186" s="38">
        <v>184</v>
      </c>
      <c r="D186" s="39">
        <f t="shared" si="43"/>
        <v>26873.197749999999</v>
      </c>
      <c r="E186" s="38">
        <f t="shared" si="44"/>
        <v>1.0674289776325558</v>
      </c>
      <c r="F186">
        <v>1.1117382481947575</v>
      </c>
      <c r="G186" s="45">
        <f t="shared" si="30"/>
        <v>25802.143666981978</v>
      </c>
      <c r="I186">
        <f t="shared" si="31"/>
        <v>23013.161222697607</v>
      </c>
      <c r="J186" s="46">
        <f t="shared" si="32"/>
        <v>5672.0687773023928</v>
      </c>
      <c r="K186">
        <f t="shared" si="33"/>
        <v>5672.0687773023928</v>
      </c>
      <c r="L186">
        <f t="shared" si="34"/>
        <v>19.773481953264422</v>
      </c>
      <c r="M186">
        <f t="shared" si="35"/>
        <v>32172364.214448661</v>
      </c>
      <c r="O186" s="32">
        <f t="shared" si="37"/>
        <v>25095.263064817605</v>
      </c>
      <c r="P186">
        <f t="shared" si="38"/>
        <v>-371.18027250854749</v>
      </c>
      <c r="Q186" s="32">
        <f t="shared" si="36"/>
        <v>24724.082792309058</v>
      </c>
      <c r="R186" s="32">
        <f t="shared" si="39"/>
        <v>3961.1472076909413</v>
      </c>
      <c r="S186">
        <f t="shared" si="40"/>
        <v>3961.1472076909413</v>
      </c>
      <c r="T186">
        <f t="shared" si="41"/>
        <v>13.809013236745674</v>
      </c>
      <c r="U186">
        <f t="shared" si="42"/>
        <v>15690687.200997742</v>
      </c>
      <c r="AK186">
        <v>151</v>
      </c>
      <c r="AL186">
        <v>21147.61793481002</v>
      </c>
      <c r="AM186">
        <v>3373.1108016494945</v>
      </c>
    </row>
    <row r="187" spans="1:39" x14ac:dyDescent="0.3">
      <c r="A187" s="40">
        <v>39203</v>
      </c>
      <c r="B187" s="32">
        <v>34366.784</v>
      </c>
      <c r="C187" s="38">
        <v>185</v>
      </c>
      <c r="D187" s="39">
        <f t="shared" si="43"/>
        <v>26859.991666666669</v>
      </c>
      <c r="E187" s="38">
        <f t="shared" si="44"/>
        <v>1.2794785801311057</v>
      </c>
      <c r="F187">
        <v>1.2139205042391408</v>
      </c>
      <c r="G187" s="45">
        <f t="shared" si="30"/>
        <v>28310.572133832076</v>
      </c>
      <c r="I187">
        <f t="shared" si="31"/>
        <v>23069.692837482078</v>
      </c>
      <c r="J187" s="46">
        <f t="shared" si="32"/>
        <v>11297.091162517921</v>
      </c>
      <c r="K187">
        <f t="shared" si="33"/>
        <v>11297.091162517921</v>
      </c>
      <c r="L187">
        <f t="shared" si="34"/>
        <v>32.872121995814105</v>
      </c>
      <c r="M187">
        <f t="shared" si="35"/>
        <v>127624268.73424052</v>
      </c>
      <c r="O187" s="32">
        <f t="shared" si="37"/>
        <v>26652.623033847249</v>
      </c>
      <c r="P187">
        <f t="shared" si="38"/>
        <v>14.527775799090648</v>
      </c>
      <c r="Q187" s="32">
        <f t="shared" si="36"/>
        <v>26667.15080964634</v>
      </c>
      <c r="R187" s="32">
        <f t="shared" si="39"/>
        <v>7699.6331903536593</v>
      </c>
      <c r="S187">
        <f t="shared" si="40"/>
        <v>7699.6331903536593</v>
      </c>
      <c r="T187">
        <f t="shared" si="41"/>
        <v>22.404287786583872</v>
      </c>
      <c r="U187">
        <f t="shared" si="42"/>
        <v>59284351.265995666</v>
      </c>
      <c r="AK187">
        <v>152</v>
      </c>
      <c r="AL187">
        <v>21204.149549594491</v>
      </c>
      <c r="AM187">
        <v>3402.6400147531203</v>
      </c>
    </row>
    <row r="188" spans="1:39" x14ac:dyDescent="0.3">
      <c r="A188" s="40">
        <v>39234</v>
      </c>
      <c r="B188" s="32">
        <v>30542.315999999999</v>
      </c>
      <c r="C188" s="38">
        <v>186</v>
      </c>
      <c r="D188" s="39">
        <f t="shared" si="43"/>
        <v>26805.005374999993</v>
      </c>
      <c r="E188" s="38">
        <f t="shared" si="44"/>
        <v>1.1394258487441176</v>
      </c>
      <c r="F188">
        <v>1.1454907713203208</v>
      </c>
      <c r="G188" s="45">
        <f t="shared" si="30"/>
        <v>26663.083426500394</v>
      </c>
      <c r="I188">
        <f t="shared" si="31"/>
        <v>23126.22445226655</v>
      </c>
      <c r="J188" s="46">
        <f t="shared" si="32"/>
        <v>7416.0915477334493</v>
      </c>
      <c r="K188">
        <f t="shared" si="33"/>
        <v>7416.0915477334493</v>
      </c>
      <c r="L188">
        <f t="shared" si="34"/>
        <v>24.28136604877459</v>
      </c>
      <c r="M188">
        <f t="shared" si="35"/>
        <v>54998413.844363511</v>
      </c>
      <c r="O188" s="32">
        <f t="shared" si="37"/>
        <v>27442.183847717075</v>
      </c>
      <c r="P188">
        <f t="shared" si="38"/>
        <v>169.53438341323778</v>
      </c>
      <c r="Q188" s="32">
        <f t="shared" si="36"/>
        <v>27611.718231130311</v>
      </c>
      <c r="R188" s="32">
        <f t="shared" si="39"/>
        <v>2930.5977688696876</v>
      </c>
      <c r="S188">
        <f t="shared" si="40"/>
        <v>2930.5977688696876</v>
      </c>
      <c r="T188">
        <f t="shared" si="41"/>
        <v>9.5952047934730533</v>
      </c>
      <c r="U188">
        <f t="shared" si="42"/>
        <v>8588403.2829039916</v>
      </c>
      <c r="AK188">
        <v>153</v>
      </c>
      <c r="AL188">
        <v>21260.681164378962</v>
      </c>
      <c r="AM188">
        <v>4120.6831113563385</v>
      </c>
    </row>
    <row r="189" spans="1:39" x14ac:dyDescent="0.3">
      <c r="A189" s="40">
        <v>39264</v>
      </c>
      <c r="B189" s="32">
        <v>28576.079999999998</v>
      </c>
      <c r="C189" s="38">
        <v>187</v>
      </c>
      <c r="D189" s="39">
        <f t="shared" si="43"/>
        <v>26693.524958333328</v>
      </c>
      <c r="E189" s="38">
        <f t="shared" si="44"/>
        <v>1.0705247824933277</v>
      </c>
      <c r="F189">
        <v>1.0677515452903443</v>
      </c>
      <c r="G189" s="45">
        <f t="shared" si="30"/>
        <v>26762.855203575993</v>
      </c>
      <c r="I189">
        <f t="shared" si="31"/>
        <v>23182.756067051025</v>
      </c>
      <c r="J189" s="46">
        <f t="shared" si="32"/>
        <v>5393.3239329489734</v>
      </c>
      <c r="K189">
        <f t="shared" si="33"/>
        <v>5393.3239329489734</v>
      </c>
      <c r="L189">
        <f t="shared" si="34"/>
        <v>18.87356114956626</v>
      </c>
      <c r="M189">
        <f t="shared" si="35"/>
        <v>29087943.045720182</v>
      </c>
      <c r="O189" s="32">
        <f t="shared" si="37"/>
        <v>27804.59058490425</v>
      </c>
      <c r="P189">
        <f t="shared" si="38"/>
        <v>208.10885416802526</v>
      </c>
      <c r="Q189" s="32">
        <f t="shared" si="36"/>
        <v>28012.699439072276</v>
      </c>
      <c r="R189" s="32">
        <f t="shared" si="39"/>
        <v>563.3805609277224</v>
      </c>
      <c r="S189">
        <f t="shared" si="40"/>
        <v>563.3805609277224</v>
      </c>
      <c r="T189">
        <f t="shared" si="41"/>
        <v>1.9715110012560242</v>
      </c>
      <c r="U189">
        <f t="shared" si="42"/>
        <v>317397.65643123514</v>
      </c>
      <c r="AK189">
        <v>154</v>
      </c>
      <c r="AL189">
        <v>21317.212779163438</v>
      </c>
      <c r="AM189">
        <v>2904.7658788076078</v>
      </c>
    </row>
    <row r="190" spans="1:39" x14ac:dyDescent="0.3">
      <c r="A190" s="40">
        <v>39295</v>
      </c>
      <c r="B190" s="32">
        <v>28307.300000000003</v>
      </c>
      <c r="C190" s="38">
        <v>188</v>
      </c>
      <c r="D190" s="39">
        <f t="shared" si="43"/>
        <v>26614.038166666662</v>
      </c>
      <c r="E190" s="38">
        <f t="shared" si="44"/>
        <v>1.063622882883444</v>
      </c>
      <c r="F190">
        <v>1.0354501115788086</v>
      </c>
      <c r="G190" s="45">
        <f t="shared" si="30"/>
        <v>27338.159205795324</v>
      </c>
      <c r="I190">
        <f t="shared" si="31"/>
        <v>23239.2876818355</v>
      </c>
      <c r="J190" s="46">
        <f t="shared" si="32"/>
        <v>5068.0123181645031</v>
      </c>
      <c r="K190">
        <f t="shared" si="33"/>
        <v>5068.0123181645031</v>
      </c>
      <c r="L190">
        <f t="shared" si="34"/>
        <v>17.903552504705509</v>
      </c>
      <c r="M190">
        <f t="shared" si="35"/>
        <v>25684748.857067142</v>
      </c>
      <c r="O190" s="32">
        <f t="shared" si="37"/>
        <v>28071.61955125782</v>
      </c>
      <c r="P190">
        <f t="shared" si="38"/>
        <v>219.89287660513412</v>
      </c>
      <c r="Q190" s="32">
        <f t="shared" si="36"/>
        <v>28291.512427862956</v>
      </c>
      <c r="R190" s="32">
        <f t="shared" si="39"/>
        <v>15.787572137047391</v>
      </c>
      <c r="S190">
        <f t="shared" si="40"/>
        <v>15.787572137047391</v>
      </c>
      <c r="T190">
        <f t="shared" si="41"/>
        <v>5.5772087542956733E-2</v>
      </c>
      <c r="U190">
        <f t="shared" si="42"/>
        <v>249.24743398247512</v>
      </c>
      <c r="AK190">
        <v>155</v>
      </c>
      <c r="AL190">
        <v>21373.744393947913</v>
      </c>
      <c r="AM190">
        <v>3952.0969955356341</v>
      </c>
    </row>
    <row r="191" spans="1:39" x14ac:dyDescent="0.3">
      <c r="A191" s="40">
        <v>39326</v>
      </c>
      <c r="B191" s="32">
        <v>25208.007999999998</v>
      </c>
      <c r="C191" s="38">
        <v>189</v>
      </c>
      <c r="D191" s="39">
        <f t="shared" si="43"/>
        <v>26455.411499999995</v>
      </c>
      <c r="E191" s="38">
        <f t="shared" si="44"/>
        <v>0.95284883397107634</v>
      </c>
      <c r="F191">
        <v>0.99266807435118032</v>
      </c>
      <c r="G191" s="45">
        <f t="shared" si="30"/>
        <v>25394.196359620262</v>
      </c>
      <c r="I191">
        <f t="shared" si="31"/>
        <v>23295.819296619971</v>
      </c>
      <c r="J191" s="46">
        <f t="shared" si="32"/>
        <v>1912.1887033800267</v>
      </c>
      <c r="K191">
        <f t="shared" si="33"/>
        <v>1912.1887033800267</v>
      </c>
      <c r="L191">
        <f t="shared" si="34"/>
        <v>7.5856398624596864</v>
      </c>
      <c r="M191">
        <f t="shared" si="35"/>
        <v>3656465.637334188</v>
      </c>
      <c r="O191" s="32">
        <f t="shared" si="37"/>
        <v>27674.811542290365</v>
      </c>
      <c r="P191">
        <f t="shared" si="38"/>
        <v>96.552699490616305</v>
      </c>
      <c r="Q191" s="32">
        <f t="shared" si="36"/>
        <v>27771.364241780982</v>
      </c>
      <c r="R191" s="32">
        <f t="shared" si="39"/>
        <v>-2563.3562417809844</v>
      </c>
      <c r="S191">
        <f t="shared" si="40"/>
        <v>2563.3562417809844</v>
      </c>
      <c r="T191">
        <f t="shared" si="41"/>
        <v>10.168817154378024</v>
      </c>
      <c r="U191">
        <f t="shared" si="42"/>
        <v>6570795.2222775323</v>
      </c>
      <c r="AK191">
        <v>156</v>
      </c>
      <c r="AL191">
        <v>21430.276008732384</v>
      </c>
      <c r="AM191">
        <v>4361.5152182698075</v>
      </c>
    </row>
    <row r="192" spans="1:39" x14ac:dyDescent="0.3">
      <c r="A192" s="40">
        <v>39356</v>
      </c>
      <c r="B192" s="32">
        <v>27409.384000000002</v>
      </c>
      <c r="C192" s="38">
        <v>190</v>
      </c>
      <c r="D192" s="39">
        <f t="shared" si="43"/>
        <v>26313.49008333333</v>
      </c>
      <c r="E192" s="38">
        <f t="shared" si="44"/>
        <v>1.041647607869425</v>
      </c>
      <c r="F192">
        <v>1.027648663698602</v>
      </c>
      <c r="G192" s="45">
        <f t="shared" si="30"/>
        <v>26671.940487278123</v>
      </c>
      <c r="I192">
        <f t="shared" si="31"/>
        <v>23352.350911404446</v>
      </c>
      <c r="J192" s="46">
        <f t="shared" si="32"/>
        <v>4057.0330885955555</v>
      </c>
      <c r="K192">
        <f t="shared" si="33"/>
        <v>4057.0330885955555</v>
      </c>
      <c r="L192">
        <f t="shared" si="34"/>
        <v>14.801620819335287</v>
      </c>
      <c r="M192">
        <f t="shared" si="35"/>
        <v>16459517.481959192</v>
      </c>
      <c r="O192" s="32">
        <f t="shared" si="37"/>
        <v>27698.968193424789</v>
      </c>
      <c r="P192">
        <f t="shared" si="38"/>
        <v>82.07348981937794</v>
      </c>
      <c r="Q192" s="32">
        <f t="shared" si="36"/>
        <v>27781.041683244166</v>
      </c>
      <c r="R192" s="32">
        <f t="shared" si="39"/>
        <v>-371.65768324416422</v>
      </c>
      <c r="S192">
        <f t="shared" si="40"/>
        <v>371.65768324416422</v>
      </c>
      <c r="T192">
        <f t="shared" si="41"/>
        <v>1.3559505140435268</v>
      </c>
      <c r="U192">
        <f t="shared" si="42"/>
        <v>138129.43351441951</v>
      </c>
      <c r="AK192">
        <v>157</v>
      </c>
      <c r="AL192">
        <v>21486.807623516856</v>
      </c>
      <c r="AM192">
        <v>3977.1393151190859</v>
      </c>
    </row>
    <row r="193" spans="1:39" x14ac:dyDescent="0.3">
      <c r="A193" s="40">
        <v>39387</v>
      </c>
      <c r="B193" s="32">
        <v>25935.581999999999</v>
      </c>
      <c r="C193" s="38">
        <v>191</v>
      </c>
      <c r="D193" s="39">
        <f t="shared" si="43"/>
        <v>26210.18275</v>
      </c>
      <c r="E193" s="38">
        <f t="shared" si="44"/>
        <v>0.98952312722809987</v>
      </c>
      <c r="F193">
        <v>0.948635333789</v>
      </c>
      <c r="G193" s="45">
        <f t="shared" si="30"/>
        <v>27339.886125060479</v>
      </c>
      <c r="I193">
        <f t="shared" si="31"/>
        <v>23408.882526188921</v>
      </c>
      <c r="J193" s="46">
        <f t="shared" si="32"/>
        <v>2526.699473811077</v>
      </c>
      <c r="K193">
        <f t="shared" si="33"/>
        <v>2526.699473811077</v>
      </c>
      <c r="L193">
        <f t="shared" si="34"/>
        <v>9.7422123544830299</v>
      </c>
      <c r="M193">
        <f t="shared" si="35"/>
        <v>6384210.2309571737</v>
      </c>
      <c r="O193" s="32">
        <f t="shared" si="37"/>
        <v>27411.949746595332</v>
      </c>
      <c r="P193">
        <f t="shared" si="38"/>
        <v>8.2551024896108771</v>
      </c>
      <c r="Q193" s="32">
        <f t="shared" si="36"/>
        <v>27420.204849084941</v>
      </c>
      <c r="R193" s="32">
        <f t="shared" si="39"/>
        <v>-1484.6228490849426</v>
      </c>
      <c r="S193">
        <f t="shared" si="40"/>
        <v>1484.6228490849426</v>
      </c>
      <c r="T193">
        <f t="shared" si="41"/>
        <v>5.7242704215580842</v>
      </c>
      <c r="U193">
        <f t="shared" si="42"/>
        <v>2204105.0040250923</v>
      </c>
      <c r="AK193">
        <v>158</v>
      </c>
      <c r="AL193">
        <v>21543.339238301331</v>
      </c>
      <c r="AM193">
        <v>4067.7385289719568</v>
      </c>
    </row>
    <row r="194" spans="1:39" x14ac:dyDescent="0.3">
      <c r="A194" s="40">
        <v>39417</v>
      </c>
      <c r="B194" s="32">
        <v>22238.285</v>
      </c>
      <c r="C194" s="38">
        <v>192</v>
      </c>
      <c r="D194" s="39">
        <f t="shared" si="43"/>
        <v>26061.961833333335</v>
      </c>
      <c r="E194" s="38">
        <f t="shared" si="44"/>
        <v>0.85328514952996215</v>
      </c>
      <c r="F194">
        <v>0.90502481175337468</v>
      </c>
      <c r="G194" s="45">
        <f t="shared" si="30"/>
        <v>24572.01693389604</v>
      </c>
      <c r="I194">
        <f t="shared" si="31"/>
        <v>23465.414140973393</v>
      </c>
      <c r="J194" s="46">
        <f t="shared" si="32"/>
        <v>-1227.1291409733931</v>
      </c>
      <c r="K194">
        <f t="shared" si="33"/>
        <v>1227.1291409733931</v>
      </c>
      <c r="L194">
        <f t="shared" si="34"/>
        <v>5.5180925191551111</v>
      </c>
      <c r="M194">
        <f t="shared" si="35"/>
        <v>1505845.9286260975</v>
      </c>
      <c r="O194" s="32">
        <f t="shared" si="37"/>
        <v>26383.820879267954</v>
      </c>
      <c r="P194">
        <f t="shared" si="38"/>
        <v>-199.0216914737868</v>
      </c>
      <c r="Q194" s="32">
        <f t="shared" si="36"/>
        <v>26184.799187794168</v>
      </c>
      <c r="R194" s="32">
        <f t="shared" si="39"/>
        <v>-3946.5141877941678</v>
      </c>
      <c r="S194">
        <f t="shared" si="40"/>
        <v>3946.5141877941678</v>
      </c>
      <c r="T194">
        <f t="shared" si="41"/>
        <v>17.746486241156493</v>
      </c>
      <c r="U194">
        <f t="shared" si="42"/>
        <v>15574974.234460659</v>
      </c>
      <c r="AK194">
        <v>159</v>
      </c>
      <c r="AL194">
        <v>21599.870853085806</v>
      </c>
      <c r="AM194">
        <v>5055.7444896361994</v>
      </c>
    </row>
    <row r="195" spans="1:39" x14ac:dyDescent="0.3">
      <c r="A195" s="40">
        <v>39448</v>
      </c>
      <c r="B195" s="32">
        <v>20510.196</v>
      </c>
      <c r="C195" s="38">
        <v>193</v>
      </c>
      <c r="D195" s="39">
        <f t="shared" si="43"/>
        <v>26019.74325</v>
      </c>
      <c r="E195" s="38">
        <f t="shared" si="44"/>
        <v>0.78825512622996385</v>
      </c>
      <c r="F195">
        <v>0.78848349976476739</v>
      </c>
      <c r="G195" s="45">
        <f t="shared" ref="G195:G258" si="45">B195/F195</f>
        <v>26012.206984824563</v>
      </c>
      <c r="I195">
        <f t="shared" ref="I195:I258" si="46">$H$5+$H$8*C195</f>
        <v>23521.945755757864</v>
      </c>
      <c r="J195" s="46">
        <f t="shared" ref="J195:J258" si="47">B195-I195</f>
        <v>-3011.7497557578645</v>
      </c>
      <c r="K195">
        <f t="shared" ref="K195:K258" si="48">ABS(J195)</f>
        <v>3011.7497557578645</v>
      </c>
      <c r="L195">
        <f t="shared" ref="L195:L258" si="49">(K195/B195)*100</f>
        <v>14.684158824020329</v>
      </c>
      <c r="M195">
        <f t="shared" ref="M195:M258" si="50">K195^2</f>
        <v>9070636.5913075563</v>
      </c>
      <c r="O195" s="32">
        <f t="shared" si="37"/>
        <v>25049.878550235335</v>
      </c>
      <c r="P195">
        <f t="shared" si="38"/>
        <v>-426.00581898555333</v>
      </c>
      <c r="Q195" s="32">
        <f t="shared" ref="Q195:Q258" si="51">O195+P195</f>
        <v>24623.872731249783</v>
      </c>
      <c r="R195" s="32">
        <f t="shared" si="39"/>
        <v>-4113.6767312497832</v>
      </c>
      <c r="S195">
        <f t="shared" si="40"/>
        <v>4113.6767312497832</v>
      </c>
      <c r="T195">
        <f t="shared" si="41"/>
        <v>20.056740224470712</v>
      </c>
      <c r="U195">
        <f t="shared" si="42"/>
        <v>16922336.2492259</v>
      </c>
      <c r="AK195">
        <v>160</v>
      </c>
      <c r="AL195">
        <v>21656.402467870277</v>
      </c>
      <c r="AM195">
        <v>4973.7508511091546</v>
      </c>
    </row>
    <row r="196" spans="1:39" x14ac:dyDescent="0.3">
      <c r="A196" s="40">
        <v>39479</v>
      </c>
      <c r="B196" s="32">
        <v>20239.8</v>
      </c>
      <c r="C196" s="38">
        <v>194</v>
      </c>
      <c r="D196" s="39">
        <f t="shared" si="43"/>
        <v>25906.951333333331</v>
      </c>
      <c r="E196" s="38">
        <f t="shared" si="44"/>
        <v>0.78124977885600699</v>
      </c>
      <c r="F196">
        <v>0.77764571959754814</v>
      </c>
      <c r="G196" s="45">
        <f t="shared" si="45"/>
        <v>26027.019103859559</v>
      </c>
      <c r="I196">
        <f t="shared" si="46"/>
        <v>23578.477370542339</v>
      </c>
      <c r="J196" s="46">
        <f t="shared" si="47"/>
        <v>-3338.6773705423402</v>
      </c>
      <c r="K196">
        <f t="shared" si="48"/>
        <v>3338.6773705423402</v>
      </c>
      <c r="L196">
        <f t="shared" si="49"/>
        <v>16.495604554107949</v>
      </c>
      <c r="M196">
        <f t="shared" si="50"/>
        <v>11146766.584571514</v>
      </c>
      <c r="O196" s="32">
        <f t="shared" ref="O196:O259" si="52">($N$3*B196)+(1-$N$3)*(O195+P195)</f>
        <v>23747.058184999827</v>
      </c>
      <c r="P196">
        <f t="shared" ref="P196:P259" si="53">$N$3*(O196-O195)+((1-$N$3)*P195)</f>
        <v>-601.36872823554427</v>
      </c>
      <c r="Q196" s="32">
        <f t="shared" si="51"/>
        <v>23145.689456764281</v>
      </c>
      <c r="R196" s="32">
        <f t="shared" ref="R196:R259" si="54">B196-Q196</f>
        <v>-2905.8894567642819</v>
      </c>
      <c r="S196">
        <f t="shared" ref="S196:S259" si="55">ABS(R196)</f>
        <v>2905.8894567642819</v>
      </c>
      <c r="T196">
        <f t="shared" ref="T196:T259" si="56">(S196/B196)*100</f>
        <v>14.357303218234776</v>
      </c>
      <c r="U196">
        <f t="shared" ref="U196:U259" si="57">S196^2</f>
        <v>8444193.5349338129</v>
      </c>
      <c r="AK196">
        <v>161</v>
      </c>
      <c r="AL196">
        <v>21712.934082654749</v>
      </c>
      <c r="AM196">
        <v>4442.5834237413292</v>
      </c>
    </row>
    <row r="197" spans="1:39" x14ac:dyDescent="0.3">
      <c r="A197" s="40">
        <v>39508</v>
      </c>
      <c r="B197" s="32">
        <v>23782.010999999999</v>
      </c>
      <c r="C197" s="38">
        <v>195</v>
      </c>
      <c r="D197" s="39">
        <f t="shared" si="43"/>
        <v>25781.531333333332</v>
      </c>
      <c r="E197" s="38">
        <f t="shared" si="44"/>
        <v>0.92244369399624748</v>
      </c>
      <c r="F197">
        <v>0.98442687075932223</v>
      </c>
      <c r="G197" s="45">
        <f t="shared" si="45"/>
        <v>24158.230241781308</v>
      </c>
      <c r="I197">
        <f t="shared" si="46"/>
        <v>23635.008985326815</v>
      </c>
      <c r="J197" s="46">
        <f t="shared" si="47"/>
        <v>147.00201467318402</v>
      </c>
      <c r="K197">
        <f t="shared" si="48"/>
        <v>147.00201467318402</v>
      </c>
      <c r="L197">
        <f t="shared" si="49"/>
        <v>0.61812272592584383</v>
      </c>
      <c r="M197">
        <f t="shared" si="50"/>
        <v>21609.59231797501</v>
      </c>
      <c r="O197" s="32">
        <f t="shared" si="52"/>
        <v>23272.953765411425</v>
      </c>
      <c r="P197">
        <f t="shared" si="53"/>
        <v>-575.91586650611589</v>
      </c>
      <c r="Q197" s="32">
        <f t="shared" si="51"/>
        <v>22697.03789890531</v>
      </c>
      <c r="R197" s="32">
        <f t="shared" si="54"/>
        <v>1084.9731010946889</v>
      </c>
      <c r="S197">
        <f t="shared" si="55"/>
        <v>1084.9731010946889</v>
      </c>
      <c r="T197">
        <f t="shared" si="56"/>
        <v>4.5621587724212596</v>
      </c>
      <c r="U197">
        <f t="shared" si="57"/>
        <v>1177166.630099026</v>
      </c>
      <c r="AK197">
        <v>162</v>
      </c>
      <c r="AL197">
        <v>21769.465697439224</v>
      </c>
      <c r="AM197">
        <v>5435.0450504573455</v>
      </c>
    </row>
    <row r="198" spans="1:39" x14ac:dyDescent="0.3">
      <c r="A198" s="40">
        <v>39539</v>
      </c>
      <c r="B198" s="32">
        <v>28607.040000000005</v>
      </c>
      <c r="C198" s="38">
        <v>196</v>
      </c>
      <c r="D198" s="39">
        <f t="shared" si="43"/>
        <v>25707.161500000002</v>
      </c>
      <c r="E198" s="38">
        <f t="shared" si="44"/>
        <v>1.1128043055239685</v>
      </c>
      <c r="F198">
        <v>1.1117382481947575</v>
      </c>
      <c r="G198" s="45">
        <f t="shared" si="45"/>
        <v>25731.812363613615</v>
      </c>
      <c r="I198">
        <f t="shared" si="46"/>
        <v>23691.540600111286</v>
      </c>
      <c r="J198" s="46">
        <f t="shared" si="47"/>
        <v>4915.4993998887185</v>
      </c>
      <c r="K198">
        <f t="shared" si="48"/>
        <v>4915.4993998887185</v>
      </c>
      <c r="L198">
        <f t="shared" si="49"/>
        <v>17.182831218779427</v>
      </c>
      <c r="M198">
        <f t="shared" si="50"/>
        <v>24162134.350306351</v>
      </c>
      <c r="O198" s="32">
        <f t="shared" si="52"/>
        <v>23879.038319124251</v>
      </c>
      <c r="P198">
        <f t="shared" si="53"/>
        <v>-339.51578246232748</v>
      </c>
      <c r="Q198" s="32">
        <f t="shared" si="51"/>
        <v>23539.522536661923</v>
      </c>
      <c r="R198" s="32">
        <f t="shared" si="54"/>
        <v>5067.5174633380811</v>
      </c>
      <c r="S198">
        <f t="shared" si="55"/>
        <v>5067.5174633380811</v>
      </c>
      <c r="T198">
        <f t="shared" si="56"/>
        <v>17.714232102790366</v>
      </c>
      <c r="U198">
        <f t="shared" si="57"/>
        <v>25679733.241236422</v>
      </c>
      <c r="AK198">
        <v>163</v>
      </c>
      <c r="AL198">
        <v>21825.997312223699</v>
      </c>
      <c r="AM198">
        <v>3926.1030909866968</v>
      </c>
    </row>
    <row r="199" spans="1:39" x14ac:dyDescent="0.3">
      <c r="A199" s="40">
        <v>39569</v>
      </c>
      <c r="B199" s="32">
        <v>31965.598000000002</v>
      </c>
      <c r="C199" s="38">
        <v>197</v>
      </c>
      <c r="D199" s="39">
        <f t="shared" si="43"/>
        <v>25467.326333333338</v>
      </c>
      <c r="E199" s="38">
        <f t="shared" si="44"/>
        <v>1.2551611261273741</v>
      </c>
      <c r="F199">
        <v>1.2139205042391408</v>
      </c>
      <c r="G199" s="45">
        <f t="shared" si="45"/>
        <v>26332.529921335623</v>
      </c>
      <c r="I199">
        <f t="shared" si="46"/>
        <v>23748.072214895757</v>
      </c>
      <c r="J199" s="46">
        <f t="shared" si="47"/>
        <v>8217.5257851042443</v>
      </c>
      <c r="K199">
        <f t="shared" si="48"/>
        <v>8217.5257851042443</v>
      </c>
      <c r="L199">
        <f t="shared" si="49"/>
        <v>25.707405145695205</v>
      </c>
      <c r="M199">
        <f t="shared" si="50"/>
        <v>67527730.028853133</v>
      </c>
      <c r="O199" s="32">
        <f t="shared" si="52"/>
        <v>25224.737629329542</v>
      </c>
      <c r="P199">
        <f t="shared" si="53"/>
        <v>-2.4727639288037722</v>
      </c>
      <c r="Q199" s="32">
        <f t="shared" si="51"/>
        <v>25222.264865400739</v>
      </c>
      <c r="R199" s="32">
        <f t="shared" si="54"/>
        <v>6743.3331345992628</v>
      </c>
      <c r="S199">
        <f t="shared" si="55"/>
        <v>6743.3331345992628</v>
      </c>
      <c r="T199">
        <f t="shared" si="56"/>
        <v>21.095595128860918</v>
      </c>
      <c r="U199">
        <f t="shared" si="57"/>
        <v>45472541.764184318</v>
      </c>
      <c r="AK199">
        <v>164</v>
      </c>
      <c r="AL199">
        <v>21882.52892700817</v>
      </c>
      <c r="AM199">
        <v>5510.4170805515569</v>
      </c>
    </row>
    <row r="200" spans="1:39" x14ac:dyDescent="0.3">
      <c r="A200" s="40">
        <v>39600</v>
      </c>
      <c r="B200" s="32">
        <v>29386.2</v>
      </c>
      <c r="C200" s="38">
        <v>198</v>
      </c>
      <c r="D200" s="39">
        <f t="shared" si="43"/>
        <v>25233.20554166667</v>
      </c>
      <c r="E200" s="38">
        <f t="shared" si="44"/>
        <v>1.1645844976562982</v>
      </c>
      <c r="F200">
        <v>1.1454907713203208</v>
      </c>
      <c r="G200" s="45">
        <f t="shared" si="45"/>
        <v>25653.807726559633</v>
      </c>
      <c r="I200">
        <f t="shared" si="46"/>
        <v>23804.603829680233</v>
      </c>
      <c r="J200" s="46">
        <f t="shared" si="47"/>
        <v>5581.5961703197681</v>
      </c>
      <c r="K200">
        <f t="shared" si="48"/>
        <v>5581.5961703197681</v>
      </c>
      <c r="L200">
        <f t="shared" si="49"/>
        <v>18.993936508700575</v>
      </c>
      <c r="M200">
        <f t="shared" si="50"/>
        <v>31154215.8085283</v>
      </c>
      <c r="O200" s="32">
        <f t="shared" si="52"/>
        <v>26055.051892320593</v>
      </c>
      <c r="P200">
        <f t="shared" si="53"/>
        <v>164.08464145516714</v>
      </c>
      <c r="Q200" s="32">
        <f t="shared" si="51"/>
        <v>26219.13653377576</v>
      </c>
      <c r="R200" s="32">
        <f t="shared" si="54"/>
        <v>3167.063466224241</v>
      </c>
      <c r="S200">
        <f t="shared" si="55"/>
        <v>3167.063466224241</v>
      </c>
      <c r="T200">
        <f t="shared" si="56"/>
        <v>10.777383486889223</v>
      </c>
      <c r="U200">
        <f t="shared" si="57"/>
        <v>10030290.999092303</v>
      </c>
      <c r="AK200">
        <v>165</v>
      </c>
      <c r="AL200">
        <v>21939.060541792645</v>
      </c>
      <c r="AM200">
        <v>5583.6821613584543</v>
      </c>
    </row>
    <row r="201" spans="1:39" x14ac:dyDescent="0.3">
      <c r="A201" s="40">
        <v>39630</v>
      </c>
      <c r="B201" s="32">
        <v>28718.95</v>
      </c>
      <c r="C201" s="38">
        <v>199</v>
      </c>
      <c r="D201" s="39">
        <f t="shared" ref="D201:D264" si="58">AVERAGE(AVERAGE(B195:B206),AVERAGE(B196:B207))</f>
        <v>25051.085416666669</v>
      </c>
      <c r="E201" s="38">
        <f t="shared" ref="E201:E264" si="59">B201/D201</f>
        <v>1.1464153956735574</v>
      </c>
      <c r="F201">
        <v>1.0677515452903443</v>
      </c>
      <c r="G201" s="45">
        <f t="shared" si="45"/>
        <v>26896.659739500268</v>
      </c>
      <c r="I201">
        <f t="shared" si="46"/>
        <v>23861.135444464708</v>
      </c>
      <c r="J201" s="46">
        <f t="shared" si="47"/>
        <v>4857.814555535293</v>
      </c>
      <c r="K201">
        <f t="shared" si="48"/>
        <v>4857.814555535293</v>
      </c>
      <c r="L201">
        <f t="shared" si="49"/>
        <v>16.915014495778198</v>
      </c>
      <c r="M201">
        <f t="shared" si="50"/>
        <v>23598362.255970556</v>
      </c>
      <c r="O201" s="32">
        <f t="shared" si="52"/>
        <v>26719.099227020612</v>
      </c>
      <c r="P201">
        <f t="shared" si="53"/>
        <v>264.07718010413748</v>
      </c>
      <c r="Q201" s="32">
        <f t="shared" si="51"/>
        <v>26983.176407124749</v>
      </c>
      <c r="R201" s="32">
        <f t="shared" si="54"/>
        <v>1735.7735928752518</v>
      </c>
      <c r="S201">
        <f t="shared" si="55"/>
        <v>1735.7735928752518</v>
      </c>
      <c r="T201">
        <f t="shared" si="56"/>
        <v>6.0440008874810944</v>
      </c>
      <c r="U201">
        <f t="shared" si="57"/>
        <v>3012909.9657230605</v>
      </c>
      <c r="AK201">
        <v>166</v>
      </c>
      <c r="AL201">
        <v>21995.59215657712</v>
      </c>
      <c r="AM201">
        <v>4903.3043013929491</v>
      </c>
    </row>
    <row r="202" spans="1:39" x14ac:dyDescent="0.3">
      <c r="A202" s="40">
        <v>39661</v>
      </c>
      <c r="B202" s="32">
        <v>25457.423999999999</v>
      </c>
      <c r="C202" s="38">
        <v>200</v>
      </c>
      <c r="D202" s="39">
        <f t="shared" si="58"/>
        <v>24795.123916666671</v>
      </c>
      <c r="E202" s="38">
        <f t="shared" si="59"/>
        <v>1.026710900318919</v>
      </c>
      <c r="F202">
        <v>1.0354501115788086</v>
      </c>
      <c r="G202" s="45">
        <f t="shared" si="45"/>
        <v>24585.852775836436</v>
      </c>
      <c r="I202">
        <f t="shared" si="46"/>
        <v>23917.667059249179</v>
      </c>
      <c r="J202" s="46">
        <f t="shared" si="47"/>
        <v>1539.7569407508199</v>
      </c>
      <c r="K202">
        <f t="shared" si="48"/>
        <v>1539.7569407508199</v>
      </c>
      <c r="L202">
        <f t="shared" si="49"/>
        <v>6.0483611411383178</v>
      </c>
      <c r="M202">
        <f t="shared" si="50"/>
        <v>2370851.4365903242</v>
      </c>
      <c r="O202" s="32">
        <f t="shared" si="52"/>
        <v>26678.025925699803</v>
      </c>
      <c r="P202">
        <f t="shared" si="53"/>
        <v>203.04708381914836</v>
      </c>
      <c r="Q202" s="32">
        <f t="shared" si="51"/>
        <v>26881.07300951895</v>
      </c>
      <c r="R202" s="32">
        <f t="shared" si="54"/>
        <v>-1423.6490095189511</v>
      </c>
      <c r="S202">
        <f t="shared" si="55"/>
        <v>1423.6490095189511</v>
      </c>
      <c r="T202">
        <f t="shared" si="56"/>
        <v>5.5922744167632636</v>
      </c>
      <c r="U202">
        <f t="shared" si="57"/>
        <v>2026776.5023042904</v>
      </c>
      <c r="AK202">
        <v>167</v>
      </c>
      <c r="AL202">
        <v>22052.123771361592</v>
      </c>
      <c r="AM202">
        <v>6161.695645524178</v>
      </c>
    </row>
    <row r="203" spans="1:39" x14ac:dyDescent="0.3">
      <c r="A203" s="40">
        <v>39692</v>
      </c>
      <c r="B203" s="32">
        <v>25047.804</v>
      </c>
      <c r="C203" s="38">
        <v>201</v>
      </c>
      <c r="D203" s="39">
        <f t="shared" si="58"/>
        <v>24559.240958333336</v>
      </c>
      <c r="E203" s="38">
        <f t="shared" si="59"/>
        <v>1.0198932468025192</v>
      </c>
      <c r="F203">
        <v>0.99266807435118032</v>
      </c>
      <c r="G203" s="45">
        <f t="shared" si="45"/>
        <v>25232.809080086052</v>
      </c>
      <c r="I203">
        <f t="shared" si="46"/>
        <v>23974.198674033651</v>
      </c>
      <c r="J203" s="46">
        <f t="shared" si="47"/>
        <v>1073.6053259663495</v>
      </c>
      <c r="K203">
        <f t="shared" si="48"/>
        <v>1073.6053259663495</v>
      </c>
      <c r="L203">
        <f t="shared" si="49"/>
        <v>4.2862253551902176</v>
      </c>
      <c r="M203">
        <f t="shared" si="50"/>
        <v>1152628.3959433115</v>
      </c>
      <c r="O203" s="32">
        <f t="shared" si="52"/>
        <v>26514.419207615159</v>
      </c>
      <c r="P203">
        <f t="shared" si="53"/>
        <v>129.71632343838991</v>
      </c>
      <c r="Q203" s="32">
        <f t="shared" si="51"/>
        <v>26644.135531053551</v>
      </c>
      <c r="R203" s="32">
        <f t="shared" si="54"/>
        <v>-1596.3315310535509</v>
      </c>
      <c r="S203">
        <f t="shared" si="55"/>
        <v>1596.3315310535509</v>
      </c>
      <c r="T203">
        <f t="shared" si="56"/>
        <v>6.3731396614791089</v>
      </c>
      <c r="U203">
        <f t="shared" si="57"/>
        <v>2548274.3570357738</v>
      </c>
      <c r="AK203">
        <v>168</v>
      </c>
      <c r="AL203">
        <v>22108.655386146063</v>
      </c>
      <c r="AM203">
        <v>4882.4896993399452</v>
      </c>
    </row>
    <row r="204" spans="1:39" x14ac:dyDescent="0.3">
      <c r="A204" s="40">
        <v>39722</v>
      </c>
      <c r="B204" s="32">
        <v>25784.712</v>
      </c>
      <c r="C204" s="38">
        <v>202</v>
      </c>
      <c r="D204" s="39">
        <f t="shared" si="58"/>
        <v>24299.56725</v>
      </c>
      <c r="E204" s="38">
        <f t="shared" si="59"/>
        <v>1.0611181563325989</v>
      </c>
      <c r="F204">
        <v>1.027648663698602</v>
      </c>
      <c r="G204" s="45">
        <f t="shared" si="45"/>
        <v>25090.979933938172</v>
      </c>
      <c r="I204">
        <f t="shared" si="46"/>
        <v>24030.730288818126</v>
      </c>
      <c r="J204" s="46">
        <f t="shared" si="47"/>
        <v>1753.9817111818738</v>
      </c>
      <c r="K204">
        <f t="shared" si="48"/>
        <v>1753.9817111818738</v>
      </c>
      <c r="L204">
        <f t="shared" si="49"/>
        <v>6.8024095486576455</v>
      </c>
      <c r="M204">
        <f t="shared" si="50"/>
        <v>3076451.8431604942</v>
      </c>
      <c r="O204" s="32">
        <f t="shared" si="52"/>
        <v>26472.250824842842</v>
      </c>
      <c r="P204">
        <f t="shared" si="53"/>
        <v>95.339382196248465</v>
      </c>
      <c r="Q204" s="32">
        <f t="shared" si="51"/>
        <v>26567.590207039091</v>
      </c>
      <c r="R204" s="32">
        <f t="shared" si="54"/>
        <v>-782.87820703909165</v>
      </c>
      <c r="S204">
        <f t="shared" si="55"/>
        <v>782.87820703909165</v>
      </c>
      <c r="T204">
        <f t="shared" si="56"/>
        <v>3.0362107866052241</v>
      </c>
      <c r="U204">
        <f t="shared" si="57"/>
        <v>612898.28705674282</v>
      </c>
      <c r="AK204">
        <v>169</v>
      </c>
      <c r="AL204">
        <v>22165.187000930538</v>
      </c>
      <c r="AM204">
        <v>7243.3104589628383</v>
      </c>
    </row>
    <row r="205" spans="1:39" x14ac:dyDescent="0.3">
      <c r="A205" s="40">
        <v>39753</v>
      </c>
      <c r="B205" s="32">
        <v>21804.210000000003</v>
      </c>
      <c r="C205" s="38">
        <v>203</v>
      </c>
      <c r="D205" s="39">
        <f t="shared" si="58"/>
        <v>23938.643</v>
      </c>
      <c r="E205" s="38">
        <f t="shared" si="59"/>
        <v>0.91083734362052193</v>
      </c>
      <c r="F205">
        <v>0.948635333789</v>
      </c>
      <c r="G205" s="45">
        <f t="shared" si="45"/>
        <v>22984.81747766081</v>
      </c>
      <c r="I205">
        <f t="shared" si="46"/>
        <v>24087.261903602601</v>
      </c>
      <c r="J205" s="46">
        <f t="shared" si="47"/>
        <v>-2283.051903602598</v>
      </c>
      <c r="K205">
        <f t="shared" si="48"/>
        <v>2283.051903602598</v>
      </c>
      <c r="L205">
        <f t="shared" si="49"/>
        <v>10.470693061581217</v>
      </c>
      <c r="M205">
        <f t="shared" si="50"/>
        <v>5212325.9945434462</v>
      </c>
      <c r="O205" s="32">
        <f t="shared" si="52"/>
        <v>25614.914165631275</v>
      </c>
      <c r="P205">
        <f t="shared" si="53"/>
        <v>-95.195826085314678</v>
      </c>
      <c r="Q205" s="32">
        <f t="shared" si="51"/>
        <v>25519.718339545961</v>
      </c>
      <c r="R205" s="32">
        <f t="shared" si="54"/>
        <v>-3715.5083395459587</v>
      </c>
      <c r="S205">
        <f t="shared" si="55"/>
        <v>3715.5083395459587</v>
      </c>
      <c r="T205">
        <f t="shared" si="56"/>
        <v>17.040325421310648</v>
      </c>
      <c r="U205">
        <f t="shared" si="57"/>
        <v>13805002.221235568</v>
      </c>
      <c r="AK205">
        <v>170</v>
      </c>
      <c r="AL205">
        <v>22221.718615715014</v>
      </c>
      <c r="AM205">
        <v>6929.5393783905492</v>
      </c>
    </row>
    <row r="206" spans="1:39" x14ac:dyDescent="0.3">
      <c r="A206" s="40">
        <v>39783</v>
      </c>
      <c r="B206" s="32">
        <v>20750.758000000002</v>
      </c>
      <c r="C206" s="38">
        <v>204</v>
      </c>
      <c r="D206" s="39">
        <f t="shared" si="58"/>
        <v>23610.483708333333</v>
      </c>
      <c r="E206" s="38">
        <f t="shared" si="59"/>
        <v>0.87887898682380705</v>
      </c>
      <c r="F206">
        <v>0.90502481175337468</v>
      </c>
      <c r="G206" s="45">
        <f t="shared" si="45"/>
        <v>22928.385753091068</v>
      </c>
      <c r="I206">
        <f t="shared" si="46"/>
        <v>24143.793518387072</v>
      </c>
      <c r="J206" s="46">
        <f t="shared" si="47"/>
        <v>-3393.0355183870706</v>
      </c>
      <c r="K206">
        <f t="shared" si="48"/>
        <v>3393.0355183870706</v>
      </c>
      <c r="L206">
        <f t="shared" si="49"/>
        <v>16.351381083944357</v>
      </c>
      <c r="M206">
        <f t="shared" si="50"/>
        <v>11512690.029036216</v>
      </c>
      <c r="O206" s="32">
        <f t="shared" si="52"/>
        <v>24565.92627163677</v>
      </c>
      <c r="P206">
        <f t="shared" si="53"/>
        <v>-285.95423966715271</v>
      </c>
      <c r="Q206" s="32">
        <f t="shared" si="51"/>
        <v>24279.972031969617</v>
      </c>
      <c r="R206" s="32">
        <f t="shared" si="54"/>
        <v>-3529.2140319696155</v>
      </c>
      <c r="S206">
        <f t="shared" si="55"/>
        <v>3529.2140319696155</v>
      </c>
      <c r="T206">
        <f t="shared" si="56"/>
        <v>17.00763910392871</v>
      </c>
      <c r="U206">
        <f t="shared" si="57"/>
        <v>12455351.68345123</v>
      </c>
      <c r="AK206">
        <v>171</v>
      </c>
      <c r="AL206">
        <v>22278.250230499485</v>
      </c>
      <c r="AM206">
        <v>7829.2263940858647</v>
      </c>
    </row>
    <row r="207" spans="1:39" x14ac:dyDescent="0.3">
      <c r="A207" s="40">
        <v>39814</v>
      </c>
      <c r="B207" s="32">
        <v>17626.84</v>
      </c>
      <c r="C207" s="38">
        <v>205</v>
      </c>
      <c r="D207" s="39">
        <f t="shared" si="58"/>
        <v>23293.923708333336</v>
      </c>
      <c r="E207" s="38">
        <f t="shared" si="59"/>
        <v>0.75671407791612399</v>
      </c>
      <c r="F207">
        <v>0.78848349976476739</v>
      </c>
      <c r="G207" s="45">
        <f t="shared" si="45"/>
        <v>22355.369522962385</v>
      </c>
      <c r="I207">
        <f t="shared" si="46"/>
        <v>24200.325133171547</v>
      </c>
      <c r="J207" s="46">
        <f t="shared" si="47"/>
        <v>-6573.4851331715472</v>
      </c>
      <c r="K207">
        <f t="shared" si="48"/>
        <v>6573.4851331715472</v>
      </c>
      <c r="L207">
        <f t="shared" si="49"/>
        <v>37.292476321175819</v>
      </c>
      <c r="M207">
        <f t="shared" si="50"/>
        <v>43210706.796027355</v>
      </c>
      <c r="O207" s="32">
        <f t="shared" si="52"/>
        <v>22949.345625575697</v>
      </c>
      <c r="P207">
        <f t="shared" si="53"/>
        <v>-552.07952094593679</v>
      </c>
      <c r="Q207" s="32">
        <f t="shared" si="51"/>
        <v>22397.266104629762</v>
      </c>
      <c r="R207" s="32">
        <f t="shared" si="54"/>
        <v>-4770.4261046297615</v>
      </c>
      <c r="S207">
        <f t="shared" si="55"/>
        <v>4770.4261046297615</v>
      </c>
      <c r="T207">
        <f t="shared" si="56"/>
        <v>27.06342205766752</v>
      </c>
      <c r="U207">
        <f t="shared" si="57"/>
        <v>22756965.219733082</v>
      </c>
      <c r="AK207">
        <v>172</v>
      </c>
      <c r="AL207">
        <v>22334.781845283956</v>
      </c>
      <c r="AM207">
        <v>5382.9044446652661</v>
      </c>
    </row>
    <row r="208" spans="1:39" x14ac:dyDescent="0.3">
      <c r="A208" s="40">
        <v>39845</v>
      </c>
      <c r="B208" s="32">
        <v>16980.080000000002</v>
      </c>
      <c r="C208" s="38">
        <v>206</v>
      </c>
      <c r="D208" s="39">
        <f t="shared" si="58"/>
        <v>22938.504291666672</v>
      </c>
      <c r="E208" s="38">
        <f t="shared" si="59"/>
        <v>0.74024355660228003</v>
      </c>
      <c r="F208">
        <v>0.77764571959754814</v>
      </c>
      <c r="G208" s="45">
        <f t="shared" si="45"/>
        <v>21835.238813874825</v>
      </c>
      <c r="I208">
        <f t="shared" si="46"/>
        <v>24256.856747956022</v>
      </c>
      <c r="J208" s="46">
        <f t="shared" si="47"/>
        <v>-7276.7767479560207</v>
      </c>
      <c r="K208">
        <f t="shared" si="48"/>
        <v>7276.7767479560207</v>
      </c>
      <c r="L208">
        <f t="shared" si="49"/>
        <v>42.854784829965581</v>
      </c>
      <c r="M208">
        <f t="shared" si="50"/>
        <v>52951479.839593403</v>
      </c>
      <c r="O208" s="32">
        <f t="shared" si="52"/>
        <v>21313.828883703809</v>
      </c>
      <c r="P208">
        <f t="shared" si="53"/>
        <v>-768.76696513112711</v>
      </c>
      <c r="Q208" s="32">
        <f t="shared" si="51"/>
        <v>20545.061918572683</v>
      </c>
      <c r="R208" s="32">
        <f t="shared" si="54"/>
        <v>-3564.981918572681</v>
      </c>
      <c r="S208">
        <f t="shared" si="55"/>
        <v>3564.981918572681</v>
      </c>
      <c r="T208">
        <f t="shared" si="56"/>
        <v>20.995083171414272</v>
      </c>
      <c r="U208">
        <f t="shared" si="57"/>
        <v>12709096.079750154</v>
      </c>
      <c r="AK208">
        <v>173</v>
      </c>
      <c r="AL208">
        <v>22391.313460068432</v>
      </c>
      <c r="AM208">
        <v>6118.7050124279303</v>
      </c>
    </row>
    <row r="209" spans="1:39" x14ac:dyDescent="0.3">
      <c r="A209" s="40">
        <v>39873</v>
      </c>
      <c r="B209" s="32">
        <v>21380.54</v>
      </c>
      <c r="C209" s="38">
        <v>207</v>
      </c>
      <c r="D209" s="39">
        <f t="shared" si="58"/>
        <v>22616.076916666665</v>
      </c>
      <c r="E209" s="38">
        <f t="shared" si="59"/>
        <v>0.94536908760881733</v>
      </c>
      <c r="F209">
        <v>0.98442687075932223</v>
      </c>
      <c r="G209" s="45">
        <f t="shared" si="45"/>
        <v>21718.769199695307</v>
      </c>
      <c r="I209">
        <f t="shared" si="46"/>
        <v>24313.388362740494</v>
      </c>
      <c r="J209" s="46">
        <f t="shared" si="47"/>
        <v>-2932.848362740493</v>
      </c>
      <c r="K209">
        <f t="shared" si="48"/>
        <v>2932.848362740493</v>
      </c>
      <c r="L209">
        <f t="shared" si="49"/>
        <v>13.71737272650968</v>
      </c>
      <c r="M209">
        <f t="shared" si="50"/>
        <v>8601599.5188295897</v>
      </c>
      <c r="O209" s="32">
        <f t="shared" si="52"/>
        <v>20712.157534858146</v>
      </c>
      <c r="P209">
        <f t="shared" si="53"/>
        <v>-735.34784187403432</v>
      </c>
      <c r="Q209" s="32">
        <f t="shared" si="51"/>
        <v>19976.809692984112</v>
      </c>
      <c r="R209" s="32">
        <f t="shared" si="54"/>
        <v>1403.7303070158887</v>
      </c>
      <c r="S209">
        <f t="shared" si="55"/>
        <v>1403.7303070158887</v>
      </c>
      <c r="T209">
        <f t="shared" si="56"/>
        <v>6.5654576872983021</v>
      </c>
      <c r="U209">
        <f t="shared" si="57"/>
        <v>1970458.7748349211</v>
      </c>
      <c r="AK209">
        <v>174</v>
      </c>
      <c r="AL209">
        <v>22447.845074852907</v>
      </c>
      <c r="AM209">
        <v>5467.1628855719791</v>
      </c>
    </row>
    <row r="210" spans="1:39" x14ac:dyDescent="0.3">
      <c r="A210" s="40">
        <v>39904</v>
      </c>
      <c r="B210" s="32">
        <v>24776.342000000001</v>
      </c>
      <c r="C210" s="38">
        <v>208</v>
      </c>
      <c r="D210" s="39">
        <f t="shared" si="58"/>
        <v>22268.806916666665</v>
      </c>
      <c r="E210" s="38">
        <f t="shared" si="59"/>
        <v>1.112603027756131</v>
      </c>
      <c r="F210">
        <v>1.1117382481947575</v>
      </c>
      <c r="G210" s="45">
        <f t="shared" si="45"/>
        <v>22286.12898785471</v>
      </c>
      <c r="I210">
        <f t="shared" si="46"/>
        <v>24369.919977524965</v>
      </c>
      <c r="J210" s="46">
        <f t="shared" si="47"/>
        <v>406.42202247503519</v>
      </c>
      <c r="K210">
        <f t="shared" si="48"/>
        <v>406.42202247503519</v>
      </c>
      <c r="L210">
        <f t="shared" si="49"/>
        <v>1.6403633049424133</v>
      </c>
      <c r="M210">
        <f t="shared" si="50"/>
        <v>165178.86035269802</v>
      </c>
      <c r="O210" s="32">
        <f t="shared" si="52"/>
        <v>20936.716154387293</v>
      </c>
      <c r="P210">
        <f t="shared" si="53"/>
        <v>-543.36654959339808</v>
      </c>
      <c r="Q210" s="32">
        <f t="shared" si="51"/>
        <v>20393.349604793897</v>
      </c>
      <c r="R210" s="32">
        <f t="shared" si="54"/>
        <v>4382.9923952061035</v>
      </c>
      <c r="S210">
        <f t="shared" si="55"/>
        <v>4382.9923952061035</v>
      </c>
      <c r="T210">
        <f t="shared" si="56"/>
        <v>17.690232057686739</v>
      </c>
      <c r="U210">
        <f t="shared" si="57"/>
        <v>19210622.336434536</v>
      </c>
      <c r="AK210">
        <v>175</v>
      </c>
      <c r="AL210">
        <v>22504.376689637378</v>
      </c>
      <c r="AM210">
        <v>4041.0496551146534</v>
      </c>
    </row>
    <row r="211" spans="1:39" x14ac:dyDescent="0.3">
      <c r="A211" s="40">
        <v>39934</v>
      </c>
      <c r="B211" s="32">
        <v>27134.113999999998</v>
      </c>
      <c r="C211" s="38">
        <v>209</v>
      </c>
      <c r="D211" s="39">
        <f t="shared" si="58"/>
        <v>22000.716791666666</v>
      </c>
      <c r="E211" s="38">
        <f t="shared" si="59"/>
        <v>1.2333286345596584</v>
      </c>
      <c r="F211">
        <v>1.2139205042391408</v>
      </c>
      <c r="G211" s="45">
        <f t="shared" si="45"/>
        <v>22352.46369531181</v>
      </c>
      <c r="I211">
        <f t="shared" si="46"/>
        <v>24426.45159230944</v>
      </c>
      <c r="J211" s="46">
        <f t="shared" si="47"/>
        <v>2707.6624076905573</v>
      </c>
      <c r="K211">
        <f t="shared" si="48"/>
        <v>2707.6624076905573</v>
      </c>
      <c r="L211">
        <f t="shared" si="49"/>
        <v>9.9788126772466477</v>
      </c>
      <c r="M211">
        <f t="shared" si="50"/>
        <v>7331435.7140206257</v>
      </c>
      <c r="O211" s="32">
        <f t="shared" si="52"/>
        <v>21741.502483835116</v>
      </c>
      <c r="P211">
        <f t="shared" si="53"/>
        <v>-273.73597378515387</v>
      </c>
      <c r="Q211" s="32">
        <f t="shared" si="51"/>
        <v>21467.766510049962</v>
      </c>
      <c r="R211" s="32">
        <f t="shared" si="54"/>
        <v>5666.3474899500361</v>
      </c>
      <c r="S211">
        <f t="shared" si="55"/>
        <v>5666.3474899500361</v>
      </c>
      <c r="T211">
        <f t="shared" si="56"/>
        <v>20.882743729719852</v>
      </c>
      <c r="U211">
        <f t="shared" si="57"/>
        <v>32107493.876863074</v>
      </c>
      <c r="AK211">
        <v>176</v>
      </c>
      <c r="AL211">
        <v>22560.90830442185</v>
      </c>
      <c r="AM211">
        <v>5663.9725210177421</v>
      </c>
    </row>
    <row r="212" spans="1:39" x14ac:dyDescent="0.3">
      <c r="A212" s="40">
        <v>39965</v>
      </c>
      <c r="B212" s="32">
        <v>26341.861000000001</v>
      </c>
      <c r="C212" s="38">
        <v>210</v>
      </c>
      <c r="D212" s="39">
        <f t="shared" si="58"/>
        <v>21857.459291666666</v>
      </c>
      <c r="E212" s="38">
        <f t="shared" si="59"/>
        <v>1.2051657353443201</v>
      </c>
      <c r="F212">
        <v>1.1454907713203208</v>
      </c>
      <c r="G212" s="45">
        <f t="shared" si="45"/>
        <v>22996.135507611052</v>
      </c>
      <c r="I212">
        <f t="shared" si="46"/>
        <v>24482.983207093916</v>
      </c>
      <c r="J212" s="46">
        <f t="shared" si="47"/>
        <v>1858.8777929060852</v>
      </c>
      <c r="K212">
        <f t="shared" si="48"/>
        <v>1858.8777929060852</v>
      </c>
      <c r="L212">
        <f t="shared" si="49"/>
        <v>7.0567443693749858</v>
      </c>
      <c r="M212">
        <f t="shared" si="50"/>
        <v>3455426.6489593987</v>
      </c>
      <c r="O212" s="32">
        <f t="shared" si="52"/>
        <v>22442.585408039973</v>
      </c>
      <c r="P212">
        <f t="shared" si="53"/>
        <v>-78.772194187151769</v>
      </c>
      <c r="Q212" s="32">
        <f t="shared" si="51"/>
        <v>22363.81321385282</v>
      </c>
      <c r="R212" s="32">
        <f t="shared" si="54"/>
        <v>3978.0477861471809</v>
      </c>
      <c r="S212">
        <f t="shared" si="55"/>
        <v>3978.0477861471809</v>
      </c>
      <c r="T212">
        <f t="shared" si="56"/>
        <v>15.101620140456973</v>
      </c>
      <c r="U212">
        <f t="shared" si="57"/>
        <v>15824864.188870488</v>
      </c>
      <c r="AK212">
        <v>177</v>
      </c>
      <c r="AL212">
        <v>22617.439919206325</v>
      </c>
      <c r="AM212">
        <v>4057.5793386732803</v>
      </c>
    </row>
    <row r="213" spans="1:39" x14ac:dyDescent="0.3">
      <c r="A213" s="40">
        <v>39995</v>
      </c>
      <c r="B213" s="32">
        <v>24165.848999999998</v>
      </c>
      <c r="C213" s="38">
        <v>211</v>
      </c>
      <c r="D213" s="39">
        <f t="shared" si="58"/>
        <v>21696.097208333333</v>
      </c>
      <c r="E213" s="38">
        <f t="shared" si="59"/>
        <v>1.1138339198958811</v>
      </c>
      <c r="F213">
        <v>1.0677515452903443</v>
      </c>
      <c r="G213" s="45">
        <f t="shared" si="45"/>
        <v>22632.464552817659</v>
      </c>
      <c r="I213">
        <f t="shared" si="46"/>
        <v>24539.514821878387</v>
      </c>
      <c r="J213" s="46">
        <f t="shared" si="47"/>
        <v>-373.66582187838867</v>
      </c>
      <c r="K213">
        <f t="shared" si="48"/>
        <v>373.66582187838867</v>
      </c>
      <c r="L213">
        <f t="shared" si="49"/>
        <v>1.5462557176385099</v>
      </c>
      <c r="M213">
        <f t="shared" si="50"/>
        <v>139626.1464400517</v>
      </c>
      <c r="O213" s="32">
        <f t="shared" si="52"/>
        <v>22724.220371082258</v>
      </c>
      <c r="P213">
        <f t="shared" si="53"/>
        <v>-6.6907627412644857</v>
      </c>
      <c r="Q213" s="32">
        <f t="shared" si="51"/>
        <v>22717.529608340992</v>
      </c>
      <c r="R213" s="32">
        <f t="shared" si="54"/>
        <v>1448.3193916590062</v>
      </c>
      <c r="S213">
        <f t="shared" si="55"/>
        <v>1448.3193916590062</v>
      </c>
      <c r="T213">
        <f t="shared" si="56"/>
        <v>5.9932485370532866</v>
      </c>
      <c r="U213">
        <f t="shared" si="57"/>
        <v>2097629.060255514</v>
      </c>
      <c r="AK213">
        <v>178</v>
      </c>
      <c r="AL213">
        <v>22673.9715339908</v>
      </c>
      <c r="AM213">
        <v>4235.6357830391935</v>
      </c>
    </row>
    <row r="214" spans="1:39" x14ac:dyDescent="0.3">
      <c r="A214" s="40">
        <v>40026</v>
      </c>
      <c r="B214" s="32">
        <v>21480.458999999999</v>
      </c>
      <c r="C214" s="38">
        <v>212</v>
      </c>
      <c r="D214" s="39">
        <f t="shared" si="58"/>
        <v>21532.126541666668</v>
      </c>
      <c r="E214" s="38">
        <f t="shared" si="59"/>
        <v>0.99760044408216308</v>
      </c>
      <c r="F214">
        <v>1.0354501115788086</v>
      </c>
      <c r="G214" s="45">
        <f t="shared" si="45"/>
        <v>20745.044845518962</v>
      </c>
      <c r="I214">
        <f t="shared" si="46"/>
        <v>24596.046436662858</v>
      </c>
      <c r="J214" s="46">
        <f t="shared" si="47"/>
        <v>-3115.5874366628595</v>
      </c>
      <c r="K214">
        <f t="shared" si="48"/>
        <v>3115.5874366628595</v>
      </c>
      <c r="L214">
        <f t="shared" si="49"/>
        <v>14.504287066970308</v>
      </c>
      <c r="M214">
        <f t="shared" si="50"/>
        <v>9706885.075491447</v>
      </c>
      <c r="O214" s="32">
        <f t="shared" si="52"/>
        <v>22470.115486672796</v>
      </c>
      <c r="P214">
        <f t="shared" si="53"/>
        <v>-56.173587074904006</v>
      </c>
      <c r="Q214" s="32">
        <f t="shared" si="51"/>
        <v>22413.941899597892</v>
      </c>
      <c r="R214" s="32">
        <f t="shared" si="54"/>
        <v>-933.48289959789327</v>
      </c>
      <c r="S214">
        <f t="shared" si="55"/>
        <v>933.48289959789327</v>
      </c>
      <c r="T214">
        <f t="shared" si="56"/>
        <v>4.3457306922440226</v>
      </c>
      <c r="U214">
        <f t="shared" si="57"/>
        <v>871390.32384169044</v>
      </c>
      <c r="AK214">
        <v>179</v>
      </c>
      <c r="AL214">
        <v>22730.503148775271</v>
      </c>
      <c r="AM214">
        <v>4686.027812725777</v>
      </c>
    </row>
    <row r="215" spans="1:39" x14ac:dyDescent="0.3">
      <c r="A215" s="40">
        <v>40057</v>
      </c>
      <c r="B215" s="32">
        <v>21286.511999999999</v>
      </c>
      <c r="C215" s="38">
        <v>213</v>
      </c>
      <c r="D215" s="39">
        <f t="shared" si="58"/>
        <v>21476.285625000004</v>
      </c>
      <c r="E215" s="38">
        <f t="shared" si="59"/>
        <v>0.99116357324010007</v>
      </c>
      <c r="F215">
        <v>0.99266807435118032</v>
      </c>
      <c r="G215" s="45">
        <f t="shared" si="45"/>
        <v>21443.735877083705</v>
      </c>
      <c r="I215">
        <f t="shared" si="46"/>
        <v>24652.578051447334</v>
      </c>
      <c r="J215" s="46">
        <f t="shared" si="47"/>
        <v>-3366.0660514473348</v>
      </c>
      <c r="K215">
        <f t="shared" si="48"/>
        <v>3366.0660514473348</v>
      </c>
      <c r="L215">
        <f t="shared" si="49"/>
        <v>15.813140506285553</v>
      </c>
      <c r="M215">
        <f t="shared" si="50"/>
        <v>11330400.662706252</v>
      </c>
      <c r="O215" s="32">
        <f t="shared" si="52"/>
        <v>22188.455919678316</v>
      </c>
      <c r="P215">
        <f t="shared" si="53"/>
        <v>-101.27078305881921</v>
      </c>
      <c r="Q215" s="32">
        <f t="shared" si="51"/>
        <v>22087.185136619497</v>
      </c>
      <c r="R215" s="32">
        <f t="shared" si="54"/>
        <v>-800.67313661949811</v>
      </c>
      <c r="S215">
        <f t="shared" si="55"/>
        <v>800.67313661949811</v>
      </c>
      <c r="T215">
        <f t="shared" si="56"/>
        <v>3.7614106840026125</v>
      </c>
      <c r="U215">
        <f t="shared" si="57"/>
        <v>641077.4717041055</v>
      </c>
      <c r="AK215">
        <v>180</v>
      </c>
      <c r="AL215">
        <v>22787.034763559746</v>
      </c>
      <c r="AM215">
        <v>3162.8040640633444</v>
      </c>
    </row>
    <row r="216" spans="1:39" x14ac:dyDescent="0.3">
      <c r="A216" s="40">
        <v>40087</v>
      </c>
      <c r="B216" s="32">
        <v>21211.524000000001</v>
      </c>
      <c r="C216" s="38">
        <v>214</v>
      </c>
      <c r="D216" s="39">
        <f t="shared" si="58"/>
        <v>21555.641333333333</v>
      </c>
      <c r="E216" s="38">
        <f t="shared" si="59"/>
        <v>0.98403585734184607</v>
      </c>
      <c r="F216">
        <v>1.027648663698602</v>
      </c>
      <c r="G216" s="45">
        <f t="shared" si="45"/>
        <v>20640.832562033193</v>
      </c>
      <c r="I216">
        <f t="shared" si="46"/>
        <v>24709.109666231809</v>
      </c>
      <c r="J216" s="46">
        <f t="shared" si="47"/>
        <v>-3497.5856662318074</v>
      </c>
      <c r="K216">
        <f t="shared" si="48"/>
        <v>3497.5856662318074</v>
      </c>
      <c r="L216">
        <f t="shared" si="49"/>
        <v>16.489082379143561</v>
      </c>
      <c r="M216">
        <f t="shared" si="50"/>
        <v>12233105.492630197</v>
      </c>
      <c r="O216" s="32">
        <f t="shared" si="52"/>
        <v>21912.052909295599</v>
      </c>
      <c r="P216">
        <f t="shared" si="53"/>
        <v>-136.29722852359882</v>
      </c>
      <c r="Q216" s="32">
        <f t="shared" si="51"/>
        <v>21775.755680771999</v>
      </c>
      <c r="R216" s="32">
        <f t="shared" si="54"/>
        <v>-564.23168077199807</v>
      </c>
      <c r="S216">
        <f t="shared" si="55"/>
        <v>564.23168077199807</v>
      </c>
      <c r="T216">
        <f t="shared" si="56"/>
        <v>2.6600242432934005</v>
      </c>
      <c r="U216">
        <f t="shared" si="57"/>
        <v>318357.38958679396</v>
      </c>
      <c r="AK216">
        <v>181</v>
      </c>
      <c r="AL216">
        <v>22843.566378344221</v>
      </c>
      <c r="AM216">
        <v>4980.4312151946579</v>
      </c>
    </row>
    <row r="217" spans="1:39" x14ac:dyDescent="0.3">
      <c r="A217" s="40">
        <v>40118</v>
      </c>
      <c r="B217" s="32">
        <v>19943.235000000001</v>
      </c>
      <c r="C217" s="38">
        <v>215</v>
      </c>
      <c r="D217" s="39">
        <f t="shared" si="58"/>
        <v>21597.18379166667</v>
      </c>
      <c r="E217" s="38">
        <f t="shared" si="59"/>
        <v>0.92341831196043023</v>
      </c>
      <c r="F217">
        <v>0.948635333789</v>
      </c>
      <c r="G217" s="45">
        <f t="shared" si="45"/>
        <v>21023.078405000535</v>
      </c>
      <c r="I217">
        <f t="shared" si="46"/>
        <v>24765.64128101628</v>
      </c>
      <c r="J217" s="46">
        <f t="shared" si="47"/>
        <v>-4822.4062810162795</v>
      </c>
      <c r="K217">
        <f t="shared" si="48"/>
        <v>4822.4062810162795</v>
      </c>
      <c r="L217">
        <f t="shared" si="49"/>
        <v>24.180662169483934</v>
      </c>
      <c r="M217">
        <f t="shared" si="50"/>
        <v>23255602.339185264</v>
      </c>
      <c r="O217" s="32">
        <f t="shared" si="52"/>
        <v>21409.2515446176</v>
      </c>
      <c r="P217">
        <f t="shared" si="53"/>
        <v>-209.59805575447871</v>
      </c>
      <c r="Q217" s="32">
        <f t="shared" si="51"/>
        <v>21199.653488863121</v>
      </c>
      <c r="R217" s="32">
        <f t="shared" si="54"/>
        <v>-1256.4184888631207</v>
      </c>
      <c r="S217">
        <f t="shared" si="55"/>
        <v>1256.4184888631207</v>
      </c>
      <c r="T217">
        <f t="shared" si="56"/>
        <v>6.299973343658241</v>
      </c>
      <c r="U217">
        <f t="shared" si="57"/>
        <v>1578587.4191570878</v>
      </c>
      <c r="AK217">
        <v>182</v>
      </c>
      <c r="AL217">
        <v>22900.097993128693</v>
      </c>
      <c r="AM217">
        <v>3743.0320053525938</v>
      </c>
    </row>
    <row r="218" spans="1:39" x14ac:dyDescent="0.3">
      <c r="A218" s="40">
        <v>40148</v>
      </c>
      <c r="B218" s="32">
        <v>19173.553</v>
      </c>
      <c r="C218" s="38">
        <v>216</v>
      </c>
      <c r="D218" s="39">
        <f t="shared" si="58"/>
        <v>21541.035125000002</v>
      </c>
      <c r="E218" s="38">
        <f t="shared" si="59"/>
        <v>0.89009431945764017</v>
      </c>
      <c r="F218">
        <v>0.90502481175337468</v>
      </c>
      <c r="G218" s="45">
        <f t="shared" si="45"/>
        <v>21185.665576232757</v>
      </c>
      <c r="I218">
        <f t="shared" si="46"/>
        <v>24822.172895800752</v>
      </c>
      <c r="J218" s="46">
        <f t="shared" si="47"/>
        <v>-5648.6198958007517</v>
      </c>
      <c r="K218">
        <f t="shared" si="48"/>
        <v>5648.6198958007517</v>
      </c>
      <c r="L218">
        <f t="shared" si="49"/>
        <v>29.460475561314858</v>
      </c>
      <c r="M218">
        <f t="shared" si="50"/>
        <v>31906906.727236096</v>
      </c>
      <c r="O218" s="32">
        <f t="shared" si="52"/>
        <v>20794.433391090497</v>
      </c>
      <c r="P218">
        <f t="shared" si="53"/>
        <v>-290.64207530900364</v>
      </c>
      <c r="Q218" s="32">
        <f t="shared" si="51"/>
        <v>20503.791315781495</v>
      </c>
      <c r="R218" s="32">
        <f t="shared" si="54"/>
        <v>-1330.2383157814947</v>
      </c>
      <c r="S218">
        <f t="shared" si="55"/>
        <v>1330.2383157814947</v>
      </c>
      <c r="T218">
        <f t="shared" si="56"/>
        <v>6.9378811312723041</v>
      </c>
      <c r="U218">
        <f t="shared" si="57"/>
        <v>1769533.9767731878</v>
      </c>
      <c r="AK218">
        <v>183</v>
      </c>
      <c r="AL218">
        <v>22956.629607913164</v>
      </c>
      <c r="AM218">
        <v>4582.1706882319195</v>
      </c>
    </row>
    <row r="219" spans="1:39" x14ac:dyDescent="0.3">
      <c r="A219" s="40">
        <v>40179</v>
      </c>
      <c r="B219" s="32">
        <v>15331.355</v>
      </c>
      <c r="C219" s="38">
        <v>217</v>
      </c>
      <c r="D219" s="39">
        <f t="shared" si="58"/>
        <v>21470.799791666665</v>
      </c>
      <c r="E219" s="38">
        <f t="shared" si="59"/>
        <v>0.7140560737728302</v>
      </c>
      <c r="F219">
        <v>0.78848349976476739</v>
      </c>
      <c r="G219" s="45">
        <f t="shared" si="45"/>
        <v>19444.103782227387</v>
      </c>
      <c r="I219">
        <f t="shared" si="46"/>
        <v>24878.704510585227</v>
      </c>
      <c r="J219" s="46">
        <f t="shared" si="47"/>
        <v>-9547.3495105852271</v>
      </c>
      <c r="K219">
        <f t="shared" si="48"/>
        <v>9547.3495105852271</v>
      </c>
      <c r="L219">
        <f t="shared" si="49"/>
        <v>62.273357512008744</v>
      </c>
      <c r="M219">
        <f t="shared" si="50"/>
        <v>91151882.677271977</v>
      </c>
      <c r="O219" s="32">
        <f t="shared" si="52"/>
        <v>19469.304052625197</v>
      </c>
      <c r="P219">
        <f t="shared" si="53"/>
        <v>-497.53952794026293</v>
      </c>
      <c r="Q219" s="32">
        <f t="shared" si="51"/>
        <v>18971.764524684935</v>
      </c>
      <c r="R219" s="32">
        <f t="shared" si="54"/>
        <v>-3640.4095246849356</v>
      </c>
      <c r="S219">
        <f t="shared" si="55"/>
        <v>3640.4095246849356</v>
      </c>
      <c r="T219">
        <f t="shared" si="56"/>
        <v>23.744864851703817</v>
      </c>
      <c r="U219">
        <f t="shared" si="57"/>
        <v>13252581.5074168</v>
      </c>
      <c r="AK219">
        <v>184</v>
      </c>
      <c r="AL219">
        <v>23013.161222697639</v>
      </c>
      <c r="AM219">
        <v>2788.9824442843383</v>
      </c>
    </row>
    <row r="220" spans="1:39" x14ac:dyDescent="0.3">
      <c r="A220" s="40">
        <v>40210</v>
      </c>
      <c r="B220" s="32">
        <v>15340.269</v>
      </c>
      <c r="C220" s="38">
        <v>218</v>
      </c>
      <c r="D220" s="39">
        <f t="shared" si="58"/>
        <v>21438.859625000001</v>
      </c>
      <c r="E220" s="38">
        <f t="shared" si="59"/>
        <v>0.71553567999072154</v>
      </c>
      <c r="F220">
        <v>0.77764571959754814</v>
      </c>
      <c r="G220" s="45">
        <f t="shared" si="45"/>
        <v>19726.552353350558</v>
      </c>
      <c r="I220">
        <f t="shared" si="46"/>
        <v>24935.236125369702</v>
      </c>
      <c r="J220" s="46">
        <f t="shared" si="47"/>
        <v>-9594.9671253697015</v>
      </c>
      <c r="K220">
        <f t="shared" si="48"/>
        <v>9594.9671253697015</v>
      </c>
      <c r="L220">
        <f t="shared" si="49"/>
        <v>62.547580654352942</v>
      </c>
      <c r="M220">
        <f t="shared" si="50"/>
        <v>92063394.13692531</v>
      </c>
      <c r="O220" s="32">
        <f t="shared" si="52"/>
        <v>18245.46541974795</v>
      </c>
      <c r="P220">
        <f t="shared" si="53"/>
        <v>-642.79934892765971</v>
      </c>
      <c r="Q220" s="32">
        <f t="shared" si="51"/>
        <v>17602.666070820291</v>
      </c>
      <c r="R220" s="32">
        <f t="shared" si="54"/>
        <v>-2262.3970708202905</v>
      </c>
      <c r="S220">
        <f t="shared" si="55"/>
        <v>2262.3970708202905</v>
      </c>
      <c r="T220">
        <f t="shared" si="56"/>
        <v>14.748092558352729</v>
      </c>
      <c r="U220">
        <f t="shared" si="57"/>
        <v>5118440.5060562305</v>
      </c>
      <c r="AK220">
        <v>185</v>
      </c>
      <c r="AL220">
        <v>23069.692837482115</v>
      </c>
      <c r="AM220">
        <v>5240.8792963499618</v>
      </c>
    </row>
    <row r="221" spans="1:39" x14ac:dyDescent="0.3">
      <c r="A221" s="40">
        <v>40238</v>
      </c>
      <c r="B221" s="32">
        <v>21680.168999999998</v>
      </c>
      <c r="C221" s="38">
        <v>219</v>
      </c>
      <c r="D221" s="39">
        <f t="shared" si="58"/>
        <v>21449.530333333336</v>
      </c>
      <c r="E221" s="38">
        <f t="shared" si="59"/>
        <v>1.0107526208305009</v>
      </c>
      <c r="F221">
        <v>0.98442687075932223</v>
      </c>
      <c r="G221" s="45">
        <f t="shared" si="45"/>
        <v>22023.138177117555</v>
      </c>
      <c r="I221">
        <f t="shared" si="46"/>
        <v>24991.767740154173</v>
      </c>
      <c r="J221" s="46">
        <f t="shared" si="47"/>
        <v>-3311.5987401541752</v>
      </c>
      <c r="K221">
        <f t="shared" si="48"/>
        <v>3311.5987401541752</v>
      </c>
      <c r="L221">
        <f t="shared" si="49"/>
        <v>15.274782867948012</v>
      </c>
      <c r="M221">
        <f t="shared" si="50"/>
        <v>10966686.215790721</v>
      </c>
      <c r="O221" s="32">
        <f t="shared" si="52"/>
        <v>18418.166656656234</v>
      </c>
      <c r="P221">
        <f t="shared" si="53"/>
        <v>-479.69923176047104</v>
      </c>
      <c r="Q221" s="32">
        <f t="shared" si="51"/>
        <v>17938.467424895764</v>
      </c>
      <c r="R221" s="32">
        <f t="shared" si="54"/>
        <v>3741.7015751042345</v>
      </c>
      <c r="S221">
        <f t="shared" si="55"/>
        <v>3741.7015751042345</v>
      </c>
      <c r="T221">
        <f t="shared" si="56"/>
        <v>17.258636568304585</v>
      </c>
      <c r="U221">
        <f t="shared" si="57"/>
        <v>14000330.677137509</v>
      </c>
      <c r="AK221">
        <v>186</v>
      </c>
      <c r="AL221">
        <v>23126.224452266586</v>
      </c>
      <c r="AM221">
        <v>3536.8589742338081</v>
      </c>
    </row>
    <row r="222" spans="1:39" x14ac:dyDescent="0.3">
      <c r="A222" s="40">
        <v>40269</v>
      </c>
      <c r="B222" s="32">
        <v>26381.25</v>
      </c>
      <c r="C222" s="38">
        <v>220</v>
      </c>
      <c r="D222" s="39">
        <f t="shared" si="58"/>
        <v>21482.957666666665</v>
      </c>
      <c r="E222" s="38">
        <f t="shared" si="59"/>
        <v>1.2280082849548044</v>
      </c>
      <c r="F222">
        <v>1.1117382481947575</v>
      </c>
      <c r="G222" s="45">
        <f t="shared" si="45"/>
        <v>23729.731384917195</v>
      </c>
      <c r="I222">
        <f t="shared" si="46"/>
        <v>25048.299354938648</v>
      </c>
      <c r="J222" s="46">
        <f t="shared" si="47"/>
        <v>1332.9506450613517</v>
      </c>
      <c r="K222">
        <f t="shared" si="48"/>
        <v>1332.9506450613517</v>
      </c>
      <c r="L222">
        <f t="shared" si="49"/>
        <v>5.052643999284915</v>
      </c>
      <c r="M222">
        <f t="shared" si="50"/>
        <v>1776757.4221694735</v>
      </c>
      <c r="O222" s="32">
        <f t="shared" si="52"/>
        <v>19627.023939916609</v>
      </c>
      <c r="P222">
        <f t="shared" si="53"/>
        <v>-141.98792875630181</v>
      </c>
      <c r="Q222" s="32">
        <f t="shared" si="51"/>
        <v>19485.036011160308</v>
      </c>
      <c r="R222" s="32">
        <f t="shared" si="54"/>
        <v>6896.2139888396923</v>
      </c>
      <c r="S222">
        <f t="shared" si="55"/>
        <v>6896.2139888396923</v>
      </c>
      <c r="T222">
        <f t="shared" si="56"/>
        <v>26.140588443836787</v>
      </c>
      <c r="U222">
        <f t="shared" si="57"/>
        <v>47557767.379868262</v>
      </c>
      <c r="AK222">
        <v>187</v>
      </c>
      <c r="AL222">
        <v>23182.756067051057</v>
      </c>
      <c r="AM222">
        <v>3580.0991365249356</v>
      </c>
    </row>
    <row r="223" spans="1:39" x14ac:dyDescent="0.3">
      <c r="A223" s="40">
        <v>40299</v>
      </c>
      <c r="B223" s="32">
        <v>26526.225000000002</v>
      </c>
      <c r="C223" s="38">
        <v>221</v>
      </c>
      <c r="D223" s="39">
        <f t="shared" si="58"/>
        <v>21575.818041666666</v>
      </c>
      <c r="E223" s="38">
        <f t="shared" si="59"/>
        <v>1.2294423761255884</v>
      </c>
      <c r="F223">
        <v>1.2139205042391408</v>
      </c>
      <c r="G223" s="45">
        <f t="shared" si="45"/>
        <v>21851.698614009383</v>
      </c>
      <c r="I223">
        <f t="shared" si="46"/>
        <v>25104.830969723123</v>
      </c>
      <c r="J223" s="46">
        <f t="shared" si="47"/>
        <v>1421.3940302768788</v>
      </c>
      <c r="K223">
        <f t="shared" si="48"/>
        <v>1421.3940302768788</v>
      </c>
      <c r="L223">
        <f t="shared" si="49"/>
        <v>5.3584482159707179</v>
      </c>
      <c r="M223">
        <f t="shared" si="50"/>
        <v>2020360.9893067486</v>
      </c>
      <c r="O223" s="32">
        <f t="shared" si="52"/>
        <v>20893.27380892825</v>
      </c>
      <c r="P223">
        <f t="shared" si="53"/>
        <v>139.65963079728672</v>
      </c>
      <c r="Q223" s="32">
        <f t="shared" si="51"/>
        <v>21032.933439725537</v>
      </c>
      <c r="R223" s="32">
        <f t="shared" si="54"/>
        <v>5493.2915602744652</v>
      </c>
      <c r="S223">
        <f t="shared" si="55"/>
        <v>5493.2915602744652</v>
      </c>
      <c r="T223">
        <f t="shared" si="56"/>
        <v>20.708908109896772</v>
      </c>
      <c r="U223">
        <f t="shared" si="57"/>
        <v>30176252.166182667</v>
      </c>
      <c r="AK223">
        <v>188</v>
      </c>
      <c r="AL223">
        <v>23239.287681835533</v>
      </c>
      <c r="AM223">
        <v>4098.8715239597914</v>
      </c>
    </row>
    <row r="224" spans="1:39" x14ac:dyDescent="0.3">
      <c r="A224" s="40">
        <v>40330</v>
      </c>
      <c r="B224" s="32">
        <v>25602.181999999997</v>
      </c>
      <c r="C224" s="38">
        <v>222</v>
      </c>
      <c r="D224" s="39">
        <f t="shared" si="58"/>
        <v>21687.917208333332</v>
      </c>
      <c r="E224" s="38">
        <f t="shared" si="59"/>
        <v>1.1804813599234256</v>
      </c>
      <c r="F224">
        <v>1.1454907713203208</v>
      </c>
      <c r="G224" s="45">
        <f t="shared" si="45"/>
        <v>22350.404421408206</v>
      </c>
      <c r="I224">
        <f t="shared" si="46"/>
        <v>25161.362584507595</v>
      </c>
      <c r="J224" s="46">
        <f t="shared" si="47"/>
        <v>440.81941549240219</v>
      </c>
      <c r="K224">
        <f t="shared" si="48"/>
        <v>440.81941549240219</v>
      </c>
      <c r="L224">
        <f t="shared" si="49"/>
        <v>1.7218040848721496</v>
      </c>
      <c r="M224">
        <f t="shared" si="50"/>
        <v>194321.7570750631</v>
      </c>
      <c r="O224" s="32">
        <f t="shared" si="52"/>
        <v>21946.78315178043</v>
      </c>
      <c r="P224">
        <f t="shared" si="53"/>
        <v>322.42957320826531</v>
      </c>
      <c r="Q224" s="32">
        <f t="shared" si="51"/>
        <v>22269.212724988694</v>
      </c>
      <c r="R224" s="32">
        <f t="shared" si="54"/>
        <v>3332.9692750113027</v>
      </c>
      <c r="S224">
        <f t="shared" si="55"/>
        <v>3332.9692750113027</v>
      </c>
      <c r="T224">
        <f t="shared" si="56"/>
        <v>13.018301623710443</v>
      </c>
      <c r="U224">
        <f t="shared" si="57"/>
        <v>11108684.188169368</v>
      </c>
      <c r="AK224">
        <v>189</v>
      </c>
      <c r="AL224">
        <v>23295.819296620008</v>
      </c>
      <c r="AM224">
        <v>2098.3770630002546</v>
      </c>
    </row>
    <row r="225" spans="1:39" x14ac:dyDescent="0.3">
      <c r="A225" s="40">
        <v>40360</v>
      </c>
      <c r="B225" s="32">
        <v>23219.879999999997</v>
      </c>
      <c r="C225" s="38">
        <v>223</v>
      </c>
      <c r="D225" s="39">
        <f t="shared" si="58"/>
        <v>21763.783083333336</v>
      </c>
      <c r="E225" s="38">
        <f t="shared" si="59"/>
        <v>1.0669045869043667</v>
      </c>
      <c r="F225">
        <v>1.0677515452903443</v>
      </c>
      <c r="G225" s="45">
        <f t="shared" si="45"/>
        <v>21746.519686549382</v>
      </c>
      <c r="I225">
        <f t="shared" si="46"/>
        <v>25217.894199292066</v>
      </c>
      <c r="J225" s="46">
        <f t="shared" si="47"/>
        <v>-1998.014199292069</v>
      </c>
      <c r="K225">
        <f t="shared" si="48"/>
        <v>1998.014199292069</v>
      </c>
      <c r="L225">
        <f t="shared" si="49"/>
        <v>8.6047567829466356</v>
      </c>
      <c r="M225">
        <f t="shared" si="50"/>
        <v>3992060.7405727273</v>
      </c>
      <c r="O225" s="32">
        <f t="shared" si="52"/>
        <v>22459.346179990956</v>
      </c>
      <c r="P225">
        <f t="shared" si="53"/>
        <v>360.45626420871758</v>
      </c>
      <c r="Q225" s="32">
        <f t="shared" si="51"/>
        <v>22819.802444199675</v>
      </c>
      <c r="R225" s="32">
        <f t="shared" si="54"/>
        <v>400.07755580032244</v>
      </c>
      <c r="S225">
        <f t="shared" si="55"/>
        <v>400.07755580032244</v>
      </c>
      <c r="T225">
        <f t="shared" si="56"/>
        <v>1.7229957941226333</v>
      </c>
      <c r="U225">
        <f t="shared" si="57"/>
        <v>160062.05065516013</v>
      </c>
      <c r="AK225">
        <v>190</v>
      </c>
      <c r="AL225">
        <v>23352.350911404479</v>
      </c>
      <c r="AM225">
        <v>3319.5895758736442</v>
      </c>
    </row>
    <row r="226" spans="1:39" x14ac:dyDescent="0.3">
      <c r="A226" s="40">
        <v>40391</v>
      </c>
      <c r="B226" s="32">
        <v>21659.863999999998</v>
      </c>
      <c r="C226" s="38">
        <v>224</v>
      </c>
      <c r="D226" s="39">
        <f t="shared" si="58"/>
        <v>21810.992875</v>
      </c>
      <c r="E226" s="38">
        <f t="shared" si="59"/>
        <v>0.99307097682961387</v>
      </c>
      <c r="F226">
        <v>1.0354501115788086</v>
      </c>
      <c r="G226" s="45">
        <f t="shared" si="45"/>
        <v>20918.307659433241</v>
      </c>
      <c r="I226">
        <f t="shared" si="46"/>
        <v>25274.425814076541</v>
      </c>
      <c r="J226" s="46">
        <f t="shared" si="47"/>
        <v>-3614.5618140765437</v>
      </c>
      <c r="K226">
        <f t="shared" si="48"/>
        <v>3614.5618140765437</v>
      </c>
      <c r="L226">
        <f t="shared" si="49"/>
        <v>16.687832453964365</v>
      </c>
      <c r="M226">
        <f t="shared" si="50"/>
        <v>13065057.107780315</v>
      </c>
      <c r="O226" s="32">
        <f t="shared" si="52"/>
        <v>22587.814755359741</v>
      </c>
      <c r="P226">
        <f t="shared" si="53"/>
        <v>314.05872644073099</v>
      </c>
      <c r="Q226" s="32">
        <f t="shared" si="51"/>
        <v>22901.87348180047</v>
      </c>
      <c r="R226" s="32">
        <f t="shared" si="54"/>
        <v>-1242.0094818004727</v>
      </c>
      <c r="S226">
        <f t="shared" si="55"/>
        <v>1242.0094818004727</v>
      </c>
      <c r="T226">
        <f t="shared" si="56"/>
        <v>5.7341518016940123</v>
      </c>
      <c r="U226">
        <f t="shared" si="57"/>
        <v>1542587.5528822788</v>
      </c>
      <c r="AK226">
        <v>191</v>
      </c>
      <c r="AL226">
        <v>23408.882526188951</v>
      </c>
      <c r="AM226">
        <v>3931.0035988715281</v>
      </c>
    </row>
    <row r="227" spans="1:39" x14ac:dyDescent="0.3">
      <c r="A227" s="40">
        <v>40422</v>
      </c>
      <c r="B227" s="32">
        <v>21363.204000000002</v>
      </c>
      <c r="C227" s="38">
        <v>225</v>
      </c>
      <c r="D227" s="39">
        <f t="shared" si="58"/>
        <v>21839.973041666664</v>
      </c>
      <c r="E227" s="38">
        <f t="shared" si="59"/>
        <v>0.97816988872847621</v>
      </c>
      <c r="F227">
        <v>0.99266807435118032</v>
      </c>
      <c r="G227" s="45">
        <f t="shared" si="45"/>
        <v>21520.994330318568</v>
      </c>
      <c r="I227">
        <f t="shared" si="46"/>
        <v>25330.957428861017</v>
      </c>
      <c r="J227" s="46">
        <f t="shared" si="47"/>
        <v>-3967.753428861015</v>
      </c>
      <c r="K227">
        <f t="shared" si="48"/>
        <v>3967.753428861015</v>
      </c>
      <c r="L227">
        <f t="shared" si="49"/>
        <v>18.572838741141144</v>
      </c>
      <c r="M227">
        <f t="shared" si="50"/>
        <v>15743067.272238342</v>
      </c>
      <c r="O227" s="32">
        <f t="shared" si="52"/>
        <v>22594.139585440378</v>
      </c>
      <c r="P227">
        <f t="shared" si="53"/>
        <v>252.51194716871223</v>
      </c>
      <c r="Q227" s="32">
        <f t="shared" si="51"/>
        <v>22846.651532609092</v>
      </c>
      <c r="R227" s="32">
        <f t="shared" si="54"/>
        <v>-1483.4475326090906</v>
      </c>
      <c r="S227">
        <f t="shared" si="55"/>
        <v>1483.4475326090906</v>
      </c>
      <c r="T227">
        <f t="shared" si="56"/>
        <v>6.9439374946243566</v>
      </c>
      <c r="U227">
        <f t="shared" si="57"/>
        <v>2200616.5820039986</v>
      </c>
      <c r="AK227">
        <v>192</v>
      </c>
      <c r="AL227">
        <v>23465.414140973426</v>
      </c>
      <c r="AM227">
        <v>1106.6027929226148</v>
      </c>
    </row>
    <row r="228" spans="1:39" x14ac:dyDescent="0.3">
      <c r="A228" s="40">
        <v>40452</v>
      </c>
      <c r="B228" s="32">
        <v>21937.088</v>
      </c>
      <c r="C228" s="38">
        <v>226</v>
      </c>
      <c r="D228" s="39">
        <f t="shared" si="58"/>
        <v>21761.678083333332</v>
      </c>
      <c r="E228" s="38">
        <f t="shared" si="59"/>
        <v>1.008060495886161</v>
      </c>
      <c r="F228">
        <v>1.027648663698602</v>
      </c>
      <c r="G228" s="45">
        <f t="shared" si="45"/>
        <v>21346.875420483109</v>
      </c>
      <c r="I228">
        <f t="shared" si="46"/>
        <v>25387.489043645488</v>
      </c>
      <c r="J228" s="46">
        <f t="shared" si="47"/>
        <v>-3450.4010436454882</v>
      </c>
      <c r="K228">
        <f t="shared" si="48"/>
        <v>3450.4010436454882</v>
      </c>
      <c r="L228">
        <f t="shared" si="49"/>
        <v>15.728619239005143</v>
      </c>
      <c r="M228">
        <f t="shared" si="50"/>
        <v>11905267.361989874</v>
      </c>
      <c r="O228" s="32">
        <f t="shared" si="52"/>
        <v>22664.738826087276</v>
      </c>
      <c r="P228">
        <f t="shared" si="53"/>
        <v>216.12940586434934</v>
      </c>
      <c r="Q228" s="32">
        <f t="shared" si="51"/>
        <v>22880.868231951627</v>
      </c>
      <c r="R228" s="32">
        <f t="shared" si="54"/>
        <v>-943.78023195162677</v>
      </c>
      <c r="S228">
        <f t="shared" si="55"/>
        <v>943.78023195162677</v>
      </c>
      <c r="T228">
        <f t="shared" si="56"/>
        <v>4.3022129097153954</v>
      </c>
      <c r="U228">
        <f t="shared" si="57"/>
        <v>890721.12622266647</v>
      </c>
      <c r="AK228">
        <v>193</v>
      </c>
      <c r="AL228">
        <v>23521.945755757901</v>
      </c>
      <c r="AM228">
        <v>2490.2612290666621</v>
      </c>
    </row>
    <row r="229" spans="1:39" x14ac:dyDescent="0.3">
      <c r="A229" s="40">
        <v>40483</v>
      </c>
      <c r="B229" s="32">
        <v>21446.32</v>
      </c>
      <c r="C229" s="38">
        <v>227</v>
      </c>
      <c r="D229" s="39">
        <f t="shared" si="58"/>
        <v>21732.179291666667</v>
      </c>
      <c r="E229" s="38">
        <f t="shared" si="59"/>
        <v>0.98684626664311192</v>
      </c>
      <c r="F229">
        <v>0.948635333789</v>
      </c>
      <c r="G229" s="45">
        <f t="shared" si="45"/>
        <v>22607.549219508823</v>
      </c>
      <c r="I229">
        <f t="shared" si="46"/>
        <v>25444.020658429959</v>
      </c>
      <c r="J229" s="46">
        <f t="shared" si="47"/>
        <v>-3997.7006584299597</v>
      </c>
      <c r="K229">
        <f t="shared" si="48"/>
        <v>3997.7006584299597</v>
      </c>
      <c r="L229">
        <f t="shared" si="49"/>
        <v>18.640497103605465</v>
      </c>
      <c r="M229">
        <f t="shared" si="50"/>
        <v>15981610.554411333</v>
      </c>
      <c r="O229" s="32">
        <f t="shared" si="52"/>
        <v>22593.9585855613</v>
      </c>
      <c r="P229">
        <f t="shared" si="53"/>
        <v>158.74747658628439</v>
      </c>
      <c r="Q229" s="32">
        <f t="shared" si="51"/>
        <v>22752.706062147583</v>
      </c>
      <c r="R229" s="32">
        <f t="shared" si="54"/>
        <v>-1306.3860621475833</v>
      </c>
      <c r="S229">
        <f t="shared" si="55"/>
        <v>1306.3860621475833</v>
      </c>
      <c r="T229">
        <f t="shared" si="56"/>
        <v>6.0914229674255695</v>
      </c>
      <c r="U229">
        <f t="shared" si="57"/>
        <v>1706644.5433734693</v>
      </c>
      <c r="AK229">
        <v>194</v>
      </c>
      <c r="AL229">
        <v>23578.477370542372</v>
      </c>
      <c r="AM229">
        <v>2448.5417333171863</v>
      </c>
    </row>
    <row r="230" spans="1:39" x14ac:dyDescent="0.3">
      <c r="A230" s="40">
        <v>40513</v>
      </c>
      <c r="B230" s="32">
        <v>20360.848000000002</v>
      </c>
      <c r="C230" s="38">
        <v>228</v>
      </c>
      <c r="D230" s="39">
        <f t="shared" si="58"/>
        <v>21849.516</v>
      </c>
      <c r="E230" s="38">
        <f t="shared" si="59"/>
        <v>0.93186723220779821</v>
      </c>
      <c r="F230">
        <v>0.90502481175337468</v>
      </c>
      <c r="G230" s="45">
        <f t="shared" si="45"/>
        <v>22497.557785795234</v>
      </c>
      <c r="I230">
        <f t="shared" si="46"/>
        <v>25500.552273214435</v>
      </c>
      <c r="J230" s="46">
        <f t="shared" si="47"/>
        <v>-5139.7042732144328</v>
      </c>
      <c r="K230">
        <f t="shared" si="48"/>
        <v>5139.7042732144328</v>
      </c>
      <c r="L230">
        <f t="shared" si="49"/>
        <v>25.243075697114541</v>
      </c>
      <c r="M230">
        <f t="shared" si="50"/>
        <v>26416560.0160987</v>
      </c>
      <c r="O230" s="32">
        <f t="shared" si="52"/>
        <v>22274.33444971807</v>
      </c>
      <c r="P230">
        <f t="shared" si="53"/>
        <v>63.073154100381366</v>
      </c>
      <c r="Q230" s="32">
        <f t="shared" si="51"/>
        <v>22337.40760381845</v>
      </c>
      <c r="R230" s="32">
        <f t="shared" si="54"/>
        <v>-1976.5596038184485</v>
      </c>
      <c r="S230">
        <f t="shared" si="55"/>
        <v>1976.5596038184485</v>
      </c>
      <c r="T230">
        <f t="shared" si="56"/>
        <v>9.7076487375105813</v>
      </c>
      <c r="U230">
        <f t="shared" si="57"/>
        <v>3906787.8674469423</v>
      </c>
      <c r="AK230">
        <v>195</v>
      </c>
      <c r="AL230">
        <v>23635.008985326844</v>
      </c>
      <c r="AM230">
        <v>523.22125645446431</v>
      </c>
    </row>
    <row r="231" spans="1:39" x14ac:dyDescent="0.3">
      <c r="A231" s="40">
        <v>40544</v>
      </c>
      <c r="B231" s="32">
        <v>15964.841</v>
      </c>
      <c r="C231" s="38">
        <v>229</v>
      </c>
      <c r="D231" s="39">
        <f t="shared" si="58"/>
        <v>21930.478416666665</v>
      </c>
      <c r="E231" s="38">
        <f t="shared" si="59"/>
        <v>0.72797504444167005</v>
      </c>
      <c r="F231">
        <v>0.78848349976476739</v>
      </c>
      <c r="G231" s="45">
        <f t="shared" si="45"/>
        <v>20247.527062725952</v>
      </c>
      <c r="I231">
        <f t="shared" si="46"/>
        <v>25557.08388799891</v>
      </c>
      <c r="J231" s="46">
        <f t="shared" si="47"/>
        <v>-9592.2428879989093</v>
      </c>
      <c r="K231">
        <f t="shared" si="48"/>
        <v>9592.2428879989093</v>
      </c>
      <c r="L231">
        <f t="shared" si="49"/>
        <v>60.083547891262491</v>
      </c>
      <c r="M231">
        <f t="shared" si="50"/>
        <v>92011123.622365654</v>
      </c>
      <c r="O231" s="32">
        <f t="shared" si="52"/>
        <v>21062.89428305476</v>
      </c>
      <c r="P231">
        <f t="shared" si="53"/>
        <v>-191.8295100523568</v>
      </c>
      <c r="Q231" s="32">
        <f t="shared" si="51"/>
        <v>20871.064773002403</v>
      </c>
      <c r="R231" s="32">
        <f t="shared" si="54"/>
        <v>-4906.2237730024026</v>
      </c>
      <c r="S231">
        <f t="shared" si="55"/>
        <v>4906.2237730024026</v>
      </c>
      <c r="T231">
        <f t="shared" si="56"/>
        <v>30.73142897572486</v>
      </c>
      <c r="U231">
        <f t="shared" si="57"/>
        <v>24071031.71077393</v>
      </c>
      <c r="AK231">
        <v>196</v>
      </c>
      <c r="AL231">
        <v>23691.540600111319</v>
      </c>
      <c r="AM231">
        <v>2040.2717635022964</v>
      </c>
    </row>
    <row r="232" spans="1:39" x14ac:dyDescent="0.3">
      <c r="A232" s="40">
        <v>40575</v>
      </c>
      <c r="B232" s="32">
        <v>15839.817999999999</v>
      </c>
      <c r="C232" s="38">
        <v>230</v>
      </c>
      <c r="D232" s="39">
        <f t="shared" si="58"/>
        <v>22041.581208333329</v>
      </c>
      <c r="E232" s="38">
        <f t="shared" si="59"/>
        <v>0.7186334705430022</v>
      </c>
      <c r="F232">
        <v>0.77764571959754814</v>
      </c>
      <c r="G232" s="45">
        <f t="shared" si="45"/>
        <v>20368.93870925891</v>
      </c>
      <c r="I232">
        <f t="shared" si="46"/>
        <v>25613.615502783381</v>
      </c>
      <c r="J232" s="46">
        <f t="shared" si="47"/>
        <v>-9773.7975027833818</v>
      </c>
      <c r="K232">
        <f t="shared" si="48"/>
        <v>9773.7975027833818</v>
      </c>
      <c r="L232">
        <f t="shared" si="49"/>
        <v>61.703976035478327</v>
      </c>
      <c r="M232">
        <f t="shared" si="50"/>
        <v>95527117.62541467</v>
      </c>
      <c r="O232" s="32">
        <f t="shared" si="52"/>
        <v>19864.815418401922</v>
      </c>
      <c r="P232">
        <f t="shared" si="53"/>
        <v>-393.07938097245307</v>
      </c>
      <c r="Q232" s="32">
        <f t="shared" si="51"/>
        <v>19471.736037429469</v>
      </c>
      <c r="R232" s="32">
        <f t="shared" si="54"/>
        <v>-3631.9180374294701</v>
      </c>
      <c r="S232">
        <f t="shared" si="55"/>
        <v>3631.9180374294701</v>
      </c>
      <c r="T232">
        <f t="shared" si="56"/>
        <v>22.929038941163782</v>
      </c>
      <c r="U232">
        <f t="shared" si="57"/>
        <v>13190828.630605534</v>
      </c>
      <c r="AK232">
        <v>197</v>
      </c>
      <c r="AL232">
        <v>23748.072214895794</v>
      </c>
      <c r="AM232">
        <v>2584.4577064398291</v>
      </c>
    </row>
    <row r="233" spans="1:39" x14ac:dyDescent="0.3">
      <c r="A233" s="40">
        <v>40603</v>
      </c>
      <c r="B233" s="32">
        <v>21876.144</v>
      </c>
      <c r="C233" s="38">
        <v>231</v>
      </c>
      <c r="D233" s="39">
        <f t="shared" si="58"/>
        <v>22182.279458333331</v>
      </c>
      <c r="E233" s="38">
        <f t="shared" si="59"/>
        <v>0.98619909829788377</v>
      </c>
      <c r="F233">
        <v>0.98442687075932223</v>
      </c>
      <c r="G233" s="45">
        <f t="shared" si="45"/>
        <v>22222.213401312561</v>
      </c>
      <c r="I233">
        <f t="shared" si="46"/>
        <v>25670.147117567853</v>
      </c>
      <c r="J233" s="46">
        <f t="shared" si="47"/>
        <v>-3794.0031175678523</v>
      </c>
      <c r="K233">
        <f t="shared" si="48"/>
        <v>3794.0031175678523</v>
      </c>
      <c r="L233">
        <f t="shared" si="49"/>
        <v>17.343107256780961</v>
      </c>
      <c r="M233">
        <f t="shared" si="50"/>
        <v>14394459.656114582</v>
      </c>
      <c r="O233" s="32">
        <f t="shared" si="52"/>
        <v>19952.617629943576</v>
      </c>
      <c r="P233">
        <f t="shared" si="53"/>
        <v>-296.90306246963183</v>
      </c>
      <c r="Q233" s="32">
        <f t="shared" si="51"/>
        <v>19655.714567473944</v>
      </c>
      <c r="R233" s="32">
        <f t="shared" si="54"/>
        <v>2220.4294325260562</v>
      </c>
      <c r="S233">
        <f t="shared" si="55"/>
        <v>2220.4294325260562</v>
      </c>
      <c r="T233">
        <f t="shared" si="56"/>
        <v>10.150003732495344</v>
      </c>
      <c r="U233">
        <f t="shared" si="57"/>
        <v>4930306.864827984</v>
      </c>
      <c r="AK233">
        <v>198</v>
      </c>
      <c r="AL233">
        <v>23804.603829680265</v>
      </c>
      <c r="AM233">
        <v>1849.2038968793677</v>
      </c>
    </row>
    <row r="234" spans="1:39" x14ac:dyDescent="0.3">
      <c r="A234" s="40">
        <v>40634</v>
      </c>
      <c r="B234" s="32">
        <v>24306.196000000004</v>
      </c>
      <c r="C234" s="38">
        <v>232</v>
      </c>
      <c r="D234" s="39">
        <f t="shared" si="58"/>
        <v>22279.954416666667</v>
      </c>
      <c r="E234" s="38">
        <f t="shared" si="59"/>
        <v>1.0909446018353428</v>
      </c>
      <c r="F234">
        <v>1.1117382481947575</v>
      </c>
      <c r="G234" s="45">
        <f t="shared" si="45"/>
        <v>21863.236278385175</v>
      </c>
      <c r="I234">
        <f t="shared" si="46"/>
        <v>25726.678732352328</v>
      </c>
      <c r="J234" s="46">
        <f t="shared" si="47"/>
        <v>-1420.4827323523241</v>
      </c>
      <c r="K234">
        <f t="shared" si="48"/>
        <v>1420.4827323523241</v>
      </c>
      <c r="L234">
        <f t="shared" si="49"/>
        <v>5.8441178222718353</v>
      </c>
      <c r="M234">
        <f t="shared" si="50"/>
        <v>2017771.1929111243</v>
      </c>
      <c r="O234" s="32">
        <f t="shared" si="52"/>
        <v>20585.810853979157</v>
      </c>
      <c r="P234">
        <f t="shared" si="53"/>
        <v>-110.88380516858912</v>
      </c>
      <c r="Q234" s="32">
        <f t="shared" si="51"/>
        <v>20474.927048810569</v>
      </c>
      <c r="R234" s="32">
        <f t="shared" si="54"/>
        <v>3831.268951189435</v>
      </c>
      <c r="S234">
        <f t="shared" si="55"/>
        <v>3831.268951189435</v>
      </c>
      <c r="T234">
        <f t="shared" si="56"/>
        <v>15.762519775572592</v>
      </c>
      <c r="U234">
        <f t="shared" si="57"/>
        <v>14678621.776348194</v>
      </c>
      <c r="AK234">
        <v>199</v>
      </c>
      <c r="AL234">
        <v>23861.13544446474</v>
      </c>
      <c r="AM234">
        <v>3035.5242950355278</v>
      </c>
    </row>
    <row r="235" spans="1:39" x14ac:dyDescent="0.3">
      <c r="A235" s="40">
        <v>40664</v>
      </c>
      <c r="B235" s="32">
        <v>27893.308000000001</v>
      </c>
      <c r="C235" s="38">
        <v>233</v>
      </c>
      <c r="D235" s="39">
        <f t="shared" si="58"/>
        <v>22368.309541666669</v>
      </c>
      <c r="E235" s="38">
        <f t="shared" si="59"/>
        <v>1.2470011624276576</v>
      </c>
      <c r="F235">
        <v>1.2139205042391408</v>
      </c>
      <c r="G235" s="45">
        <f t="shared" si="45"/>
        <v>22977.87038162184</v>
      </c>
      <c r="I235">
        <f t="shared" si="46"/>
        <v>25783.210347136803</v>
      </c>
      <c r="J235" s="46">
        <f t="shared" si="47"/>
        <v>2110.0976528631982</v>
      </c>
      <c r="K235">
        <f t="shared" si="48"/>
        <v>2110.0976528631982</v>
      </c>
      <c r="L235">
        <f t="shared" si="49"/>
        <v>7.5648885132706321</v>
      </c>
      <c r="M235">
        <f t="shared" si="50"/>
        <v>4452512.1046187775</v>
      </c>
      <c r="O235" s="32">
        <f t="shared" si="52"/>
        <v>21958.603239048454</v>
      </c>
      <c r="P235">
        <f t="shared" si="53"/>
        <v>185.85143287898808</v>
      </c>
      <c r="Q235" s="32">
        <f t="shared" si="51"/>
        <v>22144.454671927444</v>
      </c>
      <c r="R235" s="32">
        <f t="shared" si="54"/>
        <v>5748.8533280725569</v>
      </c>
      <c r="S235">
        <f t="shared" si="55"/>
        <v>5748.8533280725569</v>
      </c>
      <c r="T235">
        <f t="shared" si="56"/>
        <v>20.610152542941687</v>
      </c>
      <c r="U235">
        <f t="shared" si="57"/>
        <v>33049314.587690912</v>
      </c>
      <c r="AK235">
        <v>200</v>
      </c>
      <c r="AL235">
        <v>23917.667059249216</v>
      </c>
      <c r="AM235">
        <v>668.18571658722067</v>
      </c>
    </row>
    <row r="236" spans="1:39" x14ac:dyDescent="0.3">
      <c r="A236" s="40">
        <v>40695</v>
      </c>
      <c r="B236" s="32">
        <v>27051.18</v>
      </c>
      <c r="C236" s="38">
        <v>234</v>
      </c>
      <c r="D236" s="39">
        <f t="shared" si="58"/>
        <v>22444.835166666671</v>
      </c>
      <c r="E236" s="38">
        <f t="shared" si="59"/>
        <v>1.2052296129211193</v>
      </c>
      <c r="F236">
        <v>1.1454907713203208</v>
      </c>
      <c r="G236" s="45">
        <f t="shared" si="45"/>
        <v>23615.362670115748</v>
      </c>
      <c r="I236">
        <f t="shared" si="46"/>
        <v>25839.741961921274</v>
      </c>
      <c r="J236" s="46">
        <f t="shared" si="47"/>
        <v>1211.4380380787261</v>
      </c>
      <c r="K236">
        <f t="shared" si="48"/>
        <v>1211.4380380787261</v>
      </c>
      <c r="L236">
        <f t="shared" si="49"/>
        <v>4.4783186466495222</v>
      </c>
      <c r="M236">
        <f t="shared" si="50"/>
        <v>1467582.120104033</v>
      </c>
      <c r="O236" s="32">
        <f t="shared" si="52"/>
        <v>23125.799737541958</v>
      </c>
      <c r="P236">
        <f t="shared" si="53"/>
        <v>382.12044600189125</v>
      </c>
      <c r="Q236" s="32">
        <f t="shared" si="51"/>
        <v>23507.920183543851</v>
      </c>
      <c r="R236" s="32">
        <f t="shared" si="54"/>
        <v>3543.2598164561496</v>
      </c>
      <c r="S236">
        <f t="shared" si="55"/>
        <v>3543.2598164561496</v>
      </c>
      <c r="T236">
        <f t="shared" si="56"/>
        <v>13.09835584420402</v>
      </c>
      <c r="U236">
        <f t="shared" si="57"/>
        <v>12554690.126912866</v>
      </c>
      <c r="AK236">
        <v>201</v>
      </c>
      <c r="AL236">
        <v>23974.198674033687</v>
      </c>
      <c r="AM236">
        <v>1258.6104060523649</v>
      </c>
    </row>
    <row r="237" spans="1:39" x14ac:dyDescent="0.3">
      <c r="A237" s="40">
        <v>40725</v>
      </c>
      <c r="B237" s="32">
        <v>23713.98</v>
      </c>
      <c r="C237" s="38">
        <v>235</v>
      </c>
      <c r="D237" s="39">
        <f t="shared" si="58"/>
        <v>22562.557625000005</v>
      </c>
      <c r="E237" s="38">
        <f t="shared" si="59"/>
        <v>1.0510324402994182</v>
      </c>
      <c r="F237">
        <v>1.0677515452903443</v>
      </c>
      <c r="G237" s="45">
        <f t="shared" si="45"/>
        <v>22209.267787621571</v>
      </c>
      <c r="I237">
        <f t="shared" si="46"/>
        <v>25896.273576705749</v>
      </c>
      <c r="J237" s="46">
        <f t="shared" si="47"/>
        <v>-2182.2935767057497</v>
      </c>
      <c r="K237">
        <f t="shared" si="48"/>
        <v>2182.2935767057497</v>
      </c>
      <c r="L237">
        <f t="shared" si="49"/>
        <v>9.2025614287679662</v>
      </c>
      <c r="M237">
        <f t="shared" si="50"/>
        <v>4762405.2549311742</v>
      </c>
      <c r="O237" s="32">
        <f t="shared" si="52"/>
        <v>23549.13214683508</v>
      </c>
      <c r="P237">
        <f t="shared" si="53"/>
        <v>390.3628386601373</v>
      </c>
      <c r="Q237" s="32">
        <f t="shared" si="51"/>
        <v>23939.494985495217</v>
      </c>
      <c r="R237" s="32">
        <f t="shared" si="54"/>
        <v>-225.51498549521784</v>
      </c>
      <c r="S237">
        <f t="shared" si="55"/>
        <v>225.51498549521784</v>
      </c>
      <c r="T237">
        <f t="shared" si="56"/>
        <v>0.95097906591478043</v>
      </c>
      <c r="U237">
        <f t="shared" si="57"/>
        <v>50857.008682908316</v>
      </c>
      <c r="AK237">
        <v>202</v>
      </c>
      <c r="AL237">
        <v>24030.730288818158</v>
      </c>
      <c r="AM237">
        <v>1060.2496451200132</v>
      </c>
    </row>
    <row r="238" spans="1:39" x14ac:dyDescent="0.3">
      <c r="A238" s="40">
        <v>40756</v>
      </c>
      <c r="B238" s="32">
        <v>23832.231</v>
      </c>
      <c r="C238" s="38">
        <v>236</v>
      </c>
      <c r="D238" s="39">
        <f t="shared" si="58"/>
        <v>22748.993333333336</v>
      </c>
      <c r="E238" s="38">
        <f t="shared" si="59"/>
        <v>1.0476169494972523</v>
      </c>
      <c r="F238">
        <v>1.0354501115788086</v>
      </c>
      <c r="G238" s="45">
        <f t="shared" si="45"/>
        <v>23016.300576434016</v>
      </c>
      <c r="I238">
        <f t="shared" si="46"/>
        <v>25952.805191490224</v>
      </c>
      <c r="J238" s="46">
        <f t="shared" si="47"/>
        <v>-2120.5741914902246</v>
      </c>
      <c r="K238">
        <f t="shared" si="48"/>
        <v>2120.5741914902246</v>
      </c>
      <c r="L238">
        <f t="shared" si="49"/>
        <v>8.8979256347851976</v>
      </c>
      <c r="M238">
        <f t="shared" si="50"/>
        <v>4496834.9016144201</v>
      </c>
      <c r="O238" s="32">
        <f t="shared" si="52"/>
        <v>23918.042188396175</v>
      </c>
      <c r="P238">
        <f t="shared" si="53"/>
        <v>386.07227924032895</v>
      </c>
      <c r="Q238" s="32">
        <f t="shared" si="51"/>
        <v>24304.114467636504</v>
      </c>
      <c r="R238" s="32">
        <f t="shared" si="54"/>
        <v>-471.88346763650407</v>
      </c>
      <c r="S238">
        <f t="shared" si="55"/>
        <v>471.88346763650407</v>
      </c>
      <c r="T238">
        <f t="shared" si="56"/>
        <v>1.9800222129288023</v>
      </c>
      <c r="U238">
        <f t="shared" si="57"/>
        <v>222674.00702865157</v>
      </c>
      <c r="AK238">
        <v>203</v>
      </c>
      <c r="AL238">
        <v>24087.261903602634</v>
      </c>
      <c r="AM238">
        <v>-1102.4444259418233</v>
      </c>
    </row>
    <row r="239" spans="1:39" x14ac:dyDescent="0.3">
      <c r="A239" s="40">
        <v>40787</v>
      </c>
      <c r="B239" s="32">
        <v>22567.595000000001</v>
      </c>
      <c r="C239" s="38">
        <v>237</v>
      </c>
      <c r="D239" s="39">
        <f t="shared" si="58"/>
        <v>22944.650583333336</v>
      </c>
      <c r="E239" s="38">
        <f t="shared" si="59"/>
        <v>0.98356673238653625</v>
      </c>
      <c r="F239">
        <v>0.99266807435118032</v>
      </c>
      <c r="G239" s="45">
        <f t="shared" si="45"/>
        <v>22734.281058399556</v>
      </c>
      <c r="I239">
        <f t="shared" si="46"/>
        <v>26009.336806274696</v>
      </c>
      <c r="J239" s="46">
        <f t="shared" si="47"/>
        <v>-3441.7418062746947</v>
      </c>
      <c r="K239">
        <f t="shared" si="48"/>
        <v>3441.7418062746947</v>
      </c>
      <c r="L239">
        <f t="shared" si="49"/>
        <v>15.250813417533834</v>
      </c>
      <c r="M239">
        <f t="shared" si="50"/>
        <v>11845586.661058998</v>
      </c>
      <c r="O239" s="32">
        <f t="shared" si="52"/>
        <v>23956.810574109204</v>
      </c>
      <c r="P239">
        <f t="shared" si="53"/>
        <v>316.61150053486892</v>
      </c>
      <c r="Q239" s="32">
        <f t="shared" si="51"/>
        <v>24273.422074644073</v>
      </c>
      <c r="R239" s="32">
        <f t="shared" si="54"/>
        <v>-1705.8270746440721</v>
      </c>
      <c r="S239">
        <f t="shared" si="55"/>
        <v>1705.8270746440721</v>
      </c>
      <c r="T239">
        <f t="shared" si="56"/>
        <v>7.5587455138399635</v>
      </c>
      <c r="U239">
        <f t="shared" si="57"/>
        <v>2909846.0085887527</v>
      </c>
      <c r="AK239">
        <v>204</v>
      </c>
      <c r="AL239">
        <v>24143.793518387109</v>
      </c>
      <c r="AM239">
        <v>-1215.4077652960405</v>
      </c>
    </row>
    <row r="240" spans="1:39" x14ac:dyDescent="0.3">
      <c r="A240" s="40">
        <v>40817</v>
      </c>
      <c r="B240" s="32">
        <v>23076.896000000001</v>
      </c>
      <c r="C240" s="38">
        <v>238</v>
      </c>
      <c r="D240" s="39">
        <f t="shared" si="58"/>
        <v>23094.573916666668</v>
      </c>
      <c r="E240" s="38">
        <f t="shared" si="59"/>
        <v>0.99923454241977117</v>
      </c>
      <c r="F240">
        <v>1.027648663698602</v>
      </c>
      <c r="G240" s="45">
        <f t="shared" si="45"/>
        <v>22456.017134245212</v>
      </c>
      <c r="I240">
        <f t="shared" si="46"/>
        <v>26065.868421059167</v>
      </c>
      <c r="J240" s="46">
        <f t="shared" si="47"/>
        <v>-2988.9724210591667</v>
      </c>
      <c r="K240">
        <f t="shared" si="48"/>
        <v>2988.9724210591667</v>
      </c>
      <c r="L240">
        <f t="shared" si="49"/>
        <v>12.952229021871775</v>
      </c>
      <c r="M240">
        <f t="shared" si="50"/>
        <v>8933956.1338522956</v>
      </c>
      <c r="O240" s="32">
        <f t="shared" si="52"/>
        <v>24034.116859715257</v>
      </c>
      <c r="P240">
        <f t="shared" si="53"/>
        <v>268.75045754910582</v>
      </c>
      <c r="Q240" s="32">
        <f t="shared" si="51"/>
        <v>24302.867317264365</v>
      </c>
      <c r="R240" s="32">
        <f t="shared" si="54"/>
        <v>-1225.9713172643642</v>
      </c>
      <c r="S240">
        <f t="shared" si="55"/>
        <v>1225.9713172643642</v>
      </c>
      <c r="T240">
        <f t="shared" si="56"/>
        <v>5.3125486082026114</v>
      </c>
      <c r="U240">
        <f t="shared" si="57"/>
        <v>1503005.6707549202</v>
      </c>
      <c r="AK240">
        <v>205</v>
      </c>
      <c r="AL240">
        <v>24200.32513317158</v>
      </c>
      <c r="AM240">
        <v>-1844.9556102091956</v>
      </c>
    </row>
    <row r="241" spans="1:39" x14ac:dyDescent="0.3">
      <c r="A241" s="40">
        <v>40848</v>
      </c>
      <c r="B241" s="32">
        <v>22427.035</v>
      </c>
      <c r="C241" s="38">
        <v>239</v>
      </c>
      <c r="D241" s="39">
        <f t="shared" si="58"/>
        <v>23226.510916666666</v>
      </c>
      <c r="E241" s="38">
        <f t="shared" si="59"/>
        <v>0.96557916427761925</v>
      </c>
      <c r="F241">
        <v>0.948635333789</v>
      </c>
      <c r="G241" s="45">
        <f t="shared" si="45"/>
        <v>23641.365866505166</v>
      </c>
      <c r="I241">
        <f t="shared" si="46"/>
        <v>26122.400035843642</v>
      </c>
      <c r="J241" s="46">
        <f t="shared" si="47"/>
        <v>-3695.3650358436425</v>
      </c>
      <c r="K241">
        <f t="shared" si="48"/>
        <v>3695.3650358436425</v>
      </c>
      <c r="L241">
        <f t="shared" si="49"/>
        <v>16.477278587399727</v>
      </c>
      <c r="M241">
        <f t="shared" si="50"/>
        <v>13655722.748135686</v>
      </c>
      <c r="O241" s="32">
        <f t="shared" si="52"/>
        <v>23927.700853811493</v>
      </c>
      <c r="P241">
        <f t="shared" si="53"/>
        <v>193.71716485853187</v>
      </c>
      <c r="Q241" s="32">
        <f t="shared" si="51"/>
        <v>24121.418018670025</v>
      </c>
      <c r="R241" s="32">
        <f t="shared" si="54"/>
        <v>-1694.3830186700252</v>
      </c>
      <c r="S241">
        <f t="shared" si="55"/>
        <v>1694.3830186700252</v>
      </c>
      <c r="T241">
        <f t="shared" si="56"/>
        <v>7.555091516422145</v>
      </c>
      <c r="U241">
        <f t="shared" si="57"/>
        <v>2870933.8139573471</v>
      </c>
      <c r="AK241">
        <v>206</v>
      </c>
      <c r="AL241">
        <v>24256.856747956052</v>
      </c>
      <c r="AM241">
        <v>-2421.6179340812268</v>
      </c>
    </row>
    <row r="242" spans="1:39" x14ac:dyDescent="0.3">
      <c r="A242" s="40">
        <v>40878</v>
      </c>
      <c r="B242" s="32">
        <v>21216.748</v>
      </c>
      <c r="C242" s="38">
        <v>240</v>
      </c>
      <c r="D242" s="39">
        <f t="shared" si="58"/>
        <v>23256.561583333332</v>
      </c>
      <c r="E242" s="38">
        <f t="shared" si="59"/>
        <v>0.91229083559819302</v>
      </c>
      <c r="F242">
        <v>0.90502481175337468</v>
      </c>
      <c r="G242" s="45">
        <f t="shared" si="45"/>
        <v>23443.277714005599</v>
      </c>
      <c r="I242">
        <f t="shared" si="46"/>
        <v>26178.931650628117</v>
      </c>
      <c r="J242" s="46">
        <f t="shared" si="47"/>
        <v>-4962.1836506281179</v>
      </c>
      <c r="K242">
        <f t="shared" si="48"/>
        <v>4962.1836506281179</v>
      </c>
      <c r="L242">
        <f t="shared" si="49"/>
        <v>23.388050094331696</v>
      </c>
      <c r="M242">
        <f t="shared" si="50"/>
        <v>24623266.582560994</v>
      </c>
      <c r="O242" s="32">
        <f t="shared" si="52"/>
        <v>23540.484014936021</v>
      </c>
      <c r="P242">
        <f t="shared" si="53"/>
        <v>77.530364111730975</v>
      </c>
      <c r="Q242" s="32">
        <f t="shared" si="51"/>
        <v>23618.014379047752</v>
      </c>
      <c r="R242" s="32">
        <f t="shared" si="54"/>
        <v>-2401.2663790477527</v>
      </c>
      <c r="S242">
        <f t="shared" si="55"/>
        <v>2401.2663790477527</v>
      </c>
      <c r="T242">
        <f t="shared" si="56"/>
        <v>11.317787151205986</v>
      </c>
      <c r="U242">
        <f t="shared" si="57"/>
        <v>5766080.2231451059</v>
      </c>
      <c r="AK242">
        <v>207</v>
      </c>
      <c r="AL242">
        <v>24313.388362740527</v>
      </c>
      <c r="AM242">
        <v>-2594.6191630452195</v>
      </c>
    </row>
    <row r="243" spans="1:39" x14ac:dyDescent="0.3">
      <c r="A243" s="40">
        <v>40909</v>
      </c>
      <c r="B243" s="32">
        <v>17934.28</v>
      </c>
      <c r="C243" s="38">
        <v>241</v>
      </c>
      <c r="D243" s="39">
        <f t="shared" si="58"/>
        <v>23227.022916666665</v>
      </c>
      <c r="E243" s="38">
        <f t="shared" si="59"/>
        <v>0.77212994813602076</v>
      </c>
      <c r="F243">
        <v>0.78848349976476739</v>
      </c>
      <c r="G243" s="45">
        <f t="shared" si="45"/>
        <v>22745.282565013003</v>
      </c>
      <c r="I243">
        <f t="shared" si="46"/>
        <v>26235.463265412589</v>
      </c>
      <c r="J243" s="46">
        <f t="shared" si="47"/>
        <v>-8301.1832654125901</v>
      </c>
      <c r="K243">
        <f t="shared" si="48"/>
        <v>8301.1832654125901</v>
      </c>
      <c r="L243">
        <f t="shared" si="49"/>
        <v>46.286682629091274</v>
      </c>
      <c r="M243">
        <f t="shared" si="50"/>
        <v>68909643.605966032</v>
      </c>
      <c r="O243" s="32">
        <f t="shared" si="52"/>
        <v>22481.267503238203</v>
      </c>
      <c r="P243">
        <f t="shared" si="53"/>
        <v>-149.81901105017874</v>
      </c>
      <c r="Q243" s="32">
        <f t="shared" si="51"/>
        <v>22331.448492188025</v>
      </c>
      <c r="R243" s="32">
        <f t="shared" si="54"/>
        <v>-4397.168492188026</v>
      </c>
      <c r="S243">
        <f t="shared" si="55"/>
        <v>4397.168492188026</v>
      </c>
      <c r="T243">
        <f t="shared" si="56"/>
        <v>24.518232637095139</v>
      </c>
      <c r="U243">
        <f t="shared" si="57"/>
        <v>19335090.748691119</v>
      </c>
      <c r="AK243">
        <v>208</v>
      </c>
      <c r="AL243">
        <v>24369.919977525002</v>
      </c>
      <c r="AM243">
        <v>-2083.7909896702913</v>
      </c>
    </row>
    <row r="244" spans="1:39" x14ac:dyDescent="0.3">
      <c r="A244" s="40">
        <v>40940</v>
      </c>
      <c r="B244" s="32">
        <v>18344.835999999999</v>
      </c>
      <c r="C244" s="38">
        <v>242</v>
      </c>
      <c r="D244" s="39">
        <f t="shared" si="58"/>
        <v>23260.445208333331</v>
      </c>
      <c r="E244" s="38">
        <f t="shared" si="59"/>
        <v>0.78867088895735082</v>
      </c>
      <c r="F244">
        <v>0.77764571959754814</v>
      </c>
      <c r="G244" s="45">
        <f t="shared" si="45"/>
        <v>23590.223076768081</v>
      </c>
      <c r="I244">
        <f t="shared" si="46"/>
        <v>26291.99488019706</v>
      </c>
      <c r="J244" s="46">
        <f t="shared" si="47"/>
        <v>-7947.1588801970611</v>
      </c>
      <c r="K244">
        <f t="shared" si="48"/>
        <v>7947.1588801970611</v>
      </c>
      <c r="L244">
        <f t="shared" si="49"/>
        <v>43.320958989205799</v>
      </c>
      <c r="M244">
        <f t="shared" si="50"/>
        <v>63157334.267095007</v>
      </c>
      <c r="O244" s="32">
        <f t="shared" si="52"/>
        <v>21534.125993750418</v>
      </c>
      <c r="P244">
        <f t="shared" si="53"/>
        <v>-309.2835107377</v>
      </c>
      <c r="Q244" s="32">
        <f t="shared" si="51"/>
        <v>21224.842483012719</v>
      </c>
      <c r="R244" s="32">
        <f t="shared" si="54"/>
        <v>-2880.0064830127194</v>
      </c>
      <c r="S244">
        <f t="shared" si="55"/>
        <v>2880.0064830127194</v>
      </c>
      <c r="T244">
        <f t="shared" si="56"/>
        <v>15.699276259611802</v>
      </c>
      <c r="U244">
        <f t="shared" si="57"/>
        <v>8294437.3421952929</v>
      </c>
      <c r="AK244">
        <v>209</v>
      </c>
      <c r="AL244">
        <v>24426.451592309473</v>
      </c>
      <c r="AM244">
        <v>-2073.9878969976635</v>
      </c>
    </row>
    <row r="245" spans="1:39" x14ac:dyDescent="0.3">
      <c r="A245" s="40">
        <v>40969</v>
      </c>
      <c r="B245" s="32">
        <v>24066.899999999998</v>
      </c>
      <c r="C245" s="38">
        <v>243</v>
      </c>
      <c r="D245" s="39">
        <f t="shared" si="58"/>
        <v>23276.148708333334</v>
      </c>
      <c r="E245" s="38">
        <f t="shared" si="59"/>
        <v>1.033972600088414</v>
      </c>
      <c r="F245">
        <v>0.98442687075932223</v>
      </c>
      <c r="G245" s="45">
        <f t="shared" si="45"/>
        <v>24447.626039947867</v>
      </c>
      <c r="I245">
        <f t="shared" si="46"/>
        <v>26348.526494981536</v>
      </c>
      <c r="J245" s="46">
        <f t="shared" si="47"/>
        <v>-2281.6264949815377</v>
      </c>
      <c r="K245">
        <f t="shared" si="48"/>
        <v>2281.6264949815377</v>
      </c>
      <c r="L245">
        <f t="shared" si="49"/>
        <v>9.4803505851669225</v>
      </c>
      <c r="M245">
        <f t="shared" si="50"/>
        <v>5205819.4626017371</v>
      </c>
      <c r="O245" s="32">
        <f t="shared" si="52"/>
        <v>21793.253986410178</v>
      </c>
      <c r="P245">
        <f t="shared" si="53"/>
        <v>-195.60121005820804</v>
      </c>
      <c r="Q245" s="32">
        <f t="shared" si="51"/>
        <v>21597.65277635197</v>
      </c>
      <c r="R245" s="32">
        <f t="shared" si="54"/>
        <v>2469.247223648028</v>
      </c>
      <c r="S245">
        <f t="shared" si="55"/>
        <v>2469.247223648028</v>
      </c>
      <c r="T245">
        <f t="shared" si="56"/>
        <v>10.259930542147215</v>
      </c>
      <c r="U245">
        <f t="shared" si="57"/>
        <v>6097181.8514934946</v>
      </c>
      <c r="AK245">
        <v>210</v>
      </c>
      <c r="AL245">
        <v>24482.983207093945</v>
      </c>
      <c r="AM245">
        <v>-1486.8476994828925</v>
      </c>
    </row>
    <row r="246" spans="1:39" x14ac:dyDescent="0.3">
      <c r="A246" s="40">
        <v>41000</v>
      </c>
      <c r="B246" s="32">
        <v>25713.600000000002</v>
      </c>
      <c r="C246" s="38">
        <v>244</v>
      </c>
      <c r="D246" s="39">
        <f t="shared" si="58"/>
        <v>23340.615416666667</v>
      </c>
      <c r="E246" s="38">
        <f t="shared" si="59"/>
        <v>1.101667609913956</v>
      </c>
      <c r="F246">
        <v>1.1117382481947575</v>
      </c>
      <c r="G246" s="45">
        <f t="shared" si="45"/>
        <v>23129.185347138853</v>
      </c>
      <c r="I246">
        <f t="shared" si="46"/>
        <v>26405.058109766011</v>
      </c>
      <c r="J246" s="46">
        <f t="shared" si="47"/>
        <v>-691.45810976600842</v>
      </c>
      <c r="K246">
        <f t="shared" si="48"/>
        <v>691.45810976600842</v>
      </c>
      <c r="L246">
        <f t="shared" si="49"/>
        <v>2.689075468880314</v>
      </c>
      <c r="M246">
        <f t="shared" si="50"/>
        <v>478114.31756118132</v>
      </c>
      <c r="O246" s="32">
        <f t="shared" si="52"/>
        <v>22420.842221081577</v>
      </c>
      <c r="P246">
        <f t="shared" si="53"/>
        <v>-30.963321112286664</v>
      </c>
      <c r="Q246" s="32">
        <f t="shared" si="51"/>
        <v>22389.878899969292</v>
      </c>
      <c r="R246" s="32">
        <f t="shared" si="54"/>
        <v>3323.7211000307107</v>
      </c>
      <c r="S246">
        <f t="shared" si="55"/>
        <v>3323.7211000307107</v>
      </c>
      <c r="T246">
        <f t="shared" si="56"/>
        <v>12.925926747054906</v>
      </c>
      <c r="U246">
        <f t="shared" si="57"/>
        <v>11047121.950789357</v>
      </c>
      <c r="AK246">
        <v>211</v>
      </c>
      <c r="AL246">
        <v>24539.51482187842</v>
      </c>
      <c r="AM246">
        <v>-1907.0502690607609</v>
      </c>
    </row>
    <row r="247" spans="1:39" x14ac:dyDescent="0.3">
      <c r="A247" s="40">
        <v>41030</v>
      </c>
      <c r="B247" s="32">
        <v>29652.392</v>
      </c>
      <c r="C247" s="38">
        <v>245</v>
      </c>
      <c r="D247" s="39">
        <f t="shared" si="58"/>
        <v>23453.197291666671</v>
      </c>
      <c r="E247" s="38">
        <f t="shared" si="59"/>
        <v>1.2643219443063318</v>
      </c>
      <c r="F247">
        <v>1.2139205042391408</v>
      </c>
      <c r="G247" s="45">
        <f t="shared" si="45"/>
        <v>24426.963624430646</v>
      </c>
      <c r="I247">
        <f t="shared" si="46"/>
        <v>26461.589724550482</v>
      </c>
      <c r="J247" s="46">
        <f t="shared" si="47"/>
        <v>3190.8022754495178</v>
      </c>
      <c r="K247">
        <f t="shared" si="48"/>
        <v>3190.8022754495178</v>
      </c>
      <c r="L247">
        <f t="shared" si="49"/>
        <v>10.760690993999802</v>
      </c>
      <c r="M247">
        <f t="shared" si="50"/>
        <v>10181219.161013821</v>
      </c>
      <c r="O247" s="32">
        <f t="shared" si="52"/>
        <v>23842.381519975435</v>
      </c>
      <c r="P247">
        <f t="shared" si="53"/>
        <v>259.53720288894232</v>
      </c>
      <c r="Q247" s="32">
        <f t="shared" si="51"/>
        <v>24101.918722864379</v>
      </c>
      <c r="R247" s="32">
        <f t="shared" si="54"/>
        <v>5550.4732771356212</v>
      </c>
      <c r="S247">
        <f t="shared" si="55"/>
        <v>5550.4732771356212</v>
      </c>
      <c r="T247">
        <f t="shared" si="56"/>
        <v>18.718467222258568</v>
      </c>
      <c r="U247">
        <f t="shared" si="57"/>
        <v>30807753.600196641</v>
      </c>
      <c r="AK247">
        <v>212</v>
      </c>
      <c r="AL247">
        <v>24596.046436662895</v>
      </c>
      <c r="AM247">
        <v>-3851.0015911439332</v>
      </c>
    </row>
    <row r="248" spans="1:39" x14ac:dyDescent="0.3">
      <c r="A248" s="40">
        <v>41061</v>
      </c>
      <c r="B248" s="32">
        <v>26013.311999999998</v>
      </c>
      <c r="C248" s="38">
        <v>246</v>
      </c>
      <c r="D248" s="39">
        <f t="shared" si="58"/>
        <v>23495.629583333335</v>
      </c>
      <c r="E248" s="38">
        <f t="shared" si="59"/>
        <v>1.107155350221072</v>
      </c>
      <c r="F248">
        <v>1.1454907713203208</v>
      </c>
      <c r="G248" s="45">
        <f t="shared" si="45"/>
        <v>22709.316086428538</v>
      </c>
      <c r="I248">
        <f t="shared" si="46"/>
        <v>26518.121339334954</v>
      </c>
      <c r="J248" s="46">
        <f t="shared" si="47"/>
        <v>-504.80933933495544</v>
      </c>
      <c r="K248">
        <f t="shared" si="48"/>
        <v>504.80933933495544</v>
      </c>
      <c r="L248">
        <f t="shared" si="49"/>
        <v>1.9405808046855222</v>
      </c>
      <c r="M248">
        <f t="shared" si="50"/>
        <v>254832.46907979419</v>
      </c>
      <c r="O248" s="32">
        <f t="shared" si="52"/>
        <v>24484.197378291505</v>
      </c>
      <c r="P248">
        <f t="shared" si="53"/>
        <v>335.9929339743677</v>
      </c>
      <c r="Q248" s="32">
        <f t="shared" si="51"/>
        <v>24820.190312265873</v>
      </c>
      <c r="R248" s="32">
        <f t="shared" si="54"/>
        <v>1193.1216877341249</v>
      </c>
      <c r="S248">
        <f t="shared" si="55"/>
        <v>1193.1216877341249</v>
      </c>
      <c r="T248">
        <f t="shared" si="56"/>
        <v>4.586581238614003</v>
      </c>
      <c r="U248">
        <f t="shared" si="57"/>
        <v>1423539.3617415265</v>
      </c>
      <c r="AK248">
        <v>213</v>
      </c>
      <c r="AL248">
        <v>24652.578051447366</v>
      </c>
      <c r="AM248">
        <v>-3208.8421743636609</v>
      </c>
    </row>
    <row r="249" spans="1:39" x14ac:dyDescent="0.3">
      <c r="A249" s="40">
        <v>41091</v>
      </c>
      <c r="B249" s="32">
        <v>24042.920000000002</v>
      </c>
      <c r="C249" s="38">
        <v>247</v>
      </c>
      <c r="D249" s="39">
        <f t="shared" si="58"/>
        <v>23549.524041666667</v>
      </c>
      <c r="E249" s="38">
        <f t="shared" si="59"/>
        <v>1.0209514195471789</v>
      </c>
      <c r="F249">
        <v>1.0677515452903443</v>
      </c>
      <c r="G249" s="45">
        <f t="shared" si="45"/>
        <v>22517.335709837087</v>
      </c>
      <c r="I249">
        <f t="shared" si="46"/>
        <v>26574.652954119429</v>
      </c>
      <c r="J249" s="46">
        <f t="shared" si="47"/>
        <v>-2531.7329541194267</v>
      </c>
      <c r="K249">
        <f t="shared" si="48"/>
        <v>2531.7329541194267</v>
      </c>
      <c r="L249">
        <f t="shared" si="49"/>
        <v>10.530056058579518</v>
      </c>
      <c r="M249">
        <f t="shared" si="50"/>
        <v>6409671.7509742789</v>
      </c>
      <c r="O249" s="32">
        <f t="shared" si="52"/>
        <v>24664.736249812704</v>
      </c>
      <c r="P249">
        <f t="shared" si="53"/>
        <v>304.90212148373405</v>
      </c>
      <c r="Q249" s="32">
        <f t="shared" si="51"/>
        <v>24969.638371296438</v>
      </c>
      <c r="R249" s="32">
        <f t="shared" si="54"/>
        <v>-926.71837129643609</v>
      </c>
      <c r="S249">
        <f t="shared" si="55"/>
        <v>926.71837129643609</v>
      </c>
      <c r="T249">
        <f t="shared" si="56"/>
        <v>3.8544335350965526</v>
      </c>
      <c r="U249">
        <f t="shared" si="57"/>
        <v>858806.93969831918</v>
      </c>
      <c r="AK249">
        <v>214</v>
      </c>
      <c r="AL249">
        <v>24709.109666231841</v>
      </c>
      <c r="AM249">
        <v>-4068.2771041986489</v>
      </c>
    </row>
    <row r="250" spans="1:39" x14ac:dyDescent="0.3">
      <c r="A250" s="40">
        <v>41122</v>
      </c>
      <c r="B250" s="32">
        <v>24305.425999999999</v>
      </c>
      <c r="C250" s="38">
        <v>248</v>
      </c>
      <c r="D250" s="39">
        <f t="shared" si="58"/>
        <v>23609.680541666668</v>
      </c>
      <c r="E250" s="38">
        <f t="shared" si="59"/>
        <v>1.0294686519415404</v>
      </c>
      <c r="F250">
        <v>1.0354501115788086</v>
      </c>
      <c r="G250" s="45">
        <f t="shared" si="45"/>
        <v>23473.295070624077</v>
      </c>
      <c r="I250">
        <f t="shared" si="46"/>
        <v>26631.184568903904</v>
      </c>
      <c r="J250" s="46">
        <f t="shared" si="47"/>
        <v>-2325.7585689039042</v>
      </c>
      <c r="K250">
        <f t="shared" si="48"/>
        <v>2325.7585689039042</v>
      </c>
      <c r="L250">
        <f t="shared" si="49"/>
        <v>9.5688862598166526</v>
      </c>
      <c r="M250">
        <f t="shared" si="50"/>
        <v>5409152.9208299369</v>
      </c>
      <c r="O250" s="32">
        <f t="shared" si="52"/>
        <v>24836.795897037155</v>
      </c>
      <c r="P250">
        <f t="shared" si="53"/>
        <v>278.33362663187734</v>
      </c>
      <c r="Q250" s="32">
        <f t="shared" si="51"/>
        <v>25115.129523669031</v>
      </c>
      <c r="R250" s="32">
        <f t="shared" si="54"/>
        <v>-809.70352366903171</v>
      </c>
      <c r="S250">
        <f t="shared" si="55"/>
        <v>809.70352366903171</v>
      </c>
      <c r="T250">
        <f t="shared" si="56"/>
        <v>3.3313693973890097</v>
      </c>
      <c r="U250">
        <f t="shared" si="57"/>
        <v>655619.79624204617</v>
      </c>
      <c r="AK250">
        <v>215</v>
      </c>
      <c r="AL250">
        <v>24765.641281016316</v>
      </c>
      <c r="AM250">
        <v>-3742.5628760157815</v>
      </c>
    </row>
    <row r="251" spans="1:39" x14ac:dyDescent="0.3">
      <c r="A251" s="40">
        <v>41153</v>
      </c>
      <c r="B251" s="32">
        <v>22471.284</v>
      </c>
      <c r="C251" s="38">
        <v>249</v>
      </c>
      <c r="D251" s="39">
        <f t="shared" si="58"/>
        <v>23575.265208333334</v>
      </c>
      <c r="E251" s="38">
        <f t="shared" si="59"/>
        <v>0.95317205560244977</v>
      </c>
      <c r="F251">
        <v>0.99266807435118032</v>
      </c>
      <c r="G251" s="45">
        <f t="shared" si="45"/>
        <v>22637.258697664372</v>
      </c>
      <c r="I251">
        <f t="shared" si="46"/>
        <v>26687.716183688375</v>
      </c>
      <c r="J251" s="46">
        <f t="shared" si="47"/>
        <v>-4216.4321836883755</v>
      </c>
      <c r="K251">
        <f t="shared" si="48"/>
        <v>4216.4321836883755</v>
      </c>
      <c r="L251">
        <f t="shared" si="49"/>
        <v>18.763646010118407</v>
      </c>
      <c r="M251">
        <f t="shared" si="50"/>
        <v>17778300.359643124</v>
      </c>
      <c r="O251" s="32">
        <f t="shared" si="52"/>
        <v>24586.360418935226</v>
      </c>
      <c r="P251">
        <f t="shared" si="53"/>
        <v>172.57980568511621</v>
      </c>
      <c r="Q251" s="32">
        <f t="shared" si="51"/>
        <v>24758.940224620343</v>
      </c>
      <c r="R251" s="32">
        <f t="shared" si="54"/>
        <v>-2287.656224620343</v>
      </c>
      <c r="S251">
        <f t="shared" si="55"/>
        <v>2287.656224620343</v>
      </c>
      <c r="T251">
        <f t="shared" si="56"/>
        <v>10.180353844579344</v>
      </c>
      <c r="U251">
        <f t="shared" si="57"/>
        <v>5233371.0020442009</v>
      </c>
      <c r="AK251">
        <v>216</v>
      </c>
      <c r="AL251">
        <v>24822.172895800788</v>
      </c>
      <c r="AM251">
        <v>-3636.5073195680307</v>
      </c>
    </row>
    <row r="252" spans="1:39" x14ac:dyDescent="0.3">
      <c r="A252" s="40">
        <v>41183</v>
      </c>
      <c r="B252" s="32">
        <v>24720.407999999999</v>
      </c>
      <c r="C252" s="38">
        <v>250</v>
      </c>
      <c r="D252" s="39">
        <f t="shared" si="58"/>
        <v>23661.239625000002</v>
      </c>
      <c r="E252" s="38">
        <f t="shared" si="59"/>
        <v>1.0447638581826837</v>
      </c>
      <c r="F252">
        <v>1.027648663698602</v>
      </c>
      <c r="G252" s="45">
        <f t="shared" si="45"/>
        <v>24055.310801484411</v>
      </c>
      <c r="I252">
        <f t="shared" si="46"/>
        <v>26744.24779847285</v>
      </c>
      <c r="J252" s="46">
        <f t="shared" si="47"/>
        <v>-2023.8397984728508</v>
      </c>
      <c r="K252">
        <f t="shared" si="48"/>
        <v>2023.8397984728508</v>
      </c>
      <c r="L252">
        <f t="shared" si="49"/>
        <v>8.1869190770348563</v>
      </c>
      <c r="M252">
        <f t="shared" si="50"/>
        <v>4095927.5298826294</v>
      </c>
      <c r="O252" s="32">
        <f t="shared" si="52"/>
        <v>24751.233779696278</v>
      </c>
      <c r="P252">
        <f t="shared" si="53"/>
        <v>171.0385167003034</v>
      </c>
      <c r="Q252" s="32">
        <f t="shared" si="51"/>
        <v>24922.272296396583</v>
      </c>
      <c r="R252" s="32">
        <f t="shared" si="54"/>
        <v>-201.86429639658309</v>
      </c>
      <c r="S252">
        <f t="shared" si="55"/>
        <v>201.86429639658309</v>
      </c>
      <c r="T252">
        <f t="shared" si="56"/>
        <v>0.81658966306940839</v>
      </c>
      <c r="U252">
        <f t="shared" si="57"/>
        <v>40749.194159687548</v>
      </c>
      <c r="AK252">
        <v>217</v>
      </c>
      <c r="AL252">
        <v>24878.704510585259</v>
      </c>
      <c r="AM252">
        <v>-5434.6007283578729</v>
      </c>
    </row>
    <row r="253" spans="1:39" x14ac:dyDescent="0.3">
      <c r="A253" s="40">
        <v>41214</v>
      </c>
      <c r="B253" s="32">
        <v>23485.488000000001</v>
      </c>
      <c r="C253" s="38">
        <v>251</v>
      </c>
      <c r="D253" s="39">
        <f t="shared" si="58"/>
        <v>23930.275999999998</v>
      </c>
      <c r="E253" s="38">
        <f t="shared" si="59"/>
        <v>0.98141316882429619</v>
      </c>
      <c r="F253">
        <v>0.948635333789</v>
      </c>
      <c r="G253" s="45">
        <f t="shared" si="45"/>
        <v>24757.129703566108</v>
      </c>
      <c r="I253">
        <f t="shared" si="46"/>
        <v>26800.779413257325</v>
      </c>
      <c r="J253" s="46">
        <f t="shared" si="47"/>
        <v>-3315.2914132573242</v>
      </c>
      <c r="K253">
        <f t="shared" si="48"/>
        <v>3315.2914132573242</v>
      </c>
      <c r="L253">
        <f t="shared" si="49"/>
        <v>14.116340325810237</v>
      </c>
      <c r="M253">
        <f t="shared" si="50"/>
        <v>10991157.154817745</v>
      </c>
      <c r="O253" s="32">
        <f t="shared" si="52"/>
        <v>24634.91543711727</v>
      </c>
      <c r="P253">
        <f t="shared" si="53"/>
        <v>113.56714484444103</v>
      </c>
      <c r="Q253" s="32">
        <f t="shared" si="51"/>
        <v>24748.482581961711</v>
      </c>
      <c r="R253" s="32">
        <f t="shared" si="54"/>
        <v>-1262.9945819617096</v>
      </c>
      <c r="S253">
        <f t="shared" si="55"/>
        <v>1262.9945819617096</v>
      </c>
      <c r="T253">
        <f t="shared" si="56"/>
        <v>5.3777659717426758</v>
      </c>
      <c r="U253">
        <f t="shared" si="57"/>
        <v>1595155.3140646336</v>
      </c>
      <c r="AK253">
        <v>218</v>
      </c>
      <c r="AL253">
        <v>24935.236125369735</v>
      </c>
      <c r="AM253">
        <v>-5208.6837720191761</v>
      </c>
    </row>
    <row r="254" spans="1:39" x14ac:dyDescent="0.3">
      <c r="A254" s="40">
        <v>41244</v>
      </c>
      <c r="B254" s="32">
        <v>21176.67</v>
      </c>
      <c r="C254" s="38">
        <v>252</v>
      </c>
      <c r="D254" s="39">
        <f t="shared" si="58"/>
        <v>24158.678249999997</v>
      </c>
      <c r="E254" s="38">
        <f t="shared" si="59"/>
        <v>0.87656575334372855</v>
      </c>
      <c r="F254">
        <v>0.90502481175337468</v>
      </c>
      <c r="G254" s="45">
        <f t="shared" si="45"/>
        <v>23398.993845232591</v>
      </c>
      <c r="I254">
        <f t="shared" si="46"/>
        <v>26857.311028041797</v>
      </c>
      <c r="J254" s="46">
        <f t="shared" si="47"/>
        <v>-5680.6410280417986</v>
      </c>
      <c r="K254">
        <f t="shared" si="48"/>
        <v>5680.6410280417986</v>
      </c>
      <c r="L254">
        <f t="shared" si="49"/>
        <v>26.824996697034042</v>
      </c>
      <c r="M254">
        <f t="shared" si="50"/>
        <v>32269682.489471782</v>
      </c>
      <c r="O254" s="32">
        <f t="shared" si="52"/>
        <v>24034.120065569368</v>
      </c>
      <c r="P254">
        <f t="shared" si="53"/>
        <v>-29.305358434027482</v>
      </c>
      <c r="Q254" s="32">
        <f t="shared" si="51"/>
        <v>24004.814707135341</v>
      </c>
      <c r="R254" s="32">
        <f t="shared" si="54"/>
        <v>-2828.1447071353432</v>
      </c>
      <c r="S254">
        <f t="shared" si="55"/>
        <v>2828.1447071353432</v>
      </c>
      <c r="T254">
        <f t="shared" si="56"/>
        <v>13.355002024092283</v>
      </c>
      <c r="U254">
        <f t="shared" si="57"/>
        <v>7998402.4844976561</v>
      </c>
      <c r="AK254">
        <v>219</v>
      </c>
      <c r="AL254">
        <v>24991.76774015421</v>
      </c>
      <c r="AM254">
        <v>-2968.6295630366549</v>
      </c>
    </row>
    <row r="255" spans="1:39" x14ac:dyDescent="0.3">
      <c r="A255" s="40">
        <v>41275</v>
      </c>
      <c r="B255" s="32">
        <v>19267.825000000001</v>
      </c>
      <c r="C255" s="38">
        <v>253</v>
      </c>
      <c r="D255" s="39">
        <f t="shared" si="58"/>
        <v>24404.040583333335</v>
      </c>
      <c r="E255" s="38">
        <f t="shared" si="59"/>
        <v>0.78953421398417534</v>
      </c>
      <c r="F255">
        <v>0.78848349976476739</v>
      </c>
      <c r="G255" s="45">
        <f t="shared" si="45"/>
        <v>24436.560823084157</v>
      </c>
      <c r="I255">
        <f t="shared" si="46"/>
        <v>26913.842642826268</v>
      </c>
      <c r="J255" s="46">
        <f t="shared" si="47"/>
        <v>-7646.0176428262675</v>
      </c>
      <c r="K255">
        <f t="shared" si="48"/>
        <v>7646.0176428262675</v>
      </c>
      <c r="L255">
        <f t="shared" si="49"/>
        <v>39.682826903536167</v>
      </c>
      <c r="M255">
        <f t="shared" si="50"/>
        <v>58461585.794410549</v>
      </c>
      <c r="O255" s="32">
        <f t="shared" si="52"/>
        <v>23057.416765708273</v>
      </c>
      <c r="P255">
        <f t="shared" si="53"/>
        <v>-218.78494671944114</v>
      </c>
      <c r="Q255" s="32">
        <f t="shared" si="51"/>
        <v>22838.63181898883</v>
      </c>
      <c r="R255" s="32">
        <f t="shared" si="54"/>
        <v>-3570.806818988829</v>
      </c>
      <c r="S255">
        <f t="shared" si="55"/>
        <v>3570.806818988829</v>
      </c>
      <c r="T255">
        <f t="shared" si="56"/>
        <v>18.532485212985009</v>
      </c>
      <c r="U255">
        <f t="shared" si="57"/>
        <v>12750661.338537119</v>
      </c>
      <c r="AK255">
        <v>220</v>
      </c>
      <c r="AL255">
        <v>25048.299354938681</v>
      </c>
      <c r="AM255">
        <v>-1318.567970021486</v>
      </c>
    </row>
    <row r="256" spans="1:39" x14ac:dyDescent="0.3">
      <c r="A256" s="40">
        <v>41306</v>
      </c>
      <c r="B256" s="32">
        <v>18455.046999999999</v>
      </c>
      <c r="C256" s="38">
        <v>254</v>
      </c>
      <c r="D256" s="39">
        <f t="shared" si="58"/>
        <v>24649.558458333333</v>
      </c>
      <c r="E256" s="38">
        <f t="shared" si="59"/>
        <v>0.74869685926405949</v>
      </c>
      <c r="F256">
        <v>0.77764571959754814</v>
      </c>
      <c r="G256" s="45">
        <f t="shared" si="45"/>
        <v>23731.946997086237</v>
      </c>
      <c r="I256">
        <f t="shared" si="46"/>
        <v>26970.374257610743</v>
      </c>
      <c r="J256" s="46">
        <f t="shared" si="47"/>
        <v>-8515.3272576107447</v>
      </c>
      <c r="K256">
        <f t="shared" si="48"/>
        <v>8515.3272576107447</v>
      </c>
      <c r="L256">
        <f t="shared" si="49"/>
        <v>46.140913418485177</v>
      </c>
      <c r="M256">
        <f t="shared" si="50"/>
        <v>72510798.304208532</v>
      </c>
      <c r="O256" s="32">
        <f t="shared" si="52"/>
        <v>21961.914855191062</v>
      </c>
      <c r="P256">
        <f t="shared" si="53"/>
        <v>-394.12833947899503</v>
      </c>
      <c r="Q256" s="32">
        <f t="shared" si="51"/>
        <v>21567.786515712069</v>
      </c>
      <c r="R256" s="32">
        <f t="shared" si="54"/>
        <v>-3112.73951571207</v>
      </c>
      <c r="S256">
        <f t="shared" si="55"/>
        <v>3112.73951571207</v>
      </c>
      <c r="T256">
        <f t="shared" si="56"/>
        <v>16.866603025785142</v>
      </c>
      <c r="U256">
        <f t="shared" si="57"/>
        <v>9689147.2926754113</v>
      </c>
      <c r="AK256">
        <v>221</v>
      </c>
      <c r="AL256">
        <v>25104.830969723153</v>
      </c>
      <c r="AM256">
        <v>-3253.1323557137694</v>
      </c>
    </row>
    <row r="257" spans="1:39" x14ac:dyDescent="0.3">
      <c r="A257" s="40">
        <v>41334</v>
      </c>
      <c r="B257" s="32">
        <v>23130.720999999998</v>
      </c>
      <c r="C257" s="38">
        <v>255</v>
      </c>
      <c r="D257" s="39">
        <f t="shared" si="58"/>
        <v>24821.467375</v>
      </c>
      <c r="E257" s="38">
        <f t="shared" si="59"/>
        <v>0.9318837057674153</v>
      </c>
      <c r="F257">
        <v>0.98442687075932223</v>
      </c>
      <c r="G257" s="45">
        <f t="shared" si="45"/>
        <v>23496.63716732811</v>
      </c>
      <c r="I257">
        <f t="shared" si="46"/>
        <v>27026.905872395218</v>
      </c>
      <c r="J257" s="46">
        <f t="shared" si="47"/>
        <v>-3896.1848723952207</v>
      </c>
      <c r="K257">
        <f t="shared" si="48"/>
        <v>3896.1848723952207</v>
      </c>
      <c r="L257">
        <f t="shared" si="49"/>
        <v>16.84419985176952</v>
      </c>
      <c r="M257">
        <f t="shared" si="50"/>
        <v>15180256.559881363</v>
      </c>
      <c r="O257" s="32">
        <f t="shared" si="52"/>
        <v>21880.373412569654</v>
      </c>
      <c r="P257">
        <f t="shared" si="53"/>
        <v>-331.61096010747775</v>
      </c>
      <c r="Q257" s="32">
        <f t="shared" si="51"/>
        <v>21548.762452462175</v>
      </c>
      <c r="R257" s="32">
        <f t="shared" si="54"/>
        <v>1581.9585475378226</v>
      </c>
      <c r="S257">
        <f t="shared" si="55"/>
        <v>1581.9585475378226</v>
      </c>
      <c r="T257">
        <f t="shared" si="56"/>
        <v>6.8392098436439692</v>
      </c>
      <c r="U257">
        <f t="shared" si="57"/>
        <v>2502592.8461279771</v>
      </c>
      <c r="AK257">
        <v>222</v>
      </c>
      <c r="AL257">
        <v>25161.362584507628</v>
      </c>
      <c r="AM257">
        <v>-2810.9581630994217</v>
      </c>
    </row>
    <row r="258" spans="1:39" x14ac:dyDescent="0.3">
      <c r="A258" s="40">
        <v>41365</v>
      </c>
      <c r="B258" s="32">
        <v>28713.165000000001</v>
      </c>
      <c r="C258" s="38">
        <v>256</v>
      </c>
      <c r="D258" s="39">
        <f t="shared" si="58"/>
        <v>24973.527958333332</v>
      </c>
      <c r="E258" s="38">
        <f t="shared" si="59"/>
        <v>1.1497440428883738</v>
      </c>
      <c r="F258">
        <v>1.1117382481947575</v>
      </c>
      <c r="G258" s="45">
        <f t="shared" si="45"/>
        <v>25827.27098453659</v>
      </c>
      <c r="I258">
        <f t="shared" si="46"/>
        <v>27083.43748717969</v>
      </c>
      <c r="J258" s="46">
        <f t="shared" si="47"/>
        <v>1629.7275128203109</v>
      </c>
      <c r="K258">
        <f t="shared" si="48"/>
        <v>1629.7275128203109</v>
      </c>
      <c r="L258">
        <f t="shared" si="49"/>
        <v>5.6758894842150314</v>
      </c>
      <c r="M258">
        <f t="shared" si="50"/>
        <v>2656011.7660434768</v>
      </c>
      <c r="O258" s="32">
        <f t="shared" si="52"/>
        <v>22981.642961969741</v>
      </c>
      <c r="P258">
        <f t="shared" si="53"/>
        <v>-45.034858205964753</v>
      </c>
      <c r="Q258" s="32">
        <f t="shared" si="51"/>
        <v>22936.608103763778</v>
      </c>
      <c r="R258" s="32">
        <f t="shared" si="54"/>
        <v>5776.5568962362231</v>
      </c>
      <c r="S258">
        <f t="shared" si="55"/>
        <v>5776.5568962362231</v>
      </c>
      <c r="T258">
        <f t="shared" si="56"/>
        <v>20.118147533496298</v>
      </c>
      <c r="U258">
        <f t="shared" si="57"/>
        <v>33368609.575454269</v>
      </c>
      <c r="AK258">
        <v>223</v>
      </c>
      <c r="AL258">
        <v>25217.894199292103</v>
      </c>
      <c r="AM258">
        <v>-3471.374512742721</v>
      </c>
    </row>
    <row r="259" spans="1:39" x14ac:dyDescent="0.3">
      <c r="A259" s="40">
        <v>41395</v>
      </c>
      <c r="B259" s="32">
        <v>33109.700000000004</v>
      </c>
      <c r="C259" s="38">
        <v>257</v>
      </c>
      <c r="D259" s="39">
        <f t="shared" si="58"/>
        <v>25063.500583333331</v>
      </c>
      <c r="E259" s="38">
        <f t="shared" si="59"/>
        <v>1.3210325465077779</v>
      </c>
      <c r="F259">
        <v>1.2139205042391408</v>
      </c>
      <c r="G259" s="45">
        <f t="shared" ref="G259:G317" si="60">B259/F259</f>
        <v>27275.015031361094</v>
      </c>
      <c r="I259">
        <f t="shared" ref="I259:I317" si="61">$H$5+$H$8*C259</f>
        <v>27139.969101964161</v>
      </c>
      <c r="J259" s="46">
        <f t="shared" ref="J259:J317" si="62">B259-I259</f>
        <v>5969.730898035843</v>
      </c>
      <c r="K259">
        <f t="shared" ref="K259:K317" si="63">ABS(J259)</f>
        <v>5969.730898035843</v>
      </c>
      <c r="L259">
        <f t="shared" ref="L259:L317" si="64">(K259/B259)*100</f>
        <v>18.03015701753819</v>
      </c>
      <c r="M259">
        <f t="shared" ref="M259:M317" si="65">K259^2</f>
        <v>35637686.994963832</v>
      </c>
      <c r="O259" s="32">
        <f t="shared" si="52"/>
        <v>24971.226483011025</v>
      </c>
      <c r="P259">
        <f t="shared" si="53"/>
        <v>361.88881764348508</v>
      </c>
      <c r="Q259" s="32">
        <f t="shared" ref="Q259:Q317" si="66">O259+P259</f>
        <v>25333.11530065451</v>
      </c>
      <c r="R259" s="32">
        <f t="shared" si="54"/>
        <v>7776.5846993454943</v>
      </c>
      <c r="S259">
        <f t="shared" si="55"/>
        <v>7776.5846993454943</v>
      </c>
      <c r="T259">
        <f t="shared" si="56"/>
        <v>23.487330599025341</v>
      </c>
      <c r="U259">
        <f t="shared" si="57"/>
        <v>60475269.586094454</v>
      </c>
      <c r="AK259">
        <v>224</v>
      </c>
      <c r="AL259">
        <v>25274.425814076574</v>
      </c>
      <c r="AM259">
        <v>-4356.1181546433327</v>
      </c>
    </row>
    <row r="260" spans="1:39" x14ac:dyDescent="0.3">
      <c r="A260" s="40">
        <v>41426</v>
      </c>
      <c r="B260" s="32">
        <v>28037.658000000003</v>
      </c>
      <c r="C260" s="38">
        <v>258</v>
      </c>
      <c r="D260" s="39">
        <f t="shared" si="58"/>
        <v>25139.482166666668</v>
      </c>
      <c r="E260" s="38">
        <f t="shared" si="59"/>
        <v>1.1152838317877578</v>
      </c>
      <c r="F260">
        <v>1.1454907713203208</v>
      </c>
      <c r="G260" s="45">
        <f t="shared" si="60"/>
        <v>24476.546386910748</v>
      </c>
      <c r="I260">
        <f t="shared" si="61"/>
        <v>27196.500716748636</v>
      </c>
      <c r="J260" s="46">
        <f t="shared" si="62"/>
        <v>841.15728325136661</v>
      </c>
      <c r="K260">
        <f t="shared" si="63"/>
        <v>841.15728325136661</v>
      </c>
      <c r="L260">
        <f t="shared" si="64"/>
        <v>3.0000982366336251</v>
      </c>
      <c r="M260">
        <f t="shared" si="65"/>
        <v>707545.57516681985</v>
      </c>
      <c r="O260" s="32">
        <f t="shared" ref="O260:O317" si="67">($N$3*B260)+(1-$N$3)*(O259+P259)</f>
        <v>25874.023840523612</v>
      </c>
      <c r="P260">
        <f t="shared" ref="P260:P317" si="68">$N$3*(O260-O259)+((1-$N$3)*P259)</f>
        <v>470.07052561730552</v>
      </c>
      <c r="Q260" s="32">
        <f t="shared" si="66"/>
        <v>26344.094366140918</v>
      </c>
      <c r="R260" s="32">
        <f t="shared" ref="R260:R317" si="69">B260-Q260</f>
        <v>1693.5636338590848</v>
      </c>
      <c r="S260">
        <f t="shared" ref="S260:S317" si="70">ABS(R260)</f>
        <v>1693.5636338590848</v>
      </c>
      <c r="T260">
        <f t="shared" ref="T260:T317" si="71">(S260/B260)*100</f>
        <v>6.0403177535694477</v>
      </c>
      <c r="U260">
        <f t="shared" ref="U260:U317" si="72">S260^2</f>
        <v>2868157.7819299884</v>
      </c>
      <c r="AK260">
        <v>225</v>
      </c>
      <c r="AL260">
        <v>25330.957428861046</v>
      </c>
      <c r="AM260">
        <v>-3809.9630985424774</v>
      </c>
    </row>
    <row r="261" spans="1:39" x14ac:dyDescent="0.3">
      <c r="A261" s="40">
        <v>41456</v>
      </c>
      <c r="B261" s="32">
        <v>27907.27</v>
      </c>
      <c r="C261" s="38">
        <v>259</v>
      </c>
      <c r="D261" s="39">
        <f t="shared" si="58"/>
        <v>25218.47454166667</v>
      </c>
      <c r="E261" s="38">
        <f t="shared" si="59"/>
        <v>1.1066200675179947</v>
      </c>
      <c r="F261">
        <v>1.0677515452903443</v>
      </c>
      <c r="G261" s="45">
        <f t="shared" si="60"/>
        <v>26136.482895383138</v>
      </c>
      <c r="I261">
        <f t="shared" si="61"/>
        <v>27253.032331533112</v>
      </c>
      <c r="J261" s="46">
        <f t="shared" si="62"/>
        <v>654.23766846688886</v>
      </c>
      <c r="K261">
        <f t="shared" si="63"/>
        <v>654.23766846688886</v>
      </c>
      <c r="L261">
        <f t="shared" si="64"/>
        <v>2.344327010370018</v>
      </c>
      <c r="M261">
        <f t="shared" si="65"/>
        <v>428026.92684099078</v>
      </c>
      <c r="O261" s="32">
        <f t="shared" si="67"/>
        <v>26656.729492912738</v>
      </c>
      <c r="P261">
        <f t="shared" si="68"/>
        <v>532.59755097166965</v>
      </c>
      <c r="Q261" s="32">
        <f t="shared" si="66"/>
        <v>27189.327043884408</v>
      </c>
      <c r="R261" s="32">
        <f t="shared" si="69"/>
        <v>717.9429561155921</v>
      </c>
      <c r="S261">
        <f t="shared" si="70"/>
        <v>717.9429561155921</v>
      </c>
      <c r="T261">
        <f t="shared" si="71"/>
        <v>2.5726018923226528</v>
      </c>
      <c r="U261">
        <f t="shared" si="72"/>
        <v>515442.08823599498</v>
      </c>
      <c r="AK261">
        <v>226</v>
      </c>
      <c r="AL261">
        <v>25387.489043645521</v>
      </c>
      <c r="AM261">
        <v>-4040.6136231624114</v>
      </c>
    </row>
    <row r="262" spans="1:39" x14ac:dyDescent="0.3">
      <c r="A262" s="40">
        <v>41487</v>
      </c>
      <c r="B262" s="32">
        <v>26333.504999999997</v>
      </c>
      <c r="C262" s="38">
        <v>260</v>
      </c>
      <c r="D262" s="39">
        <f t="shared" si="58"/>
        <v>25261.703625000002</v>
      </c>
      <c r="E262" s="38">
        <f t="shared" si="59"/>
        <v>1.0424279134499581</v>
      </c>
      <c r="F262">
        <v>1.0354501115788086</v>
      </c>
      <c r="G262" s="45">
        <f t="shared" si="60"/>
        <v>25431.939893123224</v>
      </c>
      <c r="I262">
        <f t="shared" si="61"/>
        <v>27309.563946317583</v>
      </c>
      <c r="J262" s="46">
        <f t="shared" si="62"/>
        <v>-976.05894631758565</v>
      </c>
      <c r="K262">
        <f t="shared" si="63"/>
        <v>976.05894631758565</v>
      </c>
      <c r="L262">
        <f t="shared" si="64"/>
        <v>3.7065287978853769</v>
      </c>
      <c r="M262">
        <f t="shared" si="65"/>
        <v>952691.06668659556</v>
      </c>
      <c r="O262" s="32">
        <f t="shared" si="67"/>
        <v>27018.162635107528</v>
      </c>
      <c r="P262">
        <f t="shared" si="68"/>
        <v>498.36466921629375</v>
      </c>
      <c r="Q262" s="32">
        <f t="shared" si="66"/>
        <v>27516.527304323823</v>
      </c>
      <c r="R262" s="32">
        <f t="shared" si="69"/>
        <v>-1183.0223043238257</v>
      </c>
      <c r="S262">
        <f t="shared" si="70"/>
        <v>1183.0223043238257</v>
      </c>
      <c r="T262">
        <f t="shared" si="71"/>
        <v>4.4924604769620524</v>
      </c>
      <c r="U262">
        <f t="shared" si="72"/>
        <v>1399541.7725276544</v>
      </c>
      <c r="AK262">
        <v>227</v>
      </c>
      <c r="AL262">
        <v>25444.020658429996</v>
      </c>
      <c r="AM262">
        <v>-2836.4714389211731</v>
      </c>
    </row>
    <row r="263" spans="1:39" x14ac:dyDescent="0.3">
      <c r="A263" s="40">
        <v>41518</v>
      </c>
      <c r="B263" s="32">
        <v>24569.019</v>
      </c>
      <c r="C263" s="38">
        <v>261</v>
      </c>
      <c r="D263" s="39">
        <f t="shared" si="58"/>
        <v>25325.788208333335</v>
      </c>
      <c r="E263" s="38">
        <f t="shared" si="59"/>
        <v>0.97011863156605238</v>
      </c>
      <c r="F263">
        <v>0.99266807435118032</v>
      </c>
      <c r="G263" s="45">
        <f t="shared" si="60"/>
        <v>24750.487735851286</v>
      </c>
      <c r="I263">
        <f t="shared" si="61"/>
        <v>27366.095561102054</v>
      </c>
      <c r="J263" s="46">
        <f t="shared" si="62"/>
        <v>-2797.0765611020543</v>
      </c>
      <c r="K263">
        <f t="shared" si="63"/>
        <v>2797.0765611020543</v>
      </c>
      <c r="L263">
        <f t="shared" si="64"/>
        <v>11.384567536465555</v>
      </c>
      <c r="M263">
        <f t="shared" si="65"/>
        <v>7823637.2886664942</v>
      </c>
      <c r="O263" s="32">
        <f t="shared" si="67"/>
        <v>26927.025643459063</v>
      </c>
      <c r="P263">
        <f t="shared" si="68"/>
        <v>380.46433704334197</v>
      </c>
      <c r="Q263" s="32">
        <f t="shared" si="66"/>
        <v>27307.489980502403</v>
      </c>
      <c r="R263" s="32">
        <f t="shared" si="69"/>
        <v>-2738.4709805024031</v>
      </c>
      <c r="S263">
        <f t="shared" si="70"/>
        <v>2738.4709805024031</v>
      </c>
      <c r="T263">
        <f t="shared" si="71"/>
        <v>11.146033060996057</v>
      </c>
      <c r="U263">
        <f t="shared" si="72"/>
        <v>7499223.3110537929</v>
      </c>
      <c r="AK263">
        <v>228</v>
      </c>
      <c r="AL263">
        <v>25500.552273214467</v>
      </c>
      <c r="AM263">
        <v>-3002.9944874192333</v>
      </c>
    </row>
    <row r="264" spans="1:39" x14ac:dyDescent="0.3">
      <c r="A264" s="40">
        <v>41548</v>
      </c>
      <c r="B264" s="32">
        <v>26272.126999999997</v>
      </c>
      <c r="C264" s="38">
        <v>262</v>
      </c>
      <c r="D264" s="39">
        <f t="shared" si="58"/>
        <v>25441.470958333339</v>
      </c>
      <c r="E264" s="38">
        <f t="shared" si="59"/>
        <v>1.0326496861375296</v>
      </c>
      <c r="F264">
        <v>1.027648663698602</v>
      </c>
      <c r="G264" s="45">
        <f t="shared" si="60"/>
        <v>25565.281139416071</v>
      </c>
      <c r="I264">
        <f t="shared" si="61"/>
        <v>27422.62717588653</v>
      </c>
      <c r="J264" s="46">
        <f t="shared" si="62"/>
        <v>-1150.5001758865328</v>
      </c>
      <c r="K264">
        <f t="shared" si="63"/>
        <v>1150.5001758865328</v>
      </c>
      <c r="L264">
        <f t="shared" si="64"/>
        <v>4.3791664675133948</v>
      </c>
      <c r="M264">
        <f t="shared" si="65"/>
        <v>1323650.6547149429</v>
      </c>
      <c r="O264" s="32">
        <f t="shared" si="67"/>
        <v>27100.417384401924</v>
      </c>
      <c r="P264">
        <f t="shared" si="68"/>
        <v>339.04981782324586</v>
      </c>
      <c r="Q264" s="32">
        <f t="shared" si="66"/>
        <v>27439.467202225169</v>
      </c>
      <c r="R264" s="32">
        <f t="shared" si="69"/>
        <v>-1167.3402022251721</v>
      </c>
      <c r="S264">
        <f t="shared" si="70"/>
        <v>1167.3402022251721</v>
      </c>
      <c r="T264">
        <f t="shared" si="71"/>
        <v>4.4432649180828498</v>
      </c>
      <c r="U264">
        <f t="shared" si="72"/>
        <v>1362683.1477311058</v>
      </c>
      <c r="AK264">
        <v>229</v>
      </c>
      <c r="AL264">
        <v>25557.083887998939</v>
      </c>
      <c r="AM264">
        <v>-5309.5568252729863</v>
      </c>
    </row>
    <row r="265" spans="1:39" x14ac:dyDescent="0.3">
      <c r="A265" s="40">
        <v>41579</v>
      </c>
      <c r="B265" s="32">
        <v>24093.111999999997</v>
      </c>
      <c r="C265" s="38">
        <v>263</v>
      </c>
      <c r="D265" s="39">
        <f t="shared" ref="D265:D311" si="73">AVERAGE(AVERAGE(B259:B270),AVERAGE(B260:B271))</f>
        <v>25540.70141666667</v>
      </c>
      <c r="E265" s="38">
        <f t="shared" ref="E265:E311" si="74">B265/D265</f>
        <v>0.94332225286021143</v>
      </c>
      <c r="F265">
        <v>0.948635333789</v>
      </c>
      <c r="G265" s="45">
        <f t="shared" si="60"/>
        <v>25397.654021349052</v>
      </c>
      <c r="I265">
        <f t="shared" si="61"/>
        <v>27479.158790671005</v>
      </c>
      <c r="J265" s="46">
        <f t="shared" si="62"/>
        <v>-3386.0467906710073</v>
      </c>
      <c r="K265">
        <f t="shared" si="63"/>
        <v>3386.0467906710073</v>
      </c>
      <c r="L265">
        <f t="shared" si="64"/>
        <v>14.054003445760795</v>
      </c>
      <c r="M265">
        <f t="shared" si="65"/>
        <v>11465312.868613429</v>
      </c>
      <c r="O265" s="32">
        <f t="shared" si="67"/>
        <v>26770.196161780135</v>
      </c>
      <c r="P265">
        <f t="shared" si="68"/>
        <v>205.19560973423893</v>
      </c>
      <c r="Q265" s="32">
        <f t="shared" si="66"/>
        <v>26975.391771514373</v>
      </c>
      <c r="R265" s="32">
        <f t="shared" si="69"/>
        <v>-2882.2797715143752</v>
      </c>
      <c r="S265">
        <f t="shared" si="70"/>
        <v>2882.2797715143752</v>
      </c>
      <c r="T265">
        <f t="shared" si="71"/>
        <v>11.963086260979384</v>
      </c>
      <c r="U265">
        <f t="shared" si="72"/>
        <v>8307536.6812809585</v>
      </c>
      <c r="AK265">
        <v>230</v>
      </c>
      <c r="AL265">
        <v>25613.615502783414</v>
      </c>
      <c r="AM265">
        <v>-5244.6767935245043</v>
      </c>
    </row>
    <row r="266" spans="1:39" x14ac:dyDescent="0.3">
      <c r="A266" s="40">
        <v>41609</v>
      </c>
      <c r="B266" s="32">
        <v>22392.603999999999</v>
      </c>
      <c r="C266" s="38">
        <v>264</v>
      </c>
      <c r="D266" s="39">
        <f t="shared" si="73"/>
        <v>25681.136333333336</v>
      </c>
      <c r="E266" s="38">
        <f t="shared" si="74"/>
        <v>0.87194755361876564</v>
      </c>
      <c r="F266">
        <v>0.90502481175337468</v>
      </c>
      <c r="G266" s="45">
        <f t="shared" si="60"/>
        <v>24742.530491089048</v>
      </c>
      <c r="I266">
        <f t="shared" si="61"/>
        <v>27535.690405455476</v>
      </c>
      <c r="J266" s="46">
        <f t="shared" si="62"/>
        <v>-5143.0864054554768</v>
      </c>
      <c r="K266">
        <f t="shared" si="63"/>
        <v>5143.0864054554768</v>
      </c>
      <c r="L266">
        <f t="shared" si="64"/>
        <v>22.967790639514178</v>
      </c>
      <c r="M266">
        <f t="shared" si="65"/>
        <v>26451337.773980938</v>
      </c>
      <c r="O266" s="32">
        <f t="shared" si="67"/>
        <v>26058.834217211501</v>
      </c>
      <c r="P266">
        <f t="shared" si="68"/>
        <v>21.884098873664243</v>
      </c>
      <c r="Q266" s="32">
        <f t="shared" si="66"/>
        <v>26080.718316085164</v>
      </c>
      <c r="R266" s="32">
        <f t="shared" si="69"/>
        <v>-3688.1143160851643</v>
      </c>
      <c r="S266">
        <f t="shared" si="70"/>
        <v>3688.1143160851643</v>
      </c>
      <c r="T266">
        <f t="shared" si="71"/>
        <v>16.470234172341744</v>
      </c>
      <c r="U266">
        <f t="shared" si="72"/>
        <v>13602187.20851234</v>
      </c>
      <c r="AK266">
        <v>231</v>
      </c>
      <c r="AL266">
        <v>25670.147117567889</v>
      </c>
      <c r="AM266">
        <v>-3447.9337162553275</v>
      </c>
    </row>
    <row r="267" spans="1:39" x14ac:dyDescent="0.3">
      <c r="A267" s="40">
        <v>41640</v>
      </c>
      <c r="B267" s="32">
        <v>19947.708000000002</v>
      </c>
      <c r="C267" s="38">
        <v>265</v>
      </c>
      <c r="D267" s="39">
        <f t="shared" si="73"/>
        <v>25841.569166666668</v>
      </c>
      <c r="E267" s="38">
        <f t="shared" si="74"/>
        <v>0.77192324782392763</v>
      </c>
      <c r="F267">
        <v>0.78848349976476739</v>
      </c>
      <c r="G267" s="45">
        <f t="shared" si="60"/>
        <v>25298.827440207831</v>
      </c>
      <c r="I267">
        <f t="shared" si="61"/>
        <v>27592.222020239951</v>
      </c>
      <c r="J267" s="46">
        <f t="shared" si="62"/>
        <v>-7644.5140202399489</v>
      </c>
      <c r="K267">
        <f t="shared" si="63"/>
        <v>7644.5140202399489</v>
      </c>
      <c r="L267">
        <f t="shared" si="64"/>
        <v>38.322768812536999</v>
      </c>
      <c r="M267">
        <f t="shared" si="65"/>
        <v>58438594.605645142</v>
      </c>
      <c r="O267" s="32">
        <f t="shared" si="67"/>
        <v>24854.116252868134</v>
      </c>
      <c r="P267">
        <f t="shared" si="68"/>
        <v>-223.4363137697419</v>
      </c>
      <c r="Q267" s="32">
        <f t="shared" si="66"/>
        <v>24630.679939098394</v>
      </c>
      <c r="R267" s="32">
        <f t="shared" si="69"/>
        <v>-4682.9719390983919</v>
      </c>
      <c r="S267">
        <f t="shared" si="70"/>
        <v>4682.9719390983919</v>
      </c>
      <c r="T267">
        <f t="shared" si="71"/>
        <v>23.476240674359136</v>
      </c>
      <c r="U267">
        <f t="shared" si="72"/>
        <v>21930226.182382952</v>
      </c>
      <c r="AK267">
        <v>232</v>
      </c>
      <c r="AL267">
        <v>25726.67873235236</v>
      </c>
      <c r="AM267">
        <v>-3863.4424539671854</v>
      </c>
    </row>
    <row r="268" spans="1:39" x14ac:dyDescent="0.3">
      <c r="A268" s="40">
        <v>41671</v>
      </c>
      <c r="B268" s="32">
        <v>18812.662</v>
      </c>
      <c r="C268" s="38">
        <v>266</v>
      </c>
      <c r="D268" s="39">
        <f t="shared" si="73"/>
        <v>25919.551749999999</v>
      </c>
      <c r="E268" s="38">
        <f t="shared" si="74"/>
        <v>0.72580969692116692</v>
      </c>
      <c r="F268">
        <v>0.77764571959754814</v>
      </c>
      <c r="G268" s="45">
        <f t="shared" si="60"/>
        <v>24191.815792075653</v>
      </c>
      <c r="I268">
        <f t="shared" si="61"/>
        <v>27648.753635024426</v>
      </c>
      <c r="J268" s="46">
        <f t="shared" si="62"/>
        <v>-8836.0916350244261</v>
      </c>
      <c r="K268">
        <f t="shared" si="63"/>
        <v>8836.0916350244261</v>
      </c>
      <c r="L268">
        <f t="shared" si="64"/>
        <v>46.968853397910543</v>
      </c>
      <c r="M268">
        <f t="shared" si="65"/>
        <v>78076515.38254863</v>
      </c>
      <c r="O268" s="32">
        <f t="shared" si="67"/>
        <v>23467.076351278716</v>
      </c>
      <c r="P268">
        <f t="shared" si="68"/>
        <v>-456.1570313336772</v>
      </c>
      <c r="Q268" s="32">
        <f t="shared" si="66"/>
        <v>23010.919319945038</v>
      </c>
      <c r="R268" s="32">
        <f t="shared" si="69"/>
        <v>-4198.257319945038</v>
      </c>
      <c r="S268">
        <f t="shared" si="70"/>
        <v>4198.257319945038</v>
      </c>
      <c r="T268">
        <f t="shared" si="71"/>
        <v>22.316125809016491</v>
      </c>
      <c r="U268">
        <f t="shared" si="72"/>
        <v>17625364.524472095</v>
      </c>
      <c r="AK268">
        <v>233</v>
      </c>
      <c r="AL268">
        <v>25783.210347136835</v>
      </c>
      <c r="AM268">
        <v>-2805.3399655149951</v>
      </c>
    </row>
    <row r="269" spans="1:39" x14ac:dyDescent="0.3">
      <c r="A269" s="40">
        <v>41699</v>
      </c>
      <c r="B269" s="32">
        <v>24311.135999999999</v>
      </c>
      <c r="C269" s="38">
        <v>267</v>
      </c>
      <c r="D269" s="39">
        <f t="shared" si="73"/>
        <v>26031.760124999993</v>
      </c>
      <c r="E269" s="38">
        <f t="shared" si="74"/>
        <v>0.93390288951888556</v>
      </c>
      <c r="F269">
        <v>0.98442687075932223</v>
      </c>
      <c r="G269" s="45">
        <f t="shared" si="60"/>
        <v>24695.725728461664</v>
      </c>
      <c r="I269">
        <f t="shared" si="61"/>
        <v>27705.285249808898</v>
      </c>
      <c r="J269" s="46">
        <f t="shared" si="62"/>
        <v>-3394.1492498088992</v>
      </c>
      <c r="K269">
        <f t="shared" si="63"/>
        <v>3394.1492498088992</v>
      </c>
      <c r="L269">
        <f t="shared" si="64"/>
        <v>13.96129432128922</v>
      </c>
      <c r="M269">
        <f t="shared" si="65"/>
        <v>11520249.129978314</v>
      </c>
      <c r="O269" s="32">
        <f t="shared" si="67"/>
        <v>23270.962655956031</v>
      </c>
      <c r="P269">
        <f t="shared" si="68"/>
        <v>-404.14836413147884</v>
      </c>
      <c r="Q269" s="32">
        <f t="shared" si="66"/>
        <v>22866.814291824554</v>
      </c>
      <c r="R269" s="32">
        <f t="shared" si="69"/>
        <v>1444.3217081754447</v>
      </c>
      <c r="S269">
        <f t="shared" si="70"/>
        <v>1444.3217081754447</v>
      </c>
      <c r="T269">
        <f t="shared" si="71"/>
        <v>5.9409881470592101</v>
      </c>
      <c r="U269">
        <f t="shared" si="72"/>
        <v>2086065.1967068342</v>
      </c>
      <c r="AK269">
        <v>234</v>
      </c>
      <c r="AL269">
        <v>25839.741961921311</v>
      </c>
      <c r="AM269">
        <v>-2224.3792918055624</v>
      </c>
    </row>
    <row r="270" spans="1:39" x14ac:dyDescent="0.3">
      <c r="A270" s="40">
        <v>41730</v>
      </c>
      <c r="B270" s="32">
        <v>30309.135999999999</v>
      </c>
      <c r="C270" s="38">
        <v>268</v>
      </c>
      <c r="D270" s="39">
        <f t="shared" si="73"/>
        <v>26185.097374999998</v>
      </c>
      <c r="E270" s="38">
        <f t="shared" si="74"/>
        <v>1.1574956382991111</v>
      </c>
      <c r="F270">
        <v>1.1117382481947575</v>
      </c>
      <c r="G270" s="45">
        <f t="shared" si="60"/>
        <v>27262.834618864672</v>
      </c>
      <c r="I270">
        <f t="shared" si="61"/>
        <v>27761.816864593369</v>
      </c>
      <c r="J270" s="46">
        <f t="shared" si="62"/>
        <v>2547.3191354066294</v>
      </c>
      <c r="K270">
        <f t="shared" si="63"/>
        <v>2547.3191354066294</v>
      </c>
      <c r="L270">
        <f t="shared" si="64"/>
        <v>8.4044597490559596</v>
      </c>
      <c r="M270">
        <f t="shared" si="65"/>
        <v>6488834.7776087774</v>
      </c>
      <c r="O270" s="32">
        <f t="shared" si="67"/>
        <v>24355.278633459642</v>
      </c>
      <c r="P270">
        <f t="shared" si="68"/>
        <v>-106.4554958044609</v>
      </c>
      <c r="Q270" s="32">
        <f t="shared" si="66"/>
        <v>24248.823137655181</v>
      </c>
      <c r="R270" s="32">
        <f t="shared" si="69"/>
        <v>6060.3128623448174</v>
      </c>
      <c r="S270">
        <f t="shared" si="70"/>
        <v>6060.3128623448174</v>
      </c>
      <c r="T270">
        <f t="shared" si="71"/>
        <v>19.995003692433915</v>
      </c>
      <c r="U270">
        <f t="shared" si="72"/>
        <v>36727391.989502035</v>
      </c>
      <c r="AK270">
        <v>235</v>
      </c>
      <c r="AL270">
        <v>25896.273576705782</v>
      </c>
      <c r="AM270">
        <v>-3687.0057890842108</v>
      </c>
    </row>
    <row r="271" spans="1:39" x14ac:dyDescent="0.3">
      <c r="A271" s="40">
        <v>41760</v>
      </c>
      <c r="B271" s="32">
        <v>33895.259999999995</v>
      </c>
      <c r="C271" s="38">
        <v>269</v>
      </c>
      <c r="D271" s="39">
        <f t="shared" si="73"/>
        <v>26302.89025</v>
      </c>
      <c r="E271" s="38">
        <f t="shared" si="74"/>
        <v>1.2886515389691822</v>
      </c>
      <c r="F271">
        <v>1.2139205042391408</v>
      </c>
      <c r="G271" s="45">
        <f t="shared" si="60"/>
        <v>27922.141426587743</v>
      </c>
      <c r="I271">
        <f t="shared" si="61"/>
        <v>27818.348479377844</v>
      </c>
      <c r="J271" s="46">
        <f t="shared" si="62"/>
        <v>6076.9115206221504</v>
      </c>
      <c r="K271">
        <f t="shared" si="63"/>
        <v>6076.9115206221504</v>
      </c>
      <c r="L271">
        <f t="shared" si="64"/>
        <v>17.928499502945698</v>
      </c>
      <c r="M271">
        <f t="shared" si="65"/>
        <v>36928853.629470214</v>
      </c>
      <c r="O271" s="32">
        <f t="shared" si="67"/>
        <v>26178.110510124145</v>
      </c>
      <c r="P271">
        <f t="shared" si="68"/>
        <v>279.40197868933183</v>
      </c>
      <c r="Q271" s="32">
        <f t="shared" si="66"/>
        <v>26457.512488813478</v>
      </c>
      <c r="R271" s="32">
        <f t="shared" si="69"/>
        <v>7437.7475111865169</v>
      </c>
      <c r="S271">
        <f t="shared" si="70"/>
        <v>7437.7475111865169</v>
      </c>
      <c r="T271">
        <f t="shared" si="71"/>
        <v>21.943326327004183</v>
      </c>
      <c r="U271">
        <f t="shared" si="72"/>
        <v>55320088.04016123</v>
      </c>
      <c r="AK271">
        <v>236</v>
      </c>
      <c r="AL271">
        <v>25952.805191490253</v>
      </c>
      <c r="AM271">
        <v>-2936.5046150562375</v>
      </c>
    </row>
    <row r="272" spans="1:39" x14ac:dyDescent="0.3">
      <c r="A272" s="40">
        <v>41791</v>
      </c>
      <c r="B272" s="32">
        <v>30622.535999999996</v>
      </c>
      <c r="C272" s="38">
        <v>270</v>
      </c>
      <c r="D272" s="39">
        <f t="shared" si="73"/>
        <v>26446.710749999998</v>
      </c>
      <c r="E272" s="38">
        <f t="shared" si="74"/>
        <v>1.1578958264214387</v>
      </c>
      <c r="F272">
        <v>1.1454907713203208</v>
      </c>
      <c r="G272" s="45">
        <f t="shared" si="60"/>
        <v>26733.114545046668</v>
      </c>
      <c r="I272">
        <f t="shared" si="61"/>
        <v>27874.880094162319</v>
      </c>
      <c r="J272" s="46">
        <f t="shared" si="62"/>
        <v>2747.655905837677</v>
      </c>
      <c r="K272">
        <f t="shared" si="63"/>
        <v>2747.655905837677</v>
      </c>
      <c r="L272">
        <f t="shared" si="64"/>
        <v>8.9726595662673958</v>
      </c>
      <c r="M272">
        <f t="shared" si="65"/>
        <v>7549612.976884665</v>
      </c>
      <c r="O272" s="32">
        <f t="shared" si="67"/>
        <v>27290.517191050785</v>
      </c>
      <c r="P272">
        <f t="shared" si="68"/>
        <v>446.00291913679359</v>
      </c>
      <c r="Q272" s="32">
        <f t="shared" si="66"/>
        <v>27736.520110187579</v>
      </c>
      <c r="R272" s="32">
        <f t="shared" si="69"/>
        <v>2886.0158898124173</v>
      </c>
      <c r="S272">
        <f t="shared" si="70"/>
        <v>2886.0158898124173</v>
      </c>
      <c r="T272">
        <f t="shared" si="71"/>
        <v>9.4244836215146179</v>
      </c>
      <c r="U272">
        <f t="shared" si="72"/>
        <v>8329087.7162497584</v>
      </c>
      <c r="AK272">
        <v>237</v>
      </c>
      <c r="AL272">
        <v>26009.336806274729</v>
      </c>
      <c r="AM272">
        <v>-3275.0557478751725</v>
      </c>
    </row>
    <row r="273" spans="1:39" x14ac:dyDescent="0.3">
      <c r="A273" s="40">
        <v>41821</v>
      </c>
      <c r="B273" s="32">
        <v>29172.780000000002</v>
      </c>
      <c r="C273" s="38">
        <v>271</v>
      </c>
      <c r="D273" s="39">
        <f t="shared" si="73"/>
        <v>26587.090749999996</v>
      </c>
      <c r="E273" s="38">
        <f t="shared" si="74"/>
        <v>1.0972535609222309</v>
      </c>
      <c r="F273">
        <v>1.0677515452903443</v>
      </c>
      <c r="G273" s="45">
        <f t="shared" si="60"/>
        <v>27321.69307426973</v>
      </c>
      <c r="I273">
        <f t="shared" si="61"/>
        <v>27931.411708946791</v>
      </c>
      <c r="J273" s="46">
        <f t="shared" si="62"/>
        <v>1241.3682910532116</v>
      </c>
      <c r="K273">
        <f t="shared" si="63"/>
        <v>1241.3682910532116</v>
      </c>
      <c r="L273">
        <f t="shared" si="64"/>
        <v>4.2552279592593214</v>
      </c>
      <c r="M273">
        <f t="shared" si="65"/>
        <v>1540995.2340323711</v>
      </c>
      <c r="O273" s="32">
        <f t="shared" si="67"/>
        <v>28023.772088150065</v>
      </c>
      <c r="P273">
        <f t="shared" si="68"/>
        <v>503.45331472929081</v>
      </c>
      <c r="Q273" s="32">
        <f t="shared" si="66"/>
        <v>28527.225402879354</v>
      </c>
      <c r="R273" s="32">
        <f t="shared" si="69"/>
        <v>645.5545971206484</v>
      </c>
      <c r="S273">
        <f t="shared" si="70"/>
        <v>645.5545971206484</v>
      </c>
      <c r="T273">
        <f t="shared" si="71"/>
        <v>2.2128662305088795</v>
      </c>
      <c r="U273">
        <f t="shared" si="72"/>
        <v>416740.73786360264</v>
      </c>
      <c r="AK273">
        <v>238</v>
      </c>
      <c r="AL273">
        <v>26065.868421059204</v>
      </c>
      <c r="AM273">
        <v>-3609.8512868139915</v>
      </c>
    </row>
    <row r="274" spans="1:39" x14ac:dyDescent="0.3">
      <c r="A274" s="40">
        <v>41852</v>
      </c>
      <c r="B274" s="32">
        <v>26939.576999999997</v>
      </c>
      <c r="C274" s="38">
        <v>272</v>
      </c>
      <c r="D274" s="39">
        <f t="shared" si="73"/>
        <v>26679.491999999998</v>
      </c>
      <c r="E274" s="38">
        <f t="shared" si="74"/>
        <v>1.0097484989594254</v>
      </c>
      <c r="F274">
        <v>1.0354501115788086</v>
      </c>
      <c r="G274" s="45">
        <f t="shared" si="60"/>
        <v>26017.262153677031</v>
      </c>
      <c r="I274">
        <f t="shared" si="61"/>
        <v>27987.943323731262</v>
      </c>
      <c r="J274" s="46">
        <f t="shared" si="62"/>
        <v>-1048.3663237312649</v>
      </c>
      <c r="K274">
        <f t="shared" si="63"/>
        <v>1048.3663237312649</v>
      </c>
      <c r="L274">
        <f t="shared" si="64"/>
        <v>3.8915470860261281</v>
      </c>
      <c r="M274">
        <f t="shared" si="65"/>
        <v>1099071.9487338073</v>
      </c>
      <c r="O274" s="32">
        <f t="shared" si="67"/>
        <v>28209.695722303484</v>
      </c>
      <c r="P274">
        <f t="shared" si="68"/>
        <v>439.94737861411659</v>
      </c>
      <c r="Q274" s="32">
        <f t="shared" si="66"/>
        <v>28649.643100917601</v>
      </c>
      <c r="R274" s="32">
        <f t="shared" si="69"/>
        <v>-1710.0661009176038</v>
      </c>
      <c r="S274">
        <f t="shared" si="70"/>
        <v>1710.0661009176038</v>
      </c>
      <c r="T274">
        <f t="shared" si="71"/>
        <v>6.3477837863512256</v>
      </c>
      <c r="U274">
        <f t="shared" si="72"/>
        <v>2924326.069507536</v>
      </c>
      <c r="AK274">
        <v>239</v>
      </c>
      <c r="AL274">
        <v>26122.400035843675</v>
      </c>
      <c r="AM274">
        <v>-2481.0341693385089</v>
      </c>
    </row>
    <row r="275" spans="1:39" x14ac:dyDescent="0.3">
      <c r="A275" s="40">
        <v>41883</v>
      </c>
      <c r="B275" s="32">
        <v>26655.948</v>
      </c>
      <c r="C275" s="38">
        <v>273</v>
      </c>
      <c r="D275" s="39">
        <f t="shared" si="73"/>
        <v>26802.500416666662</v>
      </c>
      <c r="E275" s="38">
        <f t="shared" si="74"/>
        <v>0.99453213639069549</v>
      </c>
      <c r="F275">
        <v>0.99266807435118032</v>
      </c>
      <c r="G275" s="45">
        <f t="shared" si="60"/>
        <v>26852.83096005948</v>
      </c>
      <c r="I275">
        <f t="shared" si="61"/>
        <v>28044.474938515737</v>
      </c>
      <c r="J275" s="46">
        <f t="shared" si="62"/>
        <v>-1388.5269385157371</v>
      </c>
      <c r="K275">
        <f t="shared" si="63"/>
        <v>1388.5269385157371</v>
      </c>
      <c r="L275">
        <f t="shared" si="64"/>
        <v>5.2090698050421516</v>
      </c>
      <c r="M275">
        <f t="shared" si="65"/>
        <v>1928007.0589838857</v>
      </c>
      <c r="O275" s="32">
        <f t="shared" si="67"/>
        <v>28250.904080734083</v>
      </c>
      <c r="P275">
        <f t="shared" si="68"/>
        <v>360.19957457741299</v>
      </c>
      <c r="Q275" s="32">
        <f t="shared" si="66"/>
        <v>28611.103655311497</v>
      </c>
      <c r="R275" s="32">
        <f t="shared" si="69"/>
        <v>-1955.155655311497</v>
      </c>
      <c r="S275">
        <f t="shared" si="70"/>
        <v>1955.155655311497</v>
      </c>
      <c r="T275">
        <f t="shared" si="71"/>
        <v>7.3347819230120681</v>
      </c>
      <c r="U275">
        <f t="shared" si="72"/>
        <v>3822633.636496529</v>
      </c>
      <c r="AK275">
        <v>240</v>
      </c>
      <c r="AL275">
        <v>26178.931650628147</v>
      </c>
      <c r="AM275">
        <v>-2735.6539366225479</v>
      </c>
    </row>
    <row r="276" spans="1:39" x14ac:dyDescent="0.3">
      <c r="A276" s="40">
        <v>41913</v>
      </c>
      <c r="B276" s="32">
        <v>27865.292000000001</v>
      </c>
      <c r="C276" s="38">
        <v>274</v>
      </c>
      <c r="D276" s="39">
        <f t="shared" si="73"/>
        <v>26925.23908333333</v>
      </c>
      <c r="E276" s="38">
        <f t="shared" si="74"/>
        <v>1.0349134473330848</v>
      </c>
      <c r="F276">
        <v>1.027648663698602</v>
      </c>
      <c r="G276" s="45">
        <f t="shared" si="60"/>
        <v>27115.582381735654</v>
      </c>
      <c r="I276">
        <f t="shared" si="61"/>
        <v>28101.006553300213</v>
      </c>
      <c r="J276" s="46">
        <f t="shared" si="62"/>
        <v>-235.71455330021126</v>
      </c>
      <c r="K276">
        <f t="shared" si="63"/>
        <v>235.71455330021126</v>
      </c>
      <c r="L276">
        <f t="shared" si="64"/>
        <v>0.8459073506217385</v>
      </c>
      <c r="M276">
        <f t="shared" si="65"/>
        <v>55561.350637518139</v>
      </c>
      <c r="O276" s="32">
        <f t="shared" si="67"/>
        <v>28461.941324249201</v>
      </c>
      <c r="P276">
        <f t="shared" si="68"/>
        <v>330.36710836495411</v>
      </c>
      <c r="Q276" s="32">
        <f t="shared" si="66"/>
        <v>28792.308432614154</v>
      </c>
      <c r="R276" s="32">
        <f t="shared" si="69"/>
        <v>-927.01643261415302</v>
      </c>
      <c r="S276">
        <f t="shared" si="70"/>
        <v>927.01643261415302</v>
      </c>
      <c r="T276">
        <f t="shared" si="71"/>
        <v>3.3267781030758732</v>
      </c>
      <c r="U276">
        <f t="shared" si="72"/>
        <v>859359.46633667045</v>
      </c>
      <c r="AK276">
        <v>241</v>
      </c>
      <c r="AL276">
        <v>26235.463265412622</v>
      </c>
      <c r="AM276">
        <v>-3490.1807003996182</v>
      </c>
    </row>
    <row r="277" spans="1:39" x14ac:dyDescent="0.3">
      <c r="A277" s="40">
        <v>41944</v>
      </c>
      <c r="B277" s="32">
        <v>25326.976000000002</v>
      </c>
      <c r="C277" s="38">
        <v>275</v>
      </c>
      <c r="D277" s="39">
        <f t="shared" si="73"/>
        <v>26942.972583333329</v>
      </c>
      <c r="E277" s="38">
        <f t="shared" si="74"/>
        <v>0.94002159270529162</v>
      </c>
      <c r="F277">
        <v>0.948635333789</v>
      </c>
      <c r="G277" s="45">
        <f t="shared" si="60"/>
        <v>26698.32663605312</v>
      </c>
      <c r="I277">
        <f t="shared" si="61"/>
        <v>28157.538168084684</v>
      </c>
      <c r="J277" s="46">
        <f t="shared" si="62"/>
        <v>-2830.5621680846816</v>
      </c>
      <c r="K277">
        <f t="shared" si="63"/>
        <v>2830.5621680846816</v>
      </c>
      <c r="L277">
        <f t="shared" si="64"/>
        <v>11.176076323066289</v>
      </c>
      <c r="M277">
        <f t="shared" si="65"/>
        <v>8012082.1873922534</v>
      </c>
      <c r="O277" s="32">
        <f t="shared" si="67"/>
        <v>28099.241946091322</v>
      </c>
      <c r="P277">
        <f t="shared" si="68"/>
        <v>191.75381106038756</v>
      </c>
      <c r="Q277" s="32">
        <f t="shared" si="66"/>
        <v>28290.995757151712</v>
      </c>
      <c r="R277" s="32">
        <f t="shared" si="69"/>
        <v>-2964.0197571517092</v>
      </c>
      <c r="S277">
        <f t="shared" si="70"/>
        <v>2964.0197571517092</v>
      </c>
      <c r="T277">
        <f t="shared" si="71"/>
        <v>11.703014829530808</v>
      </c>
      <c r="U277">
        <f t="shared" si="72"/>
        <v>8785413.1207856778</v>
      </c>
      <c r="AK277">
        <v>242</v>
      </c>
      <c r="AL277">
        <v>26291.994880197097</v>
      </c>
      <c r="AM277">
        <v>-2701.7718034290156</v>
      </c>
    </row>
    <row r="278" spans="1:39" x14ac:dyDescent="0.3">
      <c r="A278" s="40">
        <v>41974</v>
      </c>
      <c r="B278" s="32">
        <v>24610.432000000001</v>
      </c>
      <c r="C278" s="38">
        <v>276</v>
      </c>
      <c r="D278" s="39">
        <f t="shared" si="73"/>
        <v>26959.481083333332</v>
      </c>
      <c r="E278" s="38">
        <f t="shared" si="74"/>
        <v>0.91286742218545369</v>
      </c>
      <c r="F278">
        <v>0.90502481175337468</v>
      </c>
      <c r="G278" s="45">
        <f t="shared" si="60"/>
        <v>27193.101979514024</v>
      </c>
      <c r="I278">
        <f t="shared" si="61"/>
        <v>28214.069782869155</v>
      </c>
      <c r="J278" s="46">
        <f t="shared" si="62"/>
        <v>-3603.6377828691548</v>
      </c>
      <c r="K278">
        <f t="shared" si="63"/>
        <v>3603.6377828691548</v>
      </c>
      <c r="L278">
        <f t="shared" si="64"/>
        <v>14.642724609097291</v>
      </c>
      <c r="M278">
        <f t="shared" si="65"/>
        <v>12986205.270122118</v>
      </c>
      <c r="O278" s="32">
        <f t="shared" si="67"/>
        <v>27554.883005721371</v>
      </c>
      <c r="P278">
        <f t="shared" si="68"/>
        <v>44.531260774319719</v>
      </c>
      <c r="Q278" s="32">
        <f t="shared" si="66"/>
        <v>27599.414266495689</v>
      </c>
      <c r="R278" s="32">
        <f t="shared" si="69"/>
        <v>-2988.9822664956882</v>
      </c>
      <c r="S278">
        <f t="shared" si="70"/>
        <v>2988.9822664956882</v>
      </c>
      <c r="T278">
        <f t="shared" si="71"/>
        <v>12.14518406867335</v>
      </c>
      <c r="U278">
        <f t="shared" si="72"/>
        <v>8934014.989425702</v>
      </c>
      <c r="AK278">
        <v>243</v>
      </c>
      <c r="AL278">
        <v>26348.526494981568</v>
      </c>
      <c r="AM278">
        <v>-1900.9004550337013</v>
      </c>
    </row>
    <row r="279" spans="1:39" x14ac:dyDescent="0.3">
      <c r="A279" s="40">
        <v>42005</v>
      </c>
      <c r="B279" s="32">
        <v>21099</v>
      </c>
      <c r="C279" s="38">
        <v>277</v>
      </c>
      <c r="D279" s="39">
        <f t="shared" si="73"/>
        <v>27063.426249999997</v>
      </c>
      <c r="E279" s="38">
        <f t="shared" si="74"/>
        <v>0.7796130395721792</v>
      </c>
      <c r="F279">
        <v>0.78848349976476739</v>
      </c>
      <c r="G279" s="45">
        <f t="shared" si="60"/>
        <v>26758.961990066477</v>
      </c>
      <c r="I279">
        <f t="shared" si="61"/>
        <v>28270.601397653631</v>
      </c>
      <c r="J279" s="46">
        <f t="shared" si="62"/>
        <v>-7171.6013976536306</v>
      </c>
      <c r="K279">
        <f t="shared" si="63"/>
        <v>7171.6013976536306</v>
      </c>
      <c r="L279">
        <f t="shared" si="64"/>
        <v>33.990243128364526</v>
      </c>
      <c r="M279">
        <f t="shared" si="65"/>
        <v>51431866.606827505</v>
      </c>
      <c r="O279" s="32">
        <f t="shared" si="67"/>
        <v>26299.331413196553</v>
      </c>
      <c r="P279">
        <f t="shared" si="68"/>
        <v>-215.48530988550789</v>
      </c>
      <c r="Q279" s="32">
        <f t="shared" si="66"/>
        <v>26083.846103311043</v>
      </c>
      <c r="R279" s="32">
        <f t="shared" si="69"/>
        <v>-4984.8461033110434</v>
      </c>
      <c r="S279">
        <f t="shared" si="70"/>
        <v>4984.8461033110434</v>
      </c>
      <c r="T279">
        <f t="shared" si="71"/>
        <v>23.625982763690427</v>
      </c>
      <c r="U279">
        <f t="shared" si="72"/>
        <v>24848690.673695292</v>
      </c>
      <c r="AK279">
        <v>244</v>
      </c>
      <c r="AL279">
        <v>26405.05810976604</v>
      </c>
      <c r="AM279">
        <v>-3275.8727626271866</v>
      </c>
    </row>
    <row r="280" spans="1:39" x14ac:dyDescent="0.3">
      <c r="A280" s="40">
        <v>42036</v>
      </c>
      <c r="B280" s="32">
        <v>19879</v>
      </c>
      <c r="C280" s="38">
        <v>278</v>
      </c>
      <c r="D280" s="39">
        <f t="shared" si="73"/>
        <v>27160.661375</v>
      </c>
      <c r="E280" s="38">
        <f t="shared" si="74"/>
        <v>0.73190412138850214</v>
      </c>
      <c r="F280">
        <v>0.77764571959754814</v>
      </c>
      <c r="G280" s="45">
        <f t="shared" si="60"/>
        <v>25563.054613465756</v>
      </c>
      <c r="I280">
        <f t="shared" si="61"/>
        <v>28327.133012438106</v>
      </c>
      <c r="J280" s="46">
        <f t="shared" si="62"/>
        <v>-8448.1330124381057</v>
      </c>
      <c r="K280">
        <f t="shared" si="63"/>
        <v>8448.1330124381057</v>
      </c>
      <c r="L280">
        <f t="shared" si="64"/>
        <v>42.497776610685172</v>
      </c>
      <c r="M280">
        <f t="shared" si="65"/>
        <v>71370951.395846546</v>
      </c>
      <c r="O280" s="32">
        <f t="shared" si="67"/>
        <v>24842.876882648834</v>
      </c>
      <c r="P280">
        <f t="shared" si="68"/>
        <v>-463.67915401795005</v>
      </c>
      <c r="Q280" s="32">
        <f t="shared" si="66"/>
        <v>24379.197728630883</v>
      </c>
      <c r="R280" s="32">
        <f t="shared" si="69"/>
        <v>-4500.1977286308829</v>
      </c>
      <c r="S280">
        <f t="shared" si="70"/>
        <v>4500.1977286308829</v>
      </c>
      <c r="T280">
        <f t="shared" si="71"/>
        <v>22.637948229945586</v>
      </c>
      <c r="U280">
        <f t="shared" si="72"/>
        <v>20251779.596774559</v>
      </c>
      <c r="AK280">
        <v>245</v>
      </c>
      <c r="AL280">
        <v>26461.589724550515</v>
      </c>
      <c r="AM280">
        <v>-2034.6261001198691</v>
      </c>
    </row>
    <row r="281" spans="1:39" x14ac:dyDescent="0.3">
      <c r="A281" s="40">
        <v>42064</v>
      </c>
      <c r="B281" s="32">
        <v>26197</v>
      </c>
      <c r="C281" s="38">
        <v>279</v>
      </c>
      <c r="D281" s="39">
        <f t="shared" si="73"/>
        <v>27237.931166666669</v>
      </c>
      <c r="E281" s="38">
        <f t="shared" si="74"/>
        <v>0.96178376543000654</v>
      </c>
      <c r="F281">
        <v>0.98442687075932223</v>
      </c>
      <c r="G281" s="45">
        <f t="shared" si="60"/>
        <v>26611.42313170846</v>
      </c>
      <c r="I281">
        <f t="shared" si="61"/>
        <v>28383.664627222577</v>
      </c>
      <c r="J281" s="46">
        <f t="shared" si="62"/>
        <v>-2186.6646272225771</v>
      </c>
      <c r="K281">
        <f t="shared" si="63"/>
        <v>2186.6646272225771</v>
      </c>
      <c r="L281">
        <f t="shared" si="64"/>
        <v>8.3470039593181546</v>
      </c>
      <c r="M281">
        <f t="shared" si="65"/>
        <v>4781502.1919464525</v>
      </c>
      <c r="O281" s="32">
        <f t="shared" si="67"/>
        <v>24742.758182904709</v>
      </c>
      <c r="P281">
        <f t="shared" si="68"/>
        <v>-390.96706316318517</v>
      </c>
      <c r="Q281" s="32">
        <f t="shared" si="66"/>
        <v>24351.791119741523</v>
      </c>
      <c r="R281" s="32">
        <f t="shared" si="69"/>
        <v>1845.2088802584767</v>
      </c>
      <c r="S281">
        <f t="shared" si="70"/>
        <v>1845.2088802584767</v>
      </c>
      <c r="T281">
        <f t="shared" si="71"/>
        <v>7.0435885034869514</v>
      </c>
      <c r="U281">
        <f t="shared" si="72"/>
        <v>3404795.8117847415</v>
      </c>
      <c r="AK281">
        <v>246</v>
      </c>
      <c r="AL281">
        <v>26518.12133933499</v>
      </c>
      <c r="AM281">
        <v>-3808.8052529064516</v>
      </c>
    </row>
    <row r="282" spans="1:39" x14ac:dyDescent="0.3">
      <c r="A282" s="40">
        <v>42095</v>
      </c>
      <c r="B282" s="32">
        <v>31369</v>
      </c>
      <c r="C282" s="38">
        <v>280</v>
      </c>
      <c r="D282" s="39">
        <f t="shared" si="73"/>
        <v>27300.796166666667</v>
      </c>
      <c r="E282" s="38">
        <f t="shared" si="74"/>
        <v>1.1490141096434567</v>
      </c>
      <c r="F282">
        <v>1.1117382481947575</v>
      </c>
      <c r="G282" s="45">
        <f t="shared" si="60"/>
        <v>28216.174131759013</v>
      </c>
      <c r="I282">
        <f t="shared" si="61"/>
        <v>28440.196242007052</v>
      </c>
      <c r="J282" s="46">
        <f t="shared" si="62"/>
        <v>2928.8037579929478</v>
      </c>
      <c r="K282">
        <f t="shared" si="63"/>
        <v>2928.8037579929478</v>
      </c>
      <c r="L282">
        <f t="shared" si="64"/>
        <v>9.3366181835345348</v>
      </c>
      <c r="M282">
        <f t="shared" si="65"/>
        <v>8577891.4528336134</v>
      </c>
      <c r="O282" s="32">
        <f t="shared" si="67"/>
        <v>25755.232895793219</v>
      </c>
      <c r="P282">
        <f t="shared" si="68"/>
        <v>-110.2787079528461</v>
      </c>
      <c r="Q282" s="32">
        <f t="shared" si="66"/>
        <v>25644.954187840372</v>
      </c>
      <c r="R282" s="32">
        <f t="shared" si="69"/>
        <v>5724.0458121596275</v>
      </c>
      <c r="S282">
        <f t="shared" si="70"/>
        <v>5724.0458121596275</v>
      </c>
      <c r="T282">
        <f t="shared" si="71"/>
        <v>18.247460270201881</v>
      </c>
      <c r="U282">
        <f t="shared" si="72"/>
        <v>32764700.459702171</v>
      </c>
      <c r="AK282">
        <v>247</v>
      </c>
      <c r="AL282">
        <v>26574.652954119461</v>
      </c>
      <c r="AM282">
        <v>-4057.3172442823743</v>
      </c>
    </row>
    <row r="283" spans="1:39" x14ac:dyDescent="0.3">
      <c r="A283" s="40">
        <v>42125</v>
      </c>
      <c r="B283" s="32">
        <v>33261</v>
      </c>
      <c r="C283" s="38">
        <v>281</v>
      </c>
      <c r="D283" s="39">
        <f t="shared" si="73"/>
        <v>27378.451666666668</v>
      </c>
      <c r="E283" s="38">
        <f t="shared" si="74"/>
        <v>1.2148605189567878</v>
      </c>
      <c r="F283">
        <v>1.2139205042391408</v>
      </c>
      <c r="G283" s="45">
        <f t="shared" si="60"/>
        <v>27399.652517482831</v>
      </c>
      <c r="I283">
        <f t="shared" si="61"/>
        <v>28496.727856791527</v>
      </c>
      <c r="J283" s="46">
        <f t="shared" si="62"/>
        <v>4764.2721432084727</v>
      </c>
      <c r="K283">
        <f t="shared" si="63"/>
        <v>4764.2721432084727</v>
      </c>
      <c r="L283">
        <f t="shared" si="64"/>
        <v>14.323899291087077</v>
      </c>
      <c r="M283">
        <f t="shared" si="65"/>
        <v>22698289.054552253</v>
      </c>
      <c r="O283" s="32">
        <f t="shared" si="67"/>
        <v>27168.163350272302</v>
      </c>
      <c r="P283">
        <f t="shared" si="68"/>
        <v>194.36312453353969</v>
      </c>
      <c r="Q283" s="32">
        <f t="shared" si="66"/>
        <v>27362.52647480584</v>
      </c>
      <c r="R283" s="32">
        <f t="shared" si="69"/>
        <v>5898.4735251941602</v>
      </c>
      <c r="S283">
        <f t="shared" si="70"/>
        <v>5898.4735251941602</v>
      </c>
      <c r="T283">
        <f t="shared" si="71"/>
        <v>17.733903145408018</v>
      </c>
      <c r="U283">
        <f t="shared" si="72"/>
        <v>34791989.927416421</v>
      </c>
      <c r="AK283">
        <v>248</v>
      </c>
      <c r="AL283">
        <v>26631.184568903936</v>
      </c>
      <c r="AM283">
        <v>-3157.8894982798593</v>
      </c>
    </row>
    <row r="284" spans="1:39" x14ac:dyDescent="0.3">
      <c r="A284" s="40">
        <v>42156</v>
      </c>
      <c r="B284" s="32">
        <v>31653</v>
      </c>
      <c r="C284" s="38">
        <v>282</v>
      </c>
      <c r="D284" s="39">
        <f t="shared" si="73"/>
        <v>27532.226333333336</v>
      </c>
      <c r="E284" s="38">
        <f t="shared" si="74"/>
        <v>1.1496709207884737</v>
      </c>
      <c r="F284">
        <v>1.1454907713203208</v>
      </c>
      <c r="G284" s="45">
        <f t="shared" si="60"/>
        <v>27632.697523626466</v>
      </c>
      <c r="I284">
        <f t="shared" si="61"/>
        <v>28553.259471575999</v>
      </c>
      <c r="J284" s="46">
        <f t="shared" si="62"/>
        <v>3099.7405284240012</v>
      </c>
      <c r="K284">
        <f t="shared" si="63"/>
        <v>3099.7405284240012</v>
      </c>
      <c r="L284">
        <f t="shared" si="64"/>
        <v>9.7928807014311481</v>
      </c>
      <c r="M284">
        <f t="shared" si="65"/>
        <v>9608391.3435543068</v>
      </c>
      <c r="O284" s="32">
        <f t="shared" si="67"/>
        <v>28220.621179844675</v>
      </c>
      <c r="P284">
        <f t="shared" si="68"/>
        <v>365.98206554130638</v>
      </c>
      <c r="Q284" s="32">
        <f t="shared" si="66"/>
        <v>28586.603245385981</v>
      </c>
      <c r="R284" s="32">
        <f t="shared" si="69"/>
        <v>3066.3967546140193</v>
      </c>
      <c r="S284">
        <f t="shared" si="70"/>
        <v>3066.3967546140193</v>
      </c>
      <c r="T284">
        <f t="shared" si="71"/>
        <v>9.6875391103971786</v>
      </c>
      <c r="U284">
        <f t="shared" si="72"/>
        <v>9402789.0567073897</v>
      </c>
      <c r="AK284">
        <v>249</v>
      </c>
      <c r="AL284">
        <v>26687.716183688412</v>
      </c>
      <c r="AM284">
        <v>-4050.4574860240391</v>
      </c>
    </row>
    <row r="285" spans="1:39" x14ac:dyDescent="0.3">
      <c r="A285" s="40">
        <v>42186</v>
      </c>
      <c r="B285" s="32">
        <v>30637</v>
      </c>
      <c r="C285" s="38">
        <v>283</v>
      </c>
      <c r="D285" s="39">
        <f t="shared" si="73"/>
        <v>27666.208333333336</v>
      </c>
      <c r="E285" s="38">
        <f t="shared" si="74"/>
        <v>1.1073797909302714</v>
      </c>
      <c r="F285">
        <v>1.0677515452903443</v>
      </c>
      <c r="G285" s="45">
        <f t="shared" si="60"/>
        <v>28693.004599369742</v>
      </c>
      <c r="I285">
        <f t="shared" si="61"/>
        <v>28609.79108636047</v>
      </c>
      <c r="J285" s="46">
        <f t="shared" si="62"/>
        <v>2027.2089136395298</v>
      </c>
      <c r="K285">
        <f t="shared" si="63"/>
        <v>2027.2089136395298</v>
      </c>
      <c r="L285">
        <f t="shared" si="64"/>
        <v>6.61686494643578</v>
      </c>
      <c r="M285">
        <f t="shared" si="65"/>
        <v>4109575.9795395625</v>
      </c>
      <c r="O285" s="32">
        <f t="shared" si="67"/>
        <v>28996.682596308787</v>
      </c>
      <c r="P285">
        <f t="shared" si="68"/>
        <v>447.99793572586753</v>
      </c>
      <c r="Q285" s="32">
        <f t="shared" si="66"/>
        <v>29444.680532034654</v>
      </c>
      <c r="R285" s="32">
        <f t="shared" si="69"/>
        <v>1192.3194679653461</v>
      </c>
      <c r="S285">
        <f t="shared" si="70"/>
        <v>1192.3194679653461</v>
      </c>
      <c r="T285">
        <f t="shared" si="71"/>
        <v>3.8917631229080722</v>
      </c>
      <c r="U285">
        <f t="shared" si="72"/>
        <v>1421625.7136891661</v>
      </c>
      <c r="AK285">
        <v>250</v>
      </c>
      <c r="AL285">
        <v>26744.247798472883</v>
      </c>
      <c r="AM285">
        <v>-2688.9369969884719</v>
      </c>
    </row>
    <row r="286" spans="1:39" x14ac:dyDescent="0.3">
      <c r="A286" s="40">
        <v>42217</v>
      </c>
      <c r="B286" s="32">
        <v>27809</v>
      </c>
      <c r="C286" s="38">
        <v>284</v>
      </c>
      <c r="D286" s="39">
        <f t="shared" si="73"/>
        <v>27839.666666666664</v>
      </c>
      <c r="E286" s="38">
        <f t="shared" si="74"/>
        <v>0.99889845424394463</v>
      </c>
      <c r="F286">
        <v>1.0354501115788086</v>
      </c>
      <c r="G286" s="45">
        <f t="shared" si="60"/>
        <v>26856.919217091072</v>
      </c>
      <c r="I286">
        <f t="shared" si="61"/>
        <v>28666.322701144945</v>
      </c>
      <c r="J286" s="46">
        <f t="shared" si="62"/>
        <v>-857.32270114494531</v>
      </c>
      <c r="K286">
        <f t="shared" si="63"/>
        <v>857.32270114494531</v>
      </c>
      <c r="L286">
        <f t="shared" si="64"/>
        <v>3.0828965484013997</v>
      </c>
      <c r="M286">
        <f t="shared" si="65"/>
        <v>735002.21389846527</v>
      </c>
      <c r="O286" s="32">
        <f t="shared" si="67"/>
        <v>29117.544425627722</v>
      </c>
      <c r="P286">
        <f t="shared" si="68"/>
        <v>382.57071444448121</v>
      </c>
      <c r="Q286" s="32">
        <f t="shared" si="66"/>
        <v>29500.115140072205</v>
      </c>
      <c r="R286" s="32">
        <f t="shared" si="69"/>
        <v>-1691.1151400722047</v>
      </c>
      <c r="S286">
        <f t="shared" si="70"/>
        <v>1691.1151400722047</v>
      </c>
      <c r="T286">
        <f t="shared" si="71"/>
        <v>6.0811792587730755</v>
      </c>
      <c r="U286">
        <f t="shared" si="72"/>
        <v>2859870.4169814326</v>
      </c>
      <c r="AK286">
        <v>251</v>
      </c>
      <c r="AL286">
        <v>26800.779413257354</v>
      </c>
      <c r="AM286">
        <v>-2043.6497096912462</v>
      </c>
    </row>
    <row r="287" spans="1:39" x14ac:dyDescent="0.3">
      <c r="A287" s="40">
        <v>42248</v>
      </c>
      <c r="B287" s="32">
        <v>27641</v>
      </c>
      <c r="C287" s="38">
        <v>285</v>
      </c>
      <c r="D287" s="39">
        <f t="shared" si="73"/>
        <v>28126.208333333332</v>
      </c>
      <c r="E287" s="38">
        <f t="shared" si="74"/>
        <v>0.98274888930697801</v>
      </c>
      <c r="F287">
        <v>0.99266807435118032</v>
      </c>
      <c r="G287" s="45">
        <f t="shared" si="60"/>
        <v>27845.158632775096</v>
      </c>
      <c r="I287">
        <f t="shared" si="61"/>
        <v>28722.85431592942</v>
      </c>
      <c r="J287" s="46">
        <f t="shared" si="62"/>
        <v>-1081.8543159294204</v>
      </c>
      <c r="K287">
        <f t="shared" si="63"/>
        <v>1081.8543159294204</v>
      </c>
      <c r="L287">
        <f t="shared" si="64"/>
        <v>3.9139478163938368</v>
      </c>
      <c r="M287">
        <f t="shared" si="65"/>
        <v>1170408.7608951142</v>
      </c>
      <c r="O287" s="32">
        <f t="shared" si="67"/>
        <v>29128.292112057767</v>
      </c>
      <c r="P287">
        <f t="shared" si="68"/>
        <v>308.20610884159385</v>
      </c>
      <c r="Q287" s="32">
        <f t="shared" si="66"/>
        <v>29436.498220899361</v>
      </c>
      <c r="R287" s="32">
        <f t="shared" si="69"/>
        <v>-1795.4982208993606</v>
      </c>
      <c r="S287">
        <f t="shared" si="70"/>
        <v>1795.4982208993606</v>
      </c>
      <c r="T287">
        <f t="shared" si="71"/>
        <v>6.4957788100986233</v>
      </c>
      <c r="U287">
        <f t="shared" si="72"/>
        <v>3223813.8612527689</v>
      </c>
      <c r="AK287">
        <v>252</v>
      </c>
      <c r="AL287">
        <v>26857.31102804183</v>
      </c>
      <c r="AM287">
        <v>-3458.3171828092381</v>
      </c>
    </row>
    <row r="288" spans="1:39" x14ac:dyDescent="0.3">
      <c r="A288" s="40">
        <v>42278</v>
      </c>
      <c r="B288" s="32">
        <v>28389</v>
      </c>
      <c r="C288" s="38">
        <v>286</v>
      </c>
      <c r="D288" s="39">
        <f t="shared" si="73"/>
        <v>28314.666666666664</v>
      </c>
      <c r="E288" s="38">
        <f t="shared" si="74"/>
        <v>1.0026252589941609</v>
      </c>
      <c r="F288">
        <v>1.027648663698602</v>
      </c>
      <c r="G288" s="45">
        <f t="shared" si="60"/>
        <v>27625.200131945272</v>
      </c>
      <c r="I288">
        <f t="shared" si="61"/>
        <v>28779.385930713892</v>
      </c>
      <c r="J288" s="46">
        <f t="shared" si="62"/>
        <v>-390.38593071389187</v>
      </c>
      <c r="K288">
        <f t="shared" si="63"/>
        <v>390.38593071389187</v>
      </c>
      <c r="L288">
        <f t="shared" si="64"/>
        <v>1.3751309687339881</v>
      </c>
      <c r="M288">
        <f t="shared" si="65"/>
        <v>152401.17489935158</v>
      </c>
      <c r="O288" s="32">
        <f t="shared" si="67"/>
        <v>29226.998576719488</v>
      </c>
      <c r="P288">
        <f t="shared" si="68"/>
        <v>266.30618000561947</v>
      </c>
      <c r="Q288" s="32">
        <f t="shared" si="66"/>
        <v>29493.304756725109</v>
      </c>
      <c r="R288" s="32">
        <f t="shared" si="69"/>
        <v>-1104.3047567251087</v>
      </c>
      <c r="S288">
        <f t="shared" si="70"/>
        <v>1104.3047567251087</v>
      </c>
      <c r="T288">
        <f t="shared" si="71"/>
        <v>3.889903683557395</v>
      </c>
      <c r="U288">
        <f t="shared" si="72"/>
        <v>1219488.9957257016</v>
      </c>
      <c r="AK288">
        <v>253</v>
      </c>
      <c r="AL288">
        <v>26913.842642826305</v>
      </c>
      <c r="AM288">
        <v>-2477.2818197421475</v>
      </c>
    </row>
    <row r="289" spans="1:39" x14ac:dyDescent="0.3">
      <c r="A289" s="40">
        <v>42309</v>
      </c>
      <c r="B289" s="32">
        <v>26667</v>
      </c>
      <c r="C289" s="38">
        <v>287</v>
      </c>
      <c r="D289" s="39">
        <f t="shared" si="73"/>
        <v>28410.083333333336</v>
      </c>
      <c r="E289" s="38">
        <f t="shared" si="74"/>
        <v>0.93864560998002466</v>
      </c>
      <c r="F289">
        <v>0.948635333789</v>
      </c>
      <c r="G289" s="45">
        <f t="shared" si="60"/>
        <v>28110.90737416218</v>
      </c>
      <c r="I289">
        <f t="shared" si="61"/>
        <v>28835.917545498363</v>
      </c>
      <c r="J289" s="46">
        <f t="shared" si="62"/>
        <v>-2168.9175454983633</v>
      </c>
      <c r="K289">
        <f t="shared" si="63"/>
        <v>2168.9175454983633</v>
      </c>
      <c r="L289">
        <f t="shared" si="64"/>
        <v>8.1333391288797525</v>
      </c>
      <c r="M289">
        <f t="shared" si="65"/>
        <v>4704203.3191706445</v>
      </c>
      <c r="O289" s="32">
        <f t="shared" si="67"/>
        <v>28928.04380538009</v>
      </c>
      <c r="P289">
        <f t="shared" si="68"/>
        <v>153.25398973661586</v>
      </c>
      <c r="Q289" s="32">
        <f t="shared" si="66"/>
        <v>29081.297795116705</v>
      </c>
      <c r="R289" s="32">
        <f t="shared" si="69"/>
        <v>-2414.2977951167049</v>
      </c>
      <c r="S289">
        <f t="shared" si="70"/>
        <v>2414.2977951167049</v>
      </c>
      <c r="T289">
        <f t="shared" si="71"/>
        <v>9.0535035628931073</v>
      </c>
      <c r="U289">
        <f t="shared" si="72"/>
        <v>5828833.8435053835</v>
      </c>
      <c r="AK289">
        <v>254</v>
      </c>
      <c r="AL289">
        <v>26970.374257610776</v>
      </c>
      <c r="AM289">
        <v>-3238.4272605245387</v>
      </c>
    </row>
    <row r="290" spans="1:39" x14ac:dyDescent="0.3">
      <c r="A290" s="40">
        <v>42339</v>
      </c>
      <c r="B290" s="32">
        <v>26961</v>
      </c>
      <c r="C290" s="38">
        <v>288</v>
      </c>
      <c r="D290" s="39">
        <f t="shared" si="73"/>
        <v>28573.666666666668</v>
      </c>
      <c r="E290" s="38">
        <f t="shared" si="74"/>
        <v>0.94356108771479563</v>
      </c>
      <c r="F290">
        <v>0.90502481175337468</v>
      </c>
      <c r="G290" s="45">
        <f t="shared" si="60"/>
        <v>29790.343479938816</v>
      </c>
      <c r="I290">
        <f t="shared" si="61"/>
        <v>28892.449160282838</v>
      </c>
      <c r="J290" s="46">
        <f t="shared" si="62"/>
        <v>-1931.4491602828384</v>
      </c>
      <c r="K290">
        <f t="shared" si="63"/>
        <v>1931.4491602828384</v>
      </c>
      <c r="L290">
        <f t="shared" si="64"/>
        <v>7.1638632108706597</v>
      </c>
      <c r="M290">
        <f t="shared" si="65"/>
        <v>3730495.8587572817</v>
      </c>
      <c r="O290" s="32">
        <f t="shared" si="67"/>
        <v>28657.238236093366</v>
      </c>
      <c r="P290">
        <f t="shared" si="68"/>
        <v>68.442077931947935</v>
      </c>
      <c r="Q290" s="32">
        <f t="shared" si="66"/>
        <v>28725.680314025314</v>
      </c>
      <c r="R290" s="32">
        <f t="shared" si="69"/>
        <v>-1764.6803140253141</v>
      </c>
      <c r="S290">
        <f t="shared" si="70"/>
        <v>1764.6803140253141</v>
      </c>
      <c r="T290">
        <f t="shared" si="71"/>
        <v>6.5453073477442016</v>
      </c>
      <c r="U290">
        <f t="shared" si="72"/>
        <v>3114096.6107084812</v>
      </c>
      <c r="AK290">
        <v>255</v>
      </c>
      <c r="AL290">
        <v>27026.905872395248</v>
      </c>
      <c r="AM290">
        <v>-3530.2687050671375</v>
      </c>
    </row>
    <row r="291" spans="1:39" x14ac:dyDescent="0.3">
      <c r="A291" s="40">
        <v>42370</v>
      </c>
      <c r="B291" s="32">
        <v>21964</v>
      </c>
      <c r="C291" s="38">
        <v>289</v>
      </c>
      <c r="D291" s="39">
        <f t="shared" si="73"/>
        <v>28661.041666666668</v>
      </c>
      <c r="E291" s="38">
        <f t="shared" si="74"/>
        <v>0.76633641775639116</v>
      </c>
      <c r="F291">
        <v>0.78848349976476739</v>
      </c>
      <c r="G291" s="45">
        <f t="shared" si="60"/>
        <v>27856.004604475096</v>
      </c>
      <c r="I291">
        <f t="shared" si="61"/>
        <v>28948.980775067314</v>
      </c>
      <c r="J291" s="46">
        <f t="shared" si="62"/>
        <v>-6984.9807750673135</v>
      </c>
      <c r="K291">
        <f t="shared" si="63"/>
        <v>6984.9807750673135</v>
      </c>
      <c r="L291">
        <f t="shared" si="64"/>
        <v>31.801952172042043</v>
      </c>
      <c r="M291">
        <f t="shared" si="65"/>
        <v>48789956.428059965</v>
      </c>
      <c r="O291" s="32">
        <f t="shared" si="67"/>
        <v>27373.344251220253</v>
      </c>
      <c r="P291">
        <f t="shared" si="68"/>
        <v>-202.02513462906435</v>
      </c>
      <c r="Q291" s="32">
        <f t="shared" si="66"/>
        <v>27171.319116591189</v>
      </c>
      <c r="R291" s="32">
        <f t="shared" si="69"/>
        <v>-5207.3191165911885</v>
      </c>
      <c r="S291">
        <f t="shared" si="70"/>
        <v>5207.3191165911885</v>
      </c>
      <c r="T291">
        <f t="shared" si="71"/>
        <v>23.708427957526808</v>
      </c>
      <c r="U291">
        <f t="shared" si="72"/>
        <v>27116172.382016037</v>
      </c>
      <c r="AK291">
        <v>256</v>
      </c>
      <c r="AL291">
        <v>27083.437487179723</v>
      </c>
      <c r="AM291">
        <v>-1256.1665026431328</v>
      </c>
    </row>
    <row r="292" spans="1:39" x14ac:dyDescent="0.3">
      <c r="A292" s="40">
        <v>42401</v>
      </c>
      <c r="B292" s="32">
        <v>23177</v>
      </c>
      <c r="C292" s="38">
        <v>290</v>
      </c>
      <c r="D292" s="39">
        <f t="shared" si="73"/>
        <v>28735.833333333336</v>
      </c>
      <c r="E292" s="38">
        <f t="shared" si="74"/>
        <v>0.80655395412232112</v>
      </c>
      <c r="F292">
        <v>0.77764571959754814</v>
      </c>
      <c r="G292" s="45">
        <f t="shared" si="60"/>
        <v>29804.060404260566</v>
      </c>
      <c r="I292">
        <f t="shared" si="61"/>
        <v>29005.512389851785</v>
      </c>
      <c r="J292" s="46">
        <f t="shared" si="62"/>
        <v>-5828.512389851785</v>
      </c>
      <c r="K292">
        <f t="shared" si="63"/>
        <v>5828.512389851785</v>
      </c>
      <c r="L292">
        <f t="shared" si="64"/>
        <v>25.147829269757889</v>
      </c>
      <c r="M292">
        <f t="shared" si="65"/>
        <v>33971556.678655766</v>
      </c>
      <c r="O292" s="32">
        <f t="shared" si="67"/>
        <v>26372.455293272953</v>
      </c>
      <c r="P292">
        <f t="shared" si="68"/>
        <v>-361.79789929271146</v>
      </c>
      <c r="Q292" s="32">
        <f t="shared" si="66"/>
        <v>26010.65739398024</v>
      </c>
      <c r="R292" s="32">
        <f t="shared" si="69"/>
        <v>-2833.6573939802402</v>
      </c>
      <c r="S292">
        <f t="shared" si="70"/>
        <v>2833.6573939802402</v>
      </c>
      <c r="T292">
        <f t="shared" si="71"/>
        <v>12.226161254606897</v>
      </c>
      <c r="U292">
        <f t="shared" si="72"/>
        <v>8029614.2264588857</v>
      </c>
      <c r="AK292">
        <v>257</v>
      </c>
      <c r="AL292">
        <v>27139.969101964198</v>
      </c>
      <c r="AM292">
        <v>135.0459293968961</v>
      </c>
    </row>
    <row r="293" spans="1:39" x14ac:dyDescent="0.3">
      <c r="A293" s="40">
        <v>42430</v>
      </c>
      <c r="B293" s="32">
        <v>29776</v>
      </c>
      <c r="C293" s="38">
        <v>291</v>
      </c>
      <c r="D293" s="39">
        <f t="shared" si="73"/>
        <v>28886.625</v>
      </c>
      <c r="E293" s="38">
        <f t="shared" si="74"/>
        <v>1.0307884704426356</v>
      </c>
      <c r="F293">
        <v>0.98442687075932223</v>
      </c>
      <c r="G293" s="45">
        <f t="shared" si="60"/>
        <v>30247.041079885141</v>
      </c>
      <c r="I293">
        <f t="shared" si="61"/>
        <v>29062.044004636256</v>
      </c>
      <c r="J293" s="46">
        <f t="shared" si="62"/>
        <v>713.95599536374357</v>
      </c>
      <c r="K293">
        <f t="shared" si="63"/>
        <v>713.95599536374357</v>
      </c>
      <c r="L293">
        <f t="shared" si="64"/>
        <v>2.397756566912089</v>
      </c>
      <c r="M293">
        <f t="shared" si="65"/>
        <v>509733.16331583384</v>
      </c>
      <c r="O293" s="32">
        <f t="shared" si="67"/>
        <v>26763.725915184194</v>
      </c>
      <c r="P293">
        <f t="shared" si="68"/>
        <v>-211.18419505192105</v>
      </c>
      <c r="Q293" s="32">
        <f t="shared" si="66"/>
        <v>26552.541720132271</v>
      </c>
      <c r="R293" s="32">
        <f t="shared" si="69"/>
        <v>3223.4582798677293</v>
      </c>
      <c r="S293">
        <f t="shared" si="70"/>
        <v>3223.4582798677293</v>
      </c>
      <c r="T293">
        <f t="shared" si="71"/>
        <v>10.825692772258629</v>
      </c>
      <c r="U293">
        <f t="shared" si="72"/>
        <v>10390683.282047819</v>
      </c>
      <c r="AK293">
        <v>258</v>
      </c>
      <c r="AL293">
        <v>27196.500716748669</v>
      </c>
      <c r="AM293">
        <v>-2719.9543298379213</v>
      </c>
    </row>
    <row r="294" spans="1:39" x14ac:dyDescent="0.3">
      <c r="A294" s="40">
        <v>42461</v>
      </c>
      <c r="B294" s="32">
        <v>32313</v>
      </c>
      <c r="C294" s="38">
        <v>292</v>
      </c>
      <c r="D294" s="39">
        <f t="shared" si="73"/>
        <v>28961.25</v>
      </c>
      <c r="E294" s="38">
        <f t="shared" si="74"/>
        <v>1.1157322284086495</v>
      </c>
      <c r="F294">
        <v>1.1117382481947575</v>
      </c>
      <c r="G294" s="45">
        <f t="shared" si="60"/>
        <v>29065.294868166948</v>
      </c>
      <c r="I294">
        <f t="shared" si="61"/>
        <v>29118.575619420735</v>
      </c>
      <c r="J294" s="46">
        <f t="shared" si="62"/>
        <v>3194.4243805792648</v>
      </c>
      <c r="K294">
        <f t="shared" si="63"/>
        <v>3194.4243805792648</v>
      </c>
      <c r="L294">
        <f t="shared" si="64"/>
        <v>9.8858799262812642</v>
      </c>
      <c r="M294">
        <f t="shared" si="65"/>
        <v>10204347.123239219</v>
      </c>
      <c r="O294" s="32">
        <f t="shared" si="67"/>
        <v>27704.633376105819</v>
      </c>
      <c r="P294">
        <f t="shared" si="68"/>
        <v>19.234136142788316</v>
      </c>
      <c r="Q294" s="32">
        <f t="shared" si="66"/>
        <v>27723.867512248609</v>
      </c>
      <c r="R294" s="32">
        <f t="shared" si="69"/>
        <v>4589.1324877513907</v>
      </c>
      <c r="S294">
        <f t="shared" si="70"/>
        <v>4589.1324877513907</v>
      </c>
      <c r="T294">
        <f t="shared" si="71"/>
        <v>14.202124494016003</v>
      </c>
      <c r="U294">
        <f t="shared" si="72"/>
        <v>21060136.990135267</v>
      </c>
      <c r="AK294">
        <v>259</v>
      </c>
      <c r="AL294">
        <v>27253.032331533141</v>
      </c>
      <c r="AM294">
        <v>-1116.5494361500023</v>
      </c>
    </row>
    <row r="295" spans="1:39" x14ac:dyDescent="0.3">
      <c r="A295" s="40">
        <v>42491</v>
      </c>
      <c r="B295" s="32">
        <v>34607</v>
      </c>
      <c r="C295" s="38">
        <v>293</v>
      </c>
      <c r="D295" s="39">
        <f t="shared" si="73"/>
        <v>29073.166666666664</v>
      </c>
      <c r="E295" s="38">
        <f t="shared" si="74"/>
        <v>1.190341609387809</v>
      </c>
      <c r="F295">
        <v>1.2139205042391408</v>
      </c>
      <c r="G295" s="45">
        <f t="shared" si="60"/>
        <v>28508.456590978272</v>
      </c>
      <c r="I295">
        <f t="shared" si="61"/>
        <v>29175.107234205207</v>
      </c>
      <c r="J295" s="46">
        <f t="shared" si="62"/>
        <v>5431.8927657947934</v>
      </c>
      <c r="K295">
        <f t="shared" si="63"/>
        <v>5431.8927657947934</v>
      </c>
      <c r="L295">
        <f t="shared" si="64"/>
        <v>15.695936561374268</v>
      </c>
      <c r="M295">
        <f t="shared" si="65"/>
        <v>29505459.019093812</v>
      </c>
      <c r="O295" s="32">
        <f t="shared" si="67"/>
        <v>29100.494009798891</v>
      </c>
      <c r="P295">
        <f t="shared" si="68"/>
        <v>294.55943565284497</v>
      </c>
      <c r="Q295" s="32">
        <f t="shared" si="66"/>
        <v>29395.053445451736</v>
      </c>
      <c r="R295" s="32">
        <f t="shared" si="69"/>
        <v>5211.9465545482635</v>
      </c>
      <c r="S295">
        <f t="shared" si="70"/>
        <v>5211.9465545482635</v>
      </c>
      <c r="T295">
        <f t="shared" si="71"/>
        <v>15.060382450221816</v>
      </c>
      <c r="U295">
        <f t="shared" si="72"/>
        <v>27164386.887467515</v>
      </c>
      <c r="AK295">
        <v>260</v>
      </c>
      <c r="AL295">
        <v>27309.563946317616</v>
      </c>
      <c r="AM295">
        <v>-1877.6240531943913</v>
      </c>
    </row>
    <row r="296" spans="1:39" x14ac:dyDescent="0.3">
      <c r="A296" s="40">
        <v>42522</v>
      </c>
      <c r="B296" s="32">
        <v>34233</v>
      </c>
      <c r="C296" s="38">
        <v>294</v>
      </c>
      <c r="D296" s="39">
        <f t="shared" si="73"/>
        <v>29178.791666666664</v>
      </c>
      <c r="E296" s="38">
        <f t="shared" si="74"/>
        <v>1.1732151348510835</v>
      </c>
      <c r="F296">
        <v>1.1454907713203208</v>
      </c>
      <c r="G296" s="45">
        <f t="shared" si="60"/>
        <v>29885.007245010103</v>
      </c>
      <c r="I296">
        <f t="shared" si="61"/>
        <v>29231.638848989678</v>
      </c>
      <c r="J296" s="46">
        <f t="shared" si="62"/>
        <v>5001.3611510103219</v>
      </c>
      <c r="K296">
        <f t="shared" si="63"/>
        <v>5001.3611510103219</v>
      </c>
      <c r="L296">
        <f t="shared" si="64"/>
        <v>14.609765872141859</v>
      </c>
      <c r="M296">
        <f t="shared" si="65"/>
        <v>25013613.362835292</v>
      </c>
      <c r="O296" s="32">
        <f t="shared" si="67"/>
        <v>30362.642756361391</v>
      </c>
      <c r="P296">
        <f t="shared" si="68"/>
        <v>488.07729783477589</v>
      </c>
      <c r="Q296" s="32">
        <f t="shared" si="66"/>
        <v>30850.720054196165</v>
      </c>
      <c r="R296" s="32">
        <f t="shared" si="69"/>
        <v>3382.2799458038353</v>
      </c>
      <c r="S296">
        <f t="shared" si="70"/>
        <v>3382.2799458038353</v>
      </c>
      <c r="T296">
        <f t="shared" si="71"/>
        <v>9.8801739426980841</v>
      </c>
      <c r="U296">
        <f t="shared" si="72"/>
        <v>11439817.631786795</v>
      </c>
      <c r="AK296">
        <v>261</v>
      </c>
      <c r="AL296">
        <v>27366.095561102091</v>
      </c>
      <c r="AM296">
        <v>-2615.607825250805</v>
      </c>
    </row>
    <row r="297" spans="1:39" x14ac:dyDescent="0.3">
      <c r="A297" s="40">
        <v>42552</v>
      </c>
      <c r="B297" s="32">
        <v>30154</v>
      </c>
      <c r="C297" s="38">
        <v>295</v>
      </c>
      <c r="D297" s="39">
        <f t="shared" si="73"/>
        <v>29267.458333333336</v>
      </c>
      <c r="E297" s="38">
        <f t="shared" si="74"/>
        <v>1.0302910371160232</v>
      </c>
      <c r="F297">
        <v>1.0677515452903443</v>
      </c>
      <c r="G297" s="45">
        <f t="shared" si="60"/>
        <v>28240.652175127958</v>
      </c>
      <c r="I297">
        <f t="shared" si="61"/>
        <v>29288.17046377415</v>
      </c>
      <c r="J297" s="46">
        <f t="shared" si="62"/>
        <v>865.82953622585046</v>
      </c>
      <c r="K297">
        <f t="shared" si="63"/>
        <v>865.82953622585046</v>
      </c>
      <c r="L297">
        <f t="shared" si="64"/>
        <v>2.8713588121836255</v>
      </c>
      <c r="M297">
        <f t="shared" si="65"/>
        <v>749660.78580107132</v>
      </c>
      <c r="O297" s="32">
        <f t="shared" si="67"/>
        <v>30711.376043356933</v>
      </c>
      <c r="P297">
        <f t="shared" si="68"/>
        <v>460.20849566692925</v>
      </c>
      <c r="Q297" s="32">
        <f t="shared" si="66"/>
        <v>31171.584539023861</v>
      </c>
      <c r="R297" s="32">
        <f t="shared" si="69"/>
        <v>-1017.584539023861</v>
      </c>
      <c r="S297">
        <f t="shared" si="70"/>
        <v>1017.584539023861</v>
      </c>
      <c r="T297">
        <f t="shared" si="71"/>
        <v>3.3746253864292002</v>
      </c>
      <c r="U297">
        <f t="shared" si="72"/>
        <v>1035478.2940604037</v>
      </c>
      <c r="AK297">
        <v>262</v>
      </c>
      <c r="AL297">
        <v>27422.627175886562</v>
      </c>
      <c r="AM297">
        <v>-1857.3460364704915</v>
      </c>
    </row>
    <row r="298" spans="1:39" x14ac:dyDescent="0.3">
      <c r="A298" s="40">
        <v>42583</v>
      </c>
      <c r="B298" s="32">
        <v>30087</v>
      </c>
      <c r="C298" s="38">
        <v>296</v>
      </c>
      <c r="D298" s="39">
        <f t="shared" si="73"/>
        <v>29385.125</v>
      </c>
      <c r="E298" s="38">
        <f t="shared" si="74"/>
        <v>1.023885384186727</v>
      </c>
      <c r="F298">
        <v>1.0354501115788086</v>
      </c>
      <c r="G298" s="45">
        <f t="shared" si="60"/>
        <v>29056.928637657558</v>
      </c>
      <c r="I298">
        <f t="shared" si="61"/>
        <v>29344.702078558628</v>
      </c>
      <c r="J298" s="46">
        <f t="shared" si="62"/>
        <v>742.29792144137173</v>
      </c>
      <c r="K298">
        <f t="shared" si="63"/>
        <v>742.29792144137173</v>
      </c>
      <c r="L298">
        <f t="shared" si="64"/>
        <v>2.4671716071438552</v>
      </c>
      <c r="M298">
        <f t="shared" si="65"/>
        <v>551006.20417618088</v>
      </c>
      <c r="O298" s="32">
        <f t="shared" si="67"/>
        <v>30954.66763121909</v>
      </c>
      <c r="P298">
        <f t="shared" si="68"/>
        <v>416.82511410597488</v>
      </c>
      <c r="Q298" s="32">
        <f t="shared" si="66"/>
        <v>31371.492745325064</v>
      </c>
      <c r="R298" s="32">
        <f t="shared" si="69"/>
        <v>-1284.4927453250639</v>
      </c>
      <c r="S298">
        <f t="shared" si="70"/>
        <v>1284.4927453250639</v>
      </c>
      <c r="T298">
        <f t="shared" si="71"/>
        <v>4.2692616257023426</v>
      </c>
      <c r="U298">
        <f t="shared" si="72"/>
        <v>1649921.6127927194</v>
      </c>
      <c r="AK298">
        <v>263</v>
      </c>
      <c r="AL298">
        <v>27479.158790671034</v>
      </c>
      <c r="AM298">
        <v>-2081.5047693219822</v>
      </c>
    </row>
    <row r="299" spans="1:39" x14ac:dyDescent="0.3">
      <c r="A299" s="40">
        <v>42614</v>
      </c>
      <c r="B299" s="32">
        <v>28982</v>
      </c>
      <c r="C299" s="38">
        <v>297</v>
      </c>
      <c r="D299" s="39">
        <f t="shared" si="73"/>
        <v>29493.666666666664</v>
      </c>
      <c r="E299" s="38">
        <f t="shared" si="74"/>
        <v>0.98265164272555694</v>
      </c>
      <c r="F299">
        <v>0.99266807435118032</v>
      </c>
      <c r="G299" s="45">
        <f t="shared" si="60"/>
        <v>29196.06336583654</v>
      </c>
      <c r="I299">
        <f t="shared" si="61"/>
        <v>29401.2336933431</v>
      </c>
      <c r="J299" s="46">
        <f t="shared" si="62"/>
        <v>-419.23369334309973</v>
      </c>
      <c r="K299">
        <f t="shared" si="63"/>
        <v>419.23369334309973</v>
      </c>
      <c r="L299">
        <f t="shared" si="64"/>
        <v>1.4465312723176444</v>
      </c>
      <c r="M299">
        <f t="shared" si="65"/>
        <v>175756.88963409618</v>
      </c>
      <c r="O299" s="32">
        <f t="shared" si="67"/>
        <v>30893.594196260055</v>
      </c>
      <c r="P299">
        <f t="shared" si="68"/>
        <v>321.24540429297298</v>
      </c>
      <c r="Q299" s="32">
        <f t="shared" si="66"/>
        <v>31214.839600553027</v>
      </c>
      <c r="R299" s="32">
        <f t="shared" si="69"/>
        <v>-2232.8396005530267</v>
      </c>
      <c r="S299">
        <f t="shared" si="70"/>
        <v>2232.8396005530267</v>
      </c>
      <c r="T299">
        <f t="shared" si="71"/>
        <v>7.7042288335968072</v>
      </c>
      <c r="U299">
        <f t="shared" si="72"/>
        <v>4985572.6817977997</v>
      </c>
      <c r="AK299">
        <v>264</v>
      </c>
      <c r="AL299">
        <v>27535.690405455509</v>
      </c>
      <c r="AM299">
        <v>-2793.1599143664607</v>
      </c>
    </row>
    <row r="300" spans="1:39" x14ac:dyDescent="0.3">
      <c r="A300" s="40">
        <v>42644</v>
      </c>
      <c r="B300" s="32">
        <v>28839</v>
      </c>
      <c r="C300" s="38">
        <v>298</v>
      </c>
      <c r="D300" s="39">
        <f t="shared" si="73"/>
        <v>29617.833333333336</v>
      </c>
      <c r="E300" s="38">
        <f t="shared" si="74"/>
        <v>0.97370390586752342</v>
      </c>
      <c r="F300">
        <v>1.027648663698602</v>
      </c>
      <c r="G300" s="45">
        <f t="shared" si="60"/>
        <v>28063.092979857327</v>
      </c>
      <c r="I300">
        <f t="shared" si="61"/>
        <v>29457.765308127571</v>
      </c>
      <c r="J300" s="46">
        <f t="shared" si="62"/>
        <v>-618.76530812757119</v>
      </c>
      <c r="K300">
        <f t="shared" si="63"/>
        <v>618.76530812757119</v>
      </c>
      <c r="L300">
        <f t="shared" si="64"/>
        <v>2.1455851732985578</v>
      </c>
      <c r="M300">
        <f t="shared" si="65"/>
        <v>382870.50654220814</v>
      </c>
      <c r="O300" s="32">
        <f t="shared" si="67"/>
        <v>30739.671680442421</v>
      </c>
      <c r="P300">
        <f t="shared" si="68"/>
        <v>226.21182027085155</v>
      </c>
      <c r="Q300" s="32">
        <f t="shared" si="66"/>
        <v>30965.883500713273</v>
      </c>
      <c r="R300" s="32">
        <f t="shared" si="69"/>
        <v>-2126.883500713273</v>
      </c>
      <c r="S300">
        <f t="shared" si="70"/>
        <v>2126.883500713273</v>
      </c>
      <c r="T300">
        <f t="shared" si="71"/>
        <v>7.3750251420412392</v>
      </c>
      <c r="U300">
        <f t="shared" si="72"/>
        <v>4523633.4256063467</v>
      </c>
      <c r="AK300">
        <v>265</v>
      </c>
      <c r="AL300">
        <v>27592.222020239984</v>
      </c>
      <c r="AM300">
        <v>-2293.3945800321526</v>
      </c>
    </row>
    <row r="301" spans="1:39" x14ac:dyDescent="0.3">
      <c r="A301" s="40">
        <v>42675</v>
      </c>
      <c r="B301" s="32">
        <v>28903</v>
      </c>
      <c r="C301" s="38">
        <v>299</v>
      </c>
      <c r="D301" s="39">
        <f t="shared" si="73"/>
        <v>29841.791666666668</v>
      </c>
      <c r="E301" s="38">
        <f t="shared" si="74"/>
        <v>0.96854104213470205</v>
      </c>
      <c r="F301">
        <v>0.948635333789</v>
      </c>
      <c r="G301" s="45">
        <f t="shared" si="60"/>
        <v>30467.977494109178</v>
      </c>
      <c r="I301">
        <f t="shared" si="61"/>
        <v>29514.296922912043</v>
      </c>
      <c r="J301" s="46">
        <f t="shared" si="62"/>
        <v>-611.29692291204265</v>
      </c>
      <c r="K301">
        <f t="shared" si="63"/>
        <v>611.29692291204265</v>
      </c>
      <c r="L301">
        <f t="shared" si="64"/>
        <v>2.1149947165070846</v>
      </c>
      <c r="M301">
        <f t="shared" si="65"/>
        <v>373683.9279617318</v>
      </c>
      <c r="O301" s="32">
        <f t="shared" si="67"/>
        <v>30553.306800570623</v>
      </c>
      <c r="P301">
        <f t="shared" si="68"/>
        <v>143.69648024232151</v>
      </c>
      <c r="Q301" s="32">
        <f t="shared" si="66"/>
        <v>30697.003280812944</v>
      </c>
      <c r="R301" s="32">
        <f t="shared" si="69"/>
        <v>-1794.0032808129436</v>
      </c>
      <c r="S301">
        <f t="shared" si="70"/>
        <v>1794.0032808129436</v>
      </c>
      <c r="T301">
        <f t="shared" si="71"/>
        <v>6.2069794859113019</v>
      </c>
      <c r="U301">
        <f t="shared" si="72"/>
        <v>3218447.7715676054</v>
      </c>
      <c r="AK301">
        <v>266</v>
      </c>
      <c r="AL301">
        <v>27648.753635024455</v>
      </c>
      <c r="AM301">
        <v>-3456.9378429488024</v>
      </c>
    </row>
    <row r="302" spans="1:39" x14ac:dyDescent="0.3">
      <c r="A302" s="40">
        <v>42705</v>
      </c>
      <c r="B302" s="32">
        <v>27260</v>
      </c>
      <c r="C302" s="38">
        <v>300</v>
      </c>
      <c r="D302" s="39">
        <f t="shared" si="73"/>
        <v>30090.291666666668</v>
      </c>
      <c r="E302" s="38">
        <f t="shared" si="74"/>
        <v>0.90594003879988971</v>
      </c>
      <c r="F302">
        <v>0.90502481175337468</v>
      </c>
      <c r="G302" s="45">
        <f t="shared" si="60"/>
        <v>30120.721162535963</v>
      </c>
      <c r="I302">
        <f t="shared" si="61"/>
        <v>29570.828537696521</v>
      </c>
      <c r="J302" s="46">
        <f t="shared" si="62"/>
        <v>-2310.8285376965214</v>
      </c>
      <c r="K302">
        <f t="shared" si="63"/>
        <v>2310.8285376965214</v>
      </c>
      <c r="L302">
        <f t="shared" si="64"/>
        <v>8.4769939020415315</v>
      </c>
      <c r="M302">
        <f t="shared" si="65"/>
        <v>5339928.530632643</v>
      </c>
      <c r="O302" s="32">
        <f t="shared" si="67"/>
        <v>30009.602624650357</v>
      </c>
      <c r="P302">
        <f t="shared" si="68"/>
        <v>6.2163490098040768</v>
      </c>
      <c r="Q302" s="32">
        <f t="shared" si="66"/>
        <v>30015.81897366016</v>
      </c>
      <c r="R302" s="32">
        <f t="shared" si="69"/>
        <v>-2755.8189736601598</v>
      </c>
      <c r="S302">
        <f t="shared" si="70"/>
        <v>2755.8189736601598</v>
      </c>
      <c r="T302">
        <f t="shared" si="71"/>
        <v>10.109387284153192</v>
      </c>
      <c r="U302">
        <f t="shared" si="72"/>
        <v>7594538.215585337</v>
      </c>
      <c r="AK302">
        <v>267</v>
      </c>
      <c r="AL302">
        <v>27705.285249808931</v>
      </c>
      <c r="AM302">
        <v>-3009.5595213472661</v>
      </c>
    </row>
    <row r="303" spans="1:39" x14ac:dyDescent="0.3">
      <c r="A303" s="40">
        <v>42736</v>
      </c>
      <c r="B303" s="32">
        <v>23793</v>
      </c>
      <c r="C303" s="38">
        <v>301</v>
      </c>
      <c r="D303" s="39">
        <f t="shared" si="73"/>
        <v>30274.75</v>
      </c>
      <c r="E303" s="38">
        <f t="shared" si="74"/>
        <v>0.78590244345535476</v>
      </c>
      <c r="F303">
        <v>0.78848349976476739</v>
      </c>
      <c r="G303" s="45">
        <f t="shared" si="60"/>
        <v>30175.647311704426</v>
      </c>
      <c r="I303">
        <f t="shared" si="61"/>
        <v>29627.360152480993</v>
      </c>
      <c r="J303" s="46">
        <f t="shared" si="62"/>
        <v>-5834.3601524809928</v>
      </c>
      <c r="K303">
        <f t="shared" si="63"/>
        <v>5834.3601524809928</v>
      </c>
      <c r="L303">
        <f t="shared" si="64"/>
        <v>24.521330443748131</v>
      </c>
      <c r="M303">
        <f t="shared" si="65"/>
        <v>34039758.388858035</v>
      </c>
      <c r="O303" s="32">
        <f t="shared" si="67"/>
        <v>28771.255178928128</v>
      </c>
      <c r="P303">
        <f t="shared" si="68"/>
        <v>-242.69640993660258</v>
      </c>
      <c r="Q303" s="32">
        <f t="shared" si="66"/>
        <v>28528.558768991526</v>
      </c>
      <c r="R303" s="32">
        <f t="shared" si="69"/>
        <v>-4735.5587689915264</v>
      </c>
      <c r="S303">
        <f t="shared" si="70"/>
        <v>4735.5587689915264</v>
      </c>
      <c r="T303">
        <f t="shared" si="71"/>
        <v>19.903159622542454</v>
      </c>
      <c r="U303">
        <f t="shared" si="72"/>
        <v>22425516.854572542</v>
      </c>
      <c r="AK303">
        <v>268</v>
      </c>
      <c r="AL303">
        <v>27761.816864593406</v>
      </c>
      <c r="AM303">
        <v>-498.98224572873369</v>
      </c>
    </row>
    <row r="304" spans="1:39" x14ac:dyDescent="0.3">
      <c r="A304" s="40">
        <v>42767</v>
      </c>
      <c r="B304" s="32">
        <v>24172</v>
      </c>
      <c r="C304" s="38">
        <v>302</v>
      </c>
      <c r="D304" s="39">
        <f t="shared" si="73"/>
        <v>30492.583333333332</v>
      </c>
      <c r="E304" s="38">
        <f t="shared" si="74"/>
        <v>0.79271735476659633</v>
      </c>
      <c r="F304">
        <v>0.77764571959754814</v>
      </c>
      <c r="G304" s="45">
        <f t="shared" si="60"/>
        <v>31083.563364188049</v>
      </c>
      <c r="I304">
        <f t="shared" si="61"/>
        <v>29683.891767265464</v>
      </c>
      <c r="J304" s="46">
        <f t="shared" si="62"/>
        <v>-5511.8917672654643</v>
      </c>
      <c r="K304">
        <f t="shared" si="63"/>
        <v>5511.8917672654643</v>
      </c>
      <c r="L304">
        <f t="shared" si="64"/>
        <v>22.802795661366311</v>
      </c>
      <c r="M304">
        <f t="shared" si="65"/>
        <v>30380950.854048803</v>
      </c>
      <c r="O304" s="32">
        <f t="shared" si="67"/>
        <v>27657.247015193225</v>
      </c>
      <c r="P304">
        <f t="shared" si="68"/>
        <v>-416.95876069626274</v>
      </c>
      <c r="Q304" s="32">
        <f t="shared" si="66"/>
        <v>27240.288254496962</v>
      </c>
      <c r="R304" s="32">
        <f t="shared" si="69"/>
        <v>-3068.2882544969616</v>
      </c>
      <c r="S304">
        <f t="shared" si="70"/>
        <v>3068.2882544969616</v>
      </c>
      <c r="T304">
        <f t="shared" si="71"/>
        <v>12.693563852792328</v>
      </c>
      <c r="U304">
        <f t="shared" si="72"/>
        <v>9414392.8126840107</v>
      </c>
      <c r="AK304">
        <v>269</v>
      </c>
      <c r="AL304">
        <v>27818.348479377877</v>
      </c>
      <c r="AM304">
        <v>103.79294720986582</v>
      </c>
    </row>
    <row r="305" spans="1:39" x14ac:dyDescent="0.3">
      <c r="A305" s="40">
        <v>42795</v>
      </c>
      <c r="B305" s="32">
        <v>31386</v>
      </c>
      <c r="C305" s="38">
        <v>303</v>
      </c>
      <c r="D305" s="39">
        <f t="shared" si="73"/>
        <v>30718.25</v>
      </c>
      <c r="E305" s="38">
        <f t="shared" si="74"/>
        <v>1.0217378919697573</v>
      </c>
      <c r="F305">
        <v>0.98442687075932223</v>
      </c>
      <c r="G305" s="45">
        <f t="shared" si="60"/>
        <v>31882.510455846153</v>
      </c>
      <c r="I305">
        <f t="shared" si="61"/>
        <v>29740.423382049943</v>
      </c>
      <c r="J305" s="46">
        <f t="shared" si="62"/>
        <v>1645.576617950057</v>
      </c>
      <c r="K305">
        <f t="shared" si="63"/>
        <v>1645.576617950057</v>
      </c>
      <c r="L305">
        <f t="shared" si="64"/>
        <v>5.2430275216658924</v>
      </c>
      <c r="M305">
        <f t="shared" si="65"/>
        <v>2707922.4055439476</v>
      </c>
      <c r="O305" s="32">
        <f t="shared" si="67"/>
        <v>28069.430603597571</v>
      </c>
      <c r="P305">
        <f t="shared" si="68"/>
        <v>-251.13029087614092</v>
      </c>
      <c r="Q305" s="32">
        <f t="shared" si="66"/>
        <v>27818.300312721429</v>
      </c>
      <c r="R305" s="32">
        <f t="shared" si="69"/>
        <v>3567.6996872785712</v>
      </c>
      <c r="S305">
        <f t="shared" si="70"/>
        <v>3567.6996872785712</v>
      </c>
      <c r="T305">
        <f t="shared" si="71"/>
        <v>11.367169079457629</v>
      </c>
      <c r="U305">
        <f t="shared" si="72"/>
        <v>12728481.058607616</v>
      </c>
      <c r="AK305">
        <v>270</v>
      </c>
      <c r="AL305">
        <v>27874.880094162349</v>
      </c>
      <c r="AM305">
        <v>-1141.7655491156802</v>
      </c>
    </row>
    <row r="306" spans="1:39" x14ac:dyDescent="0.3">
      <c r="A306" s="40">
        <v>42826</v>
      </c>
      <c r="B306" s="32">
        <v>33683</v>
      </c>
      <c r="C306" s="38">
        <v>304</v>
      </c>
      <c r="D306" s="39">
        <f t="shared" si="73"/>
        <v>30972.041666666668</v>
      </c>
      <c r="E306" s="38">
        <f t="shared" si="74"/>
        <v>1.087529209811537</v>
      </c>
      <c r="F306">
        <v>1.1117382481947575</v>
      </c>
      <c r="G306" s="45">
        <f t="shared" si="60"/>
        <v>30297.599326725074</v>
      </c>
      <c r="I306">
        <f t="shared" si="61"/>
        <v>29796.954996834414</v>
      </c>
      <c r="J306" s="46">
        <f t="shared" si="62"/>
        <v>3886.0450031655855</v>
      </c>
      <c r="K306">
        <f t="shared" si="63"/>
        <v>3886.0450031655855</v>
      </c>
      <c r="L306">
        <f t="shared" si="64"/>
        <v>11.537110718064262</v>
      </c>
      <c r="M306">
        <f t="shared" si="65"/>
        <v>15101345.766628215</v>
      </c>
      <c r="O306" s="32">
        <f t="shared" si="67"/>
        <v>28991.240250177143</v>
      </c>
      <c r="P306">
        <f t="shared" si="68"/>
        <v>-16.542303384998434</v>
      </c>
      <c r="Q306" s="32">
        <f t="shared" si="66"/>
        <v>28974.697946792145</v>
      </c>
      <c r="R306" s="32">
        <f t="shared" si="69"/>
        <v>4708.3020532078554</v>
      </c>
      <c r="S306">
        <f t="shared" si="70"/>
        <v>4708.3020532078554</v>
      </c>
      <c r="T306">
        <f t="shared" si="71"/>
        <v>13.978274064685021</v>
      </c>
      <c r="U306">
        <f t="shared" si="72"/>
        <v>22168108.224241305</v>
      </c>
      <c r="AK306">
        <v>271</v>
      </c>
      <c r="AL306">
        <v>27931.411708946824</v>
      </c>
      <c r="AM306">
        <v>-609.71863467709409</v>
      </c>
    </row>
    <row r="307" spans="1:39" x14ac:dyDescent="0.3">
      <c r="A307" s="40">
        <v>42856</v>
      </c>
      <c r="B307" s="32">
        <v>38612</v>
      </c>
      <c r="C307" s="38">
        <v>305</v>
      </c>
      <c r="D307" s="39">
        <f t="shared" si="73"/>
        <v>31235.416666666668</v>
      </c>
      <c r="E307" s="38">
        <f t="shared" si="74"/>
        <v>1.236160875075035</v>
      </c>
      <c r="F307">
        <v>1.2139205042391408</v>
      </c>
      <c r="G307" s="45">
        <f t="shared" si="60"/>
        <v>31807.684164789003</v>
      </c>
      <c r="I307">
        <f t="shared" si="61"/>
        <v>29853.486611618886</v>
      </c>
      <c r="J307" s="46">
        <f t="shared" si="62"/>
        <v>8758.5133883811141</v>
      </c>
      <c r="K307">
        <f t="shared" si="63"/>
        <v>8758.5133883811141</v>
      </c>
      <c r="L307">
        <f t="shared" si="64"/>
        <v>22.68339735932123</v>
      </c>
      <c r="M307">
        <f t="shared" si="65"/>
        <v>76711556.774451226</v>
      </c>
      <c r="O307" s="32">
        <f t="shared" si="67"/>
        <v>30902.15835743372</v>
      </c>
      <c r="P307">
        <f t="shared" si="68"/>
        <v>368.9497787433167</v>
      </c>
      <c r="Q307" s="32">
        <f t="shared" si="66"/>
        <v>31271.108136177038</v>
      </c>
      <c r="R307" s="32">
        <f t="shared" si="69"/>
        <v>7340.8918638229625</v>
      </c>
      <c r="S307">
        <f t="shared" si="70"/>
        <v>7340.8918638229625</v>
      </c>
      <c r="T307">
        <f t="shared" si="71"/>
        <v>19.01194412054015</v>
      </c>
      <c r="U307">
        <f t="shared" si="72"/>
        <v>53888693.356342167</v>
      </c>
      <c r="AK307">
        <v>272</v>
      </c>
      <c r="AL307">
        <v>27987.943323731299</v>
      </c>
      <c r="AM307">
        <v>-1970.6811700542676</v>
      </c>
    </row>
    <row r="308" spans="1:39" x14ac:dyDescent="0.3">
      <c r="A308" s="40">
        <v>42887</v>
      </c>
      <c r="B308" s="32">
        <v>36192</v>
      </c>
      <c r="C308" s="38">
        <v>306</v>
      </c>
      <c r="D308" s="39">
        <f t="shared" si="73"/>
        <v>31431.208333333336</v>
      </c>
      <c r="E308" s="38">
        <f t="shared" si="74"/>
        <v>1.151467026535463</v>
      </c>
      <c r="F308">
        <v>1.1454907713203208</v>
      </c>
      <c r="G308" s="45">
        <f t="shared" si="60"/>
        <v>31595.191254386285</v>
      </c>
      <c r="I308">
        <f t="shared" si="61"/>
        <v>29910.018226403357</v>
      </c>
      <c r="J308" s="46">
        <f t="shared" si="62"/>
        <v>6281.9817735966426</v>
      </c>
      <c r="K308">
        <f t="shared" si="63"/>
        <v>6281.9817735966426</v>
      </c>
      <c r="L308">
        <f t="shared" si="64"/>
        <v>17.357376695393022</v>
      </c>
      <c r="M308">
        <f t="shared" si="65"/>
        <v>39463295.003800422</v>
      </c>
      <c r="O308" s="32">
        <f t="shared" si="67"/>
        <v>32255.286508941634</v>
      </c>
      <c r="P308">
        <f t="shared" si="68"/>
        <v>565.78545329623603</v>
      </c>
      <c r="Q308" s="32">
        <f t="shared" si="66"/>
        <v>32821.071962237867</v>
      </c>
      <c r="R308" s="32">
        <f t="shared" si="69"/>
        <v>3370.9280377621326</v>
      </c>
      <c r="S308">
        <f t="shared" si="70"/>
        <v>3370.9280377621326</v>
      </c>
      <c r="T308">
        <f t="shared" si="71"/>
        <v>9.314014251111109</v>
      </c>
      <c r="U308">
        <f t="shared" si="72"/>
        <v>11363155.835770862</v>
      </c>
      <c r="AK308">
        <v>273</v>
      </c>
      <c r="AL308">
        <v>28044.47493851577</v>
      </c>
      <c r="AM308">
        <v>-1191.6439784562899</v>
      </c>
    </row>
    <row r="309" spans="1:39" x14ac:dyDescent="0.3">
      <c r="A309" s="40">
        <v>42917</v>
      </c>
      <c r="B309" s="32">
        <v>32622</v>
      </c>
      <c r="C309" s="38">
        <v>307</v>
      </c>
      <c r="D309" s="39">
        <f t="shared" si="73"/>
        <v>31579.958333333336</v>
      </c>
      <c r="E309" s="38">
        <f t="shared" si="74"/>
        <v>1.0329969297510684</v>
      </c>
      <c r="F309">
        <v>1.0677515452903443</v>
      </c>
      <c r="G309" s="45">
        <f t="shared" si="60"/>
        <v>30552.051311833395</v>
      </c>
      <c r="I309">
        <f t="shared" si="61"/>
        <v>29966.549841187836</v>
      </c>
      <c r="J309" s="46">
        <f t="shared" si="62"/>
        <v>2655.4501588121639</v>
      </c>
      <c r="K309">
        <f t="shared" si="63"/>
        <v>2655.4501588121639</v>
      </c>
      <c r="L309">
        <f t="shared" si="64"/>
        <v>8.1400593428121013</v>
      </c>
      <c r="M309">
        <f t="shared" si="65"/>
        <v>7051415.545935546</v>
      </c>
      <c r="O309" s="32">
        <f t="shared" si="67"/>
        <v>32781.257569790294</v>
      </c>
      <c r="P309">
        <f t="shared" si="68"/>
        <v>557.82257480672092</v>
      </c>
      <c r="Q309" s="32">
        <f t="shared" si="66"/>
        <v>33339.080144597014</v>
      </c>
      <c r="R309" s="32">
        <f t="shared" si="69"/>
        <v>-717.08014459701371</v>
      </c>
      <c r="S309">
        <f t="shared" si="70"/>
        <v>717.08014459701371</v>
      </c>
      <c r="T309">
        <f t="shared" si="71"/>
        <v>2.1981489319999192</v>
      </c>
      <c r="U309">
        <f t="shared" si="72"/>
        <v>514203.93377527408</v>
      </c>
      <c r="AK309">
        <v>274</v>
      </c>
      <c r="AL309">
        <v>28101.006553300242</v>
      </c>
      <c r="AM309">
        <v>-985.4241715645876</v>
      </c>
    </row>
    <row r="310" spans="1:39" x14ac:dyDescent="0.3">
      <c r="A310" s="40">
        <v>42948</v>
      </c>
      <c r="B310" s="32">
        <v>32847</v>
      </c>
      <c r="C310" s="38">
        <v>308</v>
      </c>
      <c r="D310" s="39">
        <f t="shared" si="73"/>
        <v>31712.791666666668</v>
      </c>
      <c r="E310" s="38">
        <f t="shared" si="74"/>
        <v>1.0357650107015177</v>
      </c>
      <c r="F310">
        <v>1.0354501115788086</v>
      </c>
      <c r="G310" s="45">
        <f t="shared" si="60"/>
        <v>31722.436100679293</v>
      </c>
      <c r="I310">
        <f t="shared" si="61"/>
        <v>30023.081455972308</v>
      </c>
      <c r="J310" s="46">
        <f t="shared" si="62"/>
        <v>2823.9185440276924</v>
      </c>
      <c r="K310">
        <f t="shared" si="63"/>
        <v>2823.9185440276924</v>
      </c>
      <c r="L310">
        <f t="shared" si="64"/>
        <v>8.5971886139607641</v>
      </c>
      <c r="M310">
        <f t="shared" si="65"/>
        <v>7974515.9433034817</v>
      </c>
      <c r="O310" s="32">
        <f t="shared" si="67"/>
        <v>33240.66411567761</v>
      </c>
      <c r="P310">
        <f t="shared" si="68"/>
        <v>538.1393690228399</v>
      </c>
      <c r="Q310" s="32">
        <f t="shared" si="66"/>
        <v>33778.803484700453</v>
      </c>
      <c r="R310" s="32">
        <f t="shared" si="69"/>
        <v>-931.80348470045283</v>
      </c>
      <c r="S310">
        <f t="shared" si="70"/>
        <v>931.80348470045283</v>
      </c>
      <c r="T310">
        <f t="shared" si="71"/>
        <v>2.8367993567158427</v>
      </c>
      <c r="U310">
        <f t="shared" si="72"/>
        <v>868257.73409990699</v>
      </c>
      <c r="AK310">
        <v>275</v>
      </c>
      <c r="AL310">
        <v>28157.538168084717</v>
      </c>
      <c r="AM310">
        <v>-1459.211532031597</v>
      </c>
    </row>
    <row r="311" spans="1:39" x14ac:dyDescent="0.3">
      <c r="A311" s="40">
        <v>42979</v>
      </c>
      <c r="B311" s="32">
        <v>31638</v>
      </c>
      <c r="C311" s="38">
        <v>309</v>
      </c>
      <c r="D311" s="39">
        <f t="shared" si="73"/>
        <v>31822.875</v>
      </c>
      <c r="E311" s="38">
        <f t="shared" si="74"/>
        <v>0.99419049975842844</v>
      </c>
      <c r="F311">
        <v>0.99266807435118032</v>
      </c>
      <c r="G311" s="45">
        <f t="shared" si="60"/>
        <v>31871.680793883668</v>
      </c>
      <c r="I311">
        <f t="shared" si="61"/>
        <v>30079.613070756779</v>
      </c>
      <c r="J311" s="46">
        <f t="shared" si="62"/>
        <v>1558.3869292432209</v>
      </c>
      <c r="K311">
        <f t="shared" si="63"/>
        <v>1558.3869292432209</v>
      </c>
      <c r="L311">
        <f t="shared" si="64"/>
        <v>4.9256809192844715</v>
      </c>
      <c r="M311">
        <f t="shared" si="65"/>
        <v>2428569.8212361159</v>
      </c>
      <c r="O311" s="32">
        <f t="shared" si="67"/>
        <v>33350.642787760364</v>
      </c>
      <c r="P311">
        <f t="shared" si="68"/>
        <v>452.50722963482275</v>
      </c>
      <c r="Q311" s="32">
        <f t="shared" si="66"/>
        <v>33803.150017395186</v>
      </c>
      <c r="R311" s="32">
        <f t="shared" si="69"/>
        <v>-2165.1500173951863</v>
      </c>
      <c r="S311">
        <f t="shared" si="70"/>
        <v>2165.1500173951863</v>
      </c>
      <c r="T311">
        <f t="shared" si="71"/>
        <v>6.8435110228054441</v>
      </c>
      <c r="U311">
        <f t="shared" si="72"/>
        <v>4687874.5978263756</v>
      </c>
      <c r="AK311">
        <v>276</v>
      </c>
      <c r="AL311">
        <v>28214.069782869192</v>
      </c>
      <c r="AM311">
        <v>-1020.9678033551681</v>
      </c>
    </row>
    <row r="312" spans="1:39" x14ac:dyDescent="0.3">
      <c r="A312" s="40">
        <v>43009</v>
      </c>
      <c r="B312" s="32">
        <v>32274</v>
      </c>
      <c r="C312" s="38">
        <v>310</v>
      </c>
      <c r="D312" s="39" t="s">
        <v>93</v>
      </c>
      <c r="E312" s="38" t="s">
        <v>93</v>
      </c>
      <c r="F312">
        <v>1.027648663698602</v>
      </c>
      <c r="G312" s="45">
        <f t="shared" si="60"/>
        <v>31405.675052252693</v>
      </c>
      <c r="I312">
        <f t="shared" si="61"/>
        <v>30136.144685541251</v>
      </c>
      <c r="J312" s="46">
        <f t="shared" si="62"/>
        <v>2137.8553144587495</v>
      </c>
      <c r="K312">
        <f t="shared" si="63"/>
        <v>2137.8553144587495</v>
      </c>
      <c r="L312">
        <f t="shared" si="64"/>
        <v>6.6240791797073486</v>
      </c>
      <c r="M312">
        <f t="shared" si="65"/>
        <v>4570425.3455595188</v>
      </c>
      <c r="O312" s="32">
        <f t="shared" si="67"/>
        <v>33497.320013916149</v>
      </c>
      <c r="P312">
        <f t="shared" si="68"/>
        <v>391.34122893901525</v>
      </c>
      <c r="Q312" s="32">
        <f t="shared" si="66"/>
        <v>33888.661242855167</v>
      </c>
      <c r="R312" s="32">
        <f t="shared" si="69"/>
        <v>-1614.6612428551671</v>
      </c>
      <c r="S312">
        <f t="shared" si="70"/>
        <v>1614.6612428551671</v>
      </c>
      <c r="T312">
        <f t="shared" si="71"/>
        <v>5.002978381530542</v>
      </c>
      <c r="U312">
        <f t="shared" si="72"/>
        <v>2607130.9291785927</v>
      </c>
      <c r="AK312">
        <v>277</v>
      </c>
      <c r="AL312">
        <v>28270.601397653663</v>
      </c>
      <c r="AM312">
        <v>-1511.6394075871867</v>
      </c>
    </row>
    <row r="313" spans="1:39" x14ac:dyDescent="0.3">
      <c r="A313" s="40">
        <v>43040</v>
      </c>
      <c r="B313" s="32">
        <v>31789</v>
      </c>
      <c r="C313" s="38">
        <v>311</v>
      </c>
      <c r="D313" s="39" t="s">
        <v>93</v>
      </c>
      <c r="E313" s="38" t="s">
        <v>93</v>
      </c>
      <c r="F313">
        <v>0.948635333789</v>
      </c>
      <c r="G313" s="45">
        <f t="shared" si="60"/>
        <v>33510.242416366353</v>
      </c>
      <c r="I313">
        <f t="shared" si="61"/>
        <v>30192.676300325729</v>
      </c>
      <c r="J313" s="46">
        <f t="shared" si="62"/>
        <v>1596.3236996742708</v>
      </c>
      <c r="K313">
        <f t="shared" si="63"/>
        <v>1596.3236996742708</v>
      </c>
      <c r="L313">
        <f t="shared" si="64"/>
        <v>5.0216228873958624</v>
      </c>
      <c r="M313">
        <f t="shared" si="65"/>
        <v>2548249.3541417513</v>
      </c>
      <c r="O313" s="32">
        <f t="shared" si="67"/>
        <v>33468.728994284138</v>
      </c>
      <c r="P313">
        <f t="shared" si="68"/>
        <v>307.35477922480999</v>
      </c>
      <c r="Q313" s="32">
        <f t="shared" si="66"/>
        <v>33776.083773508944</v>
      </c>
      <c r="R313" s="32">
        <f t="shared" si="69"/>
        <v>-1987.0837735089444</v>
      </c>
      <c r="S313">
        <f t="shared" si="70"/>
        <v>1987.0837735089444</v>
      </c>
      <c r="T313">
        <f t="shared" si="71"/>
        <v>6.2508533565351048</v>
      </c>
      <c r="U313">
        <f t="shared" si="72"/>
        <v>3948501.9229425462</v>
      </c>
      <c r="AK313">
        <v>278</v>
      </c>
      <c r="AL313">
        <v>28327.133012438135</v>
      </c>
      <c r="AM313">
        <v>-2764.0783989723786</v>
      </c>
    </row>
    <row r="314" spans="1:39" x14ac:dyDescent="0.3">
      <c r="A314" s="40">
        <v>43070</v>
      </c>
      <c r="B314" s="32">
        <v>29073</v>
      </c>
      <c r="C314" s="38">
        <v>312</v>
      </c>
      <c r="D314" s="39" t="s">
        <v>93</v>
      </c>
      <c r="E314" s="38" t="s">
        <v>93</v>
      </c>
      <c r="F314">
        <v>0.90502481175337468</v>
      </c>
      <c r="G314" s="45">
        <f t="shared" si="60"/>
        <v>32123.981157681883</v>
      </c>
      <c r="I314">
        <f t="shared" si="61"/>
        <v>30249.207915110201</v>
      </c>
      <c r="J314" s="46">
        <f t="shared" si="62"/>
        <v>-1176.2079151102007</v>
      </c>
      <c r="K314">
        <f t="shared" si="63"/>
        <v>1176.2079151102007</v>
      </c>
      <c r="L314">
        <f t="shared" si="64"/>
        <v>4.0457053455446657</v>
      </c>
      <c r="M314">
        <f t="shared" si="65"/>
        <v>1383465.059567885</v>
      </c>
      <c r="O314" s="32">
        <f t="shared" si="67"/>
        <v>32835.467018807154</v>
      </c>
      <c r="P314">
        <f t="shared" si="68"/>
        <v>119.2314282844512</v>
      </c>
      <c r="Q314" s="32">
        <f t="shared" si="66"/>
        <v>32954.698447091607</v>
      </c>
      <c r="R314" s="32">
        <f t="shared" si="69"/>
        <v>-3881.6984470916068</v>
      </c>
      <c r="S314">
        <f t="shared" si="70"/>
        <v>3881.6984470916068</v>
      </c>
      <c r="T314">
        <f t="shared" si="71"/>
        <v>13.351557964749446</v>
      </c>
      <c r="U314">
        <f t="shared" si="72"/>
        <v>15067582.834153391</v>
      </c>
      <c r="AK314">
        <v>279</v>
      </c>
      <c r="AL314">
        <v>28383.66462722261</v>
      </c>
      <c r="AM314">
        <v>-1772.2414955141503</v>
      </c>
    </row>
    <row r="315" spans="1:39" x14ac:dyDescent="0.3">
      <c r="A315" s="40">
        <v>43101</v>
      </c>
      <c r="B315" s="32">
        <v>25550</v>
      </c>
      <c r="C315" s="38">
        <v>313</v>
      </c>
      <c r="D315" s="39" t="s">
        <v>93</v>
      </c>
      <c r="E315" s="38" t="s">
        <v>93</v>
      </c>
      <c r="F315">
        <v>0.78848349976476739</v>
      </c>
      <c r="G315" s="45">
        <f t="shared" si="60"/>
        <v>32403.975489179509</v>
      </c>
      <c r="I315">
        <f t="shared" si="61"/>
        <v>30305.739529894672</v>
      </c>
      <c r="J315" s="46">
        <f t="shared" si="62"/>
        <v>-4755.7395298946722</v>
      </c>
      <c r="K315">
        <f t="shared" si="63"/>
        <v>4755.7395298946722</v>
      </c>
      <c r="L315">
        <f t="shared" si="64"/>
        <v>18.61346195653492</v>
      </c>
      <c r="M315">
        <f t="shared" si="65"/>
        <v>22617058.476202797</v>
      </c>
      <c r="O315" s="32">
        <f t="shared" si="67"/>
        <v>31473.758757673288</v>
      </c>
      <c r="P315">
        <f t="shared" si="68"/>
        <v>-176.95650959921232</v>
      </c>
      <c r="Q315" s="32">
        <f t="shared" si="66"/>
        <v>31296.802248074076</v>
      </c>
      <c r="R315" s="32">
        <f t="shared" si="69"/>
        <v>-5746.8022480740765</v>
      </c>
      <c r="S315">
        <f t="shared" si="70"/>
        <v>5746.8022480740765</v>
      </c>
      <c r="T315">
        <f t="shared" si="71"/>
        <v>22.492376704790907</v>
      </c>
      <c r="U315">
        <f t="shared" si="72"/>
        <v>33025736.078469258</v>
      </c>
      <c r="AK315">
        <v>280</v>
      </c>
      <c r="AL315">
        <v>28440.196242007085</v>
      </c>
      <c r="AM315">
        <v>-224.02211024807184</v>
      </c>
    </row>
    <row r="316" spans="1:39" x14ac:dyDescent="0.3">
      <c r="A316" s="40">
        <v>43132</v>
      </c>
      <c r="B316" s="32">
        <v>25603</v>
      </c>
      <c r="C316" s="38">
        <v>314</v>
      </c>
      <c r="D316" s="39" t="s">
        <v>93</v>
      </c>
      <c r="E316" s="38" t="s">
        <v>93</v>
      </c>
      <c r="F316">
        <v>0.77764571959754814</v>
      </c>
      <c r="G316" s="45">
        <f t="shared" si="60"/>
        <v>32923.732947762146</v>
      </c>
      <c r="I316">
        <f t="shared" si="61"/>
        <v>30362.271144679144</v>
      </c>
      <c r="J316" s="46">
        <f t="shared" si="62"/>
        <v>-4759.2711446791436</v>
      </c>
      <c r="K316">
        <f t="shared" si="63"/>
        <v>4759.2711446791436</v>
      </c>
      <c r="L316">
        <f t="shared" si="64"/>
        <v>18.588724542745553</v>
      </c>
      <c r="M316">
        <f t="shared" si="65"/>
        <v>22650661.828575525</v>
      </c>
      <c r="O316" s="32">
        <f t="shared" si="67"/>
        <v>30158.041798459264</v>
      </c>
      <c r="P316">
        <f t="shared" si="68"/>
        <v>-404.70859952217461</v>
      </c>
      <c r="Q316" s="32">
        <f t="shared" si="66"/>
        <v>29753.333198937089</v>
      </c>
      <c r="R316" s="32">
        <f t="shared" si="69"/>
        <v>-4150.333198937089</v>
      </c>
      <c r="S316">
        <f t="shared" si="70"/>
        <v>4150.333198937089</v>
      </c>
      <c r="T316">
        <f t="shared" si="71"/>
        <v>16.210339409198486</v>
      </c>
      <c r="U316">
        <f t="shared" si="72"/>
        <v>17225265.662199371</v>
      </c>
      <c r="AK316">
        <v>281</v>
      </c>
      <c r="AL316">
        <v>28496.727856791556</v>
      </c>
      <c r="AM316">
        <v>-1097.0753393087252</v>
      </c>
    </row>
    <row r="317" spans="1:39" x14ac:dyDescent="0.3">
      <c r="A317" s="40">
        <v>43160</v>
      </c>
      <c r="B317" s="32">
        <v>32597</v>
      </c>
      <c r="C317" s="38">
        <v>315</v>
      </c>
      <c r="D317" s="39" t="s">
        <v>93</v>
      </c>
      <c r="E317" s="38" t="s">
        <v>93</v>
      </c>
      <c r="F317">
        <v>0.98442687075932223</v>
      </c>
      <c r="G317" s="45">
        <f t="shared" si="60"/>
        <v>33112.667856025524</v>
      </c>
      <c r="I317">
        <f t="shared" si="61"/>
        <v>30418.802759463622</v>
      </c>
      <c r="J317" s="46">
        <f t="shared" si="62"/>
        <v>2178.1972405363776</v>
      </c>
      <c r="K317">
        <f t="shared" si="63"/>
        <v>2178.1972405363776</v>
      </c>
      <c r="L317">
        <f t="shared" si="64"/>
        <v>6.6822015539355695</v>
      </c>
      <c r="M317">
        <f t="shared" si="65"/>
        <v>4744543.2186802905</v>
      </c>
      <c r="O317" s="32">
        <f t="shared" si="67"/>
        <v>30322.066559149673</v>
      </c>
      <c r="P317">
        <f t="shared" si="68"/>
        <v>-290.96192747965802</v>
      </c>
      <c r="Q317" s="32">
        <f t="shared" si="66"/>
        <v>30031.104631670016</v>
      </c>
      <c r="R317" s="32">
        <f t="shared" si="69"/>
        <v>2565.8953683299842</v>
      </c>
      <c r="S317">
        <f t="shared" si="70"/>
        <v>2565.8953683299842</v>
      </c>
      <c r="T317">
        <f t="shared" si="71"/>
        <v>7.8715690656501653</v>
      </c>
      <c r="U317">
        <f t="shared" si="72"/>
        <v>6583819.0412172657</v>
      </c>
      <c r="AK317">
        <v>282</v>
      </c>
      <c r="AL317">
        <v>28553.259471576032</v>
      </c>
      <c r="AM317">
        <v>-920.56194794956536</v>
      </c>
    </row>
    <row r="318" spans="1:39" x14ac:dyDescent="0.3">
      <c r="J318" s="51">
        <f>AVERAGE(J3:J317)</f>
        <v>-39.156727190186075</v>
      </c>
      <c r="K318" s="51">
        <f>AVERAGE(K3:K317)</f>
        <v>2966.1468938855637</v>
      </c>
      <c r="L318" s="51">
        <f>AVERAGE(L3:L317)</f>
        <v>14.309909414806803</v>
      </c>
      <c r="M318" s="51">
        <f>AVERAGE(M3:M317)</f>
        <v>14518592.230432071</v>
      </c>
      <c r="N318" s="51">
        <f>SQRT(M318)</f>
        <v>3810.3270503241674</v>
      </c>
      <c r="R318" s="51">
        <f>AVERAGE(R3:R317)</f>
        <v>-90.216176738788633</v>
      </c>
      <c r="S318" s="51">
        <f>AVERAGE(S3:S317)</f>
        <v>2244.5208165230915</v>
      </c>
      <c r="T318" s="51">
        <f>AVERAGE(T3:T317)</f>
        <v>10.410822310447417</v>
      </c>
      <c r="U318" s="51">
        <f>AVERAGE(U3:U317)</f>
        <v>7585575.5828493675</v>
      </c>
      <c r="V318" s="51">
        <f>SQRT(U318)</f>
        <v>2754.1923648956272</v>
      </c>
      <c r="AK318">
        <v>283</v>
      </c>
      <c r="AL318">
        <v>28609.791086360507</v>
      </c>
      <c r="AM318">
        <v>83.213513009235612</v>
      </c>
    </row>
    <row r="319" spans="1:39" x14ac:dyDescent="0.3">
      <c r="AK319">
        <v>284</v>
      </c>
      <c r="AL319">
        <v>28666.322701144978</v>
      </c>
      <c r="AM319">
        <v>-1809.4034840539061</v>
      </c>
    </row>
    <row r="320" spans="1:39" x14ac:dyDescent="0.3">
      <c r="J320" s="11" t="s">
        <v>115</v>
      </c>
      <c r="R320" s="11" t="s">
        <v>115</v>
      </c>
      <c r="AK320">
        <v>285</v>
      </c>
      <c r="AL320">
        <v>28722.85431592945</v>
      </c>
      <c r="AM320">
        <v>-877.6956831543539</v>
      </c>
    </row>
    <row r="321" spans="10:39" x14ac:dyDescent="0.3">
      <c r="J321" s="50" t="s">
        <v>92</v>
      </c>
      <c r="K321" s="51">
        <f>J318</f>
        <v>-39.156727190186075</v>
      </c>
      <c r="R321" s="50" t="s">
        <v>92</v>
      </c>
      <c r="S321" s="51">
        <f>R318</f>
        <v>-90.216176738788633</v>
      </c>
      <c r="AK321">
        <v>286</v>
      </c>
      <c r="AL321">
        <v>28779.385930713925</v>
      </c>
      <c r="AM321">
        <v>-1154.1857987686526</v>
      </c>
    </row>
    <row r="322" spans="10:39" x14ac:dyDescent="0.3">
      <c r="J322" s="50" t="s">
        <v>91</v>
      </c>
      <c r="K322" s="51">
        <f>K318</f>
        <v>2966.1468938855637</v>
      </c>
      <c r="R322" s="50" t="s">
        <v>91</v>
      </c>
      <c r="S322" s="51">
        <f>S318</f>
        <v>2244.5208165230915</v>
      </c>
      <c r="AK322">
        <v>287</v>
      </c>
      <c r="AL322">
        <v>28835.9175454984</v>
      </c>
      <c r="AM322">
        <v>-725.01017133622008</v>
      </c>
    </row>
    <row r="323" spans="10:39" x14ac:dyDescent="0.3">
      <c r="J323" s="50" t="s">
        <v>90</v>
      </c>
      <c r="K323" s="51">
        <f>L318</f>
        <v>14.309909414806803</v>
      </c>
      <c r="R323" s="50" t="s">
        <v>90</v>
      </c>
      <c r="S323" s="50">
        <v>10</v>
      </c>
      <c r="AK323">
        <v>288</v>
      </c>
      <c r="AL323">
        <v>28892.449160282871</v>
      </c>
      <c r="AM323">
        <v>897.89431965594486</v>
      </c>
    </row>
    <row r="324" spans="10:39" x14ac:dyDescent="0.3">
      <c r="J324" s="50" t="s">
        <v>89</v>
      </c>
      <c r="K324" s="51">
        <f>M318</f>
        <v>14518592.230432071</v>
      </c>
      <c r="R324" s="50" t="s">
        <v>89</v>
      </c>
      <c r="S324" s="51">
        <f>U318</f>
        <v>7585575.5828493675</v>
      </c>
      <c r="AK324">
        <v>289</v>
      </c>
      <c r="AL324">
        <v>28948.980775067343</v>
      </c>
      <c r="AM324">
        <v>-1092.9761705922465</v>
      </c>
    </row>
    <row r="325" spans="10:39" x14ac:dyDescent="0.3">
      <c r="J325" s="50" t="s">
        <v>88</v>
      </c>
      <c r="K325" s="51">
        <f>N318</f>
        <v>3810.3270503241674</v>
      </c>
      <c r="R325" s="50" t="s">
        <v>88</v>
      </c>
      <c r="S325" s="51">
        <f>V318</f>
        <v>2754.1923648956272</v>
      </c>
      <c r="AK325">
        <v>290</v>
      </c>
      <c r="AL325">
        <v>29005.512389851814</v>
      </c>
      <c r="AM325">
        <v>798.54801440875235</v>
      </c>
    </row>
    <row r="326" spans="10:39" x14ac:dyDescent="0.3">
      <c r="AK326">
        <v>291</v>
      </c>
      <c r="AL326">
        <v>29062.044004636293</v>
      </c>
      <c r="AM326">
        <v>1184.997075248848</v>
      </c>
    </row>
    <row r="327" spans="10:39" x14ac:dyDescent="0.3">
      <c r="AK327">
        <v>292</v>
      </c>
      <c r="AL327">
        <v>29118.575619420764</v>
      </c>
      <c r="AM327">
        <v>-53.280751253816561</v>
      </c>
    </row>
    <row r="328" spans="10:39" x14ac:dyDescent="0.3">
      <c r="AK328">
        <v>293</v>
      </c>
      <c r="AL328">
        <v>29175.107234205236</v>
      </c>
      <c r="AM328">
        <v>-666.65064322696344</v>
      </c>
    </row>
    <row r="329" spans="10:39" x14ac:dyDescent="0.3">
      <c r="AK329">
        <v>294</v>
      </c>
      <c r="AL329">
        <v>29231.638848989714</v>
      </c>
      <c r="AM329">
        <v>653.3683960203889</v>
      </c>
    </row>
    <row r="330" spans="10:39" x14ac:dyDescent="0.3">
      <c r="AK330">
        <v>295</v>
      </c>
      <c r="AL330">
        <v>29288.170463774186</v>
      </c>
      <c r="AM330">
        <v>-1047.518288646228</v>
      </c>
    </row>
    <row r="331" spans="10:39" x14ac:dyDescent="0.3">
      <c r="AK331">
        <v>296</v>
      </c>
      <c r="AL331">
        <v>29344.702078558657</v>
      </c>
      <c r="AM331">
        <v>-287.77344090109909</v>
      </c>
    </row>
    <row r="332" spans="10:39" x14ac:dyDescent="0.3">
      <c r="AK332">
        <v>297</v>
      </c>
      <c r="AL332">
        <v>29401.233693343129</v>
      </c>
      <c r="AM332">
        <v>-205.17032750658836</v>
      </c>
    </row>
    <row r="333" spans="10:39" x14ac:dyDescent="0.3">
      <c r="AK333">
        <v>298</v>
      </c>
      <c r="AL333">
        <v>29457.765308127608</v>
      </c>
      <c r="AM333">
        <v>-1394.6723282702806</v>
      </c>
    </row>
    <row r="334" spans="10:39" x14ac:dyDescent="0.3">
      <c r="AK334">
        <v>299</v>
      </c>
      <c r="AL334">
        <v>29514.296922912079</v>
      </c>
      <c r="AM334">
        <v>953.6805711970992</v>
      </c>
    </row>
    <row r="335" spans="10:39" x14ac:dyDescent="0.3">
      <c r="AK335">
        <v>300</v>
      </c>
      <c r="AL335">
        <v>29570.82853769655</v>
      </c>
      <c r="AM335">
        <v>549.89262483941275</v>
      </c>
    </row>
    <row r="336" spans="10:39" x14ac:dyDescent="0.3">
      <c r="AK336">
        <v>301</v>
      </c>
      <c r="AL336">
        <v>29627.360152481022</v>
      </c>
      <c r="AM336">
        <v>548.28715922340416</v>
      </c>
    </row>
    <row r="337" spans="37:39" x14ac:dyDescent="0.3">
      <c r="AK337">
        <v>302</v>
      </c>
      <c r="AL337">
        <v>29683.891767265501</v>
      </c>
      <c r="AM337">
        <v>1399.6715969225479</v>
      </c>
    </row>
    <row r="338" spans="37:39" x14ac:dyDescent="0.3">
      <c r="AK338">
        <v>303</v>
      </c>
      <c r="AL338">
        <v>29740.423382049972</v>
      </c>
      <c r="AM338">
        <v>2142.0870737961814</v>
      </c>
    </row>
    <row r="339" spans="37:39" x14ac:dyDescent="0.3">
      <c r="AK339">
        <v>304</v>
      </c>
      <c r="AL339">
        <v>29796.954996834444</v>
      </c>
      <c r="AM339">
        <v>500.64432989063062</v>
      </c>
    </row>
    <row r="340" spans="37:39" x14ac:dyDescent="0.3">
      <c r="AK340">
        <v>305</v>
      </c>
      <c r="AL340">
        <v>29853.486611618915</v>
      </c>
      <c r="AM340">
        <v>1954.1975531700882</v>
      </c>
    </row>
    <row r="341" spans="37:39" x14ac:dyDescent="0.3">
      <c r="AK341">
        <v>306</v>
      </c>
      <c r="AL341">
        <v>29910.018226403394</v>
      </c>
      <c r="AM341">
        <v>1685.1730279828917</v>
      </c>
    </row>
    <row r="342" spans="37:39" x14ac:dyDescent="0.3">
      <c r="AK342">
        <v>307</v>
      </c>
      <c r="AL342">
        <v>29966.549841187865</v>
      </c>
      <c r="AM342">
        <v>585.50147064552948</v>
      </c>
    </row>
    <row r="343" spans="37:39" x14ac:dyDescent="0.3">
      <c r="AK343">
        <v>308</v>
      </c>
      <c r="AL343">
        <v>30023.081455972337</v>
      </c>
      <c r="AM343">
        <v>1699.3546447069566</v>
      </c>
    </row>
    <row r="344" spans="37:39" x14ac:dyDescent="0.3">
      <c r="AK344">
        <v>309</v>
      </c>
      <c r="AL344">
        <v>30079.613070756815</v>
      </c>
      <c r="AM344">
        <v>1792.0677231268528</v>
      </c>
    </row>
    <row r="345" spans="37:39" x14ac:dyDescent="0.3">
      <c r="AK345">
        <v>310</v>
      </c>
      <c r="AL345">
        <v>30136.144685541287</v>
      </c>
      <c r="AM345">
        <v>1269.5303667114058</v>
      </c>
    </row>
    <row r="346" spans="37:39" x14ac:dyDescent="0.3">
      <c r="AK346">
        <v>311</v>
      </c>
      <c r="AL346">
        <v>30192.676300325758</v>
      </c>
      <c r="AM346">
        <v>3317.5661160405944</v>
      </c>
    </row>
    <row r="347" spans="37:39" x14ac:dyDescent="0.3">
      <c r="AK347">
        <v>312</v>
      </c>
      <c r="AL347">
        <v>30249.20791511023</v>
      </c>
      <c r="AM347">
        <v>1874.7732425716531</v>
      </c>
    </row>
    <row r="348" spans="37:39" x14ac:dyDescent="0.3">
      <c r="AK348">
        <v>313</v>
      </c>
      <c r="AL348">
        <v>30305.739529894709</v>
      </c>
      <c r="AM348">
        <v>2098.2359592848006</v>
      </c>
    </row>
    <row r="349" spans="37:39" x14ac:dyDescent="0.3">
      <c r="AK349">
        <v>314</v>
      </c>
      <c r="AL349">
        <v>30362.27114467918</v>
      </c>
      <c r="AM349">
        <v>2561.4618030829661</v>
      </c>
    </row>
    <row r="350" spans="37:39" ht="15" thickBot="1" x14ac:dyDescent="0.35">
      <c r="AK350" s="8">
        <v>315</v>
      </c>
      <c r="AL350" s="8">
        <v>30418.802759463651</v>
      </c>
      <c r="AM350" s="8">
        <v>2693.8650965618726</v>
      </c>
    </row>
  </sheetData>
  <mergeCells count="3">
    <mergeCell ref="W3:X3"/>
    <mergeCell ref="AK12:AL12"/>
    <mergeCell ref="W22:X22"/>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68B5F-4AE1-4750-B185-0798C7F876C8}">
  <dimension ref="A1:P52"/>
  <sheetViews>
    <sheetView topLeftCell="A34" workbookViewId="0">
      <selection activeCell="O58" sqref="O58"/>
    </sheetView>
  </sheetViews>
  <sheetFormatPr defaultRowHeight="14.4" x14ac:dyDescent="0.3"/>
  <cols>
    <col min="7" max="7" width="10.21875" customWidth="1"/>
    <col min="8" max="8" width="10.77734375" customWidth="1"/>
    <col min="15" max="15" width="14" customWidth="1"/>
    <col min="16" max="16" width="18" customWidth="1"/>
  </cols>
  <sheetData>
    <row r="1" spans="1:16" x14ac:dyDescent="0.3">
      <c r="A1" s="33" t="s">
        <v>74</v>
      </c>
      <c r="B1" s="34" t="s">
        <v>75</v>
      </c>
      <c r="C1" s="34" t="s">
        <v>76</v>
      </c>
      <c r="H1" s="37" t="s">
        <v>82</v>
      </c>
      <c r="P1" s="37" t="s">
        <v>81</v>
      </c>
    </row>
    <row r="2" spans="1:16" x14ac:dyDescent="0.3">
      <c r="A2" s="1">
        <v>2001</v>
      </c>
      <c r="B2" s="26">
        <v>39244</v>
      </c>
      <c r="C2" s="5">
        <v>1</v>
      </c>
    </row>
    <row r="3" spans="1:16" x14ac:dyDescent="0.3">
      <c r="A3" s="1">
        <v>2002</v>
      </c>
      <c r="B3" s="26">
        <v>40238</v>
      </c>
      <c r="C3" s="5">
        <v>2</v>
      </c>
    </row>
    <row r="4" spans="1:16" x14ac:dyDescent="0.3">
      <c r="A4" s="1">
        <v>2003</v>
      </c>
      <c r="B4" s="26">
        <v>43377</v>
      </c>
      <c r="C4" s="5">
        <v>3</v>
      </c>
    </row>
    <row r="5" spans="1:16" x14ac:dyDescent="0.3">
      <c r="A5" s="1">
        <v>2004</v>
      </c>
      <c r="B5" s="26">
        <v>51407</v>
      </c>
      <c r="C5" s="5">
        <v>4</v>
      </c>
    </row>
    <row r="6" spans="1:16" x14ac:dyDescent="0.3">
      <c r="A6" s="1">
        <v>2005</v>
      </c>
      <c r="B6" s="26">
        <v>55292</v>
      </c>
      <c r="C6" s="5">
        <v>5</v>
      </c>
    </row>
    <row r="7" spans="1:16" x14ac:dyDescent="0.3">
      <c r="A7" s="1">
        <v>2006</v>
      </c>
      <c r="B7" s="26">
        <v>64416</v>
      </c>
      <c r="C7" s="5">
        <v>6</v>
      </c>
    </row>
    <row r="8" spans="1:16" x14ac:dyDescent="0.3">
      <c r="A8" s="1">
        <v>2007</v>
      </c>
      <c r="B8" s="26">
        <v>72441</v>
      </c>
      <c r="C8" s="5">
        <v>7</v>
      </c>
    </row>
    <row r="9" spans="1:16" x14ac:dyDescent="0.3">
      <c r="A9" s="1">
        <v>2008</v>
      </c>
      <c r="B9" s="26">
        <v>77714</v>
      </c>
      <c r="C9" s="5">
        <v>8</v>
      </c>
    </row>
    <row r="10" spans="1:16" x14ac:dyDescent="0.3">
      <c r="A10" s="1">
        <v>2009</v>
      </c>
      <c r="B10" s="26">
        <v>75295</v>
      </c>
      <c r="C10" s="5">
        <v>9</v>
      </c>
    </row>
    <row r="11" spans="1:16" x14ac:dyDescent="0.3">
      <c r="A11" s="1">
        <v>2010</v>
      </c>
      <c r="B11" s="26">
        <v>75785</v>
      </c>
      <c r="C11" s="5">
        <v>10</v>
      </c>
    </row>
    <row r="12" spans="1:16" x14ac:dyDescent="0.3">
      <c r="A12" s="1">
        <v>2011</v>
      </c>
      <c r="B12" s="26">
        <v>70464</v>
      </c>
      <c r="C12" s="5">
        <v>11</v>
      </c>
    </row>
    <row r="13" spans="1:16" x14ac:dyDescent="0.3">
      <c r="A13" s="1">
        <v>2012</v>
      </c>
      <c r="B13" s="26">
        <v>73138</v>
      </c>
      <c r="C13" s="5">
        <v>12</v>
      </c>
    </row>
    <row r="14" spans="1:16" x14ac:dyDescent="0.3">
      <c r="A14" s="1">
        <v>2013</v>
      </c>
      <c r="B14" s="26">
        <v>73910</v>
      </c>
      <c r="C14" s="5">
        <v>13</v>
      </c>
    </row>
    <row r="15" spans="1:16" x14ac:dyDescent="0.3">
      <c r="A15" s="1">
        <v>2014</v>
      </c>
      <c r="B15" s="26">
        <v>74401</v>
      </c>
      <c r="C15" s="5">
        <v>14</v>
      </c>
    </row>
    <row r="16" spans="1:16" x14ac:dyDescent="0.3">
      <c r="A16" s="1">
        <v>2015</v>
      </c>
      <c r="B16" s="26">
        <v>70749</v>
      </c>
      <c r="C16" s="5">
        <v>15</v>
      </c>
    </row>
    <row r="17" spans="1:16" x14ac:dyDescent="0.3">
      <c r="A17" s="1">
        <v>2016</v>
      </c>
      <c r="B17" s="26">
        <v>65299</v>
      </c>
      <c r="C17" s="5">
        <v>16</v>
      </c>
    </row>
    <row r="18" spans="1:16" x14ac:dyDescent="0.3">
      <c r="A18" s="1">
        <v>2017</v>
      </c>
      <c r="B18" s="26">
        <v>65058</v>
      </c>
      <c r="C18" s="5">
        <v>17</v>
      </c>
      <c r="G18" s="37" t="s">
        <v>83</v>
      </c>
      <c r="P18" s="37" t="s">
        <v>86</v>
      </c>
    </row>
    <row r="21" spans="1:16" x14ac:dyDescent="0.3">
      <c r="A21" s="36" t="s">
        <v>87</v>
      </c>
      <c r="B21" s="5"/>
      <c r="C21" s="5"/>
    </row>
    <row r="22" spans="1:16" x14ac:dyDescent="0.3">
      <c r="A22" s="1">
        <v>2018</v>
      </c>
      <c r="B22" s="35">
        <f>-385.29*C22^2+8787.9*C22+25378</f>
        <v>58726.239999999976</v>
      </c>
      <c r="C22" s="5">
        <v>18</v>
      </c>
    </row>
    <row r="23" spans="1:16" x14ac:dyDescent="0.3">
      <c r="A23" s="1">
        <v>2019</v>
      </c>
      <c r="B23" s="35">
        <f>-385.29*C23^2+8787.9*C23+25378</f>
        <v>53258.41</v>
      </c>
      <c r="C23" s="5">
        <v>19</v>
      </c>
    </row>
    <row r="35" spans="7:15" x14ac:dyDescent="0.3">
      <c r="G35" s="37" t="s">
        <v>85</v>
      </c>
      <c r="O35" s="37" t="s">
        <v>84</v>
      </c>
    </row>
    <row r="52" spans="7:7" x14ac:dyDescent="0.3">
      <c r="G52" s="11" t="s">
        <v>63</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vt:lpstr>
      <vt:lpstr>2</vt:lpstr>
      <vt:lpstr>3</vt:lpstr>
      <vt:lpstr>4</vt:lpstr>
      <vt:lpstr>5</vt:lpstr>
      <vt:lpstr>6</vt:lpstr>
      <vt:lpstr>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azungah safia</dc:creator>
  <cp:lastModifiedBy>azungah safia</cp:lastModifiedBy>
  <dcterms:created xsi:type="dcterms:W3CDTF">2024-02-03T19:01:24Z</dcterms:created>
  <dcterms:modified xsi:type="dcterms:W3CDTF">2024-11-07T00:37:54Z</dcterms:modified>
</cp:coreProperties>
</file>