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zza\Desktop\"/>
    </mc:Choice>
  </mc:AlternateContent>
  <bookViews>
    <workbookView xWindow="0" yWindow="495" windowWidth="28800" windowHeight="17505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D18" i="3"/>
  <c r="E18" i="3"/>
  <c r="F18" i="3" s="1"/>
  <c r="W2" i="3"/>
  <c r="H18" i="3" l="1"/>
  <c r="C35" i="3"/>
  <c r="S6" i="3"/>
  <c r="D24" i="3"/>
  <c r="E24" i="3"/>
  <c r="F24" i="3" s="1"/>
  <c r="E19" i="3"/>
  <c r="F19" i="3" s="1"/>
  <c r="E20" i="3"/>
  <c r="F20" i="3" s="1"/>
  <c r="E21" i="3"/>
  <c r="F21" i="3" s="1"/>
  <c r="E22" i="3"/>
  <c r="F22" i="3" s="1"/>
  <c r="E23" i="3"/>
  <c r="F23" i="3" s="1"/>
  <c r="D19" i="3"/>
  <c r="D20" i="3"/>
  <c r="D21" i="3"/>
  <c r="D22" i="3"/>
  <c r="D23" i="3"/>
  <c r="H22" i="3" l="1"/>
  <c r="H24" i="3"/>
  <c r="H21" i="3"/>
  <c r="H20" i="3"/>
  <c r="H23" i="3"/>
  <c r="H19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D3" i="3"/>
  <c r="D4" i="3"/>
  <c r="D5" i="3"/>
  <c r="D6" i="3"/>
  <c r="D7" i="3"/>
  <c r="D8" i="3"/>
  <c r="H8" i="3" l="1"/>
  <c r="H7" i="3"/>
  <c r="H3" i="3"/>
  <c r="H5" i="3"/>
  <c r="H6" i="3"/>
  <c r="H4" i="3"/>
  <c r="B49" i="3"/>
  <c r="B50" i="3"/>
  <c r="B51" i="3"/>
  <c r="B52" i="3"/>
  <c r="B53" i="3"/>
  <c r="D49" i="3"/>
  <c r="F49" i="3" s="1"/>
  <c r="D35" i="3" l="1"/>
  <c r="G35" i="3"/>
  <c r="A3" i="4"/>
  <c r="A4" i="4"/>
  <c r="A5" i="4"/>
  <c r="A6" i="4"/>
  <c r="A7" i="4"/>
  <c r="A8" i="4"/>
  <c r="A9" i="4"/>
  <c r="A10" i="4"/>
  <c r="A11" i="4"/>
  <c r="A12" i="4"/>
  <c r="A13" i="4"/>
  <c r="A2" i="4"/>
  <c r="F44" i="3" l="1"/>
  <c r="F36" i="3"/>
  <c r="H36" i="3" s="1"/>
  <c r="F33" i="3"/>
  <c r="H33" i="3" s="1"/>
  <c r="F42" i="3"/>
  <c r="F37" i="3"/>
  <c r="H37" i="3" s="1"/>
  <c r="F43" i="3"/>
  <c r="F38" i="3"/>
  <c r="H38" i="3" s="1"/>
  <c r="F34" i="3"/>
  <c r="F41" i="3"/>
  <c r="H41" i="3" s="1"/>
  <c r="F40" i="3"/>
  <c r="H40" i="3" s="1"/>
  <c r="F39" i="3"/>
  <c r="H39" i="3" s="1"/>
  <c r="F35" i="3"/>
  <c r="H35" i="3" s="1"/>
  <c r="E2" i="3"/>
  <c r="F2" i="3" s="1"/>
  <c r="D2" i="3"/>
  <c r="D50" i="3"/>
  <c r="D51" i="3"/>
  <c r="H51" i="3" s="1"/>
  <c r="D52" i="3"/>
  <c r="H52" i="3" s="1"/>
  <c r="D53" i="3"/>
  <c r="C36" i="3"/>
  <c r="C43" i="3"/>
  <c r="C33" i="3"/>
  <c r="H2" i="3" l="1"/>
  <c r="C42" i="3"/>
  <c r="C39" i="3"/>
  <c r="C38" i="3"/>
  <c r="C40" i="3"/>
  <c r="C34" i="3"/>
  <c r="C44" i="3"/>
  <c r="C37" i="3"/>
  <c r="C41" i="3"/>
  <c r="G41" i="3" l="1"/>
  <c r="I41" i="3" s="1"/>
  <c r="G44" i="3"/>
  <c r="G40" i="3"/>
  <c r="G39" i="3"/>
  <c r="G37" i="3"/>
  <c r="G34" i="3"/>
  <c r="G38" i="3"/>
  <c r="G42" i="3"/>
  <c r="I42" i="3" s="1"/>
  <c r="G33" i="3"/>
  <c r="G43" i="3"/>
  <c r="I43" i="3" s="1"/>
  <c r="G36" i="3"/>
  <c r="F53" i="3"/>
  <c r="G53" i="3" s="1"/>
  <c r="F51" i="3"/>
  <c r="F52" i="3"/>
  <c r="G49" i="3"/>
  <c r="H49" i="3" s="1"/>
  <c r="I56" i="3"/>
  <c r="F50" i="3"/>
  <c r="G50" i="3" s="1"/>
  <c r="I55" i="3"/>
  <c r="B45" i="3"/>
  <c r="D9" i="3"/>
  <c r="D25" i="3"/>
  <c r="E25" i="3"/>
  <c r="F25" i="3" s="1"/>
  <c r="D14" i="3"/>
  <c r="H53" i="3" l="1"/>
  <c r="I57" i="3" s="1"/>
  <c r="H50" i="3"/>
  <c r="I54" i="3" s="1"/>
  <c r="I53" i="3"/>
  <c r="G54" i="3"/>
  <c r="D42" i="3"/>
  <c r="D33" i="3"/>
  <c r="D43" i="3"/>
  <c r="D44" i="3"/>
  <c r="H25" i="3"/>
  <c r="D15" i="3"/>
  <c r="D17" i="3"/>
  <c r="D16" i="3"/>
  <c r="D26" i="3"/>
  <c r="D27" i="3"/>
  <c r="D28" i="3"/>
  <c r="V3" i="3" l="1"/>
  <c r="P3" i="3"/>
  <c r="E11" i="3" l="1"/>
  <c r="E9" i="3"/>
  <c r="F9" i="3" s="1"/>
  <c r="H9" i="3" s="1"/>
  <c r="P2" i="3"/>
  <c r="V2" i="3"/>
  <c r="S2" i="3"/>
  <c r="U2" i="3" s="1"/>
  <c r="S5" i="3"/>
  <c r="S3" i="3"/>
  <c r="U3" i="3" s="1"/>
  <c r="D11" i="3" s="1"/>
  <c r="E14" i="3" l="1"/>
  <c r="F14" i="3" s="1"/>
  <c r="H14" i="3" s="1"/>
  <c r="S4" i="3"/>
  <c r="U4" i="3" s="1"/>
  <c r="I33" i="3"/>
  <c r="D34" i="3"/>
  <c r="U5" i="3"/>
  <c r="U6" i="3" s="1"/>
  <c r="I36" i="3"/>
  <c r="E28" i="3"/>
  <c r="F28" i="3" s="1"/>
  <c r="D13" i="3"/>
  <c r="D10" i="3"/>
  <c r="D12" i="3"/>
  <c r="E13" i="3"/>
  <c r="F13" i="3" s="1"/>
  <c r="E27" i="3"/>
  <c r="F27" i="3" s="1"/>
  <c r="E17" i="3"/>
  <c r="F17" i="3" s="1"/>
  <c r="E12" i="3"/>
  <c r="F12" i="3" s="1"/>
  <c r="E26" i="3"/>
  <c r="E16" i="3"/>
  <c r="E15" i="3"/>
  <c r="F15" i="3" s="1"/>
  <c r="E10" i="3"/>
  <c r="F10" i="3" s="1"/>
  <c r="D37" i="3"/>
  <c r="V4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6" i="3" l="1"/>
  <c r="F26" i="3"/>
  <c r="H26" i="3" s="1"/>
  <c r="F11" i="3"/>
  <c r="H11" i="3" s="1"/>
  <c r="F16" i="3"/>
  <c r="H16" i="3" s="1"/>
  <c r="C45" i="3"/>
  <c r="I44" i="3" s="1"/>
  <c r="D40" i="3"/>
  <c r="I39" i="3"/>
  <c r="I40" i="3"/>
  <c r="D41" i="3"/>
  <c r="I34" i="3"/>
  <c r="D36" i="3"/>
  <c r="I37" i="3"/>
  <c r="D38" i="3"/>
  <c r="D39" i="3"/>
  <c r="I38" i="3"/>
  <c r="H28" i="3"/>
  <c r="H13" i="3"/>
  <c r="H27" i="3"/>
  <c r="H17" i="3"/>
  <c r="H12" i="3"/>
  <c r="H10" i="3"/>
  <c r="H15" i="3"/>
  <c r="I40" i="2"/>
  <c r="I44" i="2"/>
  <c r="I41" i="2"/>
  <c r="I32" i="2"/>
  <c r="I31" i="2"/>
  <c r="I30" i="2"/>
  <c r="I29" i="2"/>
  <c r="I28" i="2"/>
  <c r="I27" i="2"/>
  <c r="I26" i="2"/>
  <c r="D45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<sst xmlns="http://schemas.openxmlformats.org/spreadsheetml/2006/main" count="264" uniqueCount="125">
  <si>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</si>
  <si>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</si>
  <si>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</si>
  <si>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</si>
  <si>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</si>
  <si>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</si>
  <si>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</si>
  <si>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</si>
  <si>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</si>
  <si>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</si>
  <si>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</si>
  <si>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</si>
  <si>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</si>
  <si>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</si>
  <si>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</si>
  <si>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</si>
  <si>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</si>
  <si>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</si>
  <si>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</si>
  <si>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</si>
  <si>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</si>
  <si>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</si>
  <si>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</si>
  <si>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</si>
  <si>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</si>
  <si>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</si>
  <si>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</si>
  <si>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</si>
  <si>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</si>
  <si>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</si>
  <si>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</si>
  <si>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</si>
  <si>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</si>
  <si>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</si>
  <si>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</si>
  <si>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</si>
  <si>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</si>
  <si>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</si>
  <si>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</si>
  <si>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</si>
  <si>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</si>
  <si>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</si>
  <si>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</si>
  <si>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</si>
  <si>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</si>
  <si>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</si>
  <si>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</si>
  <si>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</si>
  <si>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</si>
  <si>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</si>
  <si>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</si>
  <si>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</si>
  <si>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</si>
  <si>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</si>
  <si>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</si>
  <si>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</si>
  <si>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</si>
  <si>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</si>
  <si>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</si>
  <si>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</si>
  <si>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</si>
  <si>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</si>
  <si>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</si>
  <si>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</si>
  <si>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</si>
  <si>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</si>
  <si>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</si>
  <si>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</si>
  <si>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</si>
  <si>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</si>
  <si>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</si>
  <si>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</si>
  <si>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</si>
  <si>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</si>
  <si>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</si>
  <si>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</si>
  <si>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</si>
  <si>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</si>
  <si>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</si>
  <si>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</si>
  <si>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</si>
  <si>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</si>
  <si>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</si>
  <si>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</si>
  <si>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</si>
  <si>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</si>
  <si>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</si>
  <si>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</si>
  <si>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</si>
  <si>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</si>
  <si>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</si>
  <si>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</si>
  <si>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</si>
  <si>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</si>
  <si>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</si>
  <si>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</si>
  <si>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</si>
  <si>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</si>
  <si>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</si>
  <si>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</si>
  <si>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</si>
  <si>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</si>
  <si>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</si>
  <si>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</si>
  <si>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</si>
  <si>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</si>
  <si>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</si>
  <si>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</si>
  <si>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</si>
  <si>
    <t>ScriptName</t>
  </si>
  <si>
    <t>Операций 20 мин</t>
  </si>
  <si>
    <t>Статистика операций 20 мин</t>
  </si>
  <si>
    <t xml:space="preserve">Переход на страницу поиска билетов </t>
  </si>
  <si>
    <t>Home_Page</t>
  </si>
  <si>
    <t>Login</t>
  </si>
  <si>
    <t>Find_Flight</t>
  </si>
  <si>
    <t>Click_Flights</t>
  </si>
  <si>
    <t>Select_Ticket</t>
  </si>
  <si>
    <t>Pay_Ticket</t>
  </si>
  <si>
    <t>Click_Ititerary</t>
  </si>
  <si>
    <t>Cancel_Itinerary</t>
  </si>
  <si>
    <t>Logout</t>
  </si>
  <si>
    <t>click_sing_up</t>
  </si>
  <si>
    <t>registring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</si>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</sst>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9" fontId="25" fillId="0" borderId="0" applyFont="0" applyFill="0" applyBorder="0" applyAlignment="0" applyProtection="0"/>
  </cellStyleXfs>
  <cellXfs count="67">
    <xf numFmtId="0" fontId="0" fillId="0" borderId="0" xfId="0"/>
    <xf numFmtId="0" fontId="10" fillId="5" borderId="1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9" fillId="0" borderId="2" xfId="4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0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" fillId="0" borderId="2" xfId="42" applyBorder="1"/>
    <xf numFmtId="0" fontId="10" fillId="0" borderId="2" xfId="0" applyFont="1" applyBorder="1" applyAlignment="1">
      <alignment horizontal="left" vertical="top"/>
    </xf>
    <xf numFmtId="10" fontId="10" fillId="0" borderId="2" xfId="0" applyNumberFormat="1" applyFont="1" applyBorder="1" applyAlignment="1">
      <alignment horizontal="left" vertical="top"/>
    </xf>
    <xf numFmtId="0" fontId="9" fillId="0" borderId="2" xfId="4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6" fillId="0" borderId="0" xfId="0" applyFont="1"/>
    <xf numFmtId="1" fontId="26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3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5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5" fillId="0" borderId="12" xfId="0" applyFont="1" applyBorder="1" applyAlignment="1">
      <alignment vertical="center" wrapText="1"/>
    </xf>
    <xf numFmtId="0" fontId="5" fillId="39" borderId="15" xfId="0" applyFont="1" applyFill="1" applyBorder="1" applyAlignment="1">
      <alignment vertical="center" wrapText="1"/>
    </xf>
    <xf numFmtId="0" fontId="5" fillId="39" borderId="16" xfId="0" applyFont="1" applyFill="1" applyBorder="1" applyAlignment="1">
      <alignment vertical="center" wrapText="1"/>
    </xf>
    <xf numFmtId="0" fontId="3" fillId="39" borderId="16" xfId="0" applyFont="1" applyFill="1" applyBorder="1" applyAlignment="1">
      <alignment horizontal="center" vertical="center" wrapText="1"/>
    </xf>
    <xf numFmtId="0" fontId="3" fillId="39" borderId="15" xfId="0" applyFont="1" applyFill="1" applyBorder="1" applyAlignment="1">
      <alignment horizontal="left" vertical="center" wrapText="1"/>
    </xf>
    <xf numFmtId="0" fontId="3" fillId="35" borderId="15" xfId="0" applyFont="1" applyFill="1" applyBorder="1" applyAlignment="1">
      <alignment horizontal="left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3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5" fillId="0" borderId="22" xfId="0" applyFont="1" applyBorder="1" applyAlignment="1">
      <alignment vertical="center" wrapText="1"/>
    </xf>
    <xf numFmtId="9" fontId="0" fillId="0" borderId="23" xfId="44" applyFont="1" applyBorder="1"/>
    <xf numFmtId="0" fontId="5" fillId="0" borderId="12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ей Сафонов" refreshedDate="44814.721899884258" createdVersion="6" refreshedVersion="6" minRefreshableVersion="3" recordCount="27">
  <cacheSource type="worksheet">
    <worksheetSource ref="A1:H28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4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s v="Переход на страницу поиска билетов 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3" maxValue="104"/>
    </cacheField>
    <cacheField name="одним пользователем в минуту" numFmtId="2">
      <sharedItems containsSemiMixedTypes="0" containsString="0" containsNumber="1" minValue="0.57692307692307687" maxValue="1.8181818181818181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23.076923076923073" maxValue="61.016949152542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Покупка билета"/>
    <x v="0"/>
    <n v="1"/>
    <n v="3"/>
    <n v="59"/>
    <n v="1.0169491525423728"/>
    <n v="20"/>
    <n v="61.016949152542367"/>
  </r>
  <r>
    <s v="Покупка билета"/>
    <x v="1"/>
    <n v="1"/>
    <n v="3"/>
    <n v="59"/>
    <n v="1.0169491525423728"/>
    <n v="20"/>
    <n v="61.016949152542367"/>
  </r>
  <r>
    <s v="Покупка билета"/>
    <x v="2"/>
    <n v="1"/>
    <n v="3"/>
    <n v="59"/>
    <n v="1.0169491525423728"/>
    <n v="20"/>
    <n v="61.016949152542367"/>
  </r>
  <r>
    <s v="Покупка билета"/>
    <x v="3"/>
    <n v="1"/>
    <n v="3"/>
    <n v="59"/>
    <n v="1.0169491525423728"/>
    <n v="20"/>
    <n v="61.016949152542367"/>
  </r>
  <r>
    <s v="Покупка билета"/>
    <x v="4"/>
    <n v="1"/>
    <n v="3"/>
    <n v="59"/>
    <n v="1.0169491525423728"/>
    <n v="20"/>
    <n v="61.016949152542367"/>
  </r>
  <r>
    <s v="Покупка билета"/>
    <x v="5"/>
    <n v="1"/>
    <n v="3"/>
    <n v="59"/>
    <n v="1.0169491525423728"/>
    <n v="20"/>
    <n v="61.016949152542367"/>
  </r>
  <r>
    <s v="Покупка билета"/>
    <x v="6"/>
    <n v="1"/>
    <n v="3"/>
    <n v="59"/>
    <n v="1.0169491525423728"/>
    <n v="20"/>
    <n v="61.016949152542367"/>
  </r>
  <r>
    <s v="Удаление бронирования "/>
    <x v="0"/>
    <n v="1"/>
    <n v="2"/>
    <n v="104"/>
    <n v="0.57692307692307687"/>
    <n v="20"/>
    <n v="23.076923076923073"/>
  </r>
  <r>
    <s v="Удаление бронирования "/>
    <x v="1"/>
    <n v="1"/>
    <n v="2"/>
    <n v="104"/>
    <n v="0.57692307692307687"/>
    <n v="20"/>
    <n v="23.076923076923073"/>
  </r>
  <r>
    <s v="Удаление бронирования "/>
    <x v="7"/>
    <n v="1"/>
    <n v="2"/>
    <n v="104"/>
    <n v="0.57692307692307687"/>
    <n v="20"/>
    <n v="23.076923076923073"/>
  </r>
  <r>
    <s v="Удаление бронирования "/>
    <x v="8"/>
    <n v="1"/>
    <n v="2"/>
    <n v="104"/>
    <n v="0.57692307692307687"/>
    <n v="20"/>
    <n v="23.076923076923073"/>
  </r>
  <r>
    <s v="Удаление бронирования "/>
    <x v="6"/>
    <n v="1"/>
    <n v="2"/>
    <n v="104"/>
    <n v="0.57692307692307687"/>
    <n v="20"/>
    <n v="23.076923076923073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Регистрация новых пользователей"/>
    <x v="7"/>
    <n v="1"/>
    <n v="2"/>
    <n v="75"/>
    <n v="0.8"/>
    <n v="20"/>
    <n v="32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1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4"/>
    <n v="1"/>
    <n v="2"/>
    <n v="85"/>
    <n v="0.70588235294117652"/>
    <n v="20"/>
    <n v="28.235294117647062"/>
  </r>
  <r>
    <s v="Поиск билета без покупки"/>
    <x v="6"/>
    <n v="1"/>
    <n v="2"/>
    <n v="85"/>
    <n v="0.70588235294117652"/>
    <n v="20"/>
    <n v="28.235294117647062"/>
  </r>
  <r>
    <s v="Ознакомление с путевым листом"/>
    <x v="0"/>
    <n v="1"/>
    <n v="1"/>
    <n v="33"/>
    <n v="1.8181818181818181"/>
    <n v="20"/>
    <n v="36.36363636363636"/>
  </r>
  <r>
    <s v="Ознакомление с путевым листом"/>
    <x v="1"/>
    <n v="1"/>
    <n v="1"/>
    <n v="33"/>
    <n v="1.8181818181818181"/>
    <n v="20"/>
    <n v="36.36363636363636"/>
  </r>
  <r>
    <s v="Ознакомление с путевым листом"/>
    <x v="7"/>
    <n v="1"/>
    <n v="1"/>
    <n v="33"/>
    <n v="1.8181818181818181"/>
    <n v="20"/>
    <n v="36.36363636363636"/>
  </r>
  <r>
    <s v="Ознакомление с путевым листом"/>
    <x v="2"/>
    <n v="1"/>
    <n v="1"/>
    <n v="33"/>
    <n v="1.8181818181818181"/>
    <n v="20"/>
    <n v="36.363636363636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5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x="12"/>
        <item m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7"/>
  <sheetViews>
    <sheetView tabSelected="1" zoomScale="80" zoomScaleNormal="80" workbookViewId="0">
      <selection activeCell="I34" sqref="I34"/>
    </sheetView>
  </sheetViews>
  <sheetFormatPr defaultColWidth="11.42578125" defaultRowHeight="15" x14ac:dyDescent="0.25"/>
  <cols>
    <col min="1" max="1" width="39.2851562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9.5703125" bestFit="1" customWidth="1"/>
    <col min="10" max="10" width="21.7109375" bestFit="1" customWidth="1"/>
    <col min="11" max="11" width="18.710937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56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8" t="s">
        <v>50</v>
      </c>
      <c r="X1" t="s">
        <v>51</v>
      </c>
    </row>
    <row r="2" spans="1:24" x14ac:dyDescent="0.25">
      <c r="A2" s="30" t="s">
        <v>8</v>
      </c>
      <c r="B2" s="30" t="s">
        <v>64</v>
      </c>
      <c r="C2" s="30">
        <v>1</v>
      </c>
      <c r="D2" s="53">
        <f>VLOOKUP(A2,$M$1:$W$7,6,FALSE)</f>
        <v>3</v>
      </c>
      <c r="E2">
        <f>VLOOKUP(A2,$M$1:$W$7,5,FALSE)</f>
        <v>59</v>
      </c>
      <c r="F2" s="21">
        <f>60/E2*C2</f>
        <v>1.0169491525423728</v>
      </c>
      <c r="G2">
        <v>20</v>
      </c>
      <c r="H2" s="20">
        <f>D2*F2*G2</f>
        <v>61.016949152542367</v>
      </c>
      <c r="I2" s="17" t="s">
        <v>0</v>
      </c>
      <c r="J2" s="15">
        <v>148.69280271074885</v>
      </c>
      <c r="K2" s="15"/>
      <c r="M2" t="s">
        <v>8</v>
      </c>
      <c r="N2" s="24">
        <v>2</v>
      </c>
      <c r="O2" s="24">
        <v>30</v>
      </c>
      <c r="P2" s="31">
        <f>N2+O2</f>
        <v>32</v>
      </c>
      <c r="Q2" s="18">
        <v>59</v>
      </c>
      <c r="R2" s="18">
        <v>3</v>
      </c>
      <c r="S2" s="19">
        <f>60/(Q2)</f>
        <v>1.0169491525423728</v>
      </c>
      <c r="T2" s="22">
        <v>20</v>
      </c>
      <c r="U2" s="23">
        <f>ROUND(R2*S2*T2,0)</f>
        <v>61</v>
      </c>
      <c r="V2" s="39">
        <f>R2/W$2</f>
        <v>0.3</v>
      </c>
      <c r="W2">
        <f>SUM(R2:R6)</f>
        <v>10</v>
      </c>
    </row>
    <row r="3" spans="1:24" x14ac:dyDescent="0.25">
      <c r="A3" s="30" t="s">
        <v>8</v>
      </c>
      <c r="B3" s="30" t="s">
        <v>0</v>
      </c>
      <c r="C3" s="30">
        <v>1</v>
      </c>
      <c r="D3" s="53">
        <f t="shared" ref="D3:D8" si="0">VLOOKUP(A3,$M$1:$W$7,6,FALSE)</f>
        <v>3</v>
      </c>
      <c r="E3">
        <f t="shared" ref="E3:E8" si="1">VLOOKUP(A3,$M$1:$W$7,5,FALSE)</f>
        <v>59</v>
      </c>
      <c r="F3" s="21">
        <f t="shared" ref="F3:F8" si="2">60/E3*C3</f>
        <v>1.0169491525423728</v>
      </c>
      <c r="G3">
        <v>20</v>
      </c>
      <c r="H3" s="20">
        <f t="shared" ref="H3:H8" si="3">D3*F3*G3</f>
        <v>61.016949152542367</v>
      </c>
      <c r="I3" s="17" t="s">
        <v>12</v>
      </c>
      <c r="J3" s="15">
        <v>89.252243270189425</v>
      </c>
      <c r="K3" s="15"/>
      <c r="M3" t="s">
        <v>9</v>
      </c>
      <c r="N3" s="24">
        <v>2</v>
      </c>
      <c r="O3" s="24">
        <v>20</v>
      </c>
      <c r="P3" s="31">
        <f t="shared" ref="P3" si="4">N3+O3</f>
        <v>22</v>
      </c>
      <c r="Q3" s="40">
        <v>104</v>
      </c>
      <c r="R3" s="18">
        <v>2</v>
      </c>
      <c r="S3" s="19">
        <f t="shared" ref="S3:S4" si="5">60/(Q3)</f>
        <v>0.57692307692307687</v>
      </c>
      <c r="T3" s="22">
        <v>20</v>
      </c>
      <c r="U3" s="23">
        <f t="shared" ref="U3:U4" si="6">ROUND(R3*S3*T3,0)</f>
        <v>23</v>
      </c>
      <c r="V3" s="39">
        <f>R3/W$2</f>
        <v>0.2</v>
      </c>
    </row>
    <row r="4" spans="1:24" x14ac:dyDescent="0.25">
      <c r="A4" s="30" t="s">
        <v>8</v>
      </c>
      <c r="B4" s="30" t="s">
        <v>80</v>
      </c>
      <c r="C4" s="30">
        <v>1</v>
      </c>
      <c r="D4" s="53">
        <f t="shared" si="0"/>
        <v>3</v>
      </c>
      <c r="E4">
        <f t="shared" si="1"/>
        <v>59</v>
      </c>
      <c r="F4" s="21">
        <f t="shared" si="2"/>
        <v>1.0169491525423728</v>
      </c>
      <c r="G4">
        <v>20</v>
      </c>
      <c r="H4" s="20">
        <f t="shared" si="3"/>
        <v>61.016949152542367</v>
      </c>
      <c r="I4" s="17" t="s">
        <v>6</v>
      </c>
      <c r="J4" s="15">
        <v>112.32916634711249</v>
      </c>
      <c r="K4" s="15"/>
      <c r="M4" t="s">
        <v>63</v>
      </c>
      <c r="N4" s="24">
        <v>1</v>
      </c>
      <c r="O4" s="24">
        <v>18</v>
      </c>
      <c r="P4" s="31">
        <f>N4+O4</f>
        <v>19</v>
      </c>
      <c r="Q4" s="40">
        <v>75</v>
      </c>
      <c r="R4" s="18">
        <v>2</v>
      </c>
      <c r="S4" s="19">
        <f t="shared" si="5"/>
        <v>0.8</v>
      </c>
      <c r="T4" s="22">
        <v>20</v>
      </c>
      <c r="U4" s="23">
        <f t="shared" si="6"/>
        <v>32</v>
      </c>
      <c r="V4" s="39">
        <f t="shared" ref="V4" si="7">R4/W$2</f>
        <v>0.2</v>
      </c>
    </row>
    <row r="5" spans="1:24" x14ac:dyDescent="0.25">
      <c r="A5" s="30" t="s">
        <v>8</v>
      </c>
      <c r="B5" s="30" t="s">
        <v>11</v>
      </c>
      <c r="C5" s="30">
        <v>1</v>
      </c>
      <c r="D5" s="53">
        <f t="shared" si="0"/>
        <v>3</v>
      </c>
      <c r="E5">
        <f t="shared" si="1"/>
        <v>59</v>
      </c>
      <c r="F5" s="21">
        <f t="shared" si="2"/>
        <v>1.0169491525423728</v>
      </c>
      <c r="G5">
        <v>20</v>
      </c>
      <c r="H5" s="20">
        <f t="shared" si="3"/>
        <v>61.016949152542367</v>
      </c>
      <c r="I5" s="17" t="s">
        <v>11</v>
      </c>
      <c r="J5" s="15">
        <v>89.252243270189425</v>
      </c>
      <c r="K5" s="15"/>
      <c r="M5" t="s">
        <v>10</v>
      </c>
      <c r="N5" s="24">
        <v>2</v>
      </c>
      <c r="O5" s="24">
        <v>15</v>
      </c>
      <c r="P5" s="31">
        <v>17</v>
      </c>
      <c r="Q5" s="18">
        <v>33</v>
      </c>
      <c r="R5" s="18">
        <v>1</v>
      </c>
      <c r="S5" s="19">
        <f>60/(Q5)</f>
        <v>1.8181818181818181</v>
      </c>
      <c r="T5" s="22">
        <v>20</v>
      </c>
      <c r="U5" s="23">
        <f>ROUND(R5*S5*T5,0)</f>
        <v>36</v>
      </c>
      <c r="V5" s="39">
        <f>R5/W$2</f>
        <v>0.1</v>
      </c>
    </row>
    <row r="6" spans="1:24" x14ac:dyDescent="0.25">
      <c r="A6" s="30" t="s">
        <v>8</v>
      </c>
      <c r="B6" s="30" t="s">
        <v>12</v>
      </c>
      <c r="C6" s="30">
        <v>1</v>
      </c>
      <c r="D6" s="53">
        <f t="shared" si="0"/>
        <v>3</v>
      </c>
      <c r="E6">
        <f t="shared" si="1"/>
        <v>59</v>
      </c>
      <c r="F6" s="21">
        <f t="shared" si="2"/>
        <v>1.0169491525423728</v>
      </c>
      <c r="G6">
        <v>20</v>
      </c>
      <c r="H6" s="20">
        <f t="shared" si="3"/>
        <v>61.016949152542367</v>
      </c>
      <c r="I6" s="17" t="s">
        <v>3</v>
      </c>
      <c r="J6" s="15">
        <v>61.016949152542367</v>
      </c>
      <c r="K6" s="15"/>
      <c r="M6" t="s">
        <v>68</v>
      </c>
      <c r="N6" s="24">
        <v>2</v>
      </c>
      <c r="O6" s="32">
        <v>25</v>
      </c>
      <c r="P6">
        <v>27</v>
      </c>
      <c r="Q6" s="18">
        <v>85</v>
      </c>
      <c r="R6" s="33">
        <v>2</v>
      </c>
      <c r="S6" s="19">
        <f>60/(Q6)</f>
        <v>0.70588235294117652</v>
      </c>
      <c r="T6" s="22">
        <v>20</v>
      </c>
      <c r="U6" s="23">
        <f>SUM(U2:U5)</f>
        <v>152</v>
      </c>
      <c r="V6" s="39">
        <f>SUM(V2:V5)</f>
        <v>0.79999999999999993</v>
      </c>
    </row>
    <row r="7" spans="1:24" x14ac:dyDescent="0.25">
      <c r="A7" s="30" t="s">
        <v>8</v>
      </c>
      <c r="B7" s="30" t="s">
        <v>3</v>
      </c>
      <c r="C7" s="30">
        <v>1</v>
      </c>
      <c r="D7" s="53">
        <f t="shared" si="0"/>
        <v>3</v>
      </c>
      <c r="E7">
        <f t="shared" si="1"/>
        <v>59</v>
      </c>
      <c r="F7" s="21">
        <f t="shared" si="2"/>
        <v>1.0169491525423728</v>
      </c>
      <c r="G7">
        <v>20</v>
      </c>
      <c r="H7" s="20">
        <f t="shared" si="3"/>
        <v>61.016949152542367</v>
      </c>
      <c r="I7" s="17" t="s">
        <v>13</v>
      </c>
      <c r="J7" s="15">
        <v>23.076923076923073</v>
      </c>
      <c r="K7" s="15"/>
    </row>
    <row r="8" spans="1:24" ht="15.75" thickBot="1" x14ac:dyDescent="0.3">
      <c r="A8" s="30" t="s">
        <v>8</v>
      </c>
      <c r="B8" s="30" t="s">
        <v>6</v>
      </c>
      <c r="C8" s="30">
        <v>1</v>
      </c>
      <c r="D8" s="53">
        <f t="shared" si="0"/>
        <v>3</v>
      </c>
      <c r="E8">
        <f t="shared" si="1"/>
        <v>59</v>
      </c>
      <c r="F8" s="21">
        <f t="shared" si="2"/>
        <v>1.0169491525423728</v>
      </c>
      <c r="G8">
        <v>20</v>
      </c>
      <c r="H8" s="20">
        <f t="shared" si="3"/>
        <v>61.016949152542367</v>
      </c>
      <c r="I8" s="17" t="s">
        <v>4</v>
      </c>
      <c r="J8" s="15">
        <v>91.44055944055944</v>
      </c>
      <c r="K8" s="15"/>
    </row>
    <row r="9" spans="1:24" x14ac:dyDescent="0.25">
      <c r="A9" s="30" t="s">
        <v>9</v>
      </c>
      <c r="B9" s="30" t="s">
        <v>64</v>
      </c>
      <c r="C9" s="30">
        <v>1</v>
      </c>
      <c r="D9" s="55">
        <f t="shared" ref="D9:D18" si="8">VLOOKUP(A9,$M$1:$W$7,6,FALSE)</f>
        <v>2</v>
      </c>
      <c r="E9" s="20">
        <f t="shared" ref="E9:E18" si="9">VLOOKUP(A9,$M$1:$W$7,5,FALSE)</f>
        <v>104</v>
      </c>
      <c r="F9" s="21">
        <f t="shared" ref="F9:F28" si="10">60/E9*C9</f>
        <v>0.57692307692307687</v>
      </c>
      <c r="G9">
        <v>20</v>
      </c>
      <c r="H9" s="20">
        <f t="shared" ref="H9" si="11">D9*F9*G9</f>
        <v>23.076923076923073</v>
      </c>
      <c r="I9" s="17" t="s">
        <v>64</v>
      </c>
      <c r="J9" s="15">
        <v>180.69280271074888</v>
      </c>
      <c r="K9" s="15"/>
    </row>
    <row r="10" spans="1:24" x14ac:dyDescent="0.25">
      <c r="A10" s="30" t="s">
        <v>9</v>
      </c>
      <c r="B10" s="30" t="s">
        <v>0</v>
      </c>
      <c r="C10" s="30">
        <v>1</v>
      </c>
      <c r="D10" s="53">
        <f t="shared" si="8"/>
        <v>2</v>
      </c>
      <c r="E10" s="20">
        <f t="shared" si="9"/>
        <v>104</v>
      </c>
      <c r="F10" s="21">
        <f t="shared" si="10"/>
        <v>0.57692307692307687</v>
      </c>
      <c r="G10">
        <v>20</v>
      </c>
      <c r="H10" s="20">
        <f t="shared" ref="H10:H28" si="12">D10*F10*G10</f>
        <v>23.076923076923073</v>
      </c>
      <c r="I10" s="17" t="s">
        <v>66</v>
      </c>
      <c r="J10" s="15">
        <v>32</v>
      </c>
    </row>
    <row r="11" spans="1:24" x14ac:dyDescent="0.25">
      <c r="A11" s="30" t="s">
        <v>9</v>
      </c>
      <c r="B11" s="30" t="s">
        <v>4</v>
      </c>
      <c r="C11" s="30">
        <v>1</v>
      </c>
      <c r="D11" s="53">
        <f t="shared" si="8"/>
        <v>2</v>
      </c>
      <c r="E11" s="20">
        <f t="shared" si="9"/>
        <v>104</v>
      </c>
      <c r="F11" s="21">
        <f t="shared" si="10"/>
        <v>0.57692307692307687</v>
      </c>
      <c r="G11">
        <v>20</v>
      </c>
      <c r="H11" s="20">
        <f t="shared" si="12"/>
        <v>23.076923076923073</v>
      </c>
      <c r="I11" s="17" t="s">
        <v>65</v>
      </c>
      <c r="J11" s="15">
        <v>32</v>
      </c>
    </row>
    <row r="12" spans="1:24" x14ac:dyDescent="0.25">
      <c r="A12" s="30" t="s">
        <v>9</v>
      </c>
      <c r="B12" s="30" t="s">
        <v>13</v>
      </c>
      <c r="C12" s="30">
        <v>1</v>
      </c>
      <c r="D12" s="53">
        <f t="shared" si="8"/>
        <v>2</v>
      </c>
      <c r="E12" s="20">
        <f t="shared" si="9"/>
        <v>104</v>
      </c>
      <c r="F12" s="21">
        <f t="shared" si="10"/>
        <v>0.57692307692307687</v>
      </c>
      <c r="G12">
        <v>20</v>
      </c>
      <c r="H12" s="20">
        <f t="shared" si="12"/>
        <v>23.076923076923073</v>
      </c>
      <c r="I12" s="17" t="s">
        <v>67</v>
      </c>
      <c r="J12" s="15">
        <v>32</v>
      </c>
    </row>
    <row r="13" spans="1:24" ht="15.75" thickBot="1" x14ac:dyDescent="0.3">
      <c r="A13" s="30" t="s">
        <v>9</v>
      </c>
      <c r="B13" s="30" t="s">
        <v>6</v>
      </c>
      <c r="C13" s="30">
        <v>1</v>
      </c>
      <c r="D13" s="54">
        <f t="shared" si="8"/>
        <v>2</v>
      </c>
      <c r="E13" s="20">
        <f t="shared" si="9"/>
        <v>104</v>
      </c>
      <c r="F13" s="21">
        <f t="shared" si="10"/>
        <v>0.57692307692307687</v>
      </c>
      <c r="G13">
        <v>20</v>
      </c>
      <c r="H13" s="20">
        <f t="shared" si="12"/>
        <v>23.076923076923073</v>
      </c>
      <c r="I13" s="17" t="s">
        <v>80</v>
      </c>
      <c r="J13" s="15">
        <v>97.380585516178726</v>
      </c>
    </row>
    <row r="14" spans="1:24" x14ac:dyDescent="0.25">
      <c r="A14" s="30" t="s">
        <v>63</v>
      </c>
      <c r="B14" s="30" t="s">
        <v>64</v>
      </c>
      <c r="C14" s="30">
        <v>1</v>
      </c>
      <c r="D14" s="55">
        <f t="shared" si="8"/>
        <v>2</v>
      </c>
      <c r="E14" s="20">
        <f t="shared" si="9"/>
        <v>75</v>
      </c>
      <c r="F14" s="21">
        <f t="shared" si="10"/>
        <v>0.8</v>
      </c>
      <c r="G14">
        <v>20</v>
      </c>
      <c r="H14" s="20">
        <f t="shared" ref="H14" si="13">D14*F14*G14</f>
        <v>32</v>
      </c>
      <c r="I14" s="17" t="s">
        <v>112</v>
      </c>
      <c r="J14" s="15">
        <v>28.235294117647062</v>
      </c>
    </row>
    <row r="15" spans="1:24" x14ac:dyDescent="0.25">
      <c r="A15" s="30" t="s">
        <v>63</v>
      </c>
      <c r="B15" s="30" t="s">
        <v>66</v>
      </c>
      <c r="C15" s="30">
        <v>1</v>
      </c>
      <c r="D15" s="53">
        <f t="shared" si="8"/>
        <v>2</v>
      </c>
      <c r="E15" s="20">
        <f t="shared" si="9"/>
        <v>75</v>
      </c>
      <c r="F15" s="21">
        <f t="shared" si="10"/>
        <v>0.8</v>
      </c>
      <c r="G15">
        <v>20</v>
      </c>
      <c r="H15" s="20">
        <f t="shared" si="12"/>
        <v>32</v>
      </c>
      <c r="I15" s="17" t="s">
        <v>41</v>
      </c>
      <c r="J15" s="15">
        <v>1017.3695696128398</v>
      </c>
    </row>
    <row r="16" spans="1:24" x14ac:dyDescent="0.25">
      <c r="A16" s="30" t="s">
        <v>63</v>
      </c>
      <c r="B16" s="30" t="s">
        <v>65</v>
      </c>
      <c r="C16" s="30">
        <v>1</v>
      </c>
      <c r="D16" s="53">
        <f t="shared" si="8"/>
        <v>2</v>
      </c>
      <c r="E16" s="20">
        <f t="shared" si="9"/>
        <v>75</v>
      </c>
      <c r="F16" s="21">
        <f t="shared" si="10"/>
        <v>0.8</v>
      </c>
      <c r="G16">
        <v>20</v>
      </c>
      <c r="H16" s="20">
        <f t="shared" si="12"/>
        <v>32</v>
      </c>
    </row>
    <row r="17" spans="1:9" x14ac:dyDescent="0.25">
      <c r="A17" s="30" t="s">
        <v>63</v>
      </c>
      <c r="B17" s="30" t="s">
        <v>67</v>
      </c>
      <c r="C17" s="30">
        <v>1</v>
      </c>
      <c r="D17" s="53">
        <f t="shared" si="8"/>
        <v>2</v>
      </c>
      <c r="E17" s="20">
        <f t="shared" si="9"/>
        <v>75</v>
      </c>
      <c r="F17" s="21">
        <f t="shared" si="10"/>
        <v>0.8</v>
      </c>
      <c r="G17">
        <v>20</v>
      </c>
      <c r="H17" s="20">
        <f t="shared" si="12"/>
        <v>32</v>
      </c>
    </row>
    <row r="18" spans="1:9" ht="15.75" thickBot="1" x14ac:dyDescent="0.3">
      <c r="A18" s="30" t="s">
        <v>63</v>
      </c>
      <c r="B18" s="30" t="s">
        <v>4</v>
      </c>
      <c r="C18" s="30">
        <v>1</v>
      </c>
      <c r="D18" s="54">
        <f t="shared" si="8"/>
        <v>2</v>
      </c>
      <c r="E18" s="20">
        <f t="shared" si="9"/>
        <v>75</v>
      </c>
      <c r="F18" s="21">
        <f t="shared" si="10"/>
        <v>0.8</v>
      </c>
      <c r="G18">
        <v>20</v>
      </c>
      <c r="H18" s="20">
        <f>D18*F18*G18</f>
        <v>32</v>
      </c>
    </row>
    <row r="19" spans="1:9" ht="15.75" thickBot="1" x14ac:dyDescent="0.3">
      <c r="A19" s="30" t="s">
        <v>68</v>
      </c>
      <c r="B19" s="30" t="s">
        <v>64</v>
      </c>
      <c r="C19" s="30">
        <v>1</v>
      </c>
      <c r="D19" s="54">
        <f t="shared" ref="D19:D24" si="14">VLOOKUP(A19,$M$1:$W$7,6,FALSE)</f>
        <v>2</v>
      </c>
      <c r="E19" s="20">
        <f t="shared" ref="E19:E24" si="15">VLOOKUP(A19,$M$1:$W$7,5,FALSE)</f>
        <v>85</v>
      </c>
      <c r="F19" s="21">
        <f t="shared" si="10"/>
        <v>0.70588235294117652</v>
      </c>
      <c r="G19">
        <v>20</v>
      </c>
      <c r="H19" s="20">
        <f t="shared" ref="H19:H24" si="16">D19*F19*G19</f>
        <v>28.235294117647062</v>
      </c>
    </row>
    <row r="20" spans="1:9" ht="15.75" thickBot="1" x14ac:dyDescent="0.3">
      <c r="A20" s="30" t="s">
        <v>68</v>
      </c>
      <c r="B20" s="30" t="s">
        <v>0</v>
      </c>
      <c r="C20" s="30">
        <v>1</v>
      </c>
      <c r="D20" s="54">
        <f t="shared" si="14"/>
        <v>2</v>
      </c>
      <c r="E20" s="20">
        <f t="shared" si="15"/>
        <v>85</v>
      </c>
      <c r="F20" s="21">
        <f t="shared" si="10"/>
        <v>0.70588235294117652</v>
      </c>
      <c r="G20">
        <v>20</v>
      </c>
      <c r="H20" s="20">
        <f t="shared" si="16"/>
        <v>28.235294117647062</v>
      </c>
    </row>
    <row r="21" spans="1:9" ht="15.75" thickBot="1" x14ac:dyDescent="0.3">
      <c r="A21" s="30" t="s">
        <v>68</v>
      </c>
      <c r="B21" s="30" t="s">
        <v>112</v>
      </c>
      <c r="C21" s="30">
        <v>1</v>
      </c>
      <c r="D21" s="54">
        <f t="shared" si="14"/>
        <v>2</v>
      </c>
      <c r="E21" s="20">
        <f t="shared" si="15"/>
        <v>85</v>
      </c>
      <c r="F21" s="21">
        <f t="shared" si="10"/>
        <v>0.70588235294117652</v>
      </c>
      <c r="G21">
        <v>20</v>
      </c>
      <c r="H21" s="20">
        <f t="shared" si="16"/>
        <v>28.235294117647062</v>
      </c>
    </row>
    <row r="22" spans="1:9" ht="15.75" thickBot="1" x14ac:dyDescent="0.3">
      <c r="A22" s="30" t="s">
        <v>68</v>
      </c>
      <c r="B22" s="30" t="s">
        <v>11</v>
      </c>
      <c r="C22" s="30">
        <v>1</v>
      </c>
      <c r="D22" s="54">
        <f t="shared" si="14"/>
        <v>2</v>
      </c>
      <c r="E22" s="20">
        <f t="shared" si="15"/>
        <v>85</v>
      </c>
      <c r="F22" s="21">
        <f t="shared" si="10"/>
        <v>0.70588235294117652</v>
      </c>
      <c r="G22">
        <v>20</v>
      </c>
      <c r="H22" s="20">
        <f t="shared" si="16"/>
        <v>28.235294117647062</v>
      </c>
    </row>
    <row r="23" spans="1:9" ht="15.75" thickBot="1" x14ac:dyDescent="0.3">
      <c r="A23" s="30" t="s">
        <v>68</v>
      </c>
      <c r="B23" s="30" t="s">
        <v>12</v>
      </c>
      <c r="C23" s="30">
        <v>1</v>
      </c>
      <c r="D23" s="54">
        <f t="shared" si="14"/>
        <v>2</v>
      </c>
      <c r="E23" s="20">
        <f t="shared" si="15"/>
        <v>85</v>
      </c>
      <c r="F23" s="21">
        <f t="shared" si="10"/>
        <v>0.70588235294117652</v>
      </c>
      <c r="G23">
        <v>20</v>
      </c>
      <c r="H23" s="20">
        <f t="shared" si="16"/>
        <v>28.235294117647062</v>
      </c>
    </row>
    <row r="24" spans="1:9" ht="15.75" thickBot="1" x14ac:dyDescent="0.3">
      <c r="A24" s="30" t="s">
        <v>68</v>
      </c>
      <c r="B24" s="30" t="s">
        <v>6</v>
      </c>
      <c r="C24" s="30">
        <v>1</v>
      </c>
      <c r="D24" s="53">
        <f t="shared" si="14"/>
        <v>2</v>
      </c>
      <c r="E24" s="20">
        <f t="shared" si="15"/>
        <v>85</v>
      </c>
      <c r="F24" s="21">
        <f t="shared" si="10"/>
        <v>0.70588235294117652</v>
      </c>
      <c r="G24">
        <v>20</v>
      </c>
      <c r="H24" s="20">
        <f t="shared" si="16"/>
        <v>28.235294117647062</v>
      </c>
    </row>
    <row r="25" spans="1:9" x14ac:dyDescent="0.25">
      <c r="A25" s="30" t="s">
        <v>10</v>
      </c>
      <c r="B25" s="30" t="s">
        <v>64</v>
      </c>
      <c r="C25" s="30">
        <v>1</v>
      </c>
      <c r="D25" s="55">
        <f>VLOOKUP(A25,$M$1:$W$7,6,FALSE)</f>
        <v>1</v>
      </c>
      <c r="E25">
        <f>VLOOKUP(A25,$M$1:$W$7,5,FALSE)</f>
        <v>33</v>
      </c>
      <c r="F25" s="21">
        <f t="shared" si="10"/>
        <v>1.8181818181818181</v>
      </c>
      <c r="G25">
        <v>20</v>
      </c>
      <c r="H25" s="20">
        <f t="shared" ref="H25" si="17">D25*F25*G25</f>
        <v>36.36363636363636</v>
      </c>
    </row>
    <row r="26" spans="1:9" x14ac:dyDescent="0.25">
      <c r="A26" s="30" t="s">
        <v>10</v>
      </c>
      <c r="B26" s="30" t="s">
        <v>0</v>
      </c>
      <c r="C26" s="30">
        <v>1</v>
      </c>
      <c r="D26" s="53">
        <f>VLOOKUP(A26,$M$1:$W$7,6,FALSE)</f>
        <v>1</v>
      </c>
      <c r="E26">
        <f>VLOOKUP(A26,$M$1:$W$7,5,FALSE)</f>
        <v>33</v>
      </c>
      <c r="F26" s="21">
        <f t="shared" si="10"/>
        <v>1.8181818181818181</v>
      </c>
      <c r="G26">
        <v>20</v>
      </c>
      <c r="H26" s="20">
        <f t="shared" si="12"/>
        <v>36.36363636363636</v>
      </c>
    </row>
    <row r="27" spans="1:9" x14ac:dyDescent="0.25">
      <c r="A27" s="30" t="s">
        <v>10</v>
      </c>
      <c r="B27" s="30" t="s">
        <v>4</v>
      </c>
      <c r="C27" s="30">
        <v>1</v>
      </c>
      <c r="D27" s="53">
        <f>VLOOKUP(A27,$M$1:$W$7,6,FALSE)</f>
        <v>1</v>
      </c>
      <c r="E27">
        <f>VLOOKUP(A27,$M$1:$W$7,5,FALSE)</f>
        <v>33</v>
      </c>
      <c r="F27" s="21">
        <f t="shared" si="10"/>
        <v>1.8181818181818181</v>
      </c>
      <c r="G27">
        <v>20</v>
      </c>
      <c r="H27" s="20">
        <f t="shared" si="12"/>
        <v>36.36363636363636</v>
      </c>
    </row>
    <row r="28" spans="1:9" ht="15.75" thickBot="1" x14ac:dyDescent="0.3">
      <c r="A28" s="30" t="s">
        <v>10</v>
      </c>
      <c r="B28" s="30" t="s">
        <v>80</v>
      </c>
      <c r="C28" s="30">
        <v>1</v>
      </c>
      <c r="D28" s="54">
        <f>VLOOKUP(A28,$M$1:$W$7,6,FALSE)</f>
        <v>1</v>
      </c>
      <c r="E28">
        <f>VLOOKUP(A28,$M$1:$W$7,5,FALSE)</f>
        <v>33</v>
      </c>
      <c r="F28" s="21">
        <f t="shared" si="10"/>
        <v>1.8181818181818181</v>
      </c>
      <c r="G28">
        <v>20</v>
      </c>
      <c r="H28" s="20">
        <f t="shared" si="12"/>
        <v>36.36363636363636</v>
      </c>
    </row>
    <row r="30" spans="1:9" ht="15.75" thickBot="1" x14ac:dyDescent="0.3"/>
    <row r="31" spans="1:9" x14ac:dyDescent="0.25">
      <c r="A31" s="64" t="s">
        <v>82</v>
      </c>
      <c r="B31" s="65"/>
    </row>
    <row r="32" spans="1:9" ht="93.75" x14ac:dyDescent="0.3">
      <c r="A32" s="42" t="s">
        <v>81</v>
      </c>
      <c r="B32" s="43" t="s">
        <v>60</v>
      </c>
      <c r="C32" s="41" t="s">
        <v>58</v>
      </c>
      <c r="D32" s="59" t="s">
        <v>59</v>
      </c>
      <c r="E32" s="62"/>
      <c r="F32" s="61" t="s">
        <v>109</v>
      </c>
      <c r="G32" s="29" t="s">
        <v>57</v>
      </c>
      <c r="H32" s="29" t="s">
        <v>61</v>
      </c>
      <c r="I32" s="29" t="s">
        <v>62</v>
      </c>
    </row>
    <row r="33" spans="1:9" ht="18.75" x14ac:dyDescent="0.25">
      <c r="A33" s="42" t="s">
        <v>64</v>
      </c>
      <c r="B33" s="44">
        <v>520</v>
      </c>
      <c r="C33" s="28">
        <f t="shared" ref="C33:C44" si="18">GETPIVOTDATA("Итого",$I$1,"transaction rq",A33)*3</f>
        <v>542.07840813224664</v>
      </c>
      <c r="D33" s="60">
        <f t="shared" ref="D33:D35" si="19">1-B33/C33</f>
        <v>4.072917829049616E-2</v>
      </c>
      <c r="E33" s="58"/>
      <c r="F33" s="57" t="str">
        <f>VLOOKUP(A33,Соответствие!A:B,2,FALSE)</f>
        <v>Home_Page</v>
      </c>
      <c r="G33" s="63">
        <f>C33/3</f>
        <v>180.69280271074888</v>
      </c>
      <c r="H33" s="52" t="e">
        <f>VLOOKUP(F33,SummaryReport!A:J,8,FALSE)</f>
        <v>#N/A</v>
      </c>
      <c r="I33" s="26" t="e">
        <f>1-G33/H33</f>
        <v>#N/A</v>
      </c>
    </row>
    <row r="34" spans="1:9" ht="18.75" x14ac:dyDescent="0.25">
      <c r="A34" s="45" t="s">
        <v>0</v>
      </c>
      <c r="B34" s="44">
        <v>422</v>
      </c>
      <c r="C34" s="28">
        <f t="shared" si="18"/>
        <v>446.07840813224652</v>
      </c>
      <c r="D34" s="60">
        <f t="shared" si="19"/>
        <v>5.3977972691088283E-2</v>
      </c>
      <c r="E34" s="58"/>
      <c r="F34" s="57" t="str">
        <f>VLOOKUP(A34,Соответствие!A:B,2,FALSE)</f>
        <v>Login</v>
      </c>
      <c r="G34" s="63">
        <f t="shared" ref="G34:G44" si="20">C34/3</f>
        <v>148.69280271074885</v>
      </c>
      <c r="H34" s="52">
        <v>26</v>
      </c>
      <c r="I34" s="26">
        <f>1-G34/H34</f>
        <v>-4.7189539504134173</v>
      </c>
    </row>
    <row r="35" spans="1:9" ht="37.5" x14ac:dyDescent="0.25">
      <c r="A35" s="46" t="s">
        <v>80</v>
      </c>
      <c r="B35" s="44">
        <v>305</v>
      </c>
      <c r="C35" s="28">
        <f t="shared" si="18"/>
        <v>292.14175654853619</v>
      </c>
      <c r="D35" s="60">
        <f t="shared" si="19"/>
        <v>-4.401371308016877E-2</v>
      </c>
      <c r="E35" s="58"/>
      <c r="F35" s="57" t="str">
        <f>VLOOKUP(A35,Соответствие!A:B,2,FALSE)</f>
        <v>Click_Flights</v>
      </c>
      <c r="G35" s="63">
        <f t="shared" si="20"/>
        <v>97.380585516178726</v>
      </c>
      <c r="H35" s="52">
        <f>VLOOKUP(F35,SummaryReport!A:J,8,FALSE)</f>
        <v>106</v>
      </c>
      <c r="I35" s="26"/>
    </row>
    <row r="36" spans="1:9" ht="37.5" x14ac:dyDescent="0.25">
      <c r="A36" s="45" t="s">
        <v>11</v>
      </c>
      <c r="B36" s="44">
        <v>282</v>
      </c>
      <c r="C36" s="28">
        <f t="shared" si="18"/>
        <v>267.75672981056829</v>
      </c>
      <c r="D36" s="56">
        <f t="shared" ref="D36:D45" si="21">1-B36/C36</f>
        <v>-5.3194816800715028E-2</v>
      </c>
      <c r="E36" s="58"/>
      <c r="F36" s="57" t="str">
        <f>VLOOKUP(A36,Соответствие!A:B,2,FALSE)</f>
        <v>Find_Flight</v>
      </c>
      <c r="G36" s="63">
        <f t="shared" si="20"/>
        <v>89.252243270189425</v>
      </c>
      <c r="H36" s="52">
        <f>VLOOKUP(F36,SummaryReport!A:J,8,FALSE)</f>
        <v>92</v>
      </c>
      <c r="I36" s="26">
        <f t="shared" ref="I36:I44" si="22">1-G36/H36</f>
        <v>2.9866920976201916E-2</v>
      </c>
    </row>
    <row r="37" spans="1:9" ht="18.75" x14ac:dyDescent="0.25">
      <c r="A37" s="45" t="s">
        <v>12</v>
      </c>
      <c r="B37" s="44">
        <v>270</v>
      </c>
      <c r="C37" s="28">
        <f t="shared" si="18"/>
        <v>267.75672981056829</v>
      </c>
      <c r="D37" s="56">
        <f t="shared" si="21"/>
        <v>-8.3780160857909181E-3</v>
      </c>
      <c r="E37" s="58"/>
      <c r="F37" s="57" t="str">
        <f>VLOOKUP(A37,Соответствие!A:B,2,FALSE)</f>
        <v>Select_Ticket</v>
      </c>
      <c r="G37" s="63">
        <f t="shared" si="20"/>
        <v>89.252243270189425</v>
      </c>
      <c r="H37" s="52" t="e">
        <f>VLOOKUP(F37,SummaryReport!A:J,8,FALSE)</f>
        <v>#N/A</v>
      </c>
      <c r="I37" s="26" t="e">
        <f t="shared" si="22"/>
        <v>#N/A</v>
      </c>
    </row>
    <row r="38" spans="1:9" ht="18.75" x14ac:dyDescent="0.25">
      <c r="A38" s="45" t="s">
        <v>3</v>
      </c>
      <c r="B38" s="44">
        <v>175</v>
      </c>
      <c r="C38" s="28">
        <f t="shared" si="18"/>
        <v>183.0508474576271</v>
      </c>
      <c r="D38" s="56">
        <f t="shared" si="21"/>
        <v>4.3981481481481399E-2</v>
      </c>
      <c r="E38" s="58"/>
      <c r="F38" s="57" t="str">
        <f>VLOOKUP(A38,Соответствие!A:B,2,FALSE)</f>
        <v>Pay_Ticket</v>
      </c>
      <c r="G38" s="63">
        <f t="shared" si="20"/>
        <v>61.016949152542367</v>
      </c>
      <c r="H38" s="52" t="e">
        <f>VLOOKUP(F38,SummaryReport!A:J,8,FALSE)</f>
        <v>#N/A</v>
      </c>
      <c r="I38" s="26" t="e">
        <f t="shared" si="22"/>
        <v>#N/A</v>
      </c>
    </row>
    <row r="39" spans="1:9" ht="18.75" x14ac:dyDescent="0.25">
      <c r="A39" s="45" t="s">
        <v>4</v>
      </c>
      <c r="B39" s="44">
        <v>280</v>
      </c>
      <c r="C39" s="28">
        <f t="shared" si="18"/>
        <v>274.32167832167829</v>
      </c>
      <c r="D39" s="56">
        <f t="shared" si="21"/>
        <v>-2.0699500356887945E-2</v>
      </c>
      <c r="E39" s="58"/>
      <c r="F39" s="57" t="str">
        <f>VLOOKUP(A39,Соответствие!A:B,2,FALSE)</f>
        <v>Click_Ititerary</v>
      </c>
      <c r="G39" s="63">
        <f t="shared" si="20"/>
        <v>91.440559440559426</v>
      </c>
      <c r="H39" s="52" t="e">
        <f>VLOOKUP(F39,SummaryReport!A:J,8,FALSE)</f>
        <v>#N/A</v>
      </c>
      <c r="I39" s="26" t="e">
        <f t="shared" si="22"/>
        <v>#N/A</v>
      </c>
    </row>
    <row r="40" spans="1:9" ht="18.75" x14ac:dyDescent="0.25">
      <c r="A40" s="45" t="s">
        <v>13</v>
      </c>
      <c r="B40" s="44">
        <v>73</v>
      </c>
      <c r="C40" s="28">
        <f t="shared" si="18"/>
        <v>69.230769230769226</v>
      </c>
      <c r="D40" s="56">
        <f t="shared" si="21"/>
        <v>-5.4444444444444517E-2</v>
      </c>
      <c r="E40" s="58"/>
      <c r="F40" s="57" t="str">
        <f>VLOOKUP(A40,Соответствие!A:B,2,FALSE)</f>
        <v>Cancel_Itinerary</v>
      </c>
      <c r="G40" s="63">
        <f t="shared" si="20"/>
        <v>23.076923076923077</v>
      </c>
      <c r="H40" s="52" t="e">
        <f>VLOOKUP(F40,SummaryReport!A:J,8,FALSE)</f>
        <v>#N/A</v>
      </c>
      <c r="I40" s="26" t="e">
        <f t="shared" si="22"/>
        <v>#N/A</v>
      </c>
    </row>
    <row r="41" spans="1:9" ht="18.75" x14ac:dyDescent="0.25">
      <c r="A41" s="45" t="s">
        <v>6</v>
      </c>
      <c r="B41" s="44">
        <v>326</v>
      </c>
      <c r="C41" s="28">
        <f t="shared" si="18"/>
        <v>336.98749904133746</v>
      </c>
      <c r="D41" s="56">
        <f t="shared" si="21"/>
        <v>3.2605064201475464E-2</v>
      </c>
      <c r="E41" s="58"/>
      <c r="F41" s="57" t="str">
        <f>VLOOKUP(A41,Соответствие!A:B,2,FALSE)</f>
        <v>Logout</v>
      </c>
      <c r="G41" s="63">
        <f t="shared" si="20"/>
        <v>112.32916634711249</v>
      </c>
      <c r="H41" s="52" t="e">
        <f>VLOOKUP(F41,SummaryReport!A:J,8,FALSE)</f>
        <v>#N/A</v>
      </c>
      <c r="I41" s="26" t="e">
        <f t="shared" si="22"/>
        <v>#N/A</v>
      </c>
    </row>
    <row r="42" spans="1:9" ht="37.5" x14ac:dyDescent="0.25">
      <c r="A42" s="45" t="s">
        <v>66</v>
      </c>
      <c r="B42" s="44">
        <v>97</v>
      </c>
      <c r="C42" s="28">
        <f t="shared" si="18"/>
        <v>96</v>
      </c>
      <c r="D42" s="56">
        <f t="shared" si="21"/>
        <v>-1.0416666666666741E-2</v>
      </c>
      <c r="E42" s="58"/>
      <c r="F42" s="57" t="str">
        <f>VLOOKUP(A42,Соответствие!A:B,2,FALSE)</f>
        <v>click_sing_up</v>
      </c>
      <c r="G42" s="63">
        <f t="shared" si="20"/>
        <v>32</v>
      </c>
      <c r="H42" s="52"/>
      <c r="I42" s="26" t="e">
        <f t="shared" si="22"/>
        <v>#DIV/0!</v>
      </c>
    </row>
    <row r="43" spans="1:9" ht="18.75" x14ac:dyDescent="0.25">
      <c r="A43" s="45" t="s">
        <v>65</v>
      </c>
      <c r="B43" s="44">
        <v>97</v>
      </c>
      <c r="C43" s="28">
        <f t="shared" si="18"/>
        <v>96</v>
      </c>
      <c r="D43" s="56">
        <f t="shared" si="21"/>
        <v>-1.0416666666666741E-2</v>
      </c>
      <c r="E43" s="58"/>
      <c r="F43" s="57" t="str">
        <f>VLOOKUP(A43,Соответствие!A:B,2,FALSE)</f>
        <v>registring</v>
      </c>
      <c r="G43" s="63">
        <f t="shared" si="20"/>
        <v>32</v>
      </c>
      <c r="H43" s="52"/>
      <c r="I43" s="26" t="e">
        <f t="shared" si="22"/>
        <v>#DIV/0!</v>
      </c>
    </row>
    <row r="44" spans="1:9" ht="37.5" x14ac:dyDescent="0.25">
      <c r="A44" s="45" t="s">
        <v>67</v>
      </c>
      <c r="B44" s="44">
        <v>97</v>
      </c>
      <c r="C44" s="28">
        <f t="shared" si="18"/>
        <v>96</v>
      </c>
      <c r="D44" s="56">
        <f t="shared" si="21"/>
        <v>-1.0416666666666741E-2</v>
      </c>
      <c r="E44" s="58"/>
      <c r="F44" s="57" t="str">
        <f>VLOOKUP(A44,Соответствие!A:B,2,FALSE)</f>
        <v>success</v>
      </c>
      <c r="G44" s="63">
        <f t="shared" si="20"/>
        <v>32</v>
      </c>
      <c r="H44" s="52"/>
      <c r="I44" s="26" t="e">
        <f t="shared" si="22"/>
        <v>#DIV/0!</v>
      </c>
    </row>
    <row r="45" spans="1:9" ht="19.5" thickBot="1" x14ac:dyDescent="0.3">
      <c r="A45" s="47" t="s">
        <v>7</v>
      </c>
      <c r="B45" s="48">
        <f>SUM(B33:B44)</f>
        <v>2944</v>
      </c>
      <c r="C45" s="27">
        <f>SUM(C33:C44)</f>
        <v>2967.4028264855774</v>
      </c>
      <c r="D45" s="25">
        <f t="shared" si="21"/>
        <v>7.8866361778371363E-3</v>
      </c>
    </row>
    <row r="47" spans="1:9" x14ac:dyDescent="0.25">
      <c r="C47" s="35" t="s">
        <v>79</v>
      </c>
      <c r="D47" s="35"/>
      <c r="E47" s="35"/>
      <c r="F47" s="35"/>
      <c r="G47" s="35"/>
      <c r="H47" s="35"/>
    </row>
    <row r="48" spans="1:9" x14ac:dyDescent="0.25">
      <c r="B48" t="s">
        <v>111</v>
      </c>
      <c r="C48" t="s">
        <v>78</v>
      </c>
      <c r="D48" t="s">
        <v>74</v>
      </c>
      <c r="E48" t="s">
        <v>76</v>
      </c>
      <c r="F48" t="s">
        <v>75</v>
      </c>
      <c r="G48" t="s">
        <v>77</v>
      </c>
      <c r="H48" t="s">
        <v>110</v>
      </c>
    </row>
    <row r="49" spans="1:9" x14ac:dyDescent="0.25">
      <c r="A49" t="s">
        <v>69</v>
      </c>
      <c r="B49" s="36">
        <f>124/3</f>
        <v>41.333333333333336</v>
      </c>
      <c r="C49" s="40">
        <v>57</v>
      </c>
      <c r="D49" s="36">
        <f>60/C49</f>
        <v>1.0526315789473684</v>
      </c>
      <c r="E49" s="51">
        <v>20</v>
      </c>
      <c r="F49" s="49">
        <f>B49/(D49*E49)</f>
        <v>1.9633333333333336</v>
      </c>
      <c r="G49" s="20">
        <f>ROUND(F49,0)</f>
        <v>2</v>
      </c>
      <c r="H49" s="20">
        <f>G49*D49*E49</f>
        <v>42.105263157894733</v>
      </c>
    </row>
    <row r="50" spans="1:9" x14ac:dyDescent="0.25">
      <c r="A50" t="s">
        <v>70</v>
      </c>
      <c r="B50" s="36">
        <f>150/3</f>
        <v>50</v>
      </c>
      <c r="C50" s="40">
        <v>25</v>
      </c>
      <c r="D50" s="36">
        <f t="shared" ref="D50:D53" si="23">60/C50</f>
        <v>2.4</v>
      </c>
      <c r="E50" s="51">
        <v>20</v>
      </c>
      <c r="F50" s="49">
        <f>B50/(D50*E50)</f>
        <v>1.0416666666666667</v>
      </c>
      <c r="G50" s="20">
        <f t="shared" ref="G50:G53" si="24">ROUND(F50,0)</f>
        <v>1</v>
      </c>
      <c r="H50" s="20">
        <f t="shared" ref="H50:H53" si="25">G50*D50*E50</f>
        <v>48</v>
      </c>
      <c r="I50" s="35"/>
    </row>
    <row r="51" spans="1:9" x14ac:dyDescent="0.25">
      <c r="A51" t="s">
        <v>71</v>
      </c>
      <c r="B51" s="37">
        <f>30/3</f>
        <v>10</v>
      </c>
      <c r="C51" s="50">
        <v>115</v>
      </c>
      <c r="D51" s="36">
        <f t="shared" si="23"/>
        <v>0.52173913043478259</v>
      </c>
      <c r="E51" s="51">
        <v>20</v>
      </c>
      <c r="F51" s="49">
        <f>B51/(D51*E51)</f>
        <v>0.95833333333333337</v>
      </c>
      <c r="G51" s="20">
        <v>1</v>
      </c>
      <c r="H51" s="20">
        <f t="shared" si="25"/>
        <v>10.434782608695652</v>
      </c>
    </row>
    <row r="52" spans="1:9" x14ac:dyDescent="0.25">
      <c r="A52" t="s">
        <v>72</v>
      </c>
      <c r="B52" s="36">
        <f>20/3</f>
        <v>6.666666666666667</v>
      </c>
      <c r="C52" s="40">
        <v>180</v>
      </c>
      <c r="D52" s="36">
        <f t="shared" si="23"/>
        <v>0.33333333333333331</v>
      </c>
      <c r="E52" s="51">
        <v>20</v>
      </c>
      <c r="F52" s="49">
        <f>B52/(D52*E52)</f>
        <v>1.0000000000000002</v>
      </c>
      <c r="G52" s="20">
        <v>1</v>
      </c>
      <c r="H52" s="20">
        <f t="shared" si="25"/>
        <v>6.6666666666666661</v>
      </c>
    </row>
    <row r="53" spans="1:9" x14ac:dyDescent="0.25">
      <c r="A53" t="s">
        <v>73</v>
      </c>
      <c r="B53" s="36">
        <f>120/3</f>
        <v>40</v>
      </c>
      <c r="C53" s="40">
        <v>30</v>
      </c>
      <c r="D53" s="36">
        <f t="shared" si="23"/>
        <v>2</v>
      </c>
      <c r="E53" s="51">
        <v>20</v>
      </c>
      <c r="F53" s="49">
        <f>B53/(D53*E53)</f>
        <v>1</v>
      </c>
      <c r="G53" s="20">
        <f t="shared" si="24"/>
        <v>1</v>
      </c>
      <c r="H53" s="20">
        <f t="shared" si="25"/>
        <v>40</v>
      </c>
      <c r="I53" s="34">
        <f>1-B49/H49</f>
        <v>1.8333333333333202E-2</v>
      </c>
    </row>
    <row r="54" spans="1:9" x14ac:dyDescent="0.25">
      <c r="G54" s="20">
        <f>SUM(G49:G53)</f>
        <v>6</v>
      </c>
      <c r="I54" s="34">
        <f>1-B50/H50</f>
        <v>-4.1666666666666741E-2</v>
      </c>
    </row>
    <row r="55" spans="1:9" x14ac:dyDescent="0.25">
      <c r="I55" s="34">
        <f>1-B51/H51</f>
        <v>4.166666666666663E-2</v>
      </c>
    </row>
    <row r="56" spans="1:9" x14ac:dyDescent="0.25">
      <c r="I56" s="34">
        <f>1-B52/H52</f>
        <v>0</v>
      </c>
    </row>
    <row r="57" spans="1:9" x14ac:dyDescent="0.25">
      <c r="I57" s="34">
        <f>1-B53/H53</f>
        <v>0</v>
      </c>
    </row>
  </sheetData>
  <mergeCells count="1">
    <mergeCell ref="A31:B31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83</v>
      </c>
      <c r="B1" t="s">
        <v>84</v>
      </c>
    </row>
    <row r="2" spans="1:2" x14ac:dyDescent="0.25">
      <c r="A2" t="str">
        <f>'Автоматизированный расчет'!A33</f>
        <v>Главная Welcome страница</v>
      </c>
      <c r="B2" t="s">
        <v>113</v>
      </c>
    </row>
    <row r="3" spans="1:2" x14ac:dyDescent="0.25">
      <c r="A3" t="str">
        <f>'Автоматизированный расчет'!A34</f>
        <v>Вход в систему</v>
      </c>
      <c r="B3" t="s">
        <v>114</v>
      </c>
    </row>
    <row r="4" spans="1:2" x14ac:dyDescent="0.25">
      <c r="A4" t="str">
        <f>'Автоматизированный расчет'!A35</f>
        <v>Переход на страницу поиска билетов</v>
      </c>
      <c r="B4" t="s">
        <v>116</v>
      </c>
    </row>
    <row r="5" spans="1:2" x14ac:dyDescent="0.25">
      <c r="A5" t="str">
        <f>'Автоматизированный расчет'!A36</f>
        <v xml:space="preserve">Заполнение полей для поиска билета </v>
      </c>
      <c r="B5" t="s">
        <v>115</v>
      </c>
    </row>
    <row r="6" spans="1:2" x14ac:dyDescent="0.25">
      <c r="A6" t="str">
        <f>'Автоматизированный расчет'!A37</f>
        <v xml:space="preserve">Выбор рейса из найденных </v>
      </c>
      <c r="B6" t="s">
        <v>117</v>
      </c>
    </row>
    <row r="7" spans="1:2" x14ac:dyDescent="0.25">
      <c r="A7" t="str">
        <f>'Автоматизированный расчет'!A38</f>
        <v>Оплата билета</v>
      </c>
      <c r="B7" t="s">
        <v>118</v>
      </c>
    </row>
    <row r="8" spans="1:2" x14ac:dyDescent="0.25">
      <c r="A8" t="str">
        <f>'Автоматизированный расчет'!A39</f>
        <v>Просмотр квитанций</v>
      </c>
      <c r="B8" t="s">
        <v>119</v>
      </c>
    </row>
    <row r="9" spans="1:2" x14ac:dyDescent="0.25">
      <c r="A9" t="str">
        <f>'Автоматизированный расчет'!A40</f>
        <v xml:space="preserve">Отмена бронирования </v>
      </c>
      <c r="B9" t="s">
        <v>120</v>
      </c>
    </row>
    <row r="10" spans="1:2" x14ac:dyDescent="0.25">
      <c r="A10" t="str">
        <f>'Автоматизированный расчет'!A41</f>
        <v>Выход из системы</v>
      </c>
      <c r="B10" t="s">
        <v>121</v>
      </c>
    </row>
    <row r="11" spans="1:2" x14ac:dyDescent="0.25">
      <c r="A11" t="str">
        <f>'Автоматизированный расчет'!A42</f>
        <v>Перход на страницу регистрации</v>
      </c>
      <c r="B11" t="s">
        <v>122</v>
      </c>
    </row>
    <row r="12" spans="1:2" x14ac:dyDescent="0.25">
      <c r="A12" t="str">
        <f>'Автоматизированный расчет'!A43</f>
        <v>Заполнение полей регистарции</v>
      </c>
      <c r="B12" t="s">
        <v>123</v>
      </c>
    </row>
    <row r="13" spans="1:2" x14ac:dyDescent="0.25">
      <c r="A13" t="str">
        <f>'Автоматизированный расчет'!A44</f>
        <v>Переход на следуюущий эран после регистарции</v>
      </c>
      <c r="B13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0" sqref="A10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28</v>
      </c>
      <c r="I1" t="s">
        <v>29</v>
      </c>
      <c r="J1" t="s">
        <v>30</v>
      </c>
    </row>
    <row r="2" spans="1:10" x14ac:dyDescent="0.25">
      <c r="A2" t="s">
        <v>92</v>
      </c>
      <c r="B2" t="s">
        <v>93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 x14ac:dyDescent="0.25">
      <c r="A3" t="s">
        <v>94</v>
      </c>
      <c r="B3" t="s">
        <v>93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 x14ac:dyDescent="0.25">
      <c r="A4" t="s">
        <v>95</v>
      </c>
      <c r="B4" t="s">
        <v>93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 x14ac:dyDescent="0.25">
      <c r="A5" t="s">
        <v>96</v>
      </c>
      <c r="B5" t="s">
        <v>93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 x14ac:dyDescent="0.25">
      <c r="A6" t="s">
        <v>97</v>
      </c>
      <c r="B6" t="s">
        <v>93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 x14ac:dyDescent="0.25">
      <c r="A7" t="s">
        <v>98</v>
      </c>
      <c r="B7" t="s">
        <v>93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 x14ac:dyDescent="0.25">
      <c r="A8" t="s">
        <v>99</v>
      </c>
      <c r="B8" t="s">
        <v>93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 x14ac:dyDescent="0.25">
      <c r="A9" t="s">
        <v>100</v>
      </c>
      <c r="B9" t="s">
        <v>93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 x14ac:dyDescent="0.25">
      <c r="A10" t="s">
        <v>101</v>
      </c>
      <c r="B10" t="s">
        <v>93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 x14ac:dyDescent="0.25">
      <c r="A11" t="s">
        <v>24</v>
      </c>
      <c r="B11" t="s">
        <v>93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 x14ac:dyDescent="0.25">
      <c r="A12" t="s">
        <v>85</v>
      </c>
      <c r="B12" t="s">
        <v>93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 x14ac:dyDescent="0.25">
      <c r="A13" t="s">
        <v>102</v>
      </c>
      <c r="B13" t="s">
        <v>93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 x14ac:dyDescent="0.25">
      <c r="A14" t="s">
        <v>103</v>
      </c>
      <c r="B14" t="s">
        <v>93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 x14ac:dyDescent="0.25">
      <c r="A15" t="s">
        <v>104</v>
      </c>
      <c r="B15" t="s">
        <v>93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 x14ac:dyDescent="0.25">
      <c r="A16" t="s">
        <v>105</v>
      </c>
      <c r="B16" t="s">
        <v>93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 x14ac:dyDescent="0.25">
      <c r="A17" t="s">
        <v>106</v>
      </c>
      <c r="B17" t="s">
        <v>93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 x14ac:dyDescent="0.25">
      <c r="A18" t="s">
        <v>107</v>
      </c>
      <c r="B18" t="s">
        <v>93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 x14ac:dyDescent="0.25">
      <c r="A19" t="s">
        <v>108</v>
      </c>
      <c r="B19" t="s">
        <v>93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6" t="s">
        <v>33</v>
      </c>
      <c r="F9" s="66"/>
      <c r="G9" s="66"/>
      <c r="H9" s="66"/>
      <c r="I9" s="66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47.2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31.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6" t="s">
        <v>31</v>
      </c>
      <c r="F23" s="66"/>
      <c r="G23" s="66"/>
      <c r="H23" s="66"/>
      <c r="I23" s="66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6" t="s">
        <v>32</v>
      </c>
      <c r="F35" s="66"/>
      <c r="G35" s="66"/>
      <c r="H35" s="66"/>
      <c r="I35" s="66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Алексей Сафонов</cp:lastModifiedBy>
  <dcterms:created xsi:type="dcterms:W3CDTF">2015-06-05T18:19:34Z</dcterms:created>
  <dcterms:modified xsi:type="dcterms:W3CDTF">2022-09-13T09:37:18Z</dcterms:modified>
</cp:coreProperties>
</file>