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showSheetTabs="0" xWindow="480" yWindow="300" windowWidth="18500" windowHeight="11020" tabRatio="0" activeTab="8"/>
  </bookViews>
  <sheets>
    <sheet name="رئيسية" sheetId="16" r:id="rId1"/>
    <sheet name="branche" sheetId="19" state="hidden" r:id="rId2"/>
    <sheet name="Nomenclature 2018 Tous modes " sheetId="4" state="hidden" r:id="rId3"/>
    <sheet name="nomenclature 2018 révisée" sheetId="5" state="hidden" r:id="rId4"/>
    <sheet name="Répertoire des FQ" sheetId="6" state="hidden" r:id="rId5"/>
    <sheet name="Répertoire FQ" sheetId="7" state="hidden" r:id="rId6"/>
    <sheet name="Répertoire des passerelles" sheetId="8" state="hidden" r:id="rId7"/>
    <sheet name="Répertoire des passerelles (2)" sheetId="9" state="hidden" r:id="rId8"/>
    <sheet name="DIPLOME" sheetId="1" r:id="rId9"/>
    <sheet name="QUALIF" sheetId="14" r:id="rId10"/>
    <sheet name="PASSER" sheetId="15" r:id="rId11"/>
    <sheet name="Liste" sheetId="17" r:id="rId12"/>
  </sheets>
  <externalReferences>
    <externalReference r:id="rId13"/>
  </externalReferences>
  <definedNames>
    <definedName name="_xlnm._FilterDatabase" localSheetId="3" hidden="1">'nomenclature 2018 révisée'!$A$4:$H$302</definedName>
    <definedName name="_xlnm._FilterDatabase" localSheetId="2" hidden="1">'Nomenclature 2018 Tous modes '!$F$4:$M$308</definedName>
    <definedName name="_xlnm._FilterDatabase" localSheetId="4" hidden="1">'Répertoire des FQ'!$D$3:$K$148</definedName>
    <definedName name="_xlnm._FilterDatabase" localSheetId="6" hidden="1">'Répertoire des passerelles'!$D$3:$Q$144</definedName>
    <definedName name="_xlnm._FilterDatabase" localSheetId="7" hidden="1">'Répertoire des passerelles (2)'!$B$3:$M$147</definedName>
    <definedName name="branche" localSheetId="11">#REF!</definedName>
    <definedName name="Branche">branche!$B$2:$B$24</definedName>
    <definedName name="BRANCHE2">branche!$B$1:$D$24</definedName>
    <definedName name="branche3">branche!$A$1:$D$24</definedName>
    <definedName name="ECHELON">'[1]القائمة الاسمية'!$BY$5:$CM$26</definedName>
    <definedName name="LIST">Liste!$1:$1048576</definedName>
    <definedName name="NOMCAR">'Nomenclature 2018 Tous modes '!$B$5:$M$480</definedName>
    <definedName name="NOMCFR">'nomenclature 2018 révisée'!$1:$1048576</definedName>
    <definedName name="NOMFR">#REF!</definedName>
    <definedName name="PASSAR">'Répertoire des passerelles'!$B$4:$Q$225</definedName>
    <definedName name="PASSFR">'Répertoire des passerelles (2)'!$B$4:$M$225</definedName>
    <definedName name="PV">Liste!$C$4:$M$99</definedName>
    <definedName name="QUALAR">'Répertoire des FQ'!$B$4:$K$249</definedName>
    <definedName name="QUALFR">'Répertoire FQ'!$A$4:$F$200</definedName>
    <definedName name="res">#REF!</definedName>
    <definedName name="sex">branche!$F$1:$F$3</definedName>
    <definedName name="SPECIALITE" localSheetId="10">PASSER!$I$5:$V$49</definedName>
    <definedName name="SPECIALITE" localSheetId="9">QUALIF!$F$4:$M$51</definedName>
    <definedName name="SPECIALITE">DIPLOME!$F$4:$O$66</definedName>
    <definedName name="specialite2">Liste!$AA$2994:$AI$3063</definedName>
    <definedName name="specialite3">Liste!$AK$2994:$AR$3041</definedName>
    <definedName name="specialite4">Liste!$AT$2994:$BG$3039</definedName>
    <definedName name="Stage">'[1]القائمة الاسمية'!$CO$5:$EO$26</definedName>
    <definedName name="TAB">'[1]القائمة الاسمية'!$A$4:$AR$60</definedName>
    <definedName name="Tit">'[1]القائمة الاسمية'!$AT$5:$BW$60</definedName>
    <definedName name="_xlnm.Print_Area" localSheetId="11">Liste!$C$2:$M$68</definedName>
    <definedName name="_xlnm.Print_Area" localSheetId="3">'nomenclature 2018 révisée'!$A$1:$H$499</definedName>
  </definedNames>
  <calcPr calcId="144525"/>
</workbook>
</file>

<file path=xl/calcChain.xml><?xml version="1.0" encoding="utf-8"?>
<calcChain xmlns="http://schemas.openxmlformats.org/spreadsheetml/2006/main">
  <c r="E34" i="6" l="1"/>
  <c r="E33" i="6"/>
  <c r="E32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C16" i="17"/>
  <c r="C17" i="17"/>
  <c r="C18" i="17"/>
  <c r="C19" i="17"/>
  <c r="C20" i="17"/>
  <c r="C21" i="17"/>
  <c r="C22" i="17"/>
  <c r="C23" i="17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 s="1"/>
  <c r="C57" i="17" s="1"/>
  <c r="C58" i="17" s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5" i="17"/>
  <c r="C6" i="17" s="1"/>
  <c r="C7" i="17" s="1"/>
  <c r="C8" i="17" s="1"/>
  <c r="C9" i="17" s="1"/>
  <c r="C10" i="17" s="1"/>
  <c r="C11" i="17" s="1"/>
  <c r="C12" i="17" s="1"/>
  <c r="C13" i="17" s="1"/>
  <c r="C14" i="17" s="1"/>
  <c r="C15" i="17" s="1"/>
  <c r="BC3032" i="17"/>
  <c r="C163" i="6" l="1"/>
  <c r="B163" i="6" s="1"/>
  <c r="C159" i="6"/>
  <c r="B159" i="6" s="1"/>
  <c r="BD2995" i="17"/>
  <c r="BF2995" i="17"/>
  <c r="BG3039" i="17"/>
  <c r="BE3039" i="17"/>
  <c r="BC3039" i="17"/>
  <c r="BA3039" i="17"/>
  <c r="AY3039" i="17"/>
  <c r="AW3039" i="17"/>
  <c r="BG3038" i="17"/>
  <c r="BE3038" i="17"/>
  <c r="BC3038" i="17"/>
  <c r="AY3038" i="17"/>
  <c r="BG3037" i="17"/>
  <c r="BC3037" i="17"/>
  <c r="AY3037" i="17"/>
  <c r="BG3036" i="17"/>
  <c r="BC3036" i="17"/>
  <c r="AY3036" i="17"/>
  <c r="BG3035" i="17"/>
  <c r="BC3035" i="17"/>
  <c r="AY3035" i="17"/>
  <c r="BG3034" i="17"/>
  <c r="BC3034" i="17"/>
  <c r="AY3034" i="17"/>
  <c r="BG3033" i="17"/>
  <c r="BC3033" i="17"/>
  <c r="AY3033" i="17"/>
  <c r="BG3032" i="17"/>
  <c r="AY2995" i="17"/>
  <c r="AW2996" i="17"/>
  <c r="AY2996" i="17"/>
  <c r="BA2996" i="17"/>
  <c r="BC2996" i="17"/>
  <c r="BE2996" i="17"/>
  <c r="BG2996" i="17"/>
  <c r="AW2997" i="17"/>
  <c r="AY2997" i="17"/>
  <c r="BA2997" i="17"/>
  <c r="BC2997" i="17"/>
  <c r="BE2997" i="17"/>
  <c r="BG2997" i="17"/>
  <c r="AW2998" i="17"/>
  <c r="AY2998" i="17"/>
  <c r="BA2998" i="17"/>
  <c r="BC2998" i="17"/>
  <c r="BE2998" i="17"/>
  <c r="BG2998" i="17"/>
  <c r="AW2999" i="17"/>
  <c r="AY2999" i="17"/>
  <c r="BA2999" i="17"/>
  <c r="BC2999" i="17"/>
  <c r="BE2999" i="17"/>
  <c r="BG2999" i="17"/>
  <c r="AW3000" i="17"/>
  <c r="AY3000" i="17"/>
  <c r="BA3000" i="17"/>
  <c r="BC3000" i="17"/>
  <c r="BE3000" i="17"/>
  <c r="BG3000" i="17"/>
  <c r="AW3001" i="17"/>
  <c r="AY3001" i="17"/>
  <c r="BA3001" i="17"/>
  <c r="BC3001" i="17"/>
  <c r="BE3001" i="17"/>
  <c r="BG3001" i="17"/>
  <c r="AW3002" i="17"/>
  <c r="AY3002" i="17"/>
  <c r="BA3002" i="17"/>
  <c r="BC3002" i="17"/>
  <c r="BE3002" i="17"/>
  <c r="BG3002" i="17"/>
  <c r="AW3003" i="17"/>
  <c r="AY3003" i="17"/>
  <c r="BA3003" i="17"/>
  <c r="BC3003" i="17"/>
  <c r="BE3003" i="17"/>
  <c r="BG3003" i="17"/>
  <c r="AW3004" i="17"/>
  <c r="AY3004" i="17"/>
  <c r="BA3004" i="17"/>
  <c r="BC3004" i="17"/>
  <c r="BE3004" i="17"/>
  <c r="BG3004" i="17"/>
  <c r="AW3005" i="17"/>
  <c r="AY3005" i="17"/>
  <c r="BA3005" i="17"/>
  <c r="BC3005" i="17"/>
  <c r="BE3005" i="17"/>
  <c r="BG3005" i="17"/>
  <c r="AW3006" i="17"/>
  <c r="AY3006" i="17"/>
  <c r="BA3006" i="17"/>
  <c r="BC3006" i="17"/>
  <c r="BE3006" i="17"/>
  <c r="BG3006" i="17"/>
  <c r="AW3007" i="17"/>
  <c r="AY3007" i="17"/>
  <c r="BA3007" i="17"/>
  <c r="BC3007" i="17"/>
  <c r="BE3007" i="17"/>
  <c r="BG3007" i="17"/>
  <c r="AW3008" i="17"/>
  <c r="AY3008" i="17"/>
  <c r="BA3008" i="17"/>
  <c r="BC3008" i="17"/>
  <c r="BE3008" i="17"/>
  <c r="BG3008" i="17"/>
  <c r="AW3009" i="17"/>
  <c r="AY3009" i="17"/>
  <c r="BA3009" i="17"/>
  <c r="BC3009" i="17"/>
  <c r="BE3009" i="17"/>
  <c r="BG3009" i="17"/>
  <c r="AW3010" i="17"/>
  <c r="AY3010" i="17"/>
  <c r="BA3010" i="17"/>
  <c r="BC3010" i="17"/>
  <c r="BE3010" i="17"/>
  <c r="BG3010" i="17"/>
  <c r="AW3011" i="17"/>
  <c r="AY3011" i="17"/>
  <c r="BA3011" i="17"/>
  <c r="BC3011" i="17"/>
  <c r="BE3011" i="17"/>
  <c r="BG3011" i="17"/>
  <c r="AW3012" i="17"/>
  <c r="AY3012" i="17"/>
  <c r="BA3012" i="17"/>
  <c r="BC3012" i="17"/>
  <c r="BE3012" i="17"/>
  <c r="BG3012" i="17"/>
  <c r="AW3013" i="17"/>
  <c r="AY3013" i="17"/>
  <c r="BA3013" i="17"/>
  <c r="BC3013" i="17"/>
  <c r="BE3013" i="17"/>
  <c r="BG3013" i="17"/>
  <c r="AW3014" i="17"/>
  <c r="AY3014" i="17"/>
  <c r="BA3014" i="17"/>
  <c r="BC3014" i="17"/>
  <c r="BE3014" i="17"/>
  <c r="BG3014" i="17"/>
  <c r="AW3015" i="17"/>
  <c r="AY3015" i="17"/>
  <c r="BA3015" i="17"/>
  <c r="BC3015" i="17"/>
  <c r="BE3015" i="17"/>
  <c r="BG3015" i="17"/>
  <c r="AW3016" i="17"/>
  <c r="AY3016" i="17"/>
  <c r="BA3016" i="17"/>
  <c r="BC3016" i="17"/>
  <c r="BE3016" i="17"/>
  <c r="BG3016" i="17"/>
  <c r="AW3017" i="17"/>
  <c r="AY3017" i="17"/>
  <c r="BA3017" i="17"/>
  <c r="BC3017" i="17"/>
  <c r="BE3017" i="17"/>
  <c r="BG3017" i="17"/>
  <c r="AW3018" i="17"/>
  <c r="AY3018" i="17"/>
  <c r="BA3018" i="17"/>
  <c r="BC3018" i="17"/>
  <c r="BE3018" i="17"/>
  <c r="BG3018" i="17"/>
  <c r="AW3019" i="17"/>
  <c r="AY3019" i="17"/>
  <c r="BA3019" i="17"/>
  <c r="BC3019" i="17"/>
  <c r="BE3019" i="17"/>
  <c r="BG3019" i="17"/>
  <c r="AW3020" i="17"/>
  <c r="AY3020" i="17"/>
  <c r="BA3020" i="17"/>
  <c r="BC3020" i="17"/>
  <c r="BE3020" i="17"/>
  <c r="BG3020" i="17"/>
  <c r="AW3021" i="17"/>
  <c r="AY3021" i="17"/>
  <c r="BA3021" i="17"/>
  <c r="BC3021" i="17"/>
  <c r="BE3021" i="17"/>
  <c r="BG3021" i="17"/>
  <c r="AW3022" i="17"/>
  <c r="AY3022" i="17"/>
  <c r="BA3022" i="17"/>
  <c r="BC3022" i="17"/>
  <c r="BE3022" i="17"/>
  <c r="BG3022" i="17"/>
  <c r="AW3023" i="17"/>
  <c r="AY3023" i="17"/>
  <c r="BA3023" i="17"/>
  <c r="BC3023" i="17"/>
  <c r="BE3023" i="17"/>
  <c r="BG3023" i="17"/>
  <c r="AW3024" i="17"/>
  <c r="AY3024" i="17"/>
  <c r="BA3024" i="17"/>
  <c r="BC3024" i="17"/>
  <c r="BE3024" i="17"/>
  <c r="BG3024" i="17"/>
  <c r="AW3025" i="17"/>
  <c r="AY3025" i="17"/>
  <c r="BA3025" i="17"/>
  <c r="BC3025" i="17"/>
  <c r="BE3025" i="17"/>
  <c r="BG3025" i="17"/>
  <c r="AW3026" i="17"/>
  <c r="AY3026" i="17"/>
  <c r="BA3026" i="17"/>
  <c r="BC3026" i="17"/>
  <c r="BE3026" i="17"/>
  <c r="BG3026" i="17"/>
  <c r="AW3027" i="17"/>
  <c r="AY3027" i="17"/>
  <c r="BA3027" i="17"/>
  <c r="BC3027" i="17"/>
  <c r="BE3027" i="17"/>
  <c r="BG3027" i="17"/>
  <c r="AW3028" i="17"/>
  <c r="AY3028" i="17"/>
  <c r="BA3028" i="17"/>
  <c r="BC3028" i="17"/>
  <c r="BE3028" i="17"/>
  <c r="BG3028" i="17"/>
  <c r="AW3029" i="17"/>
  <c r="AY3029" i="17"/>
  <c r="BA3029" i="17"/>
  <c r="BC3029" i="17"/>
  <c r="BE3029" i="17"/>
  <c r="BG3029" i="17"/>
  <c r="AW3030" i="17"/>
  <c r="AY3030" i="17"/>
  <c r="BA3030" i="17"/>
  <c r="BC3030" i="17"/>
  <c r="BE3030" i="17"/>
  <c r="BG3030" i="17"/>
  <c r="AW3031" i="17"/>
  <c r="AY3031" i="17"/>
  <c r="BA3031" i="17"/>
  <c r="BC3031" i="17"/>
  <c r="BE3031" i="17"/>
  <c r="BG3031" i="17"/>
  <c r="AW3032" i="17"/>
  <c r="AY3032" i="17"/>
  <c r="BA3032" i="17"/>
  <c r="AV2996" i="17"/>
  <c r="AX2996" i="17"/>
  <c r="AZ2996" i="17"/>
  <c r="BB2996" i="17"/>
  <c r="BD2996" i="17"/>
  <c r="BF2996" i="17"/>
  <c r="AV2997" i="17"/>
  <c r="AX2997" i="17"/>
  <c r="AZ2997" i="17"/>
  <c r="BB2997" i="17"/>
  <c r="BD2997" i="17"/>
  <c r="BF2997" i="17"/>
  <c r="AV2998" i="17"/>
  <c r="AX2998" i="17"/>
  <c r="AZ2998" i="17"/>
  <c r="BB2998" i="17"/>
  <c r="BD2998" i="17"/>
  <c r="BF2998" i="17"/>
  <c r="AV2999" i="17"/>
  <c r="AX2999" i="17"/>
  <c r="AZ2999" i="17"/>
  <c r="BB2999" i="17"/>
  <c r="BD2999" i="17"/>
  <c r="BF2999" i="17"/>
  <c r="AV3000" i="17"/>
  <c r="AX3000" i="17"/>
  <c r="AZ3000" i="17"/>
  <c r="BB3000" i="17"/>
  <c r="BD3000" i="17"/>
  <c r="BF3000" i="17"/>
  <c r="AV3001" i="17"/>
  <c r="AX3001" i="17"/>
  <c r="AZ3001" i="17"/>
  <c r="BB3001" i="17"/>
  <c r="BD3001" i="17"/>
  <c r="BF3001" i="17"/>
  <c r="AV3002" i="17"/>
  <c r="AX3002" i="17"/>
  <c r="AZ3002" i="17"/>
  <c r="BB3002" i="17"/>
  <c r="BD3002" i="17"/>
  <c r="BF3002" i="17"/>
  <c r="AV3003" i="17"/>
  <c r="AX3003" i="17"/>
  <c r="AZ3003" i="17"/>
  <c r="BB3003" i="17"/>
  <c r="BD3003" i="17"/>
  <c r="BF3003" i="17"/>
  <c r="AV3004" i="17"/>
  <c r="AX3004" i="17"/>
  <c r="AZ3004" i="17"/>
  <c r="BB3004" i="17"/>
  <c r="BD3004" i="17"/>
  <c r="BF3004" i="17"/>
  <c r="AV3005" i="17"/>
  <c r="AX3005" i="17"/>
  <c r="AZ3005" i="17"/>
  <c r="BB3005" i="17"/>
  <c r="BD3005" i="17"/>
  <c r="BF3005" i="17"/>
  <c r="AV3006" i="17"/>
  <c r="AX3006" i="17"/>
  <c r="AZ3006" i="17"/>
  <c r="BB3006" i="17"/>
  <c r="BD3006" i="17"/>
  <c r="BF3006" i="17"/>
  <c r="AV3007" i="17"/>
  <c r="AX3007" i="17"/>
  <c r="AZ3007" i="17"/>
  <c r="BB3007" i="17"/>
  <c r="BD3007" i="17"/>
  <c r="BF3007" i="17"/>
  <c r="AV3008" i="17"/>
  <c r="AX3008" i="17"/>
  <c r="AZ3008" i="17"/>
  <c r="BB3008" i="17"/>
  <c r="BD3008" i="17"/>
  <c r="BF3008" i="17"/>
  <c r="AV3009" i="17"/>
  <c r="AX3009" i="17"/>
  <c r="AZ3009" i="17"/>
  <c r="BB3009" i="17"/>
  <c r="BD3009" i="17"/>
  <c r="BF3009" i="17"/>
  <c r="AV3010" i="17"/>
  <c r="AX3010" i="17"/>
  <c r="AZ3010" i="17"/>
  <c r="BB3010" i="17"/>
  <c r="BD3010" i="17"/>
  <c r="BF3010" i="17"/>
  <c r="AV3011" i="17"/>
  <c r="AX3011" i="17"/>
  <c r="AZ3011" i="17"/>
  <c r="BB3011" i="17"/>
  <c r="BD3011" i="17"/>
  <c r="BF3011" i="17"/>
  <c r="AV3012" i="17"/>
  <c r="AX3012" i="17"/>
  <c r="AZ3012" i="17"/>
  <c r="BB3012" i="17"/>
  <c r="BD3012" i="17"/>
  <c r="BF3012" i="17"/>
  <c r="AV3013" i="17"/>
  <c r="AX3013" i="17"/>
  <c r="AZ3013" i="17"/>
  <c r="BB3013" i="17"/>
  <c r="BD3013" i="17"/>
  <c r="BF3013" i="17"/>
  <c r="AV3014" i="17"/>
  <c r="AX3014" i="17"/>
  <c r="AZ3014" i="17"/>
  <c r="BB3014" i="17"/>
  <c r="BD3014" i="17"/>
  <c r="BF3014" i="17"/>
  <c r="AV3015" i="17"/>
  <c r="AX3015" i="17"/>
  <c r="AZ3015" i="17"/>
  <c r="BB3015" i="17"/>
  <c r="BD3015" i="17"/>
  <c r="BF3015" i="17"/>
  <c r="AV3016" i="17"/>
  <c r="AX3016" i="17"/>
  <c r="AZ3016" i="17"/>
  <c r="BB3016" i="17"/>
  <c r="BD3016" i="17"/>
  <c r="BF3016" i="17"/>
  <c r="AV3017" i="17"/>
  <c r="AX3017" i="17"/>
  <c r="AZ3017" i="17"/>
  <c r="BB3017" i="17"/>
  <c r="BD3017" i="17"/>
  <c r="BF3017" i="17"/>
  <c r="AV3018" i="17"/>
  <c r="AX3018" i="17"/>
  <c r="AZ3018" i="17"/>
  <c r="BB3018" i="17"/>
  <c r="BD3018" i="17"/>
  <c r="BF3018" i="17"/>
  <c r="AV3019" i="17"/>
  <c r="AX3019" i="17"/>
  <c r="AZ3019" i="17"/>
  <c r="BB3019" i="17"/>
  <c r="BD3019" i="17"/>
  <c r="BF3019" i="17"/>
  <c r="AV3020" i="17"/>
  <c r="AX3020" i="17"/>
  <c r="AZ3020" i="17"/>
  <c r="BB3020" i="17"/>
  <c r="BD3020" i="17"/>
  <c r="BF3020" i="17"/>
  <c r="AV3021" i="17"/>
  <c r="AX3021" i="17"/>
  <c r="AZ3021" i="17"/>
  <c r="BB3021" i="17"/>
  <c r="BD3021" i="17"/>
  <c r="BF3021" i="17"/>
  <c r="AV3022" i="17"/>
  <c r="AT3022" i="17" s="1"/>
  <c r="AX3022" i="17"/>
  <c r="AZ3022" i="17"/>
  <c r="BB3022" i="17"/>
  <c r="BD3022" i="17"/>
  <c r="BF3022" i="17"/>
  <c r="AV3023" i="17"/>
  <c r="AT3023" i="17" s="1"/>
  <c r="AX3023" i="17"/>
  <c r="AZ3023" i="17"/>
  <c r="BB3023" i="17"/>
  <c r="BD3023" i="17"/>
  <c r="BF3023" i="17"/>
  <c r="AV3024" i="17"/>
  <c r="AT3024" i="17" s="1"/>
  <c r="AX3024" i="17"/>
  <c r="AZ3024" i="17"/>
  <c r="BB3024" i="17"/>
  <c r="BD3024" i="17"/>
  <c r="BF3024" i="17"/>
  <c r="AV3025" i="17"/>
  <c r="AT3025" i="17" s="1"/>
  <c r="AX3025" i="17"/>
  <c r="AZ3025" i="17"/>
  <c r="BB3025" i="17"/>
  <c r="BD3025" i="17"/>
  <c r="BF3025" i="17"/>
  <c r="AV3026" i="17"/>
  <c r="AT3026" i="17" s="1"/>
  <c r="AX3026" i="17"/>
  <c r="AZ3026" i="17"/>
  <c r="BB3026" i="17"/>
  <c r="BD3026" i="17"/>
  <c r="BF3026" i="17"/>
  <c r="AV3027" i="17"/>
  <c r="AT3027" i="17" s="1"/>
  <c r="AX3027" i="17"/>
  <c r="AZ3027" i="17"/>
  <c r="BB3027" i="17"/>
  <c r="BD3027" i="17"/>
  <c r="BF3027" i="17"/>
  <c r="AV3028" i="17"/>
  <c r="AT3028" i="17" s="1"/>
  <c r="AX3028" i="17"/>
  <c r="AZ3028" i="17"/>
  <c r="BB3028" i="17"/>
  <c r="BD3028" i="17"/>
  <c r="BF3028" i="17"/>
  <c r="AV3029" i="17"/>
  <c r="AT3029" i="17" s="1"/>
  <c r="AX3029" i="17"/>
  <c r="AZ3029" i="17"/>
  <c r="BB3029" i="17"/>
  <c r="BD3029" i="17"/>
  <c r="BF3029" i="17"/>
  <c r="AV3030" i="17"/>
  <c r="AT3030" i="17" s="1"/>
  <c r="AX3030" i="17"/>
  <c r="AZ3030" i="17"/>
  <c r="BB3030" i="17"/>
  <c r="BD3030" i="17"/>
  <c r="BF3030" i="17"/>
  <c r="AV3031" i="17"/>
  <c r="AT3031" i="17" s="1"/>
  <c r="AX3031" i="17"/>
  <c r="AZ3031" i="17"/>
  <c r="BB3031" i="17"/>
  <c r="BD3031" i="17"/>
  <c r="BF3031" i="17"/>
  <c r="AV3032" i="17"/>
  <c r="AT3032" i="17" s="1"/>
  <c r="AX3032" i="17"/>
  <c r="AZ3032" i="17"/>
  <c r="BB3032" i="17"/>
  <c r="BD3032" i="17"/>
  <c r="BF3032" i="17"/>
  <c r="AV3033" i="17"/>
  <c r="AT3033" i="17" s="1"/>
  <c r="AX3033" i="17"/>
  <c r="AZ3033" i="17"/>
  <c r="BB3033" i="17"/>
  <c r="BD3033" i="17"/>
  <c r="BF3033" i="17"/>
  <c r="AV3034" i="17"/>
  <c r="AT3034" i="17" s="1"/>
  <c r="AX3034" i="17"/>
  <c r="AZ3034" i="17"/>
  <c r="BB3034" i="17"/>
  <c r="BD3034" i="17"/>
  <c r="BF3034" i="17"/>
  <c r="AV3035" i="17"/>
  <c r="AT3035" i="17" s="1"/>
  <c r="AX3035" i="17"/>
  <c r="AZ3035" i="17"/>
  <c r="BB3035" i="17"/>
  <c r="BD3035" i="17"/>
  <c r="BF3035" i="17"/>
  <c r="AV3036" i="17"/>
  <c r="AT3036" i="17" s="1"/>
  <c r="AX3036" i="17"/>
  <c r="AZ3036" i="17"/>
  <c r="BB3036" i="17"/>
  <c r="BD3036" i="17"/>
  <c r="BF3036" i="17"/>
  <c r="AV3037" i="17"/>
  <c r="AT3037" i="17" s="1"/>
  <c r="AX3037" i="17"/>
  <c r="AZ3037" i="17"/>
  <c r="BB3037" i="17"/>
  <c r="BD3037" i="17"/>
  <c r="BF3037" i="17"/>
  <c r="AV3038" i="17"/>
  <c r="AT3038" i="17" s="1"/>
  <c r="AX3038" i="17"/>
  <c r="AZ3038" i="17"/>
  <c r="BB3038" i="17"/>
  <c r="BC2995" i="17"/>
  <c r="BE2995" i="17"/>
  <c r="BG2995" i="17"/>
  <c r="BF3039" i="17"/>
  <c r="BD3039" i="17"/>
  <c r="BB3039" i="17"/>
  <c r="AZ3039" i="17"/>
  <c r="AX3039" i="17"/>
  <c r="AV3039" i="17"/>
  <c r="AT3039" i="17" s="1"/>
  <c r="BF3038" i="17"/>
  <c r="BD3038" i="17"/>
  <c r="BA3038" i="17"/>
  <c r="AW3038" i="17"/>
  <c r="BE3037" i="17"/>
  <c r="BA3037" i="17"/>
  <c r="AW3037" i="17"/>
  <c r="BE3036" i="17"/>
  <c r="BA3036" i="17"/>
  <c r="AW3036" i="17"/>
  <c r="BE3035" i="17"/>
  <c r="BA3035" i="17"/>
  <c r="AW3035" i="17"/>
  <c r="BE3034" i="17"/>
  <c r="BA3034" i="17"/>
  <c r="AW3034" i="17"/>
  <c r="BE3033" i="17"/>
  <c r="BA3033" i="17"/>
  <c r="AW3033" i="17"/>
  <c r="BE3032" i="17"/>
  <c r="BA2995" i="17"/>
  <c r="BB2995" i="17"/>
  <c r="AH2995" i="17"/>
  <c r="AC2995" i="17"/>
  <c r="AM3041" i="17"/>
  <c r="AK3041" i="17" s="1"/>
  <c r="AM3039" i="17"/>
  <c r="AK3039" i="17" s="1"/>
  <c r="AM3037" i="17"/>
  <c r="AK3037" i="17" s="1"/>
  <c r="AM3035" i="17"/>
  <c r="AK3035" i="17" s="1"/>
  <c r="AM3033" i="17"/>
  <c r="AK3033" i="17" s="1"/>
  <c r="AM3031" i="17"/>
  <c r="AK3031" i="17" s="1"/>
  <c r="AM3029" i="17"/>
  <c r="AK3029" i="17" s="1"/>
  <c r="AM3027" i="17"/>
  <c r="AK3027" i="17" s="1"/>
  <c r="AM3025" i="17"/>
  <c r="AK3025" i="17" s="1"/>
  <c r="AM3023" i="17"/>
  <c r="AK3023" i="17" s="1"/>
  <c r="AM3021" i="17"/>
  <c r="AK3021" i="17" s="1"/>
  <c r="AM3019" i="17"/>
  <c r="AK3019" i="17" s="1"/>
  <c r="AM3017" i="17"/>
  <c r="AK3017" i="17" s="1"/>
  <c r="AM3015" i="17"/>
  <c r="AK3015" i="17" s="1"/>
  <c r="AM3013" i="17"/>
  <c r="AK3013" i="17" s="1"/>
  <c r="AM3011" i="17"/>
  <c r="AK3011" i="17" s="1"/>
  <c r="AM3009" i="17"/>
  <c r="AK3009" i="17" s="1"/>
  <c r="AM3007" i="17"/>
  <c r="AK3007" i="17" s="1"/>
  <c r="AM3005" i="17"/>
  <c r="AK3005" i="17" s="1"/>
  <c r="AM3003" i="17"/>
  <c r="AK3003" i="17" s="1"/>
  <c r="AM3001" i="17"/>
  <c r="AK3001" i="17" s="1"/>
  <c r="AM2999" i="17"/>
  <c r="AK2999" i="17" s="1"/>
  <c r="AM2997" i="17"/>
  <c r="AK2997" i="17" s="1"/>
  <c r="AN2995" i="17"/>
  <c r="AP2995" i="17"/>
  <c r="AR2995" i="17"/>
  <c r="AQ3041" i="17"/>
  <c r="AO3041" i="17"/>
  <c r="AR3040" i="17"/>
  <c r="AP3040" i="17"/>
  <c r="AN3040" i="17"/>
  <c r="AQ3039" i="17"/>
  <c r="AO3039" i="17"/>
  <c r="AR3038" i="17"/>
  <c r="AP3038" i="17"/>
  <c r="AN3038" i="17"/>
  <c r="AQ3037" i="17"/>
  <c r="AO3037" i="17"/>
  <c r="AR3036" i="17"/>
  <c r="AP3036" i="17"/>
  <c r="AN3036" i="17"/>
  <c r="AQ3035" i="17"/>
  <c r="AO3035" i="17"/>
  <c r="AR3034" i="17"/>
  <c r="AP3034" i="17"/>
  <c r="AN3034" i="17"/>
  <c r="AQ3033" i="17"/>
  <c r="AO3033" i="17"/>
  <c r="AR3032" i="17"/>
  <c r="AP3032" i="17"/>
  <c r="AN3032" i="17"/>
  <c r="AQ3031" i="17"/>
  <c r="AO3031" i="17"/>
  <c r="AR3030" i="17"/>
  <c r="AP3030" i="17"/>
  <c r="AN3030" i="17"/>
  <c r="AQ3029" i="17"/>
  <c r="AO3029" i="17"/>
  <c r="AR3028" i="17"/>
  <c r="AP3028" i="17"/>
  <c r="AN3028" i="17"/>
  <c r="AQ3027" i="17"/>
  <c r="AO3027" i="17"/>
  <c r="AR3026" i="17"/>
  <c r="AP3026" i="17"/>
  <c r="AN3026" i="17"/>
  <c r="AQ3025" i="17"/>
  <c r="AO3025" i="17"/>
  <c r="AR3024" i="17"/>
  <c r="AP3024" i="17"/>
  <c r="AN3024" i="17"/>
  <c r="AQ3023" i="17"/>
  <c r="AO3023" i="17"/>
  <c r="AR3022" i="17"/>
  <c r="AP3022" i="17"/>
  <c r="AN3022" i="17"/>
  <c r="AQ3021" i="17"/>
  <c r="AO3021" i="17"/>
  <c r="AR3020" i="17"/>
  <c r="AP3020" i="17"/>
  <c r="AN3020" i="17"/>
  <c r="AQ3019" i="17"/>
  <c r="AO3019" i="17"/>
  <c r="AR3018" i="17"/>
  <c r="AP3018" i="17"/>
  <c r="AN3018" i="17"/>
  <c r="AQ3017" i="17"/>
  <c r="AO3017" i="17"/>
  <c r="AR3016" i="17"/>
  <c r="AP3016" i="17"/>
  <c r="AN3016" i="17"/>
  <c r="AQ3015" i="17"/>
  <c r="AO3015" i="17"/>
  <c r="AR3014" i="17"/>
  <c r="AP3014" i="17"/>
  <c r="AN3014" i="17"/>
  <c r="AQ3013" i="17"/>
  <c r="AO3013" i="17"/>
  <c r="AR3012" i="17"/>
  <c r="AP3012" i="17"/>
  <c r="AN3012" i="17"/>
  <c r="AQ3011" i="17"/>
  <c r="AO3011" i="17"/>
  <c r="AR3010" i="17"/>
  <c r="AP3010" i="17"/>
  <c r="AN3010" i="17"/>
  <c r="AQ3009" i="17"/>
  <c r="AO3009" i="17"/>
  <c r="AR3008" i="17"/>
  <c r="AP3008" i="17"/>
  <c r="AN3008" i="17"/>
  <c r="AQ3007" i="17"/>
  <c r="AO3007" i="17"/>
  <c r="AR3006" i="17"/>
  <c r="AP3006" i="17"/>
  <c r="AN3006" i="17"/>
  <c r="AQ3005" i="17"/>
  <c r="AO3005" i="17"/>
  <c r="AR3004" i="17"/>
  <c r="AP3004" i="17"/>
  <c r="AN3004" i="17"/>
  <c r="AQ3003" i="17"/>
  <c r="AO3003" i="17"/>
  <c r="AR3002" i="17"/>
  <c r="AP3002" i="17"/>
  <c r="AN3002" i="17"/>
  <c r="AQ3001" i="17"/>
  <c r="AO3001" i="17"/>
  <c r="AR3000" i="17"/>
  <c r="AP3000" i="17"/>
  <c r="AN3000" i="17"/>
  <c r="AQ2999" i="17"/>
  <c r="AO2999" i="17"/>
  <c r="AR2998" i="17"/>
  <c r="AP2998" i="17"/>
  <c r="AN2998" i="17"/>
  <c r="AQ2997" i="17"/>
  <c r="AO2997" i="17"/>
  <c r="AR2996" i="17"/>
  <c r="AP2996" i="17"/>
  <c r="AN2996" i="17"/>
  <c r="AV2995" i="17"/>
  <c r="AT2995" i="17" s="1"/>
  <c r="AX2995" i="17"/>
  <c r="AZ2995" i="17"/>
  <c r="AD2995" i="17"/>
  <c r="AM2995" i="17"/>
  <c r="AK2995" i="17" s="1"/>
  <c r="AM3040" i="17"/>
  <c r="AK3040" i="17" s="1"/>
  <c r="AM3038" i="17"/>
  <c r="AK3038" i="17" s="1"/>
  <c r="AM3036" i="17"/>
  <c r="AK3036" i="17" s="1"/>
  <c r="AM3034" i="17"/>
  <c r="AK3034" i="17" s="1"/>
  <c r="AM3032" i="17"/>
  <c r="AK3032" i="17" s="1"/>
  <c r="AM3030" i="17"/>
  <c r="AK3030" i="17" s="1"/>
  <c r="AM3028" i="17"/>
  <c r="AK3028" i="17" s="1"/>
  <c r="AM3026" i="17"/>
  <c r="AK3026" i="17" s="1"/>
  <c r="AM3024" i="17"/>
  <c r="AK3024" i="17" s="1"/>
  <c r="AM3022" i="17"/>
  <c r="AK3022" i="17" s="1"/>
  <c r="AM3020" i="17"/>
  <c r="AK3020" i="17" s="1"/>
  <c r="AM3018" i="17"/>
  <c r="AK3018" i="17" s="1"/>
  <c r="AM3016" i="17"/>
  <c r="AK3016" i="17" s="1"/>
  <c r="AM3014" i="17"/>
  <c r="AK3014" i="17" s="1"/>
  <c r="AM3012" i="17"/>
  <c r="AK3012" i="17" s="1"/>
  <c r="AM3010" i="17"/>
  <c r="AK3010" i="17" s="1"/>
  <c r="AM3008" i="17"/>
  <c r="AK3008" i="17" s="1"/>
  <c r="AM3006" i="17"/>
  <c r="AK3006" i="17" s="1"/>
  <c r="AM3004" i="17"/>
  <c r="AK3004" i="17" s="1"/>
  <c r="AM3002" i="17"/>
  <c r="AK3002" i="17" s="1"/>
  <c r="AM3000" i="17"/>
  <c r="AK3000" i="17" s="1"/>
  <c r="AM2998" i="17"/>
  <c r="AK2998" i="17" s="1"/>
  <c r="AM2996" i="17"/>
  <c r="AK2996" i="17" s="1"/>
  <c r="AO2995" i="17"/>
  <c r="AQ2995" i="17"/>
  <c r="AR3041" i="17"/>
  <c r="AP3041" i="17"/>
  <c r="AN3041" i="17"/>
  <c r="AQ3040" i="17"/>
  <c r="AO3040" i="17"/>
  <c r="AR3039" i="17"/>
  <c r="AP3039" i="17"/>
  <c r="AN3039" i="17"/>
  <c r="AQ3038" i="17"/>
  <c r="AO3038" i="17"/>
  <c r="AR3037" i="17"/>
  <c r="AP3037" i="17"/>
  <c r="AN3037" i="17"/>
  <c r="AQ3036" i="17"/>
  <c r="AO3036" i="17"/>
  <c r="AR3035" i="17"/>
  <c r="AP3035" i="17"/>
  <c r="AN3035" i="17"/>
  <c r="AQ3034" i="17"/>
  <c r="AO3034" i="17"/>
  <c r="AR3033" i="17"/>
  <c r="AP3033" i="17"/>
  <c r="AN3033" i="17"/>
  <c r="AQ3032" i="17"/>
  <c r="AO3032" i="17"/>
  <c r="AR3031" i="17"/>
  <c r="AP3031" i="17"/>
  <c r="AN3031" i="17"/>
  <c r="AQ3030" i="17"/>
  <c r="AO3030" i="17"/>
  <c r="AR3029" i="17"/>
  <c r="AP3029" i="17"/>
  <c r="AN3029" i="17"/>
  <c r="AQ3028" i="17"/>
  <c r="AO3028" i="17"/>
  <c r="AR3027" i="17"/>
  <c r="AP3027" i="17"/>
  <c r="AN3027" i="17"/>
  <c r="AQ3026" i="17"/>
  <c r="AO3026" i="17"/>
  <c r="AR3025" i="17"/>
  <c r="AP3025" i="17"/>
  <c r="AN3025" i="17"/>
  <c r="AQ3024" i="17"/>
  <c r="AO3024" i="17"/>
  <c r="AR3023" i="17"/>
  <c r="AP3023" i="17"/>
  <c r="AN3023" i="17"/>
  <c r="AQ3022" i="17"/>
  <c r="AO3022" i="17"/>
  <c r="AR3021" i="17"/>
  <c r="AP3021" i="17"/>
  <c r="AN3021" i="17"/>
  <c r="AQ3020" i="17"/>
  <c r="AO3020" i="17"/>
  <c r="AR3019" i="17"/>
  <c r="AP3019" i="17"/>
  <c r="AN3019" i="17"/>
  <c r="AQ3018" i="17"/>
  <c r="AO3018" i="17"/>
  <c r="AR3017" i="17"/>
  <c r="AP3017" i="17"/>
  <c r="AN3017" i="17"/>
  <c r="AQ3016" i="17"/>
  <c r="AO3016" i="17"/>
  <c r="AR3015" i="17"/>
  <c r="AP3015" i="17"/>
  <c r="AN3015" i="17"/>
  <c r="AQ3014" i="17"/>
  <c r="AO3014" i="17"/>
  <c r="AR3013" i="17"/>
  <c r="AP3013" i="17"/>
  <c r="AN3013" i="17"/>
  <c r="AQ3012" i="17"/>
  <c r="AO3012" i="17"/>
  <c r="AR3011" i="17"/>
  <c r="AP3011" i="17"/>
  <c r="AN3011" i="17"/>
  <c r="AQ3010" i="17"/>
  <c r="AO3010" i="17"/>
  <c r="AR3009" i="17"/>
  <c r="AP3009" i="17"/>
  <c r="AN3009" i="17"/>
  <c r="AQ3008" i="17"/>
  <c r="AO3008" i="17"/>
  <c r="AR3007" i="17"/>
  <c r="AP3007" i="17"/>
  <c r="AN3007" i="17"/>
  <c r="AQ3006" i="17"/>
  <c r="AO3006" i="17"/>
  <c r="AR3005" i="17"/>
  <c r="AP3005" i="17"/>
  <c r="AN3005" i="17"/>
  <c r="AQ3004" i="17"/>
  <c r="AO3004" i="17"/>
  <c r="AR3003" i="17"/>
  <c r="AP3003" i="17"/>
  <c r="AN3003" i="17"/>
  <c r="AQ3002" i="17"/>
  <c r="AO3002" i="17"/>
  <c r="AR3001" i="17"/>
  <c r="AP3001" i="17"/>
  <c r="AN3001" i="17"/>
  <c r="AQ3000" i="17"/>
  <c r="AO3000" i="17"/>
  <c r="AR2999" i="17"/>
  <c r="AP2999" i="17"/>
  <c r="AN2999" i="17"/>
  <c r="AQ2998" i="17"/>
  <c r="AO2998" i="17"/>
  <c r="AR2997" i="17"/>
  <c r="AP2997" i="17"/>
  <c r="AN2997" i="17"/>
  <c r="AQ2996" i="17"/>
  <c r="AO2996" i="17"/>
  <c r="AW2995" i="17"/>
  <c r="C164" i="6"/>
  <c r="B164" i="6" s="1"/>
  <c r="C160" i="6"/>
  <c r="B160" i="6" s="1"/>
  <c r="C161" i="6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C165" i="6" l="1"/>
  <c r="AT2996" i="17"/>
  <c r="AT2997" i="17" s="1"/>
  <c r="AT2998" i="17" s="1"/>
  <c r="AT2999" i="17" s="1"/>
  <c r="AT3000" i="17" s="1"/>
  <c r="AT3001" i="17" s="1"/>
  <c r="AT3002" i="17" s="1"/>
  <c r="AT3003" i="17" s="1"/>
  <c r="AT3004" i="17" s="1"/>
  <c r="AT3005" i="17" s="1"/>
  <c r="AT3006" i="17" s="1"/>
  <c r="AT3007" i="17" s="1"/>
  <c r="AT3008" i="17" s="1"/>
  <c r="AT3009" i="17" s="1"/>
  <c r="AT3010" i="17" s="1"/>
  <c r="AT3011" i="17" s="1"/>
  <c r="AT3012" i="17" s="1"/>
  <c r="AT3013" i="17" s="1"/>
  <c r="AT3014" i="17" s="1"/>
  <c r="AT3015" i="17" s="1"/>
  <c r="AT3016" i="17" s="1"/>
  <c r="AT3017" i="17" s="1"/>
  <c r="AT3018" i="17" s="1"/>
  <c r="AT3019" i="17" s="1"/>
  <c r="AT3020" i="17" s="1"/>
  <c r="AT3021" i="17" s="1"/>
  <c r="B165" i="6"/>
  <c r="C166" i="6"/>
  <c r="B161" i="6"/>
  <c r="C162" i="6"/>
  <c r="B162" i="6" s="1"/>
  <c r="B6" i="1"/>
  <c r="C7" i="15"/>
  <c r="C6" i="15"/>
  <c r="M2" i="15" s="1"/>
  <c r="B7" i="14"/>
  <c r="B6" i="14"/>
  <c r="J2" i="14" s="1"/>
  <c r="B7" i="1"/>
  <c r="E225" i="8"/>
  <c r="E8" i="8"/>
  <c r="E9" i="8"/>
  <c r="E10" i="8"/>
  <c r="C10" i="8" s="1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C26" i="8" s="1"/>
  <c r="E27" i="8"/>
  <c r="E28" i="8"/>
  <c r="E29" i="8"/>
  <c r="E30" i="8"/>
  <c r="C31" i="8" s="1"/>
  <c r="C32" i="8" s="1"/>
  <c r="C33" i="8" s="1"/>
  <c r="E31" i="8"/>
  <c r="E32" i="8"/>
  <c r="E33" i="8"/>
  <c r="E34" i="8"/>
  <c r="E35" i="8"/>
  <c r="E36" i="8"/>
  <c r="C36" i="8" s="1"/>
  <c r="E37" i="8"/>
  <c r="E38" i="8"/>
  <c r="E39" i="8"/>
  <c r="E40" i="8"/>
  <c r="C40" i="8" s="1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C93" i="8" s="1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C115" i="8" s="1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C152" i="8" s="1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C184" i="8" s="1"/>
  <c r="E185" i="8"/>
  <c r="E186" i="8"/>
  <c r="E187" i="8"/>
  <c r="E188" i="8"/>
  <c r="E189" i="8"/>
  <c r="E190" i="8"/>
  <c r="E191" i="8"/>
  <c r="E192" i="8"/>
  <c r="E193" i="8"/>
  <c r="C193" i="8" s="1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C221" i="8" s="1"/>
  <c r="E222" i="8"/>
  <c r="E223" i="8"/>
  <c r="E224" i="8"/>
  <c r="E5" i="8"/>
  <c r="E6" i="8"/>
  <c r="E7" i="8"/>
  <c r="E4" i="8"/>
  <c r="B4" i="8" s="1"/>
  <c r="C95" i="6"/>
  <c r="C96" i="6" s="1"/>
  <c r="C102" i="6"/>
  <c r="C103" i="6" s="1"/>
  <c r="C114" i="6"/>
  <c r="C115" i="6" s="1"/>
  <c r="C140" i="6"/>
  <c r="C141" i="6" s="1"/>
  <c r="C5" i="6"/>
  <c r="B5" i="6" s="1"/>
  <c r="B4" i="6"/>
  <c r="E6" i="4"/>
  <c r="E7" i="4"/>
  <c r="E8" i="4"/>
  <c r="E9" i="4"/>
  <c r="E10" i="4"/>
  <c r="E11" i="4"/>
  <c r="E12" i="4"/>
  <c r="C12" i="4" s="1"/>
  <c r="B12" i="4" s="1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5" i="4"/>
  <c r="B5" i="4" s="1"/>
  <c r="D5" i="6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D120" i="6" s="1"/>
  <c r="D121" i="6" s="1"/>
  <c r="D122" i="6" s="1"/>
  <c r="D123" i="6" s="1"/>
  <c r="D124" i="6" s="1"/>
  <c r="D125" i="6" s="1"/>
  <c r="D126" i="6" s="1"/>
  <c r="D127" i="6" s="1"/>
  <c r="D128" i="6" s="1"/>
  <c r="D129" i="6" s="1"/>
  <c r="D130" i="6" s="1"/>
  <c r="D131" i="6" s="1"/>
  <c r="D132" i="6" s="1"/>
  <c r="D133" i="6" s="1"/>
  <c r="D134" i="6" s="1"/>
  <c r="D135" i="6" s="1"/>
  <c r="D136" i="6" s="1"/>
  <c r="D137" i="6" s="1"/>
  <c r="D138" i="6" s="1"/>
  <c r="D139" i="6" s="1"/>
  <c r="D140" i="6" s="1"/>
  <c r="D141" i="6" s="1"/>
  <c r="D142" i="6" s="1"/>
  <c r="D143" i="6" s="1"/>
  <c r="D144" i="6" s="1"/>
  <c r="D145" i="6" s="1"/>
  <c r="D146" i="6" s="1"/>
  <c r="D147" i="6" s="1"/>
  <c r="D148" i="6" s="1"/>
  <c r="D149" i="6" s="1"/>
  <c r="D150" i="6" s="1"/>
  <c r="D151" i="6" s="1"/>
  <c r="D152" i="6" s="1"/>
  <c r="D153" i="6" s="1"/>
  <c r="D154" i="6" s="1"/>
  <c r="D155" i="6" s="1"/>
  <c r="D156" i="6" s="1"/>
  <c r="D157" i="6" s="1"/>
  <c r="D158" i="6" s="1"/>
  <c r="D159" i="6" s="1"/>
  <c r="D160" i="6" s="1"/>
  <c r="D161" i="6" s="1"/>
  <c r="D162" i="6" s="1"/>
  <c r="D163" i="6" s="1"/>
  <c r="D164" i="6" s="1"/>
  <c r="D165" i="6" s="1"/>
  <c r="D166" i="6" s="1"/>
  <c r="D167" i="6" s="1"/>
  <c r="D168" i="6" s="1"/>
  <c r="D6" i="4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D374" i="4" s="1"/>
  <c r="D375" i="4" s="1"/>
  <c r="D376" i="4" s="1"/>
  <c r="D377" i="4" s="1"/>
  <c r="D378" i="4" s="1"/>
  <c r="D379" i="4" s="1"/>
  <c r="D380" i="4" s="1"/>
  <c r="D381" i="4" s="1"/>
  <c r="D382" i="4" s="1"/>
  <c r="D383" i="4" s="1"/>
  <c r="D384" i="4" s="1"/>
  <c r="D385" i="4" s="1"/>
  <c r="D386" i="4" s="1"/>
  <c r="D387" i="4" s="1"/>
  <c r="D388" i="4" s="1"/>
  <c r="D389" i="4" s="1"/>
  <c r="D390" i="4" s="1"/>
  <c r="D391" i="4" s="1"/>
  <c r="D392" i="4" s="1"/>
  <c r="D393" i="4" s="1"/>
  <c r="D394" i="4" s="1"/>
  <c r="D395" i="4" s="1"/>
  <c r="D396" i="4" s="1"/>
  <c r="D397" i="4" s="1"/>
  <c r="D398" i="4" s="1"/>
  <c r="D399" i="4" s="1"/>
  <c r="D400" i="4" s="1"/>
  <c r="D401" i="4" s="1"/>
  <c r="D402" i="4" s="1"/>
  <c r="D403" i="4" s="1"/>
  <c r="D404" i="4" s="1"/>
  <c r="D405" i="4" s="1"/>
  <c r="D406" i="4" s="1"/>
  <c r="D407" i="4" s="1"/>
  <c r="D408" i="4" s="1"/>
  <c r="D409" i="4" s="1"/>
  <c r="D410" i="4" s="1"/>
  <c r="D411" i="4" s="1"/>
  <c r="D412" i="4" s="1"/>
  <c r="D413" i="4" s="1"/>
  <c r="D414" i="4" s="1"/>
  <c r="D415" i="4" s="1"/>
  <c r="D416" i="4" s="1"/>
  <c r="D417" i="4" s="1"/>
  <c r="D418" i="4" s="1"/>
  <c r="D419" i="4" s="1"/>
  <c r="D420" i="4" s="1"/>
  <c r="D421" i="4" s="1"/>
  <c r="D422" i="4" s="1"/>
  <c r="D423" i="4" s="1"/>
  <c r="D424" i="4" s="1"/>
  <c r="D425" i="4" s="1"/>
  <c r="D426" i="4" s="1"/>
  <c r="D427" i="4" s="1"/>
  <c r="D428" i="4" s="1"/>
  <c r="D429" i="4" s="1"/>
  <c r="D430" i="4" s="1"/>
  <c r="D431" i="4" s="1"/>
  <c r="D432" i="4" s="1"/>
  <c r="D433" i="4" s="1"/>
  <c r="D434" i="4" s="1"/>
  <c r="D435" i="4" s="1"/>
  <c r="D436" i="4" s="1"/>
  <c r="D437" i="4" s="1"/>
  <c r="D438" i="4" s="1"/>
  <c r="D439" i="4" s="1"/>
  <c r="D440" i="4" s="1"/>
  <c r="D441" i="4" s="1"/>
  <c r="D442" i="4" s="1"/>
  <c r="D443" i="4" s="1"/>
  <c r="D444" i="4" s="1"/>
  <c r="D445" i="4" s="1"/>
  <c r="D446" i="4" s="1"/>
  <c r="D447" i="4" s="1"/>
  <c r="D448" i="4" s="1"/>
  <c r="D449" i="4" s="1"/>
  <c r="D450" i="4" s="1"/>
  <c r="D451" i="4" s="1"/>
  <c r="D452" i="4" s="1"/>
  <c r="D453" i="4" s="1"/>
  <c r="D454" i="4" s="1"/>
  <c r="D455" i="4" s="1"/>
  <c r="D456" i="4" s="1"/>
  <c r="D457" i="4" s="1"/>
  <c r="D458" i="4" s="1"/>
  <c r="D459" i="4" s="1"/>
  <c r="D460" i="4" s="1"/>
  <c r="D461" i="4" s="1"/>
  <c r="D462" i="4" s="1"/>
  <c r="D463" i="4" s="1"/>
  <c r="D464" i="4" s="1"/>
  <c r="D465" i="4" s="1"/>
  <c r="D466" i="4" s="1"/>
  <c r="D467" i="4" s="1"/>
  <c r="D468" i="4" s="1"/>
  <c r="D469" i="4" s="1"/>
  <c r="D470" i="4" s="1"/>
  <c r="D471" i="4" s="1"/>
  <c r="D472" i="4" s="1"/>
  <c r="D473" i="4" s="1"/>
  <c r="D474" i="4" s="1"/>
  <c r="D475" i="4" s="1"/>
  <c r="D476" i="4" s="1"/>
  <c r="D477" i="4" s="1"/>
  <c r="D478" i="4" s="1"/>
  <c r="D479" i="4" s="1"/>
  <c r="D480" i="4" s="1"/>
  <c r="D481" i="4" s="1"/>
  <c r="D482" i="4" s="1"/>
  <c r="D483" i="4" s="1"/>
  <c r="D484" i="4" s="1"/>
  <c r="D485" i="4" s="1"/>
  <c r="D486" i="4" s="1"/>
  <c r="D487" i="4" s="1"/>
  <c r="D488" i="4" s="1"/>
  <c r="D489" i="4" s="1"/>
  <c r="D490" i="4" s="1"/>
  <c r="D491" i="4" s="1"/>
  <c r="D492" i="4" s="1"/>
  <c r="D493" i="4" s="1"/>
  <c r="D494" i="4" s="1"/>
  <c r="D495" i="4" s="1"/>
  <c r="D496" i="4" s="1"/>
  <c r="D497" i="4" s="1"/>
  <c r="D498" i="4" s="1"/>
  <c r="D499" i="4" s="1"/>
  <c r="C34" i="8" l="1"/>
  <c r="C35" i="8" s="1"/>
  <c r="C6" i="4"/>
  <c r="C169" i="8"/>
  <c r="C170" i="8" s="1"/>
  <c r="C171" i="8" s="1"/>
  <c r="C172" i="8" s="1"/>
  <c r="C116" i="8"/>
  <c r="C117" i="8" s="1"/>
  <c r="C118" i="8" s="1"/>
  <c r="C222" i="8"/>
  <c r="C223" i="8" s="1"/>
  <c r="C224" i="8" s="1"/>
  <c r="C225" i="8" s="1"/>
  <c r="C215" i="8"/>
  <c r="C107" i="8"/>
  <c r="C75" i="8"/>
  <c r="C67" i="8"/>
  <c r="M2" i="1"/>
  <c r="C8" i="15"/>
  <c r="B114" i="6"/>
  <c r="B95" i="6"/>
  <c r="B140" i="6"/>
  <c r="B102" i="6"/>
  <c r="C104" i="6"/>
  <c r="B104" i="6" s="1"/>
  <c r="B103" i="6"/>
  <c r="B166" i="6"/>
  <c r="C167" i="6"/>
  <c r="C142" i="6"/>
  <c r="C143" i="6" s="1"/>
  <c r="B141" i="6"/>
  <c r="B8" i="14"/>
  <c r="C71" i="6"/>
  <c r="C105" i="6"/>
  <c r="B105" i="6" s="1"/>
  <c r="C32" i="6"/>
  <c r="C33" i="6" s="1"/>
  <c r="C6" i="6"/>
  <c r="B8" i="1"/>
  <c r="C216" i="8"/>
  <c r="C217" i="8" s="1"/>
  <c r="C218" i="8" s="1"/>
  <c r="C194" i="8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94" i="8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76" i="8"/>
  <c r="C68" i="8"/>
  <c r="C69" i="8" s="1"/>
  <c r="C27" i="8"/>
  <c r="C28" i="8" s="1"/>
  <c r="C29" i="8" s="1"/>
  <c r="C30" i="8" s="1"/>
  <c r="C37" i="8"/>
  <c r="C185" i="8"/>
  <c r="C186" i="8" s="1"/>
  <c r="C187" i="8" s="1"/>
  <c r="C188" i="8" s="1"/>
  <c r="C189" i="8" s="1"/>
  <c r="C190" i="8" s="1"/>
  <c r="C191" i="8" s="1"/>
  <c r="C192" i="8" s="1"/>
  <c r="C179" i="8"/>
  <c r="C180" i="8" s="1"/>
  <c r="C159" i="8"/>
  <c r="C153" i="8"/>
  <c r="C154" i="8" s="1"/>
  <c r="C155" i="8" s="1"/>
  <c r="C156" i="8" s="1"/>
  <c r="C157" i="8" s="1"/>
  <c r="C158" i="8" s="1"/>
  <c r="B10" i="8"/>
  <c r="B224" i="8"/>
  <c r="B223" i="8"/>
  <c r="B192" i="8"/>
  <c r="B190" i="8"/>
  <c r="B184" i="8"/>
  <c r="B179" i="8"/>
  <c r="B147" i="8"/>
  <c r="B145" i="8"/>
  <c r="B143" i="8"/>
  <c r="B139" i="8"/>
  <c r="B104" i="8"/>
  <c r="B96" i="8"/>
  <c r="B94" i="8"/>
  <c r="B75" i="8"/>
  <c r="B40" i="8"/>
  <c r="B31" i="8"/>
  <c r="B27" i="8"/>
  <c r="C5" i="8"/>
  <c r="B5" i="8" s="1"/>
  <c r="B221" i="8"/>
  <c r="B215" i="8"/>
  <c r="B193" i="8"/>
  <c r="B191" i="8"/>
  <c r="B189" i="8"/>
  <c r="B152" i="8"/>
  <c r="B151" i="8"/>
  <c r="B150" i="8"/>
  <c r="B149" i="8"/>
  <c r="B148" i="8"/>
  <c r="B146" i="8"/>
  <c r="B144" i="8"/>
  <c r="B138" i="8"/>
  <c r="B115" i="8"/>
  <c r="B106" i="8"/>
  <c r="B105" i="8"/>
  <c r="B103" i="8"/>
  <c r="B102" i="8"/>
  <c r="B101" i="8"/>
  <c r="B100" i="8"/>
  <c r="B97" i="8"/>
  <c r="B95" i="8"/>
  <c r="B93" i="8"/>
  <c r="B67" i="8"/>
  <c r="B36" i="8"/>
  <c r="B33" i="8"/>
  <c r="B28" i="8"/>
  <c r="B26" i="8"/>
  <c r="B225" i="8"/>
  <c r="C11" i="8"/>
  <c r="B11" i="8" s="1"/>
  <c r="B32" i="8"/>
  <c r="B115" i="6"/>
  <c r="C116" i="6"/>
  <c r="C97" i="6"/>
  <c r="B96" i="6"/>
  <c r="B71" i="6"/>
  <c r="C72" i="6"/>
  <c r="B6" i="4"/>
  <c r="C7" i="4"/>
  <c r="C13" i="4"/>
  <c r="C205" i="8" l="1"/>
  <c r="B204" i="8"/>
  <c r="C219" i="8"/>
  <c r="B218" i="8"/>
  <c r="C106" i="6"/>
  <c r="B217" i="8"/>
  <c r="B203" i="8"/>
  <c r="C160" i="8"/>
  <c r="C161" i="8" s="1"/>
  <c r="C162" i="8" s="1"/>
  <c r="C163" i="8" s="1"/>
  <c r="C164" i="8" s="1"/>
  <c r="B159" i="8"/>
  <c r="C38" i="8"/>
  <c r="B38" i="8" s="1"/>
  <c r="B37" i="8"/>
  <c r="C77" i="8"/>
  <c r="B76" i="8"/>
  <c r="C70" i="8"/>
  <c r="B69" i="8"/>
  <c r="C108" i="8"/>
  <c r="C109" i="8" s="1"/>
  <c r="B107" i="8"/>
  <c r="B32" i="6"/>
  <c r="B169" i="8"/>
  <c r="B142" i="6"/>
  <c r="B167" i="6"/>
  <c r="C168" i="6"/>
  <c r="B168" i="6" s="1"/>
  <c r="B143" i="6"/>
  <c r="C144" i="6"/>
  <c r="C7" i="6"/>
  <c r="B6" i="6"/>
  <c r="C119" i="8"/>
  <c r="C120" i="8" s="1"/>
  <c r="C121" i="8" s="1"/>
  <c r="C122" i="8" s="1"/>
  <c r="C123" i="8" s="1"/>
  <c r="C124" i="8" s="1"/>
  <c r="C125" i="8" s="1"/>
  <c r="C126" i="8" s="1"/>
  <c r="C127" i="8" s="1"/>
  <c r="B118" i="8"/>
  <c r="C165" i="8"/>
  <c r="B164" i="8"/>
  <c r="B180" i="8"/>
  <c r="C181" i="8"/>
  <c r="C182" i="8" s="1"/>
  <c r="C39" i="8"/>
  <c r="B39" i="8" s="1"/>
  <c r="B172" i="8"/>
  <c r="C173" i="8"/>
  <c r="C174" i="8" s="1"/>
  <c r="B29" i="8"/>
  <c r="B34" i="8"/>
  <c r="B68" i="8"/>
  <c r="B216" i="8"/>
  <c r="B222" i="8"/>
  <c r="C41" i="8"/>
  <c r="B41" i="8" s="1"/>
  <c r="B108" i="8"/>
  <c r="B116" i="8"/>
  <c r="B173" i="8"/>
  <c r="C6" i="8"/>
  <c r="C12" i="8"/>
  <c r="C13" i="8" s="1"/>
  <c r="B160" i="8"/>
  <c r="C73" i="6"/>
  <c r="B72" i="6"/>
  <c r="C107" i="6"/>
  <c r="B106" i="6"/>
  <c r="C44" i="6"/>
  <c r="B97" i="6"/>
  <c r="C98" i="6"/>
  <c r="C128" i="6"/>
  <c r="B33" i="6"/>
  <c r="C34" i="6"/>
  <c r="C117" i="6"/>
  <c r="B116" i="6"/>
  <c r="B13" i="4"/>
  <c r="C14" i="4"/>
  <c r="C8" i="4"/>
  <c r="B7" i="4"/>
  <c r="C71" i="8" l="1"/>
  <c r="B70" i="8"/>
  <c r="C220" i="8"/>
  <c r="B220" i="8" s="1"/>
  <c r="B219" i="8"/>
  <c r="B181" i="8"/>
  <c r="C110" i="8"/>
  <c r="B109" i="8"/>
  <c r="C78" i="8"/>
  <c r="B77" i="8"/>
  <c r="C206" i="8"/>
  <c r="B205" i="8"/>
  <c r="B128" i="6"/>
  <c r="C129" i="6"/>
  <c r="C145" i="6"/>
  <c r="B144" i="6"/>
  <c r="C8" i="6"/>
  <c r="B7" i="6"/>
  <c r="C166" i="8"/>
  <c r="B165" i="8"/>
  <c r="C128" i="8"/>
  <c r="B127" i="8"/>
  <c r="C175" i="8"/>
  <c r="B174" i="8"/>
  <c r="C183" i="8"/>
  <c r="B183" i="8" s="1"/>
  <c r="B182" i="8"/>
  <c r="B140" i="8"/>
  <c r="C42" i="8"/>
  <c r="C43" i="8" s="1"/>
  <c r="B30" i="8"/>
  <c r="B35" i="8"/>
  <c r="B119" i="8"/>
  <c r="B170" i="8"/>
  <c r="B171" i="8"/>
  <c r="B12" i="8"/>
  <c r="B153" i="8"/>
  <c r="B194" i="8"/>
  <c r="B185" i="8"/>
  <c r="B6" i="8"/>
  <c r="C7" i="8"/>
  <c r="B98" i="8"/>
  <c r="B99" i="8"/>
  <c r="B117" i="8"/>
  <c r="B161" i="8"/>
  <c r="B141" i="8"/>
  <c r="B142" i="8"/>
  <c r="B42" i="8"/>
  <c r="B13" i="8"/>
  <c r="C14" i="8"/>
  <c r="C148" i="6"/>
  <c r="B117" i="6"/>
  <c r="C118" i="6"/>
  <c r="B107" i="6"/>
  <c r="C108" i="6"/>
  <c r="B73" i="6"/>
  <c r="C74" i="6"/>
  <c r="C35" i="6"/>
  <c r="B34" i="6"/>
  <c r="C99" i="6"/>
  <c r="B98" i="6"/>
  <c r="C45" i="6"/>
  <c r="B44" i="6"/>
  <c r="C9" i="4"/>
  <c r="B8" i="4"/>
  <c r="B14" i="4"/>
  <c r="C15" i="4"/>
  <c r="C79" i="8" l="1"/>
  <c r="B78" i="8"/>
  <c r="C207" i="8"/>
  <c r="B206" i="8"/>
  <c r="C72" i="8"/>
  <c r="B71" i="8"/>
  <c r="C111" i="8"/>
  <c r="B110" i="8"/>
  <c r="B148" i="6"/>
  <c r="C149" i="6"/>
  <c r="C146" i="6"/>
  <c r="B145" i="6"/>
  <c r="C130" i="6"/>
  <c r="B129" i="6"/>
  <c r="B8" i="6"/>
  <c r="C9" i="6"/>
  <c r="B14" i="8"/>
  <c r="C15" i="8"/>
  <c r="C176" i="8"/>
  <c r="B175" i="8"/>
  <c r="C129" i="8"/>
  <c r="B128" i="8"/>
  <c r="C167" i="8"/>
  <c r="B166" i="8"/>
  <c r="B120" i="8"/>
  <c r="B154" i="8"/>
  <c r="B195" i="8"/>
  <c r="B7" i="8"/>
  <c r="C8" i="8"/>
  <c r="B186" i="8"/>
  <c r="B162" i="8"/>
  <c r="B163" i="8"/>
  <c r="B43" i="8"/>
  <c r="C44" i="8"/>
  <c r="C75" i="6"/>
  <c r="B74" i="6"/>
  <c r="C109" i="6"/>
  <c r="B108" i="6"/>
  <c r="B45" i="6"/>
  <c r="C46" i="6"/>
  <c r="B99" i="6"/>
  <c r="C100" i="6"/>
  <c r="B35" i="6"/>
  <c r="C36" i="6"/>
  <c r="C119" i="6"/>
  <c r="B118" i="6"/>
  <c r="C10" i="4"/>
  <c r="B9" i="4"/>
  <c r="B15" i="4"/>
  <c r="C16" i="4"/>
  <c r="C73" i="8" l="1"/>
  <c r="B72" i="8"/>
  <c r="B111" i="8"/>
  <c r="C112" i="8"/>
  <c r="C80" i="8"/>
  <c r="B79" i="8"/>
  <c r="C208" i="8"/>
  <c r="B207" i="8"/>
  <c r="B149" i="6"/>
  <c r="C150" i="6"/>
  <c r="B130" i="6"/>
  <c r="C131" i="6"/>
  <c r="B146" i="6"/>
  <c r="C147" i="6"/>
  <c r="B147" i="6" s="1"/>
  <c r="B119" i="6"/>
  <c r="C120" i="6"/>
  <c r="B9" i="6"/>
  <c r="C10" i="6"/>
  <c r="B15" i="8"/>
  <c r="C16" i="8"/>
  <c r="B8" i="8"/>
  <c r="C9" i="8"/>
  <c r="B9" i="8" s="1"/>
  <c r="C168" i="8"/>
  <c r="B168" i="8" s="1"/>
  <c r="B167" i="8"/>
  <c r="C130" i="8"/>
  <c r="B129" i="8"/>
  <c r="B176" i="8"/>
  <c r="C177" i="8"/>
  <c r="B121" i="8"/>
  <c r="B155" i="8"/>
  <c r="B196" i="8"/>
  <c r="B187" i="8"/>
  <c r="B188" i="8"/>
  <c r="B44" i="8"/>
  <c r="C45" i="8"/>
  <c r="B109" i="6"/>
  <c r="C110" i="6"/>
  <c r="B75" i="6"/>
  <c r="C76" i="6"/>
  <c r="C37" i="6"/>
  <c r="B36" i="6"/>
  <c r="C101" i="6"/>
  <c r="B101" i="6" s="1"/>
  <c r="B100" i="6"/>
  <c r="C47" i="6"/>
  <c r="B46" i="6"/>
  <c r="C11" i="4"/>
  <c r="B11" i="4" s="1"/>
  <c r="B10" i="4"/>
  <c r="B16" i="4"/>
  <c r="C17" i="4"/>
  <c r="B112" i="8" l="1"/>
  <c r="C113" i="8"/>
  <c r="C209" i="8"/>
  <c r="B208" i="8"/>
  <c r="C81" i="8"/>
  <c r="B80" i="8"/>
  <c r="C74" i="8"/>
  <c r="B74" i="8" s="1"/>
  <c r="B73" i="8"/>
  <c r="B150" i="6"/>
  <c r="C151" i="6"/>
  <c r="C121" i="6"/>
  <c r="B120" i="6"/>
  <c r="C132" i="6"/>
  <c r="B131" i="6"/>
  <c r="B10" i="6"/>
  <c r="C11" i="6"/>
  <c r="C17" i="8"/>
  <c r="B16" i="8"/>
  <c r="C131" i="8"/>
  <c r="B130" i="8"/>
  <c r="C178" i="8"/>
  <c r="B178" i="8" s="1"/>
  <c r="B177" i="8"/>
  <c r="B122" i="8"/>
  <c r="B156" i="8"/>
  <c r="B197" i="8"/>
  <c r="B45" i="8"/>
  <c r="C46" i="8"/>
  <c r="C77" i="6"/>
  <c r="B76" i="6"/>
  <c r="C111" i="6"/>
  <c r="B110" i="6"/>
  <c r="B47" i="6"/>
  <c r="C48" i="6"/>
  <c r="B37" i="6"/>
  <c r="C38" i="6"/>
  <c r="B17" i="4"/>
  <c r="C18" i="4"/>
  <c r="C82" i="8" l="1"/>
  <c r="B81" i="8"/>
  <c r="B113" i="8"/>
  <c r="C114" i="8"/>
  <c r="B114" i="8" s="1"/>
  <c r="C210" i="8"/>
  <c r="B209" i="8"/>
  <c r="B151" i="6"/>
  <c r="C152" i="6"/>
  <c r="C133" i="6"/>
  <c r="B132" i="6"/>
  <c r="C122" i="6"/>
  <c r="B121" i="6"/>
  <c r="B11" i="6"/>
  <c r="C12" i="6"/>
  <c r="C18" i="8"/>
  <c r="B17" i="8"/>
  <c r="C132" i="8"/>
  <c r="B131" i="8"/>
  <c r="B123" i="8"/>
  <c r="B158" i="8"/>
  <c r="B157" i="8"/>
  <c r="B198" i="8"/>
  <c r="B46" i="8"/>
  <c r="C47" i="8"/>
  <c r="B111" i="6"/>
  <c r="C112" i="6"/>
  <c r="B77" i="6"/>
  <c r="C78" i="6"/>
  <c r="C39" i="6"/>
  <c r="B38" i="6"/>
  <c r="C49" i="6"/>
  <c r="B48" i="6"/>
  <c r="B18" i="4"/>
  <c r="C19" i="4"/>
  <c r="C211" i="8" l="1"/>
  <c r="B210" i="8"/>
  <c r="C83" i="8"/>
  <c r="B82" i="8"/>
  <c r="B152" i="6"/>
  <c r="C153" i="6"/>
  <c r="B122" i="6"/>
  <c r="C123" i="6"/>
  <c r="C134" i="6"/>
  <c r="B133" i="6"/>
  <c r="C13" i="6"/>
  <c r="B12" i="6"/>
  <c r="B18" i="8"/>
  <c r="C19" i="8"/>
  <c r="C133" i="8"/>
  <c r="B132" i="8"/>
  <c r="B124" i="8"/>
  <c r="B199" i="8"/>
  <c r="B47" i="8"/>
  <c r="C48" i="8"/>
  <c r="B49" i="6"/>
  <c r="C50" i="6"/>
  <c r="B39" i="6"/>
  <c r="C40" i="6"/>
  <c r="C79" i="6"/>
  <c r="B78" i="6"/>
  <c r="C113" i="6"/>
  <c r="B113" i="6" s="1"/>
  <c r="B112" i="6"/>
  <c r="B19" i="4"/>
  <c r="C20" i="4"/>
  <c r="C84" i="8" l="1"/>
  <c r="B83" i="8"/>
  <c r="C212" i="8"/>
  <c r="B211" i="8"/>
  <c r="B153" i="6"/>
  <c r="C154" i="6"/>
  <c r="C135" i="6"/>
  <c r="B134" i="6"/>
  <c r="B40" i="6"/>
  <c r="C41" i="6"/>
  <c r="B123" i="6"/>
  <c r="C124" i="6"/>
  <c r="C14" i="6"/>
  <c r="B13" i="6"/>
  <c r="C20" i="8"/>
  <c r="B19" i="8"/>
  <c r="C134" i="8"/>
  <c r="B133" i="8"/>
  <c r="B125" i="8"/>
  <c r="B126" i="8"/>
  <c r="B200" i="8"/>
  <c r="B48" i="8"/>
  <c r="C49" i="8"/>
  <c r="B79" i="6"/>
  <c r="C80" i="6"/>
  <c r="C51" i="6"/>
  <c r="B50" i="6"/>
  <c r="B20" i="4"/>
  <c r="C21" i="4"/>
  <c r="C213" i="8" l="1"/>
  <c r="B212" i="8"/>
  <c r="C85" i="8"/>
  <c r="B84" i="8"/>
  <c r="B154" i="6"/>
  <c r="C155" i="6"/>
  <c r="B135" i="6"/>
  <c r="C136" i="6"/>
  <c r="B124" i="6"/>
  <c r="C125" i="6"/>
  <c r="C42" i="6"/>
  <c r="B41" i="6"/>
  <c r="B14" i="6"/>
  <c r="C15" i="6"/>
  <c r="B20" i="8"/>
  <c r="C21" i="8"/>
  <c r="B49" i="8"/>
  <c r="C50" i="8"/>
  <c r="C135" i="8"/>
  <c r="B134" i="8"/>
  <c r="B202" i="8"/>
  <c r="B201" i="8"/>
  <c r="B51" i="6"/>
  <c r="C52" i="6"/>
  <c r="C81" i="6"/>
  <c r="B80" i="6"/>
  <c r="B21" i="4"/>
  <c r="C22" i="4"/>
  <c r="C86" i="8" l="1"/>
  <c r="B85" i="8"/>
  <c r="C214" i="8"/>
  <c r="B213" i="8"/>
  <c r="B155" i="6"/>
  <c r="C156" i="6"/>
  <c r="B42" i="6"/>
  <c r="C43" i="6"/>
  <c r="B43" i="6" s="1"/>
  <c r="C126" i="6"/>
  <c r="B125" i="6"/>
  <c r="B136" i="6"/>
  <c r="C137" i="6"/>
  <c r="B15" i="6"/>
  <c r="C16" i="6"/>
  <c r="B21" i="8"/>
  <c r="C22" i="8"/>
  <c r="C136" i="8"/>
  <c r="B135" i="8"/>
  <c r="C51" i="8"/>
  <c r="B50" i="8"/>
  <c r="B81" i="6"/>
  <c r="C82" i="6"/>
  <c r="C53" i="6"/>
  <c r="B52" i="6"/>
  <c r="B22" i="4"/>
  <c r="C23" i="4"/>
  <c r="B214" i="8" l="1"/>
  <c r="C87" i="8"/>
  <c r="B86" i="8"/>
  <c r="B156" i="6"/>
  <c r="C157" i="6"/>
  <c r="B126" i="6"/>
  <c r="C127" i="6"/>
  <c r="B127" i="6" s="1"/>
  <c r="C138" i="6"/>
  <c r="B137" i="6"/>
  <c r="C17" i="6"/>
  <c r="B16" i="6"/>
  <c r="C23" i="8"/>
  <c r="B22" i="8"/>
  <c r="C52" i="8"/>
  <c r="B51" i="8"/>
  <c r="C137" i="8"/>
  <c r="B136" i="8"/>
  <c r="B53" i="6"/>
  <c r="C54" i="6"/>
  <c r="C83" i="6"/>
  <c r="B82" i="6"/>
  <c r="B23" i="4"/>
  <c r="C24" i="4"/>
  <c r="C88" i="8" l="1"/>
  <c r="B87" i="8"/>
  <c r="B157" i="6"/>
  <c r="C158" i="6"/>
  <c r="C139" i="6"/>
  <c r="B138" i="6"/>
  <c r="C18" i="6"/>
  <c r="B17" i="6"/>
  <c r="B137" i="8"/>
  <c r="B23" i="8"/>
  <c r="C24" i="8"/>
  <c r="C53" i="8"/>
  <c r="B52" i="8"/>
  <c r="B83" i="6"/>
  <c r="C84" i="6"/>
  <c r="C55" i="6"/>
  <c r="B54" i="6"/>
  <c r="B24" i="4"/>
  <c r="C25" i="4"/>
  <c r="C89" i="8" l="1"/>
  <c r="B88" i="8"/>
  <c r="B139" i="6"/>
  <c r="B158" i="6"/>
  <c r="B18" i="6"/>
  <c r="C19" i="6"/>
  <c r="C25" i="8"/>
  <c r="B25" i="8" s="1"/>
  <c r="B24" i="8"/>
  <c r="C54" i="8"/>
  <c r="B53" i="8"/>
  <c r="B55" i="6"/>
  <c r="C56" i="6"/>
  <c r="C85" i="6"/>
  <c r="B84" i="6"/>
  <c r="B25" i="4"/>
  <c r="C26" i="4"/>
  <c r="C90" i="8" l="1"/>
  <c r="B89" i="8"/>
  <c r="B19" i="6"/>
  <c r="C20" i="6"/>
  <c r="C55" i="8"/>
  <c r="B54" i="8"/>
  <c r="B85" i="6"/>
  <c r="C86" i="6"/>
  <c r="C87" i="6" s="1"/>
  <c r="C57" i="6"/>
  <c r="B56" i="6"/>
  <c r="B26" i="4"/>
  <c r="C27" i="4"/>
  <c r="C91" i="8" l="1"/>
  <c r="B90" i="8"/>
  <c r="B87" i="6"/>
  <c r="C88" i="6"/>
  <c r="B20" i="6"/>
  <c r="C21" i="6"/>
  <c r="C56" i="8"/>
  <c r="B55" i="8"/>
  <c r="B57" i="6"/>
  <c r="C58" i="6"/>
  <c r="B86" i="6"/>
  <c r="B27" i="4"/>
  <c r="C28" i="4"/>
  <c r="C92" i="8" l="1"/>
  <c r="B91" i="8"/>
  <c r="C89" i="6"/>
  <c r="B88" i="6"/>
  <c r="C22" i="6"/>
  <c r="B21" i="6"/>
  <c r="B56" i="8"/>
  <c r="C57" i="8"/>
  <c r="C59" i="6"/>
  <c r="B58" i="6"/>
  <c r="C29" i="4"/>
  <c r="B28" i="4"/>
  <c r="B92" i="8" l="1"/>
  <c r="C90" i="6"/>
  <c r="B89" i="6"/>
  <c r="B22" i="6"/>
  <c r="C23" i="6"/>
  <c r="C58" i="8"/>
  <c r="B57" i="8"/>
  <c r="B59" i="6"/>
  <c r="C60" i="6"/>
  <c r="C30" i="4"/>
  <c r="B29" i="4"/>
  <c r="B90" i="6" l="1"/>
  <c r="C91" i="6"/>
  <c r="C24" i="6"/>
  <c r="B23" i="6"/>
  <c r="C59" i="8"/>
  <c r="B58" i="8"/>
  <c r="C61" i="6"/>
  <c r="B60" i="6"/>
  <c r="C31" i="4"/>
  <c r="B30" i="4"/>
  <c r="C92" i="6" l="1"/>
  <c r="C93" i="6" s="1"/>
  <c r="B91" i="6"/>
  <c r="B24" i="6"/>
  <c r="C25" i="6"/>
  <c r="C60" i="8"/>
  <c r="B59" i="8"/>
  <c r="B61" i="6"/>
  <c r="C62" i="6"/>
  <c r="C32" i="4"/>
  <c r="B31" i="4"/>
  <c r="C94" i="6" l="1"/>
  <c r="B93" i="6"/>
  <c r="B92" i="6"/>
  <c r="C26" i="6"/>
  <c r="B25" i="6"/>
  <c r="C61" i="8"/>
  <c r="B60" i="8"/>
  <c r="C63" i="6"/>
  <c r="B62" i="6"/>
  <c r="C33" i="4"/>
  <c r="B32" i="4"/>
  <c r="B94" i="6" l="1"/>
  <c r="B26" i="6"/>
  <c r="C27" i="6"/>
  <c r="C165" i="4"/>
  <c r="C62" i="8"/>
  <c r="B61" i="8"/>
  <c r="B63" i="6"/>
  <c r="C64" i="6"/>
  <c r="C34" i="4"/>
  <c r="B33" i="4"/>
  <c r="C28" i="6" l="1"/>
  <c r="B27" i="6"/>
  <c r="B165" i="4"/>
  <c r="C166" i="4"/>
  <c r="C63" i="8"/>
  <c r="B62" i="8"/>
  <c r="C65" i="6"/>
  <c r="C66" i="6" s="1"/>
  <c r="B64" i="6"/>
  <c r="C35" i="4"/>
  <c r="B34" i="4"/>
  <c r="B66" i="6" l="1"/>
  <c r="C67" i="6"/>
  <c r="B28" i="6"/>
  <c r="C29" i="6"/>
  <c r="B166" i="4"/>
  <c r="C167" i="4"/>
  <c r="C64" i="8"/>
  <c r="B63" i="8"/>
  <c r="B65" i="6"/>
  <c r="C36" i="4"/>
  <c r="B35" i="4"/>
  <c r="C30" i="6" l="1"/>
  <c r="B29" i="6"/>
  <c r="C68" i="6"/>
  <c r="B67" i="6"/>
  <c r="B167" i="4"/>
  <c r="C168" i="4"/>
  <c r="C65" i="8"/>
  <c r="B64" i="8"/>
  <c r="C37" i="4"/>
  <c r="B36" i="4"/>
  <c r="B68" i="6" l="1"/>
  <c r="C69" i="6"/>
  <c r="C31" i="6"/>
  <c r="B31" i="6" s="1"/>
  <c r="B30" i="6"/>
  <c r="B168" i="4"/>
  <c r="C169" i="4"/>
  <c r="C66" i="8"/>
  <c r="B65" i="8"/>
  <c r="C38" i="4"/>
  <c r="B37" i="4"/>
  <c r="N37" i="15" l="1"/>
  <c r="L41" i="15"/>
  <c r="K37" i="15"/>
  <c r="I37" i="15" s="1"/>
  <c r="V39" i="15"/>
  <c r="L56" i="15"/>
  <c r="T45" i="15"/>
  <c r="R34" i="15"/>
  <c r="L37" i="15"/>
  <c r="K55" i="15"/>
  <c r="V32" i="15"/>
  <c r="K47" i="15"/>
  <c r="I47" i="15" s="1"/>
  <c r="K54" i="15"/>
  <c r="L40" i="15"/>
  <c r="U49" i="15"/>
  <c r="K43" i="15"/>
  <c r="I43" i="15" s="1"/>
  <c r="V47" i="15"/>
  <c r="K36" i="15"/>
  <c r="I36" i="15" s="1"/>
  <c r="P36" i="15"/>
  <c r="T46" i="15"/>
  <c r="L49" i="15"/>
  <c r="S38" i="15"/>
  <c r="L43" i="15"/>
  <c r="O48" i="15"/>
  <c r="K33" i="15"/>
  <c r="I33" i="15" s="1"/>
  <c r="Q36" i="15"/>
  <c r="V35" i="15"/>
  <c r="O38" i="15"/>
  <c r="R39" i="15"/>
  <c r="O42" i="15"/>
  <c r="N35" i="15"/>
  <c r="T42" i="15"/>
  <c r="P35" i="15"/>
  <c r="K51" i="15"/>
  <c r="R42" i="15"/>
  <c r="U48" i="15"/>
  <c r="S32" i="15"/>
  <c r="U35" i="15"/>
  <c r="U47" i="15"/>
  <c r="V45" i="15"/>
  <c r="R40" i="15"/>
  <c r="N45" i="15"/>
  <c r="Q33" i="15"/>
  <c r="T33" i="15"/>
  <c r="L33" i="15"/>
  <c r="O49" i="15"/>
  <c r="O47" i="15"/>
  <c r="L47" i="15"/>
  <c r="U43" i="15"/>
  <c r="V48" i="15"/>
  <c r="T43" i="15"/>
  <c r="Q46" i="15"/>
  <c r="Q47" i="15"/>
  <c r="U33" i="15"/>
  <c r="M35" i="15"/>
  <c r="Q37" i="15"/>
  <c r="V33" i="15"/>
  <c r="O41" i="15"/>
  <c r="R45" i="15"/>
  <c r="M45" i="15"/>
  <c r="V49" i="15"/>
  <c r="V44" i="15"/>
  <c r="L39" i="15"/>
  <c r="T35" i="15"/>
  <c r="S47" i="15"/>
  <c r="P39" i="15"/>
  <c r="K46" i="15"/>
  <c r="I46" i="15" s="1"/>
  <c r="K41" i="15"/>
  <c r="I41" i="15" s="1"/>
  <c r="L36" i="15"/>
  <c r="U39" i="15"/>
  <c r="N34" i="15"/>
  <c r="P40" i="15"/>
  <c r="P44" i="15"/>
  <c r="M40" i="15"/>
  <c r="N32" i="15"/>
  <c r="P43" i="15"/>
  <c r="L32" i="15"/>
  <c r="V36" i="15"/>
  <c r="P47" i="15"/>
  <c r="V42" i="15"/>
  <c r="R48" i="15"/>
  <c r="S49" i="15"/>
  <c r="M34" i="15"/>
  <c r="S35" i="15"/>
  <c r="K53" i="15"/>
  <c r="P45" i="15"/>
  <c r="M38" i="15"/>
  <c r="N42" i="15"/>
  <c r="L55" i="15"/>
  <c r="K44" i="15"/>
  <c r="I44" i="15" s="1"/>
  <c r="N43" i="15"/>
  <c r="O34" i="15"/>
  <c r="Q43" i="15"/>
  <c r="T36" i="15"/>
  <c r="M46" i="15"/>
  <c r="N49" i="15"/>
  <c r="S37" i="15"/>
  <c r="U38" i="15"/>
  <c r="P48" i="15"/>
  <c r="R41" i="15"/>
  <c r="O33" i="15"/>
  <c r="R32" i="15"/>
  <c r="L51" i="15"/>
  <c r="R38" i="15"/>
  <c r="M42" i="15"/>
  <c r="P42" i="15"/>
  <c r="L44" i="15"/>
  <c r="K42" i="15"/>
  <c r="I42" i="15" s="1"/>
  <c r="L45" i="15"/>
  <c r="O40" i="15"/>
  <c r="T37" i="15"/>
  <c r="R36" i="15"/>
  <c r="T48" i="15"/>
  <c r="P32" i="15"/>
  <c r="C70" i="6"/>
  <c r="B69" i="6"/>
  <c r="B169" i="4"/>
  <c r="C170" i="4"/>
  <c r="A4" i="8"/>
  <c r="B66" i="8"/>
  <c r="C39" i="4"/>
  <c r="B38" i="4"/>
  <c r="K40" i="15" l="1"/>
  <c r="I40" i="15" s="1"/>
  <c r="S44" i="15"/>
  <c r="N40" i="15"/>
  <c r="U45" i="15"/>
  <c r="K57" i="15"/>
  <c r="T49" i="15"/>
  <c r="N36" i="15"/>
  <c r="M33" i="15"/>
  <c r="P41" i="15"/>
  <c r="L35" i="15"/>
  <c r="K52" i="15"/>
  <c r="N41" i="15"/>
  <c r="R49" i="15"/>
  <c r="S40" i="15"/>
  <c r="S34" i="15"/>
  <c r="Q41" i="15"/>
  <c r="P34" i="15"/>
  <c r="K48" i="15"/>
  <c r="I48" i="15" s="1"/>
  <c r="P33" i="15"/>
  <c r="V43" i="15"/>
  <c r="U46" i="15"/>
  <c r="K39" i="15"/>
  <c r="I39" i="15" s="1"/>
  <c r="M32" i="15"/>
  <c r="U42" i="15"/>
  <c r="U44" i="15"/>
  <c r="N39" i="15"/>
  <c r="M48" i="15"/>
  <c r="Q48" i="15"/>
  <c r="L42" i="15"/>
  <c r="T44" i="15"/>
  <c r="Q38" i="15"/>
  <c r="R46" i="15"/>
  <c r="M43" i="15"/>
  <c r="R35" i="15"/>
  <c r="T40" i="15"/>
  <c r="R43" i="15"/>
  <c r="K38" i="15"/>
  <c r="I38" i="15" s="1"/>
  <c r="M39" i="15"/>
  <c r="K45" i="15"/>
  <c r="I45" i="15" s="1"/>
  <c r="R44" i="15"/>
  <c r="M49" i="15"/>
  <c r="U41" i="15"/>
  <c r="N44" i="15"/>
  <c r="O46" i="15"/>
  <c r="Q39" i="15"/>
  <c r="V41" i="15"/>
  <c r="L48" i="15"/>
  <c r="P49" i="15"/>
  <c r="U37" i="15"/>
  <c r="R33" i="15"/>
  <c r="L46" i="15"/>
  <c r="Q32" i="15"/>
  <c r="K32" i="15"/>
  <c r="I32" i="15" s="1"/>
  <c r="O32" i="15"/>
  <c r="O43" i="15"/>
  <c r="T32" i="15"/>
  <c r="Q42" i="15"/>
  <c r="P37" i="15"/>
  <c r="O39" i="15"/>
  <c r="L52" i="15"/>
  <c r="T41" i="15"/>
  <c r="I5" i="14"/>
  <c r="H5" i="14"/>
  <c r="R37" i="15"/>
  <c r="Q34" i="15"/>
  <c r="L53" i="15"/>
  <c r="S43" i="15"/>
  <c r="M37" i="15"/>
  <c r="O37" i="15"/>
  <c r="V34" i="15"/>
  <c r="U32" i="15"/>
  <c r="U40" i="15"/>
  <c r="S48" i="15"/>
  <c r="P38" i="15"/>
  <c r="M36" i="15"/>
  <c r="M44" i="15"/>
  <c r="S33" i="15"/>
  <c r="T34" i="15"/>
  <c r="T47" i="15"/>
  <c r="N33" i="15"/>
  <c r="O35" i="15"/>
  <c r="S42" i="15"/>
  <c r="S39" i="15"/>
  <c r="S46" i="15"/>
  <c r="U36" i="15"/>
  <c r="L38" i="15"/>
  <c r="O44" i="15"/>
  <c r="S36" i="15"/>
  <c r="N48" i="15"/>
  <c r="N46" i="15"/>
  <c r="K56" i="15"/>
  <c r="K34" i="15"/>
  <c r="I34" i="15" s="1"/>
  <c r="K35" i="15"/>
  <c r="I35" i="15" s="1"/>
  <c r="N47" i="15"/>
  <c r="N38" i="15"/>
  <c r="V40" i="15"/>
  <c r="L34" i="15"/>
  <c r="M47" i="15"/>
  <c r="Q35" i="15"/>
  <c r="M41" i="15"/>
  <c r="V37" i="15"/>
  <c r="R47" i="15"/>
  <c r="S45" i="15"/>
  <c r="L54" i="15"/>
  <c r="Q44" i="15"/>
  <c r="U34" i="15"/>
  <c r="Q40" i="15"/>
  <c r="V46" i="15"/>
  <c r="S41" i="15"/>
  <c r="Q45" i="15"/>
  <c r="K49" i="15"/>
  <c r="I49" i="15" s="1"/>
  <c r="T38" i="15"/>
  <c r="Q49" i="15"/>
  <c r="O45" i="15"/>
  <c r="O36" i="15"/>
  <c r="T39" i="15"/>
  <c r="V38" i="15"/>
  <c r="P46" i="15"/>
  <c r="A4" i="6"/>
  <c r="B70" i="6"/>
  <c r="J27" i="14" s="1"/>
  <c r="B170" i="4"/>
  <c r="C171" i="4"/>
  <c r="C88" i="4"/>
  <c r="C40" i="4"/>
  <c r="B39" i="4"/>
  <c r="M21" i="14" l="1"/>
  <c r="I21" i="14"/>
  <c r="K6" i="14"/>
  <c r="L9" i="14"/>
  <c r="I7" i="14"/>
  <c r="M17" i="14"/>
  <c r="I10" i="14"/>
  <c r="I8" i="14"/>
  <c r="L23" i="14"/>
  <c r="M23" i="14"/>
  <c r="K13" i="14"/>
  <c r="H8" i="14"/>
  <c r="F8" i="14" s="1"/>
  <c r="H7" i="14"/>
  <c r="F7" i="14" s="1"/>
  <c r="K29" i="14"/>
  <c r="M18" i="14"/>
  <c r="I20" i="14"/>
  <c r="K20" i="14"/>
  <c r="L5" i="14"/>
  <c r="J26" i="14"/>
  <c r="L17" i="14"/>
  <c r="I27" i="14"/>
  <c r="H27" i="14"/>
  <c r="F27" i="14" s="1"/>
  <c r="M29" i="14"/>
  <c r="L8" i="14"/>
  <c r="L7" i="14"/>
  <c r="J17" i="14"/>
  <c r="I29" i="14"/>
  <c r="M13" i="14"/>
  <c r="H26" i="14"/>
  <c r="F26" i="14" s="1"/>
  <c r="J25" i="14"/>
  <c r="M10" i="14"/>
  <c r="I18" i="14"/>
  <c r="K11" i="14"/>
  <c r="L19" i="14"/>
  <c r="F5" i="14"/>
  <c r="M11" i="14"/>
  <c r="K28" i="14"/>
  <c r="K16" i="14"/>
  <c r="I19" i="14"/>
  <c r="K5" i="14"/>
  <c r="L10" i="14"/>
  <c r="K23" i="14"/>
  <c r="L11" i="14"/>
  <c r="L14" i="14"/>
  <c r="K25" i="14"/>
  <c r="M14" i="14"/>
  <c r="J7" i="14"/>
  <c r="H11" i="14"/>
  <c r="F11" i="14" s="1"/>
  <c r="J13" i="14"/>
  <c r="J19" i="14"/>
  <c r="H13" i="14"/>
  <c r="F13" i="14" s="1"/>
  <c r="I23" i="14"/>
  <c r="J11" i="14"/>
  <c r="J9" i="14"/>
  <c r="H25" i="14"/>
  <c r="F25" i="14" s="1"/>
  <c r="L26" i="14"/>
  <c r="H19" i="14"/>
  <c r="F19" i="14" s="1"/>
  <c r="J10" i="14"/>
  <c r="H20" i="14"/>
  <c r="F20" i="14" s="1"/>
  <c r="L16" i="14"/>
  <c r="H9" i="14"/>
  <c r="F9" i="14" s="1"/>
  <c r="I22" i="14"/>
  <c r="J20" i="14"/>
  <c r="J22" i="14"/>
  <c r="H22" i="14"/>
  <c r="F22" i="14" s="1"/>
  <c r="J12" i="14"/>
  <c r="L12" i="14"/>
  <c r="M28" i="14"/>
  <c r="I25" i="14"/>
  <c r="L20" i="14"/>
  <c r="K17" i="14"/>
  <c r="K19" i="14"/>
  <c r="H24" i="14"/>
  <c r="F24" i="14" s="1"/>
  <c r="M19" i="14"/>
  <c r="L22" i="14"/>
  <c r="K21" i="14"/>
  <c r="I53" i="14"/>
  <c r="M53" i="14"/>
  <c r="J56" i="14"/>
  <c r="K45" i="14"/>
  <c r="J38" i="14"/>
  <c r="L40" i="14"/>
  <c r="J45" i="14"/>
  <c r="M47" i="14"/>
  <c r="M51" i="14"/>
  <c r="K39" i="14"/>
  <c r="I38" i="14"/>
  <c r="M38" i="14"/>
  <c r="I36" i="14"/>
  <c r="K43" i="14"/>
  <c r="L55" i="14"/>
  <c r="K31" i="14"/>
  <c r="J39" i="14"/>
  <c r="M32" i="14"/>
  <c r="H31" i="14"/>
  <c r="F31" i="14" s="1"/>
  <c r="H51" i="14"/>
  <c r="F51" i="14" s="1"/>
  <c r="J41" i="14"/>
  <c r="J31" i="14"/>
  <c r="I44" i="14"/>
  <c r="I35" i="14"/>
  <c r="M35" i="14"/>
  <c r="K34" i="14"/>
  <c r="H52" i="14"/>
  <c r="F52" i="14" s="1"/>
  <c r="L37" i="14"/>
  <c r="H34" i="14"/>
  <c r="F34" i="14" s="1"/>
  <c r="H54" i="14"/>
  <c r="F54" i="14" s="1"/>
  <c r="I55" i="14"/>
  <c r="K36" i="14"/>
  <c r="K56" i="14"/>
  <c r="L54" i="14"/>
  <c r="I48" i="14"/>
  <c r="J34" i="14"/>
  <c r="M42" i="14"/>
  <c r="L35" i="14"/>
  <c r="J51" i="14"/>
  <c r="K54" i="14"/>
  <c r="I47" i="14"/>
  <c r="L33" i="14"/>
  <c r="J50" i="14"/>
  <c r="I31" i="14"/>
  <c r="I51" i="14"/>
  <c r="M49" i="14"/>
  <c r="M34" i="14"/>
  <c r="H47" i="14"/>
  <c r="F47" i="14" s="1"/>
  <c r="H38" i="14"/>
  <c r="F38" i="14" s="1"/>
  <c r="L38" i="14"/>
  <c r="J37" i="14"/>
  <c r="K55" i="14"/>
  <c r="I41" i="14"/>
  <c r="L42" i="14"/>
  <c r="J30" i="14"/>
  <c r="L43" i="14"/>
  <c r="I52" i="14"/>
  <c r="K47" i="14"/>
  <c r="J55" i="14"/>
  <c r="L36" i="14"/>
  <c r="M37" i="14"/>
  <c r="L45" i="14"/>
  <c r="I39" i="14"/>
  <c r="M54" i="14"/>
  <c r="M30" i="14"/>
  <c r="H56" i="14"/>
  <c r="F56" i="14" s="1"/>
  <c r="L56" i="14"/>
  <c r="L32" i="14"/>
  <c r="J48" i="14"/>
  <c r="M41" i="14"/>
  <c r="I50" i="14"/>
  <c r="M50" i="14"/>
  <c r="I32" i="14"/>
  <c r="H40" i="14"/>
  <c r="F40" i="14" s="1"/>
  <c r="J35" i="14"/>
  <c r="M46" i="14"/>
  <c r="H30" i="14"/>
  <c r="F30" i="14" s="1"/>
  <c r="H50" i="14"/>
  <c r="F50" i="14" s="1"/>
  <c r="J46" i="14"/>
  <c r="H32" i="14"/>
  <c r="F32" i="14" s="1"/>
  <c r="M55" i="14"/>
  <c r="H17" i="14"/>
  <c r="F17" i="14" s="1"/>
  <c r="L28" i="14"/>
  <c r="H18" i="14"/>
  <c r="F18" i="14" s="1"/>
  <c r="M8" i="14"/>
  <c r="J23" i="14"/>
  <c r="M27" i="14"/>
  <c r="K7" i="14"/>
  <c r="K9" i="14"/>
  <c r="K10" i="14"/>
  <c r="M26" i="14"/>
  <c r="L29" i="14"/>
  <c r="I26" i="14"/>
  <c r="H15" i="14"/>
  <c r="F15" i="14" s="1"/>
  <c r="J21" i="14"/>
  <c r="J18" i="14"/>
  <c r="H12" i="14"/>
  <c r="F12" i="14" s="1"/>
  <c r="J24" i="14"/>
  <c r="H6" i="14"/>
  <c r="F6" i="14" s="1"/>
  <c r="I24" i="14"/>
  <c r="H10" i="14"/>
  <c r="F10" i="14" s="1"/>
  <c r="M5" i="14"/>
  <c r="K8" i="14"/>
  <c r="I6" i="14"/>
  <c r="I11" i="14"/>
  <c r="J5" i="14"/>
  <c r="J29" i="14"/>
  <c r="M16" i="14"/>
  <c r="I15" i="14"/>
  <c r="I9" i="14"/>
  <c r="K18" i="14"/>
  <c r="L25" i="14"/>
  <c r="J6" i="14"/>
  <c r="L15" i="14"/>
  <c r="H28" i="14"/>
  <c r="F28" i="14" s="1"/>
  <c r="H14" i="14"/>
  <c r="F14" i="14" s="1"/>
  <c r="I12" i="14"/>
  <c r="M6" i="14"/>
  <c r="K27" i="14"/>
  <c r="I28" i="14"/>
  <c r="K22" i="14"/>
  <c r="L13" i="14"/>
  <c r="M20" i="14"/>
  <c r="K15" i="14"/>
  <c r="J28" i="14"/>
  <c r="L18" i="14"/>
  <c r="K24" i="14"/>
  <c r="L6" i="14"/>
  <c r="I17" i="14"/>
  <c r="K12" i="14"/>
  <c r="M15" i="14"/>
  <c r="H16" i="14"/>
  <c r="F16" i="14" s="1"/>
  <c r="M7" i="14"/>
  <c r="I16" i="14"/>
  <c r="J15" i="14"/>
  <c r="K14" i="14"/>
  <c r="L24" i="14"/>
  <c r="M24" i="14"/>
  <c r="M12" i="14"/>
  <c r="M9" i="14"/>
  <c r="J16" i="14"/>
  <c r="I14" i="14"/>
  <c r="H23" i="14"/>
  <c r="F23" i="14" s="1"/>
  <c r="J8" i="14"/>
  <c r="M22" i="14"/>
  <c r="L27" i="14"/>
  <c r="L21" i="14"/>
  <c r="H29" i="14"/>
  <c r="F29" i="14" s="1"/>
  <c r="K26" i="14"/>
  <c r="H21" i="14"/>
  <c r="F21" i="14" s="1"/>
  <c r="M25" i="14"/>
  <c r="J14" i="14"/>
  <c r="I13" i="14"/>
  <c r="M40" i="14"/>
  <c r="I43" i="14"/>
  <c r="H36" i="14"/>
  <c r="F36" i="14" s="1"/>
  <c r="K44" i="14"/>
  <c r="I45" i="14"/>
  <c r="L47" i="14"/>
  <c r="M39" i="14"/>
  <c r="J42" i="14"/>
  <c r="H43" i="14"/>
  <c r="F43" i="14" s="1"/>
  <c r="K51" i="14"/>
  <c r="J44" i="14"/>
  <c r="J33" i="14"/>
  <c r="J53" i="14"/>
  <c r="L34" i="14"/>
  <c r="H45" i="14"/>
  <c r="F45" i="14" s="1"/>
  <c r="K38" i="14"/>
  <c r="L39" i="14"/>
  <c r="I33" i="14"/>
  <c r="H41" i="14"/>
  <c r="F41" i="14" s="1"/>
  <c r="L41" i="14"/>
  <c r="M44" i="14"/>
  <c r="L49" i="14"/>
  <c r="K33" i="14"/>
  <c r="K53" i="14"/>
  <c r="H55" i="14"/>
  <c r="F55" i="14" s="1"/>
  <c r="K35" i="14"/>
  <c r="M43" i="14"/>
  <c r="L51" i="14"/>
  <c r="J52" i="14"/>
  <c r="I49" i="14"/>
  <c r="I56" i="14"/>
  <c r="K48" i="14"/>
  <c r="M45" i="14"/>
  <c r="K46" i="14"/>
  <c r="H33" i="14"/>
  <c r="F33" i="14" s="1"/>
  <c r="H53" i="14"/>
  <c r="F53" i="14" s="1"/>
  <c r="H49" i="14"/>
  <c r="F49" i="14" s="1"/>
  <c r="K42" i="14"/>
  <c r="M52" i="14"/>
  <c r="I34" i="14"/>
  <c r="I54" i="14"/>
  <c r="J40" i="14"/>
  <c r="M48" i="14"/>
  <c r="K49" i="14"/>
  <c r="K40" i="14"/>
  <c r="L52" i="14"/>
  <c r="L46" i="14"/>
  <c r="J47" i="14"/>
  <c r="K37" i="14"/>
  <c r="I37" i="14"/>
  <c r="K32" i="14"/>
  <c r="I46" i="14"/>
  <c r="H39" i="14"/>
  <c r="F39" i="14" s="1"/>
  <c r="J49" i="14"/>
  <c r="L30" i="14"/>
  <c r="L50" i="14"/>
  <c r="L31" i="14"/>
  <c r="J32" i="14"/>
  <c r="H46" i="14"/>
  <c r="F46" i="14" s="1"/>
  <c r="H37" i="14"/>
  <c r="F37" i="14" s="1"/>
  <c r="H44" i="14"/>
  <c r="F44" i="14" s="1"/>
  <c r="J36" i="14"/>
  <c r="I30" i="14"/>
  <c r="I40" i="14"/>
  <c r="H48" i="14"/>
  <c r="F48" i="14" s="1"/>
  <c r="K41" i="14"/>
  <c r="K30" i="14"/>
  <c r="K50" i="14"/>
  <c r="M31" i="14"/>
  <c r="I42" i="14"/>
  <c r="H35" i="14"/>
  <c r="F35" i="14" s="1"/>
  <c r="L48" i="14"/>
  <c r="L44" i="14"/>
  <c r="K52" i="14"/>
  <c r="M33" i="14"/>
  <c r="J54" i="14"/>
  <c r="H42" i="14"/>
  <c r="F42" i="14" s="1"/>
  <c r="M56" i="14"/>
  <c r="J43" i="14"/>
  <c r="L53" i="14"/>
  <c r="M36" i="14"/>
  <c r="C172" i="4"/>
  <c r="B171" i="4"/>
  <c r="C89" i="4"/>
  <c r="B88" i="4"/>
  <c r="C212" i="4"/>
  <c r="C41" i="4"/>
  <c r="B40" i="4"/>
  <c r="B13" i="14" l="1"/>
  <c r="B15" i="14" s="1"/>
  <c r="B16" i="14"/>
  <c r="B18" i="14"/>
  <c r="B14" i="14"/>
  <c r="K2" i="14"/>
  <c r="B19" i="14"/>
  <c r="B17" i="14"/>
  <c r="C189" i="4"/>
  <c r="B172" i="4"/>
  <c r="C173" i="4"/>
  <c r="C90" i="4"/>
  <c r="B89" i="4"/>
  <c r="C42" i="4"/>
  <c r="B41" i="4"/>
  <c r="C213" i="4"/>
  <c r="B212" i="4"/>
  <c r="C16" i="14" l="1"/>
  <c r="C18" i="14"/>
  <c r="C17" i="14"/>
  <c r="B20" i="14"/>
  <c r="B173" i="4"/>
  <c r="C174" i="4"/>
  <c r="B189" i="4"/>
  <c r="C190" i="4"/>
  <c r="C91" i="4"/>
  <c r="B90" i="4"/>
  <c r="C214" i="4"/>
  <c r="B213" i="4"/>
  <c r="C43" i="4"/>
  <c r="B42" i="4"/>
  <c r="B190" i="4" l="1"/>
  <c r="C191" i="4"/>
  <c r="C175" i="4"/>
  <c r="B174" i="4"/>
  <c r="B91" i="4"/>
  <c r="C92" i="4"/>
  <c r="C44" i="4"/>
  <c r="B43" i="4"/>
  <c r="C215" i="4"/>
  <c r="B214" i="4"/>
  <c r="B175" i="4" l="1"/>
  <c r="C176" i="4"/>
  <c r="C192" i="4"/>
  <c r="B191" i="4"/>
  <c r="B92" i="4"/>
  <c r="C93" i="4"/>
  <c r="C216" i="4"/>
  <c r="B215" i="4"/>
  <c r="C45" i="4"/>
  <c r="B44" i="4"/>
  <c r="B192" i="4" l="1"/>
  <c r="C193" i="4"/>
  <c r="C177" i="4"/>
  <c r="B176" i="4"/>
  <c r="B45" i="4"/>
  <c r="C46" i="4"/>
  <c r="C94" i="4"/>
  <c r="B93" i="4"/>
  <c r="C217" i="4"/>
  <c r="B216" i="4"/>
  <c r="B177" i="4" l="1"/>
  <c r="C178" i="4"/>
  <c r="B193" i="4"/>
  <c r="C194" i="4"/>
  <c r="C95" i="4"/>
  <c r="B94" i="4"/>
  <c r="C47" i="4"/>
  <c r="B46" i="4"/>
  <c r="C218" i="4"/>
  <c r="B217" i="4"/>
  <c r="B194" i="4" l="1"/>
  <c r="C195" i="4"/>
  <c r="C179" i="4"/>
  <c r="B178" i="4"/>
  <c r="C48" i="4"/>
  <c r="B47" i="4"/>
  <c r="B95" i="4"/>
  <c r="C96" i="4"/>
  <c r="C219" i="4"/>
  <c r="B218" i="4"/>
  <c r="C180" i="4" l="1"/>
  <c r="B179" i="4"/>
  <c r="C196" i="4"/>
  <c r="B195" i="4"/>
  <c r="C49" i="4"/>
  <c r="B48" i="4"/>
  <c r="B96" i="4"/>
  <c r="C97" i="4"/>
  <c r="C220" i="4"/>
  <c r="B219" i="4"/>
  <c r="B196" i="4" l="1"/>
  <c r="C197" i="4"/>
  <c r="C181" i="4"/>
  <c r="B180" i="4"/>
  <c r="C50" i="4"/>
  <c r="B49" i="4"/>
  <c r="C98" i="4"/>
  <c r="B97" i="4"/>
  <c r="C221" i="4"/>
  <c r="B220" i="4"/>
  <c r="B181" i="4" l="1"/>
  <c r="C182" i="4"/>
  <c r="B197" i="4"/>
  <c r="C198" i="4"/>
  <c r="C99" i="4"/>
  <c r="B98" i="4"/>
  <c r="C51" i="4"/>
  <c r="B50" i="4"/>
  <c r="C222" i="4"/>
  <c r="B221" i="4"/>
  <c r="C183" i="4" l="1"/>
  <c r="B182" i="4"/>
  <c r="C199" i="4"/>
  <c r="B198" i="4"/>
  <c r="C52" i="4"/>
  <c r="B51" i="4"/>
  <c r="C100" i="4"/>
  <c r="B99" i="4"/>
  <c r="C223" i="4"/>
  <c r="B222" i="4"/>
  <c r="C184" i="4" l="1"/>
  <c r="B183" i="4"/>
  <c r="B199" i="4"/>
  <c r="C200" i="4"/>
  <c r="B100" i="4"/>
  <c r="C101" i="4"/>
  <c r="C53" i="4"/>
  <c r="B52" i="4"/>
  <c r="C224" i="4"/>
  <c r="B223" i="4"/>
  <c r="B184" i="4" l="1"/>
  <c r="C185" i="4"/>
  <c r="B200" i="4"/>
  <c r="C201" i="4"/>
  <c r="C54" i="4"/>
  <c r="B53" i="4"/>
  <c r="B101" i="4"/>
  <c r="C102" i="4"/>
  <c r="C225" i="4"/>
  <c r="B224" i="4"/>
  <c r="C186" i="4" l="1"/>
  <c r="B185" i="4"/>
  <c r="B201" i="4"/>
  <c r="C202" i="4"/>
  <c r="C55" i="4"/>
  <c r="B54" i="4"/>
  <c r="C103" i="4"/>
  <c r="B102" i="4"/>
  <c r="C226" i="4"/>
  <c r="B225" i="4"/>
  <c r="B186" i="4" l="1"/>
  <c r="C187" i="4"/>
  <c r="B202" i="4"/>
  <c r="C203" i="4"/>
  <c r="B103" i="4"/>
  <c r="C104" i="4"/>
  <c r="C56" i="4"/>
  <c r="B55" i="4"/>
  <c r="C227" i="4"/>
  <c r="B226" i="4"/>
  <c r="B187" i="4" l="1"/>
  <c r="C188" i="4"/>
  <c r="B188" i="4" s="1"/>
  <c r="B203" i="4"/>
  <c r="C204" i="4"/>
  <c r="C57" i="4"/>
  <c r="B56" i="4"/>
  <c r="B104" i="4"/>
  <c r="C105" i="4"/>
  <c r="C228" i="4"/>
  <c r="B227" i="4"/>
  <c r="C205" i="4" l="1"/>
  <c r="B204" i="4"/>
  <c r="C58" i="4"/>
  <c r="B57" i="4"/>
  <c r="B105" i="4"/>
  <c r="C106" i="4"/>
  <c r="C229" i="4"/>
  <c r="B228" i="4"/>
  <c r="B205" i="4" l="1"/>
  <c r="C206" i="4"/>
  <c r="B58" i="4"/>
  <c r="C59" i="4"/>
  <c r="C107" i="4"/>
  <c r="B106" i="4"/>
  <c r="C230" i="4"/>
  <c r="B229" i="4"/>
  <c r="C207" i="4" l="1"/>
  <c r="B206" i="4"/>
  <c r="B107" i="4"/>
  <c r="C108" i="4"/>
  <c r="B59" i="4"/>
  <c r="C60" i="4"/>
  <c r="C231" i="4"/>
  <c r="B230" i="4"/>
  <c r="B207" i="4" l="1"/>
  <c r="C208" i="4"/>
  <c r="B60" i="4"/>
  <c r="C61" i="4"/>
  <c r="B108" i="4"/>
  <c r="C109" i="4"/>
  <c r="C232" i="4"/>
  <c r="B231" i="4"/>
  <c r="C209" i="4" l="1"/>
  <c r="B208" i="4"/>
  <c r="C62" i="4"/>
  <c r="B61" i="4"/>
  <c r="C110" i="4"/>
  <c r="B109" i="4"/>
  <c r="C233" i="4"/>
  <c r="B232" i="4"/>
  <c r="B209" i="4" l="1"/>
  <c r="C210" i="4"/>
  <c r="B62" i="4"/>
  <c r="C63" i="4"/>
  <c r="B110" i="4"/>
  <c r="C111" i="4"/>
  <c r="C234" i="4"/>
  <c r="B233" i="4"/>
  <c r="B210" i="4" l="1"/>
  <c r="C211" i="4"/>
  <c r="B211" i="4" s="1"/>
  <c r="B63" i="4"/>
  <c r="C64" i="4"/>
  <c r="B111" i="4"/>
  <c r="C112" i="4"/>
  <c r="C235" i="4"/>
  <c r="B234" i="4"/>
  <c r="C65" i="4" l="1"/>
  <c r="B64" i="4"/>
  <c r="B112" i="4"/>
  <c r="C113" i="4"/>
  <c r="C236" i="4"/>
  <c r="B235" i="4"/>
  <c r="B65" i="4" l="1"/>
  <c r="C66" i="4"/>
  <c r="B113" i="4"/>
  <c r="C114" i="4"/>
  <c r="C237" i="4"/>
  <c r="B236" i="4"/>
  <c r="C67" i="4" l="1"/>
  <c r="B66" i="4"/>
  <c r="B114" i="4"/>
  <c r="C115" i="4"/>
  <c r="C238" i="4"/>
  <c r="B237" i="4"/>
  <c r="B67" i="4" l="1"/>
  <c r="C68" i="4"/>
  <c r="C116" i="4"/>
  <c r="B115" i="4"/>
  <c r="C239" i="4"/>
  <c r="B238" i="4"/>
  <c r="B68" i="4" l="1"/>
  <c r="C69" i="4"/>
  <c r="B116" i="4"/>
  <c r="C117" i="4"/>
  <c r="C240" i="4"/>
  <c r="B239" i="4"/>
  <c r="B69" i="4" l="1"/>
  <c r="C70" i="4"/>
  <c r="C118" i="4"/>
  <c r="B117" i="4"/>
  <c r="C241" i="4"/>
  <c r="B240" i="4"/>
  <c r="C71" i="4" l="1"/>
  <c r="B70" i="4"/>
  <c r="B118" i="4"/>
  <c r="C119" i="4"/>
  <c r="C242" i="4"/>
  <c r="B241" i="4"/>
  <c r="B71" i="4" l="1"/>
  <c r="C72" i="4"/>
  <c r="B119" i="4"/>
  <c r="C120" i="4"/>
  <c r="C243" i="4"/>
  <c r="B242" i="4"/>
  <c r="B72" i="4" l="1"/>
  <c r="C73" i="4"/>
  <c r="B120" i="4"/>
  <c r="C121" i="4"/>
  <c r="C244" i="4"/>
  <c r="B243" i="4"/>
  <c r="B73" i="4" l="1"/>
  <c r="C74" i="4"/>
  <c r="B121" i="4"/>
  <c r="C122" i="4"/>
  <c r="C245" i="4"/>
  <c r="B244" i="4"/>
  <c r="B74" i="4" l="1"/>
  <c r="C75" i="4"/>
  <c r="B122" i="4"/>
  <c r="C123" i="4"/>
  <c r="C246" i="4"/>
  <c r="B245" i="4"/>
  <c r="C76" i="4" l="1"/>
  <c r="B75" i="4"/>
  <c r="B123" i="4"/>
  <c r="C124" i="4"/>
  <c r="C247" i="4"/>
  <c r="B246" i="4"/>
  <c r="B76" i="4" l="1"/>
  <c r="C77" i="4"/>
  <c r="B124" i="4"/>
  <c r="C125" i="4"/>
  <c r="C248" i="4"/>
  <c r="B247" i="4"/>
  <c r="C78" i="4" l="1"/>
  <c r="B77" i="4"/>
  <c r="B125" i="4"/>
  <c r="C126" i="4"/>
  <c r="C249" i="4"/>
  <c r="B248" i="4"/>
  <c r="B78" i="4" l="1"/>
  <c r="C79" i="4"/>
  <c r="B126" i="4"/>
  <c r="C127" i="4"/>
  <c r="C250" i="4"/>
  <c r="B249" i="4"/>
  <c r="C80" i="4" l="1"/>
  <c r="B79" i="4"/>
  <c r="B127" i="4"/>
  <c r="C128" i="4"/>
  <c r="C251" i="4"/>
  <c r="B250" i="4"/>
  <c r="B80" i="4" l="1"/>
  <c r="C81" i="4"/>
  <c r="B128" i="4"/>
  <c r="C129" i="4"/>
  <c r="C252" i="4"/>
  <c r="B251" i="4"/>
  <c r="C82" i="4" l="1"/>
  <c r="B81" i="4"/>
  <c r="B129" i="4"/>
  <c r="C130" i="4"/>
  <c r="C253" i="4"/>
  <c r="B252" i="4"/>
  <c r="B82" i="4" l="1"/>
  <c r="C83" i="4"/>
  <c r="C131" i="4"/>
  <c r="B130" i="4"/>
  <c r="C254" i="4"/>
  <c r="B253" i="4"/>
  <c r="C84" i="4" l="1"/>
  <c r="B83" i="4"/>
  <c r="B131" i="4"/>
  <c r="C132" i="4"/>
  <c r="C255" i="4"/>
  <c r="B254" i="4"/>
  <c r="B84" i="4" l="1"/>
  <c r="C85" i="4"/>
  <c r="B132" i="4"/>
  <c r="C133" i="4"/>
  <c r="C256" i="4"/>
  <c r="B255" i="4"/>
  <c r="B85" i="4" l="1"/>
  <c r="C86" i="4"/>
  <c r="B133" i="4"/>
  <c r="C134" i="4"/>
  <c r="C257" i="4"/>
  <c r="B256" i="4"/>
  <c r="B86" i="4" l="1"/>
  <c r="C87" i="4"/>
  <c r="B87" i="4" s="1"/>
  <c r="B134" i="4"/>
  <c r="C135" i="4"/>
  <c r="C258" i="4"/>
  <c r="B257" i="4"/>
  <c r="B135" i="4" l="1"/>
  <c r="C136" i="4"/>
  <c r="C259" i="4"/>
  <c r="B258" i="4"/>
  <c r="C137" i="4" l="1"/>
  <c r="B136" i="4"/>
  <c r="C260" i="4"/>
  <c r="B259" i="4"/>
  <c r="C138" i="4" l="1"/>
  <c r="B137" i="4"/>
  <c r="C261" i="4"/>
  <c r="B260" i="4"/>
  <c r="B138" i="4" l="1"/>
  <c r="C139" i="4"/>
  <c r="C262" i="4"/>
  <c r="B261" i="4"/>
  <c r="B139" i="4" l="1"/>
  <c r="C140" i="4"/>
  <c r="C263" i="4"/>
  <c r="B262" i="4"/>
  <c r="B140" i="4" l="1"/>
  <c r="C141" i="4"/>
  <c r="C264" i="4"/>
  <c r="B263" i="4"/>
  <c r="C142" i="4" l="1"/>
  <c r="B141" i="4"/>
  <c r="C265" i="4"/>
  <c r="B264" i="4"/>
  <c r="C143" i="4" l="1"/>
  <c r="B142" i="4"/>
  <c r="C266" i="4"/>
  <c r="B265" i="4"/>
  <c r="B143" i="4" l="1"/>
  <c r="C144" i="4"/>
  <c r="C267" i="4"/>
  <c r="B266" i="4"/>
  <c r="B144" i="4" l="1"/>
  <c r="C145" i="4"/>
  <c r="C268" i="4"/>
  <c r="B267" i="4"/>
  <c r="B145" i="4" l="1"/>
  <c r="C146" i="4"/>
  <c r="C269" i="4"/>
  <c r="B268" i="4"/>
  <c r="B146" i="4" l="1"/>
  <c r="C147" i="4"/>
  <c r="C270" i="4"/>
  <c r="B269" i="4"/>
  <c r="C148" i="4" l="1"/>
  <c r="B147" i="4"/>
  <c r="C271" i="4"/>
  <c r="B270" i="4"/>
  <c r="B148" i="4" l="1"/>
  <c r="C149" i="4"/>
  <c r="C272" i="4"/>
  <c r="B271" i="4"/>
  <c r="B149" i="4" l="1"/>
  <c r="C150" i="4"/>
  <c r="C273" i="4"/>
  <c r="B272" i="4"/>
  <c r="B150" i="4" l="1"/>
  <c r="C151" i="4"/>
  <c r="C274" i="4"/>
  <c r="B273" i="4"/>
  <c r="C152" i="4" l="1"/>
  <c r="B151" i="4"/>
  <c r="C275" i="4"/>
  <c r="B274" i="4"/>
  <c r="B152" i="4" l="1"/>
  <c r="C153" i="4"/>
  <c r="C276" i="4"/>
  <c r="B275" i="4"/>
  <c r="B153" i="4" l="1"/>
  <c r="C154" i="4"/>
  <c r="C277" i="4"/>
  <c r="B276" i="4"/>
  <c r="B154" i="4" l="1"/>
  <c r="C155" i="4"/>
  <c r="C278" i="4"/>
  <c r="B277" i="4"/>
  <c r="C156" i="4" l="1"/>
  <c r="B155" i="4"/>
  <c r="C279" i="4"/>
  <c r="B278" i="4"/>
  <c r="B156" i="4" l="1"/>
  <c r="C157" i="4"/>
  <c r="C280" i="4"/>
  <c r="B279" i="4"/>
  <c r="B157" i="4" l="1"/>
  <c r="C158" i="4"/>
  <c r="C281" i="4"/>
  <c r="B280" i="4"/>
  <c r="C159" i="4" l="1"/>
  <c r="B158" i="4"/>
  <c r="C282" i="4"/>
  <c r="B281" i="4"/>
  <c r="C160" i="4" l="1"/>
  <c r="B159" i="4"/>
  <c r="C283" i="4"/>
  <c r="B282" i="4"/>
  <c r="B160" i="4" l="1"/>
  <c r="C161" i="4"/>
  <c r="C284" i="4"/>
  <c r="B283" i="4"/>
  <c r="C162" i="4" l="1"/>
  <c r="B161" i="4"/>
  <c r="C285" i="4"/>
  <c r="B284" i="4"/>
  <c r="B162" i="4" l="1"/>
  <c r="C163" i="4"/>
  <c r="C286" i="4"/>
  <c r="B285" i="4"/>
  <c r="B163" i="4" l="1"/>
  <c r="C164" i="4"/>
  <c r="B164" i="4" s="1"/>
  <c r="C287" i="4"/>
  <c r="B286" i="4"/>
  <c r="C288" i="4" l="1"/>
  <c r="B287" i="4"/>
  <c r="C289" i="4" l="1"/>
  <c r="B288" i="4"/>
  <c r="C290" i="4" l="1"/>
  <c r="B289" i="4"/>
  <c r="C291" i="4" l="1"/>
  <c r="B290" i="4"/>
  <c r="C292" i="4" l="1"/>
  <c r="B291" i="4"/>
  <c r="C293" i="4" l="1"/>
  <c r="B292" i="4"/>
  <c r="C294" i="4" l="1"/>
  <c r="B293" i="4"/>
  <c r="C295" i="4" l="1"/>
  <c r="B294" i="4"/>
  <c r="C296" i="4" l="1"/>
  <c r="B295" i="4"/>
  <c r="C297" i="4" l="1"/>
  <c r="B296" i="4"/>
  <c r="C298" i="4" l="1"/>
  <c r="B297" i="4"/>
  <c r="C299" i="4" l="1"/>
  <c r="B298" i="4"/>
  <c r="C300" i="4" l="1"/>
  <c r="B299" i="4"/>
  <c r="C301" i="4" l="1"/>
  <c r="B300" i="4"/>
  <c r="C302" i="4" l="1"/>
  <c r="B301" i="4"/>
  <c r="C303" i="4" l="1"/>
  <c r="B302" i="4"/>
  <c r="C304" i="4" l="1"/>
  <c r="B303" i="4"/>
  <c r="C305" i="4" l="1"/>
  <c r="B304" i="4"/>
  <c r="C306" i="4" l="1"/>
  <c r="B305" i="4"/>
  <c r="C307" i="4" l="1"/>
  <c r="B306" i="4"/>
  <c r="C308" i="4" l="1"/>
  <c r="B307" i="4"/>
  <c r="C309" i="4" l="1"/>
  <c r="B308" i="4"/>
  <c r="C310" i="4" l="1"/>
  <c r="B309" i="4"/>
  <c r="C311" i="4" l="1"/>
  <c r="B310" i="4"/>
  <c r="C312" i="4" l="1"/>
  <c r="B311" i="4"/>
  <c r="C313" i="4" l="1"/>
  <c r="B312" i="4"/>
  <c r="C314" i="4" l="1"/>
  <c r="B313" i="4"/>
  <c r="C315" i="4" l="1"/>
  <c r="B314" i="4"/>
  <c r="C316" i="4" l="1"/>
  <c r="B315" i="4"/>
  <c r="C317" i="4" l="1"/>
  <c r="B316" i="4"/>
  <c r="C318" i="4" l="1"/>
  <c r="B317" i="4"/>
  <c r="C319" i="4" l="1"/>
  <c r="B318" i="4"/>
  <c r="C320" i="4" l="1"/>
  <c r="B319" i="4"/>
  <c r="C321" i="4" l="1"/>
  <c r="B320" i="4"/>
  <c r="C322" i="4" l="1"/>
  <c r="B321" i="4"/>
  <c r="C323" i="4" l="1"/>
  <c r="B322" i="4"/>
  <c r="C324" i="4" l="1"/>
  <c r="B323" i="4"/>
  <c r="C325" i="4" l="1"/>
  <c r="B324" i="4"/>
  <c r="C326" i="4" l="1"/>
  <c r="B325" i="4"/>
  <c r="C327" i="4" l="1"/>
  <c r="B326" i="4"/>
  <c r="C328" i="4" l="1"/>
  <c r="B327" i="4"/>
  <c r="C329" i="4" l="1"/>
  <c r="B328" i="4"/>
  <c r="C330" i="4" l="1"/>
  <c r="B329" i="4"/>
  <c r="C331" i="4" l="1"/>
  <c r="B330" i="4"/>
  <c r="C332" i="4" l="1"/>
  <c r="B331" i="4"/>
  <c r="C333" i="4" l="1"/>
  <c r="B332" i="4"/>
  <c r="C334" i="4" l="1"/>
  <c r="B333" i="4"/>
  <c r="C335" i="4" l="1"/>
  <c r="B334" i="4"/>
  <c r="C336" i="4" l="1"/>
  <c r="B335" i="4"/>
  <c r="C337" i="4" l="1"/>
  <c r="B336" i="4"/>
  <c r="C338" i="4" l="1"/>
  <c r="B337" i="4"/>
  <c r="C339" i="4" l="1"/>
  <c r="B338" i="4"/>
  <c r="C340" i="4" l="1"/>
  <c r="B339" i="4"/>
  <c r="C341" i="4" l="1"/>
  <c r="B340" i="4"/>
  <c r="C342" i="4" l="1"/>
  <c r="B341" i="4"/>
  <c r="C343" i="4" l="1"/>
  <c r="B342" i="4"/>
  <c r="C344" i="4" l="1"/>
  <c r="B343" i="4"/>
  <c r="C345" i="4" l="1"/>
  <c r="B344" i="4"/>
  <c r="C346" i="4" l="1"/>
  <c r="B345" i="4"/>
  <c r="C347" i="4" l="1"/>
  <c r="B346" i="4"/>
  <c r="C348" i="4" l="1"/>
  <c r="B347" i="4"/>
  <c r="C349" i="4" l="1"/>
  <c r="B348" i="4"/>
  <c r="C350" i="4" l="1"/>
  <c r="B349" i="4"/>
  <c r="C351" i="4" l="1"/>
  <c r="B350" i="4"/>
  <c r="C352" i="4" l="1"/>
  <c r="B351" i="4"/>
  <c r="C353" i="4" l="1"/>
  <c r="B352" i="4"/>
  <c r="C354" i="4" l="1"/>
  <c r="B353" i="4"/>
  <c r="C355" i="4" l="1"/>
  <c r="B354" i="4"/>
  <c r="C356" i="4" l="1"/>
  <c r="B355" i="4"/>
  <c r="C357" i="4" l="1"/>
  <c r="B356" i="4"/>
  <c r="C358" i="4" l="1"/>
  <c r="B357" i="4"/>
  <c r="C359" i="4" l="1"/>
  <c r="B358" i="4"/>
  <c r="C360" i="4" l="1"/>
  <c r="B359" i="4"/>
  <c r="C361" i="4" l="1"/>
  <c r="B360" i="4"/>
  <c r="C362" i="4" l="1"/>
  <c r="B361" i="4"/>
  <c r="C363" i="4" l="1"/>
  <c r="B362" i="4"/>
  <c r="C364" i="4" l="1"/>
  <c r="B363" i="4"/>
  <c r="C365" i="4" l="1"/>
  <c r="B364" i="4"/>
  <c r="C366" i="4" l="1"/>
  <c r="B365" i="4"/>
  <c r="C367" i="4" l="1"/>
  <c r="B366" i="4"/>
  <c r="C368" i="4" l="1"/>
  <c r="B367" i="4"/>
  <c r="C369" i="4" l="1"/>
  <c r="B368" i="4"/>
  <c r="C370" i="4" l="1"/>
  <c r="B369" i="4"/>
  <c r="C371" i="4" l="1"/>
  <c r="B370" i="4"/>
  <c r="C372" i="4" l="1"/>
  <c r="B371" i="4"/>
  <c r="C373" i="4" l="1"/>
  <c r="B372" i="4"/>
  <c r="C374" i="4" l="1"/>
  <c r="B373" i="4"/>
  <c r="C375" i="4" l="1"/>
  <c r="B374" i="4"/>
  <c r="C376" i="4" l="1"/>
  <c r="B375" i="4"/>
  <c r="C377" i="4" l="1"/>
  <c r="B376" i="4"/>
  <c r="C378" i="4" l="1"/>
  <c r="B377" i="4"/>
  <c r="C379" i="4" l="1"/>
  <c r="B378" i="4"/>
  <c r="C380" i="4" l="1"/>
  <c r="B379" i="4"/>
  <c r="C381" i="4" l="1"/>
  <c r="B380" i="4"/>
  <c r="C382" i="4" l="1"/>
  <c r="B381" i="4"/>
  <c r="C383" i="4" l="1"/>
  <c r="B382" i="4"/>
  <c r="C384" i="4" l="1"/>
  <c r="B383" i="4"/>
  <c r="C385" i="4" l="1"/>
  <c r="B384" i="4"/>
  <c r="C386" i="4" l="1"/>
  <c r="B385" i="4"/>
  <c r="C387" i="4" l="1"/>
  <c r="B386" i="4"/>
  <c r="C388" i="4" l="1"/>
  <c r="B387" i="4"/>
  <c r="C389" i="4" l="1"/>
  <c r="B388" i="4"/>
  <c r="C390" i="4" l="1"/>
  <c r="B389" i="4"/>
  <c r="C391" i="4" l="1"/>
  <c r="B390" i="4"/>
  <c r="C392" i="4" l="1"/>
  <c r="B391" i="4"/>
  <c r="C393" i="4" l="1"/>
  <c r="B392" i="4"/>
  <c r="C394" i="4" l="1"/>
  <c r="B393" i="4"/>
  <c r="C395" i="4" l="1"/>
  <c r="B394" i="4"/>
  <c r="C396" i="4" l="1"/>
  <c r="B395" i="4"/>
  <c r="C397" i="4" l="1"/>
  <c r="B396" i="4"/>
  <c r="C398" i="4" l="1"/>
  <c r="B397" i="4"/>
  <c r="C399" i="4" l="1"/>
  <c r="B398" i="4"/>
  <c r="C400" i="4" l="1"/>
  <c r="B399" i="4"/>
  <c r="C401" i="4" l="1"/>
  <c r="B400" i="4"/>
  <c r="C402" i="4" l="1"/>
  <c r="B401" i="4"/>
  <c r="C403" i="4" l="1"/>
  <c r="B402" i="4"/>
  <c r="C404" i="4" l="1"/>
  <c r="B403" i="4"/>
  <c r="C405" i="4" l="1"/>
  <c r="B404" i="4"/>
  <c r="C406" i="4" l="1"/>
  <c r="B405" i="4"/>
  <c r="C407" i="4" l="1"/>
  <c r="B406" i="4"/>
  <c r="C408" i="4" l="1"/>
  <c r="B407" i="4"/>
  <c r="C409" i="4" l="1"/>
  <c r="B408" i="4"/>
  <c r="C410" i="4" l="1"/>
  <c r="B409" i="4"/>
  <c r="C411" i="4" l="1"/>
  <c r="B410" i="4"/>
  <c r="C412" i="4" l="1"/>
  <c r="B411" i="4"/>
  <c r="C413" i="4" l="1"/>
  <c r="B412" i="4"/>
  <c r="C414" i="4" l="1"/>
  <c r="B413" i="4"/>
  <c r="C415" i="4" l="1"/>
  <c r="B414" i="4"/>
  <c r="C416" i="4" l="1"/>
  <c r="B415" i="4"/>
  <c r="C417" i="4" l="1"/>
  <c r="B416" i="4"/>
  <c r="C418" i="4" l="1"/>
  <c r="B417" i="4"/>
  <c r="C419" i="4" l="1"/>
  <c r="B418" i="4"/>
  <c r="C420" i="4" l="1"/>
  <c r="B419" i="4"/>
  <c r="C421" i="4" l="1"/>
  <c r="B420" i="4"/>
  <c r="C422" i="4" l="1"/>
  <c r="B421" i="4"/>
  <c r="C423" i="4" l="1"/>
  <c r="B422" i="4"/>
  <c r="C424" i="4" l="1"/>
  <c r="B423" i="4"/>
  <c r="C425" i="4" l="1"/>
  <c r="B424" i="4"/>
  <c r="C426" i="4" l="1"/>
  <c r="B425" i="4"/>
  <c r="C427" i="4" l="1"/>
  <c r="B426" i="4"/>
  <c r="C428" i="4" l="1"/>
  <c r="B427" i="4"/>
  <c r="C429" i="4" l="1"/>
  <c r="B428" i="4"/>
  <c r="C430" i="4" l="1"/>
  <c r="B429" i="4"/>
  <c r="C431" i="4" l="1"/>
  <c r="B430" i="4"/>
  <c r="C432" i="4" l="1"/>
  <c r="B431" i="4"/>
  <c r="C433" i="4" l="1"/>
  <c r="B432" i="4"/>
  <c r="C434" i="4" l="1"/>
  <c r="B433" i="4"/>
  <c r="C435" i="4" l="1"/>
  <c r="B434" i="4"/>
  <c r="C436" i="4" l="1"/>
  <c r="B435" i="4"/>
  <c r="C437" i="4" l="1"/>
  <c r="B436" i="4"/>
  <c r="C438" i="4" l="1"/>
  <c r="B437" i="4"/>
  <c r="C439" i="4" l="1"/>
  <c r="B438" i="4"/>
  <c r="C440" i="4" l="1"/>
  <c r="B439" i="4"/>
  <c r="C441" i="4" l="1"/>
  <c r="B440" i="4"/>
  <c r="C442" i="4" l="1"/>
  <c r="B441" i="4"/>
  <c r="C443" i="4" l="1"/>
  <c r="B442" i="4"/>
  <c r="C444" i="4" l="1"/>
  <c r="B443" i="4"/>
  <c r="C445" i="4" l="1"/>
  <c r="B444" i="4"/>
  <c r="C446" i="4" l="1"/>
  <c r="B445" i="4"/>
  <c r="C447" i="4" l="1"/>
  <c r="B446" i="4"/>
  <c r="C448" i="4" l="1"/>
  <c r="B447" i="4"/>
  <c r="C449" i="4" l="1"/>
  <c r="B448" i="4"/>
  <c r="C450" i="4" l="1"/>
  <c r="B449" i="4"/>
  <c r="C451" i="4" l="1"/>
  <c r="B450" i="4"/>
  <c r="C452" i="4" l="1"/>
  <c r="B451" i="4"/>
  <c r="C453" i="4" l="1"/>
  <c r="B452" i="4"/>
  <c r="C454" i="4" l="1"/>
  <c r="B453" i="4"/>
  <c r="C455" i="4" l="1"/>
  <c r="B454" i="4"/>
  <c r="C456" i="4" l="1"/>
  <c r="B455" i="4"/>
  <c r="C457" i="4" l="1"/>
  <c r="B456" i="4"/>
  <c r="C458" i="4" l="1"/>
  <c r="B457" i="4"/>
  <c r="C459" i="4" l="1"/>
  <c r="B458" i="4"/>
  <c r="C460" i="4" l="1"/>
  <c r="B459" i="4"/>
  <c r="C461" i="4" l="1"/>
  <c r="B460" i="4"/>
  <c r="C462" i="4" l="1"/>
  <c r="B461" i="4"/>
  <c r="C463" i="4" l="1"/>
  <c r="B462" i="4"/>
  <c r="C464" i="4" l="1"/>
  <c r="B463" i="4"/>
  <c r="C465" i="4" l="1"/>
  <c r="B464" i="4"/>
  <c r="C466" i="4" l="1"/>
  <c r="B465" i="4"/>
  <c r="C467" i="4" l="1"/>
  <c r="B466" i="4"/>
  <c r="C468" i="4" l="1"/>
  <c r="B467" i="4"/>
  <c r="C469" i="4" l="1"/>
  <c r="B468" i="4"/>
  <c r="C470" i="4" l="1"/>
  <c r="B469" i="4"/>
  <c r="C471" i="4" l="1"/>
  <c r="B470" i="4"/>
  <c r="C472" i="4" l="1"/>
  <c r="B471" i="4"/>
  <c r="C473" i="4" l="1"/>
  <c r="B472" i="4"/>
  <c r="C474" i="4" l="1"/>
  <c r="B473" i="4"/>
  <c r="C475" i="4" l="1"/>
  <c r="B474" i="4"/>
  <c r="C476" i="4" l="1"/>
  <c r="B475" i="4"/>
  <c r="C477" i="4" l="1"/>
  <c r="B476" i="4"/>
  <c r="C478" i="4" l="1"/>
  <c r="B477" i="4"/>
  <c r="C479" i="4" l="1"/>
  <c r="B478" i="4"/>
  <c r="C480" i="4" l="1"/>
  <c r="B479" i="4"/>
  <c r="O10" i="1" l="1"/>
  <c r="O6" i="1"/>
  <c r="O5" i="1"/>
  <c r="O8" i="1"/>
  <c r="O7" i="1"/>
  <c r="O9" i="1"/>
  <c r="C481" i="4"/>
  <c r="AC2996" i="17"/>
  <c r="AH3002" i="17"/>
  <c r="AI3004" i="17"/>
  <c r="AH2998" i="17"/>
  <c r="AG2995" i="17"/>
  <c r="AF2995" i="17"/>
  <c r="AE3003" i="17"/>
  <c r="AD3005" i="17"/>
  <c r="AE2999" i="17"/>
  <c r="AF3003" i="17"/>
  <c r="AC3003" i="17"/>
  <c r="AC2998" i="17"/>
  <c r="AI3003" i="17"/>
  <c r="AG2999" i="17"/>
  <c r="AE2996" i="17"/>
  <c r="AI2999" i="17"/>
  <c r="AD2996" i="17"/>
  <c r="AF2996" i="17"/>
  <c r="AF3004" i="17"/>
  <c r="AH3005" i="17"/>
  <c r="AD2998" i="17"/>
  <c r="AI3002" i="17"/>
  <c r="AD3001" i="17"/>
  <c r="AF2998" i="17"/>
  <c r="AI3005" i="17"/>
  <c r="AF2999" i="17"/>
  <c r="AD3003" i="17"/>
  <c r="AF3002" i="17"/>
  <c r="AH2997" i="17"/>
  <c r="AF3001" i="17"/>
  <c r="AC2999" i="17"/>
  <c r="H5" i="1"/>
  <c r="AI2995" i="17"/>
  <c r="AH2999" i="17"/>
  <c r="AH3001" i="17"/>
  <c r="AF3005" i="17"/>
  <c r="AE2995" i="17"/>
  <c r="AC3000" i="17"/>
  <c r="AH3003" i="17"/>
  <c r="AG3003" i="17"/>
  <c r="AE2998" i="17"/>
  <c r="AC3002" i="17"/>
  <c r="AD3000" i="17"/>
  <c r="AG2996" i="17"/>
  <c r="AG3004" i="17"/>
  <c r="AE3005" i="17"/>
  <c r="AD2999" i="17"/>
  <c r="AI3001" i="17"/>
  <c r="AF2997" i="17"/>
  <c r="AD3002" i="17"/>
  <c r="AI2997" i="17"/>
  <c r="AD2997" i="17"/>
  <c r="AE3001" i="17"/>
  <c r="AG3002" i="17"/>
  <c r="AG2997" i="17"/>
  <c r="AI2996" i="17"/>
  <c r="AH3000" i="17"/>
  <c r="AC3005" i="17"/>
  <c r="AH2996" i="17"/>
  <c r="AE3000" i="17"/>
  <c r="AG3000" i="17"/>
  <c r="AC3004" i="17"/>
  <c r="AF3000" i="17"/>
  <c r="AG3001" i="17"/>
  <c r="AI3000" i="17"/>
  <c r="AE2997" i="17"/>
  <c r="AC3001" i="17"/>
  <c r="AG2998" i="17"/>
  <c r="AD3004" i="17"/>
  <c r="AG3005" i="17"/>
  <c r="AI2998" i="17"/>
  <c r="AH3004" i="17"/>
  <c r="AE3004" i="17"/>
  <c r="AE3002" i="17"/>
  <c r="AC2997" i="17"/>
  <c r="J58" i="1"/>
  <c r="I16" i="1"/>
  <c r="B480" i="4"/>
  <c r="AG3043" i="17" s="1"/>
  <c r="A5" i="4"/>
  <c r="B481" i="4" l="1"/>
  <c r="C482" i="4"/>
  <c r="L53" i="1"/>
  <c r="J66" i="1"/>
  <c r="J55" i="1"/>
  <c r="J54" i="1"/>
  <c r="I66" i="1"/>
  <c r="K53" i="1"/>
  <c r="O66" i="1"/>
  <c r="I54" i="1"/>
  <c r="N60" i="1"/>
  <c r="J59" i="1"/>
  <c r="O54" i="1"/>
  <c r="J62" i="1"/>
  <c r="L63" i="1"/>
  <c r="H60" i="1"/>
  <c r="F60" i="1" s="1"/>
  <c r="L57" i="1"/>
  <c r="J63" i="1"/>
  <c r="K56" i="1"/>
  <c r="O58" i="1"/>
  <c r="K57" i="1"/>
  <c r="H64" i="1"/>
  <c r="F64" i="1" s="1"/>
  <c r="K60" i="1"/>
  <c r="M59" i="1"/>
  <c r="I58" i="1"/>
  <c r="N64" i="1"/>
  <c r="K61" i="1"/>
  <c r="J53" i="1"/>
  <c r="H54" i="1"/>
  <c r="F54" i="1" s="1"/>
  <c r="N54" i="1"/>
  <c r="K58" i="1"/>
  <c r="I59" i="1"/>
  <c r="O59" i="1"/>
  <c r="M60" i="1"/>
  <c r="I57" i="1"/>
  <c r="O61" i="1"/>
  <c r="M54" i="1"/>
  <c r="AG3037" i="17"/>
  <c r="AI3046" i="17"/>
  <c r="AE3022" i="17"/>
  <c r="AG3011" i="17"/>
  <c r="AH3030" i="17"/>
  <c r="AF3043" i="17"/>
  <c r="AI3018" i="17"/>
  <c r="AI3040" i="17"/>
  <c r="AE3019" i="17"/>
  <c r="AE3033" i="17"/>
  <c r="AD3013" i="17"/>
  <c r="AD3035" i="17"/>
  <c r="AG3041" i="17"/>
  <c r="AE3037" i="17"/>
  <c r="AD3015" i="17"/>
  <c r="AH3046" i="17"/>
  <c r="AE3026" i="17"/>
  <c r="AD3039" i="17"/>
  <c r="AC3013" i="17"/>
  <c r="AH3008" i="17"/>
  <c r="AC3045" i="17"/>
  <c r="AA3045" i="17" s="1"/>
  <c r="AG3024" i="17"/>
  <c r="AF3034" i="17"/>
  <c r="J65" i="1"/>
  <c r="O64" i="1"/>
  <c r="M65" i="1"/>
  <c r="J64" i="1"/>
  <c r="O63" i="1"/>
  <c r="L58" i="1"/>
  <c r="H63" i="1"/>
  <c r="F63" i="1" s="1"/>
  <c r="N55" i="1"/>
  <c r="K63" i="1"/>
  <c r="J61" i="1"/>
  <c r="H62" i="1"/>
  <c r="F62" i="1" s="1"/>
  <c r="N62" i="1"/>
  <c r="L65" i="1"/>
  <c r="J56" i="1"/>
  <c r="H53" i="1"/>
  <c r="F53" i="1" s="1"/>
  <c r="N53" i="1"/>
  <c r="L61" i="1"/>
  <c r="H55" i="1"/>
  <c r="F55" i="1" s="1"/>
  <c r="M62" i="1"/>
  <c r="AI3025" i="17"/>
  <c r="AF3009" i="17"/>
  <c r="AG3040" i="17"/>
  <c r="AF3046" i="17"/>
  <c r="AC3026" i="17"/>
  <c r="AE3023" i="17"/>
  <c r="AC3019" i="17"/>
  <c r="AC3006" i="17"/>
  <c r="AD3037" i="17"/>
  <c r="AC3043" i="17"/>
  <c r="AA3043" i="17" s="1"/>
  <c r="AG3022" i="17"/>
  <c r="AF3016" i="17"/>
  <c r="AD3042" i="17"/>
  <c r="AG3007" i="17"/>
  <c r="AF3031" i="17"/>
  <c r="AI3015" i="17"/>
  <c r="AI3029" i="17"/>
  <c r="AF3011" i="17"/>
  <c r="AF3033" i="17"/>
  <c r="AD3038" i="17"/>
  <c r="AI3033" i="17"/>
  <c r="AF3013" i="17"/>
  <c r="AF3045" i="17"/>
  <c r="AH3033" i="17"/>
  <c r="AH3043" i="17"/>
  <c r="AD3019" i="17"/>
  <c r="AH3011" i="17"/>
  <c r="AI3042" i="17"/>
  <c r="AH3038" i="17"/>
  <c r="AE3043" i="17"/>
  <c r="J57" i="1"/>
  <c r="H66" i="1"/>
  <c r="F66" i="1" s="1"/>
  <c r="M57" i="1"/>
  <c r="K54" i="1"/>
  <c r="H65" i="1"/>
  <c r="F65" i="1" s="1"/>
  <c r="M64" i="1"/>
  <c r="I53" i="1"/>
  <c r="N59" i="1"/>
  <c r="M58" i="1"/>
  <c r="AG3028" i="17"/>
  <c r="AE3039" i="17"/>
  <c r="AC3034" i="17"/>
  <c r="AC3012" i="17"/>
  <c r="AD3006" i="17"/>
  <c r="AC3031" i="17"/>
  <c r="AF3017" i="17"/>
  <c r="AC3017" i="17"/>
  <c r="AI3041" i="17"/>
  <c r="AI3022" i="17"/>
  <c r="AI3045" i="17"/>
  <c r="AI3014" i="17"/>
  <c r="AI3011" i="17"/>
  <c r="AH3036" i="17"/>
  <c r="AE3020" i="17"/>
  <c r="AH3022" i="17"/>
  <c r="AI3044" i="17"/>
  <c r="AG3016" i="17"/>
  <c r="AE3015" i="17"/>
  <c r="AD3040" i="17"/>
  <c r="AC3022" i="17"/>
  <c r="AD3026" i="17"/>
  <c r="AG3046" i="17"/>
  <c r="AE3018" i="17"/>
  <c r="AH3018" i="17"/>
  <c r="AH3023" i="17"/>
  <c r="AG3029" i="17"/>
  <c r="AD3044" i="17"/>
  <c r="AC3020" i="17"/>
  <c r="AD3022" i="17"/>
  <c r="AG3044" i="17"/>
  <c r="AF3025" i="17"/>
  <c r="AC3033" i="17"/>
  <c r="L54" i="1"/>
  <c r="AI3030" i="17"/>
  <c r="AE3036" i="17"/>
  <c r="AF3006" i="17"/>
  <c r="AG3032" i="17"/>
  <c r="AC3038" i="17"/>
  <c r="AI3009" i="17"/>
  <c r="AE3034" i="17"/>
  <c r="AH3039" i="17"/>
  <c r="AE3013" i="17"/>
  <c r="AC3036" i="17"/>
  <c r="AC3014" i="17"/>
  <c r="AD3010" i="17"/>
  <c r="AC3035" i="17"/>
  <c r="AH3037" i="17"/>
  <c r="AE3009" i="17"/>
  <c r="AG3006" i="17"/>
  <c r="AD3020" i="17"/>
  <c r="AF3039" i="17"/>
  <c r="AH3012" i="17"/>
  <c r="AE3008" i="17"/>
  <c r="AG3023" i="17"/>
  <c r="AC3032" i="17"/>
  <c r="AE3042" i="17"/>
  <c r="AF3018" i="17"/>
  <c r="AD3011" i="17"/>
  <c r="AE3029" i="17"/>
  <c r="AH3025" i="17"/>
  <c r="AG3033" i="17"/>
  <c r="AD3046" i="17"/>
  <c r="AD3031" i="17"/>
  <c r="AD3009" i="17"/>
  <c r="AE3025" i="17"/>
  <c r="AG3014" i="17"/>
  <c r="AE3011" i="17"/>
  <c r="AD3036" i="17"/>
  <c r="AD3029" i="17"/>
  <c r="AF3040" i="17"/>
  <c r="AG3034" i="17"/>
  <c r="AC3040" i="17"/>
  <c r="AI3013" i="17"/>
  <c r="AI3008" i="17"/>
  <c r="AH3024" i="17"/>
  <c r="AF3023" i="17"/>
  <c r="AC3029" i="17"/>
  <c r="AI3043" i="17"/>
  <c r="AI3028" i="17"/>
  <c r="AI3039" i="17"/>
  <c r="AI3006" i="17"/>
  <c r="AH3020" i="17"/>
  <c r="AE3012" i="17"/>
  <c r="AH3006" i="17"/>
  <c r="AG3031" i="17"/>
  <c r="AI3026" i="17"/>
  <c r="AI3035" i="17"/>
  <c r="AF3041" i="17"/>
  <c r="AH3016" i="17"/>
  <c r="H56" i="1"/>
  <c r="F56" i="1" s="1"/>
  <c r="I62" i="1"/>
  <c r="N56" i="1"/>
  <c r="O62" i="1"/>
  <c r="M55" i="1"/>
  <c r="M63" i="1"/>
  <c r="K64" i="1"/>
  <c r="K65" i="1"/>
  <c r="K55" i="1"/>
  <c r="I56" i="1"/>
  <c r="O56" i="1"/>
  <c r="M53" i="1"/>
  <c r="J60" i="1"/>
  <c r="H61" i="1"/>
  <c r="F61" i="1" s="1"/>
  <c r="N61" i="1"/>
  <c r="L62" i="1"/>
  <c r="H59" i="1"/>
  <c r="F59" i="1" s="1"/>
  <c r="N63" i="1"/>
  <c r="L60" i="1"/>
  <c r="AH3027" i="17"/>
  <c r="AH3026" i="17"/>
  <c r="AF3022" i="17"/>
  <c r="AH3007" i="17"/>
  <c r="AI3038" i="17"/>
  <c r="AH3044" i="17"/>
  <c r="AE3024" i="17"/>
  <c r="AI3019" i="17"/>
  <c r="AG3015" i="17"/>
  <c r="AF3035" i="17"/>
  <c r="AF3030" i="17"/>
  <c r="AD3043" i="17"/>
  <c r="AG3018" i="17"/>
  <c r="AF3008" i="17"/>
  <c r="AH3029" i="17"/>
  <c r="AF3012" i="17"/>
  <c r="AF3026" i="17"/>
  <c r="AH3009" i="17"/>
  <c r="AH3031" i="17"/>
  <c r="AH3034" i="17"/>
  <c r="AD3012" i="17"/>
  <c r="AI3037" i="17"/>
  <c r="AF3015" i="17"/>
  <c r="AF3037" i="17"/>
  <c r="AI3020" i="17"/>
  <c r="AE3031" i="17"/>
  <c r="AC3027" i="17"/>
  <c r="AC3010" i="17"/>
  <c r="AI3027" i="17"/>
  <c r="H58" i="1"/>
  <c r="F58" i="1" s="1"/>
  <c r="N66" i="1"/>
  <c r="K62" i="1"/>
  <c r="H57" i="1"/>
  <c r="F57" i="1" s="1"/>
  <c r="N65" i="1"/>
  <c r="I61" i="1"/>
  <c r="O65" i="1"/>
  <c r="L56" i="1"/>
  <c r="K59" i="1"/>
  <c r="I60" i="1"/>
  <c r="O60" i="1"/>
  <c r="M61" i="1"/>
  <c r="K66" i="1"/>
  <c r="I55" i="1"/>
  <c r="O55" i="1"/>
  <c r="M56" i="1"/>
  <c r="I65" i="1"/>
  <c r="O53" i="1"/>
  <c r="L64" i="1"/>
  <c r="AC3015" i="17"/>
  <c r="AD3034" i="17"/>
  <c r="AD3045" i="17"/>
  <c r="AG3020" i="17"/>
  <c r="AG3042" i="17"/>
  <c r="AD3008" i="17"/>
  <c r="AE3027" i="17"/>
  <c r="AE3041" i="17"/>
  <c r="AD3017" i="17"/>
  <c r="AC3030" i="17"/>
  <c r="AI3036" i="17"/>
  <c r="AH3040" i="17"/>
  <c r="AI3016" i="17"/>
  <c r="AC3028" i="17"/>
  <c r="AC3009" i="17"/>
  <c r="AC3023" i="17"/>
  <c r="AC3008" i="17"/>
  <c r="AI3023" i="17"/>
  <c r="AF3020" i="17"/>
  <c r="AD3016" i="17"/>
  <c r="AG3019" i="17"/>
  <c r="AE3006" i="17"/>
  <c r="AE3028" i="17"/>
  <c r="I64" i="1"/>
  <c r="N58" i="1"/>
  <c r="L59" i="1"/>
  <c r="I63" i="1"/>
  <c r="N57" i="1"/>
  <c r="L66" i="1"/>
  <c r="O57" i="1"/>
  <c r="M66" i="1"/>
  <c r="AE3010" i="17"/>
  <c r="AG3027" i="17"/>
  <c r="AH3015" i="17"/>
  <c r="AG3013" i="17"/>
  <c r="AF3038" i="17"/>
  <c r="AE3030" i="17"/>
  <c r="AH3042" i="17"/>
  <c r="AH3035" i="17"/>
  <c r="AD3041" i="17"/>
  <c r="AD3033" i="17"/>
  <c r="AG3038" i="17"/>
  <c r="AC3011" i="17"/>
  <c r="AI3034" i="17"/>
  <c r="AE3040" i="17"/>
  <c r="AF3014" i="17"/>
  <c r="AG3036" i="17"/>
  <c r="AC3007" i="17"/>
  <c r="AC3042" i="17"/>
  <c r="AI3017" i="17"/>
  <c r="AE3038" i="17"/>
  <c r="AF3010" i="17"/>
  <c r="AD3007" i="17"/>
  <c r="AE3021" i="17"/>
  <c r="AG3012" i="17"/>
  <c r="AE3007" i="17"/>
  <c r="AD3032" i="17"/>
  <c r="AC3018" i="17"/>
  <c r="AD3018" i="17"/>
  <c r="AE3014" i="17"/>
  <c r="AH3010" i="17"/>
  <c r="AG3035" i="17"/>
  <c r="AH3019" i="17"/>
  <c r="AG3021" i="17"/>
  <c r="AE3044" i="17"/>
  <c r="AC3016" i="17"/>
  <c r="AD3014" i="17"/>
  <c r="AC3039" i="17"/>
  <c r="AF3021" i="17"/>
  <c r="AC3025" i="17"/>
  <c r="AC3046" i="17"/>
  <c r="AA3046" i="17" s="1"/>
  <c r="AH3017" i="17"/>
  <c r="AG3017" i="17"/>
  <c r="AF3042" i="17"/>
  <c r="AE3032" i="17"/>
  <c r="L55" i="1"/>
  <c r="AF3019" i="17"/>
  <c r="AC3021" i="17"/>
  <c r="AC3044" i="17"/>
  <c r="AA3044" i="17" s="1"/>
  <c r="AI3024" i="17"/>
  <c r="AI3031" i="17"/>
  <c r="AE3045" i="17"/>
  <c r="AD3021" i="17"/>
  <c r="AF3024" i="17"/>
  <c r="AH3045" i="17"/>
  <c r="AG3026" i="17"/>
  <c r="AE3035" i="17"/>
  <c r="AH3013" i="17"/>
  <c r="AG3009" i="17"/>
  <c r="AC3024" i="17"/>
  <c r="AD3030" i="17"/>
  <c r="AF3044" i="17"/>
  <c r="AF3029" i="17"/>
  <c r="AC3041" i="17"/>
  <c r="AF3007" i="17"/>
  <c r="AI3021" i="17"/>
  <c r="AI3012" i="17"/>
  <c r="AI3007" i="17"/>
  <c r="AH3032" i="17"/>
  <c r="AF3027" i="17"/>
  <c r="AC3037" i="17"/>
  <c r="AI3032" i="17"/>
  <c r="AI3010" i="17"/>
  <c r="AH3028" i="17"/>
  <c r="AE3016" i="17"/>
  <c r="AH3014" i="17"/>
  <c r="AG3039" i="17"/>
  <c r="AH3021" i="17"/>
  <c r="AG3025" i="17"/>
  <c r="AE3046" i="17"/>
  <c r="AD3027" i="17"/>
  <c r="AF3036" i="17"/>
  <c r="AH3041" i="17"/>
  <c r="AE3017" i="17"/>
  <c r="AG3010" i="17"/>
  <c r="AD3028" i="17"/>
  <c r="AD3025" i="17"/>
  <c r="AF3032" i="17"/>
  <c r="AG3045" i="17"/>
  <c r="AG3030" i="17"/>
  <c r="AG3008" i="17"/>
  <c r="AD3024" i="17"/>
  <c r="AD3023" i="17"/>
  <c r="AF3028" i="17"/>
  <c r="I23" i="1"/>
  <c r="L17" i="1"/>
  <c r="K15" i="1"/>
  <c r="M38" i="1"/>
  <c r="L31" i="1"/>
  <c r="L7" i="1"/>
  <c r="I30" i="1"/>
  <c r="J19" i="1"/>
  <c r="L45" i="1"/>
  <c r="I46" i="1"/>
  <c r="L51" i="1"/>
  <c r="J35" i="1"/>
  <c r="M27" i="1"/>
  <c r="N24" i="1"/>
  <c r="N17" i="1"/>
  <c r="J22" i="1"/>
  <c r="M52" i="1"/>
  <c r="N7" i="1"/>
  <c r="N12" i="1"/>
  <c r="J30" i="1"/>
  <c r="M45" i="1"/>
  <c r="L49" i="1"/>
  <c r="L48" i="1"/>
  <c r="N31" i="1"/>
  <c r="O35" i="1"/>
  <c r="J25" i="1"/>
  <c r="K20" i="1"/>
  <c r="L37" i="1"/>
  <c r="L23" i="1"/>
  <c r="M31" i="1"/>
  <c r="J29" i="1"/>
  <c r="J24" i="1"/>
  <c r="M51" i="1"/>
  <c r="J45" i="1"/>
  <c r="M33" i="1"/>
  <c r="M46" i="1"/>
  <c r="J27" i="1"/>
  <c r="O34" i="1"/>
  <c r="L25" i="1"/>
  <c r="K12" i="1"/>
  <c r="K41" i="1"/>
  <c r="K23" i="1"/>
  <c r="J21" i="1"/>
  <c r="I39" i="1"/>
  <c r="I24" i="1"/>
  <c r="O51" i="1"/>
  <c r="J33" i="1"/>
  <c r="J9" i="1"/>
  <c r="K49" i="1"/>
  <c r="N36" i="1"/>
  <c r="O33" i="1"/>
  <c r="M14" i="1"/>
  <c r="K33" i="1"/>
  <c r="N15" i="1"/>
  <c r="N43" i="1"/>
  <c r="M26" i="1"/>
  <c r="O50" i="1"/>
  <c r="M44" i="1"/>
  <c r="I28" i="1"/>
  <c r="O37" i="1"/>
  <c r="J41" i="1"/>
  <c r="K34" i="1"/>
  <c r="M11" i="1"/>
  <c r="N47" i="1"/>
  <c r="M15" i="1"/>
  <c r="I18" i="1"/>
  <c r="I50" i="1"/>
  <c r="N19" i="1"/>
  <c r="L26" i="1"/>
  <c r="O49" i="1"/>
  <c r="M25" i="1"/>
  <c r="K38" i="1"/>
  <c r="L50" i="1"/>
  <c r="K40" i="1"/>
  <c r="M42" i="1"/>
  <c r="J28" i="1"/>
  <c r="J18" i="1"/>
  <c r="J16" i="1"/>
  <c r="O23" i="1"/>
  <c r="I48" i="1"/>
  <c r="J8" i="1"/>
  <c r="O26" i="1"/>
  <c r="K50" i="1"/>
  <c r="J10" i="1"/>
  <c r="J43" i="1"/>
  <c r="N38" i="1"/>
  <c r="L40" i="1"/>
  <c r="K35" i="1"/>
  <c r="N28" i="1"/>
  <c r="K7" i="1"/>
  <c r="J11" i="1"/>
  <c r="K52" i="1"/>
  <c r="O13" i="1"/>
  <c r="L29" i="1"/>
  <c r="J6" i="1"/>
  <c r="I29" i="1"/>
  <c r="N45" i="1"/>
  <c r="N32" i="1"/>
  <c r="M43" i="1"/>
  <c r="N51" i="1"/>
  <c r="J12" i="1"/>
  <c r="M20" i="1"/>
  <c r="M7" i="1"/>
  <c r="K5" i="1"/>
  <c r="I35" i="1"/>
  <c r="M5" i="1"/>
  <c r="N29" i="1"/>
  <c r="O21" i="1"/>
  <c r="O15" i="1"/>
  <c r="O48" i="1"/>
  <c r="N42" i="1"/>
  <c r="L38" i="1"/>
  <c r="O38" i="1"/>
  <c r="M23" i="1"/>
  <c r="L20" i="1"/>
  <c r="M18" i="1"/>
  <c r="L41" i="1"/>
  <c r="M10" i="1"/>
  <c r="M8" i="1"/>
  <c r="I25" i="1"/>
  <c r="K26" i="1"/>
  <c r="O43" i="1"/>
  <c r="N41" i="1"/>
  <c r="O44" i="1"/>
  <c r="K28" i="1"/>
  <c r="I13" i="1"/>
  <c r="O20" i="1"/>
  <c r="K29" i="1"/>
  <c r="I45" i="1"/>
  <c r="I20" i="1"/>
  <c r="L5" i="1"/>
  <c r="O29" i="1"/>
  <c r="N20" i="1"/>
  <c r="I41" i="1"/>
  <c r="M37" i="1"/>
  <c r="J42" i="1"/>
  <c r="M32" i="1"/>
  <c r="O28" i="1"/>
  <c r="L12" i="1"/>
  <c r="N5" i="1"/>
  <c r="L13" i="1"/>
  <c r="I36" i="1"/>
  <c r="K24" i="1"/>
  <c r="K27" i="1"/>
  <c r="J40" i="1"/>
  <c r="O31" i="1"/>
  <c r="I42" i="1"/>
  <c r="J37" i="1"/>
  <c r="N21" i="1"/>
  <c r="O39" i="1"/>
  <c r="I14" i="1"/>
  <c r="L10" i="1"/>
  <c r="M50" i="1"/>
  <c r="N16" i="1"/>
  <c r="M24" i="1"/>
  <c r="L16" i="1"/>
  <c r="N39" i="1"/>
  <c r="I10" i="1"/>
  <c r="L43" i="1"/>
  <c r="K37" i="1"/>
  <c r="I11" i="1"/>
  <c r="M12" i="1"/>
  <c r="L39" i="1"/>
  <c r="O12" i="1"/>
  <c r="N18" i="1"/>
  <c r="I40" i="1"/>
  <c r="K11" i="1"/>
  <c r="O24" i="1"/>
  <c r="J36" i="1"/>
  <c r="J5" i="1"/>
  <c r="I9" i="1"/>
  <c r="N52" i="1"/>
  <c r="M48" i="1"/>
  <c r="K32" i="1"/>
  <c r="M49" i="1"/>
  <c r="I15" i="1"/>
  <c r="L8" i="1"/>
  <c r="K8" i="1"/>
  <c r="L22" i="1"/>
  <c r="J14" i="1"/>
  <c r="L35" i="1"/>
  <c r="K30" i="1"/>
  <c r="O14" i="1"/>
  <c r="J32" i="1"/>
  <c r="L6" i="1"/>
  <c r="O52" i="1"/>
  <c r="L44" i="1"/>
  <c r="N49" i="1"/>
  <c r="N23" i="1"/>
  <c r="M29" i="1"/>
  <c r="O22" i="1"/>
  <c r="L52" i="1"/>
  <c r="K21" i="1"/>
  <c r="N8" i="1"/>
  <c r="K43" i="1"/>
  <c r="M22" i="1"/>
  <c r="O36" i="1"/>
  <c r="N35" i="1"/>
  <c r="L33" i="1"/>
  <c r="N44" i="1"/>
  <c r="I22" i="1"/>
  <c r="M21" i="1"/>
  <c r="I5" i="1"/>
  <c r="N22" i="1"/>
  <c r="K39" i="1"/>
  <c r="N27" i="1"/>
  <c r="L30" i="1"/>
  <c r="J38" i="1"/>
  <c r="N11" i="1"/>
  <c r="M41" i="1"/>
  <c r="N34" i="1"/>
  <c r="I44" i="1"/>
  <c r="N48" i="1"/>
  <c r="I26" i="1"/>
  <c r="L21" i="1"/>
  <c r="M19" i="1"/>
  <c r="N30" i="1"/>
  <c r="N37" i="1"/>
  <c r="K22" i="1"/>
  <c r="K9" i="1"/>
  <c r="I6" i="1"/>
  <c r="K48" i="1"/>
  <c r="M36" i="1"/>
  <c r="J39" i="1"/>
  <c r="M40" i="1"/>
  <c r="K19" i="1"/>
  <c r="K13" i="1"/>
  <c r="M16" i="1"/>
  <c r="L19" i="1"/>
  <c r="L34" i="1"/>
  <c r="K25" i="1"/>
  <c r="K17" i="1"/>
  <c r="M30" i="1"/>
  <c r="M6" i="1"/>
  <c r="N46" i="1"/>
  <c r="O40" i="1"/>
  <c r="J34" i="1"/>
  <c r="I47" i="1"/>
  <c r="I12" i="1"/>
  <c r="I17" i="1"/>
  <c r="I7" i="1"/>
  <c r="K31" i="1"/>
  <c r="N33" i="1"/>
  <c r="L14" i="1"/>
  <c r="M17" i="1"/>
  <c r="K36" i="1"/>
  <c r="L28" i="1"/>
  <c r="O46" i="1"/>
  <c r="I51" i="1"/>
  <c r="L47" i="1"/>
  <c r="M13" i="1"/>
  <c r="O32" i="1"/>
  <c r="I19" i="1"/>
  <c r="L11" i="1"/>
  <c r="K46" i="1"/>
  <c r="O16" i="1"/>
  <c r="N14" i="1"/>
  <c r="N6" i="1"/>
  <c r="M35" i="1"/>
  <c r="O47" i="1"/>
  <c r="L46" i="1"/>
  <c r="I52" i="1"/>
  <c r="K51" i="1"/>
  <c r="K14" i="1"/>
  <c r="O42" i="1"/>
  <c r="I21" i="1"/>
  <c r="I31" i="1"/>
  <c r="K45" i="1"/>
  <c r="L27" i="1"/>
  <c r="N9" i="1"/>
  <c r="N50" i="1"/>
  <c r="J23" i="1"/>
  <c r="J48" i="1"/>
  <c r="O45" i="1"/>
  <c r="K18" i="1"/>
  <c r="I32" i="1"/>
  <c r="J44" i="1"/>
  <c r="O41" i="1"/>
  <c r="L24" i="1"/>
  <c r="O25" i="1"/>
  <c r="J20" i="1"/>
  <c r="O11" i="1"/>
  <c r="J31" i="1"/>
  <c r="J50" i="1"/>
  <c r="O30" i="1"/>
  <c r="M47" i="1"/>
  <c r="J46" i="1"/>
  <c r="O18" i="1"/>
  <c r="L36" i="1"/>
  <c r="L32" i="1"/>
  <c r="K42" i="1"/>
  <c r="I27" i="1"/>
  <c r="N26" i="1"/>
  <c r="O19" i="1"/>
  <c r="K6" i="1"/>
  <c r="K44" i="1"/>
  <c r="M28" i="1"/>
  <c r="L9" i="1"/>
  <c r="J47" i="1"/>
  <c r="J13" i="1"/>
  <c r="J49" i="1"/>
  <c r="I38" i="1"/>
  <c r="I33" i="1"/>
  <c r="N40" i="1"/>
  <c r="K10" i="1"/>
  <c r="O27" i="1"/>
  <c r="N25" i="1"/>
  <c r="M9" i="1"/>
  <c r="M34" i="1"/>
  <c r="O17" i="1"/>
  <c r="J15" i="1"/>
  <c r="K47" i="1"/>
  <c r="N13" i="1"/>
  <c r="I37" i="1"/>
  <c r="J52" i="1"/>
  <c r="I34" i="1"/>
  <c r="M39" i="1"/>
  <c r="N10" i="1"/>
  <c r="J17" i="1"/>
  <c r="J26" i="1"/>
  <c r="I8" i="1"/>
  <c r="J7" i="1"/>
  <c r="L15" i="1"/>
  <c r="L18" i="1"/>
  <c r="I43" i="1"/>
  <c r="I49" i="1"/>
  <c r="J51" i="1"/>
  <c r="L42" i="1"/>
  <c r="K16" i="1"/>
  <c r="H47" i="1"/>
  <c r="F47" i="1" s="1"/>
  <c r="H42" i="1"/>
  <c r="F42" i="1" s="1"/>
  <c r="H38" i="1"/>
  <c r="F38" i="1" s="1"/>
  <c r="H34" i="1"/>
  <c r="F34" i="1" s="1"/>
  <c r="H13" i="1"/>
  <c r="F13" i="1" s="1"/>
  <c r="H15" i="1"/>
  <c r="F15" i="1" s="1"/>
  <c r="H6" i="1"/>
  <c r="F6" i="1" s="1"/>
  <c r="H10" i="1"/>
  <c r="F10" i="1" s="1"/>
  <c r="H26" i="1"/>
  <c r="F26" i="1" s="1"/>
  <c r="H17" i="1"/>
  <c r="F17" i="1" s="1"/>
  <c r="H44" i="1"/>
  <c r="F44" i="1" s="1"/>
  <c r="H28" i="1"/>
  <c r="F28" i="1" s="1"/>
  <c r="H16" i="1"/>
  <c r="F16" i="1" s="1"/>
  <c r="H7" i="1"/>
  <c r="F7" i="1" s="1"/>
  <c r="H11" i="1"/>
  <c r="F11" i="1" s="1"/>
  <c r="H27" i="1"/>
  <c r="F27" i="1" s="1"/>
  <c r="H21" i="1"/>
  <c r="F21" i="1" s="1"/>
  <c r="H31" i="1"/>
  <c r="F31" i="1" s="1"/>
  <c r="H52" i="1"/>
  <c r="F52" i="1" s="1"/>
  <c r="H50" i="1"/>
  <c r="F50" i="1" s="1"/>
  <c r="H48" i="1"/>
  <c r="F48" i="1" s="1"/>
  <c r="H46" i="1"/>
  <c r="F46" i="1" s="1"/>
  <c r="H43" i="1"/>
  <c r="F43" i="1" s="1"/>
  <c r="H41" i="1"/>
  <c r="F41" i="1" s="1"/>
  <c r="H39" i="1"/>
  <c r="F39" i="1" s="1"/>
  <c r="H37" i="1"/>
  <c r="F37" i="1" s="1"/>
  <c r="H35" i="1"/>
  <c r="F35" i="1" s="1"/>
  <c r="H33" i="1"/>
  <c r="F33" i="1" s="1"/>
  <c r="H9" i="1"/>
  <c r="F9" i="1" s="1"/>
  <c r="H20" i="1"/>
  <c r="F20" i="1" s="1"/>
  <c r="H23" i="1"/>
  <c r="F23" i="1" s="1"/>
  <c r="H49" i="1"/>
  <c r="F49" i="1" s="1"/>
  <c r="H45" i="1"/>
  <c r="F45" i="1" s="1"/>
  <c r="H40" i="1"/>
  <c r="F40" i="1" s="1"/>
  <c r="H36" i="1"/>
  <c r="F36" i="1" s="1"/>
  <c r="H32" i="1"/>
  <c r="F32" i="1" s="1"/>
  <c r="H12" i="1"/>
  <c r="F12" i="1" s="1"/>
  <c r="H19" i="1"/>
  <c r="F19" i="1" s="1"/>
  <c r="H8" i="1"/>
  <c r="F8" i="1" s="1"/>
  <c r="H24" i="1"/>
  <c r="F24" i="1" s="1"/>
  <c r="H30" i="1"/>
  <c r="F30" i="1" s="1"/>
  <c r="H22" i="1"/>
  <c r="F22" i="1" s="1"/>
  <c r="F5" i="1"/>
  <c r="H14" i="1"/>
  <c r="F14" i="1" s="1"/>
  <c r="H18" i="1"/>
  <c r="F18" i="1" s="1"/>
  <c r="H25" i="1"/>
  <c r="F25" i="1" s="1"/>
  <c r="H29" i="1"/>
  <c r="F29" i="1" s="1"/>
  <c r="H51" i="1"/>
  <c r="F51" i="1" s="1"/>
  <c r="B482" i="4" l="1"/>
  <c r="C483" i="4"/>
  <c r="N2" i="1"/>
  <c r="B13" i="1"/>
  <c r="B15" i="1" s="1"/>
  <c r="B20" i="1"/>
  <c r="B18" i="1"/>
  <c r="B16" i="1"/>
  <c r="B22" i="1"/>
  <c r="B19" i="1"/>
  <c r="B17" i="1"/>
  <c r="B14" i="1"/>
  <c r="B483" i="4" l="1"/>
  <c r="C484" i="4"/>
  <c r="C22" i="1"/>
  <c r="C19" i="1"/>
  <c r="C17" i="1"/>
  <c r="B21" i="1"/>
  <c r="C18" i="1"/>
  <c r="C16" i="1"/>
  <c r="S27" i="15"/>
  <c r="T18" i="15"/>
  <c r="V9" i="15"/>
  <c r="N29" i="15"/>
  <c r="N18" i="15"/>
  <c r="U9" i="15"/>
  <c r="R25" i="15"/>
  <c r="R17" i="15"/>
  <c r="O8" i="15"/>
  <c r="M26" i="15"/>
  <c r="M15" i="15"/>
  <c r="P5" i="15"/>
  <c r="V28" i="15"/>
  <c r="M19" i="15"/>
  <c r="S8" i="15"/>
  <c r="Q29" i="15"/>
  <c r="V20" i="15"/>
  <c r="P6" i="15"/>
  <c r="L28" i="15"/>
  <c r="O16" i="15"/>
  <c r="U8" i="15"/>
  <c r="O30" i="15"/>
  <c r="T16" i="15"/>
  <c r="L8" i="15"/>
  <c r="V25" i="15"/>
  <c r="M17" i="15"/>
  <c r="R6" i="15"/>
  <c r="V26" i="15"/>
  <c r="T17" i="15"/>
  <c r="S7" i="15"/>
  <c r="V21" i="15"/>
  <c r="U15" i="15"/>
  <c r="L9" i="15"/>
  <c r="V23" i="15"/>
  <c r="U16" i="15"/>
  <c r="T8" i="15"/>
  <c r="Q26" i="15"/>
  <c r="L16" i="15"/>
  <c r="R5" i="15"/>
  <c r="N25" i="15"/>
  <c r="M16" i="15"/>
  <c r="O6" i="15"/>
  <c r="R22" i="15"/>
  <c r="L15" i="15"/>
  <c r="T5" i="15"/>
  <c r="Q27" i="15"/>
  <c r="M14" i="15"/>
  <c r="Q7" i="15"/>
  <c r="O31" i="15"/>
  <c r="Q16" i="15"/>
  <c r="M6" i="15"/>
  <c r="P26" i="15"/>
  <c r="P15" i="15"/>
  <c r="V31" i="15"/>
  <c r="T13" i="15"/>
  <c r="O7" i="15"/>
  <c r="U23" i="15"/>
  <c r="L13" i="15"/>
  <c r="M7" i="15"/>
  <c r="S22" i="15"/>
  <c r="V15" i="15"/>
  <c r="L22" i="15"/>
  <c r="S15" i="15"/>
  <c r="N30" i="15"/>
  <c r="V30" i="15"/>
  <c r="T14" i="15"/>
  <c r="V6" i="15"/>
  <c r="R27" i="15"/>
  <c r="N12" i="15"/>
  <c r="L7" i="15"/>
  <c r="L21" i="15"/>
  <c r="N13" i="15"/>
  <c r="Q21" i="15"/>
  <c r="S21" i="15"/>
  <c r="U14" i="15"/>
  <c r="S30" i="15"/>
  <c r="L27" i="15"/>
  <c r="M12" i="15"/>
  <c r="Q6" i="15"/>
  <c r="N26" i="15"/>
  <c r="V11" i="15"/>
  <c r="O23" i="15"/>
  <c r="U13" i="15"/>
  <c r="O27" i="15"/>
  <c r="Q28" i="15"/>
  <c r="M13" i="15"/>
  <c r="P21" i="15"/>
  <c r="L29" i="15"/>
  <c r="S11" i="15"/>
  <c r="R21" i="15"/>
  <c r="L11" i="15"/>
  <c r="R19" i="15"/>
  <c r="S13" i="15"/>
  <c r="S28" i="15"/>
  <c r="M27" i="15"/>
  <c r="P13" i="15"/>
  <c r="O24" i="15"/>
  <c r="R24" i="15"/>
  <c r="L12" i="15"/>
  <c r="R31" i="15"/>
  <c r="R20" i="15"/>
  <c r="V10" i="15"/>
  <c r="P23" i="15"/>
  <c r="U19" i="15"/>
  <c r="P12" i="15"/>
  <c r="V22" i="15"/>
  <c r="T26" i="15"/>
  <c r="Q12" i="15"/>
  <c r="R26" i="15"/>
  <c r="T28" i="15"/>
  <c r="Q10" i="15"/>
  <c r="R30" i="15"/>
  <c r="P19" i="15"/>
  <c r="O10" i="15"/>
  <c r="U21" i="15"/>
  <c r="Q18" i="15"/>
  <c r="T11" i="15"/>
  <c r="V24" i="15"/>
  <c r="T20" i="15"/>
  <c r="O11" i="15"/>
  <c r="U28" i="15"/>
  <c r="M24" i="15"/>
  <c r="S10" i="15"/>
  <c r="R29" i="15"/>
  <c r="U20" i="15"/>
  <c r="M9" i="15"/>
  <c r="T30" i="15"/>
  <c r="O18" i="15"/>
  <c r="R11" i="15"/>
  <c r="S24" i="15"/>
  <c r="N19" i="15"/>
  <c r="R12" i="15"/>
  <c r="M30" i="15"/>
  <c r="L19" i="15"/>
  <c r="T9" i="15"/>
  <c r="L31" i="15"/>
  <c r="V18" i="15"/>
  <c r="S9" i="15"/>
  <c r="U27" i="15"/>
  <c r="L17" i="15"/>
  <c r="R10" i="15"/>
  <c r="O28" i="15"/>
  <c r="R18" i="15"/>
  <c r="N5" i="15"/>
  <c r="S23" i="15"/>
  <c r="S19" i="15"/>
  <c r="Q8" i="15"/>
  <c r="P28" i="15"/>
  <c r="N17" i="15"/>
  <c r="P9" i="15"/>
  <c r="L23" i="15"/>
  <c r="P17" i="15"/>
  <c r="M5" i="15"/>
  <c r="P27" i="15"/>
  <c r="N20" i="15"/>
  <c r="O5" i="15"/>
  <c r="M21" i="15"/>
  <c r="P20" i="15"/>
  <c r="N8" i="15"/>
  <c r="O25" i="15"/>
  <c r="V17" i="15"/>
  <c r="U7" i="15"/>
  <c r="T24" i="15"/>
  <c r="N16" i="15"/>
  <c r="P8" i="15"/>
  <c r="R23" i="15"/>
  <c r="S17" i="15"/>
  <c r="R8" i="15"/>
  <c r="U30" i="15"/>
  <c r="S20" i="15"/>
  <c r="L6" i="15"/>
  <c r="N23" i="15"/>
  <c r="R16" i="15"/>
  <c r="V7" i="15"/>
  <c r="P25" i="15"/>
  <c r="P16" i="15"/>
  <c r="R9" i="15"/>
  <c r="U29" i="15"/>
  <c r="U17" i="15"/>
  <c r="Q9" i="15"/>
  <c r="R28" i="15"/>
  <c r="O17" i="15"/>
  <c r="U6" i="15"/>
  <c r="T31" i="15"/>
  <c r="Q15" i="15"/>
  <c r="P7" i="15"/>
  <c r="P22" i="15"/>
  <c r="O14" i="15"/>
  <c r="S6" i="15"/>
  <c r="T22" i="15"/>
  <c r="N15" i="15"/>
  <c r="V5" i="15"/>
  <c r="M22" i="15"/>
  <c r="R15" i="15"/>
  <c r="U5" i="15"/>
  <c r="N31" i="15"/>
  <c r="N14" i="15"/>
  <c r="M8" i="15"/>
  <c r="P24" i="15"/>
  <c r="S14" i="15"/>
  <c r="T7" i="15"/>
  <c r="Q30" i="15"/>
  <c r="T15" i="15"/>
  <c r="S5" i="15"/>
  <c r="O26" i="15"/>
  <c r="V16" i="15"/>
  <c r="O21" i="15"/>
  <c r="L14" i="15"/>
  <c r="N7" i="15"/>
  <c r="L26" i="15"/>
  <c r="P14" i="15"/>
  <c r="N6" i="15"/>
  <c r="S26" i="15"/>
  <c r="O15" i="15"/>
  <c r="U25" i="15"/>
  <c r="S16" i="15"/>
  <c r="T27" i="15"/>
  <c r="M28" i="15"/>
  <c r="V13" i="15"/>
  <c r="T6" i="15"/>
  <c r="M25" i="15"/>
  <c r="V12" i="15"/>
  <c r="R7" i="15"/>
  <c r="Q24" i="15"/>
  <c r="Q14" i="15"/>
  <c r="N22" i="15"/>
  <c r="Q22" i="15"/>
  <c r="R13" i="15"/>
  <c r="N28" i="15"/>
  <c r="L24" i="15"/>
  <c r="T12" i="15"/>
  <c r="N27" i="15"/>
  <c r="N11" i="15"/>
  <c r="U26" i="15"/>
  <c r="V14" i="15"/>
  <c r="M23" i="15"/>
  <c r="N21" i="15"/>
  <c r="R14" i="15"/>
  <c r="M29" i="15"/>
  <c r="U24" i="15"/>
  <c r="P11" i="15"/>
  <c r="S25" i="15"/>
  <c r="T29" i="15"/>
  <c r="U12" i="15"/>
  <c r="M20" i="15"/>
  <c r="Q13" i="15"/>
  <c r="S31" i="15"/>
  <c r="Q19" i="15"/>
  <c r="O13" i="15"/>
  <c r="P30" i="15"/>
  <c r="O29" i="15"/>
  <c r="U11" i="15"/>
  <c r="V29" i="15"/>
  <c r="L30" i="15"/>
  <c r="L10" i="15"/>
  <c r="U31" i="15"/>
  <c r="Q20" i="15"/>
  <c r="O12" i="15"/>
  <c r="T21" i="15"/>
  <c r="V19" i="15"/>
  <c r="S12" i="15"/>
  <c r="Q25" i="15"/>
  <c r="Q31" i="15"/>
  <c r="M10" i="15"/>
  <c r="T23" i="15"/>
  <c r="M31" i="15"/>
  <c r="Q5" i="15"/>
  <c r="T25" i="15"/>
  <c r="L20" i="15"/>
  <c r="M11" i="15"/>
  <c r="O22" i="15"/>
  <c r="U18" i="15"/>
  <c r="Q11" i="15"/>
  <c r="P29" i="15"/>
  <c r="O20" i="15"/>
  <c r="L5" i="15"/>
  <c r="S29" i="15"/>
  <c r="O19" i="15"/>
  <c r="V8" i="15"/>
  <c r="V27" i="15"/>
  <c r="P18" i="15"/>
  <c r="N10" i="15"/>
  <c r="N24" i="15"/>
  <c r="S18" i="15"/>
  <c r="P10" i="15"/>
  <c r="Q23" i="15"/>
  <c r="M18" i="15"/>
  <c r="N9" i="15"/>
  <c r="U22" i="15"/>
  <c r="T19" i="15"/>
  <c r="O9" i="15"/>
  <c r="L25" i="15"/>
  <c r="L18" i="15"/>
  <c r="T10" i="15"/>
  <c r="P31" i="15"/>
  <c r="Q17" i="15"/>
  <c r="U10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6" i="15"/>
  <c r="K8" i="15"/>
  <c r="K5" i="15"/>
  <c r="I5" i="15" s="1"/>
  <c r="K7" i="15"/>
  <c r="B484" i="4" l="1"/>
  <c r="C485" i="4"/>
  <c r="I6" i="15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B20" i="15" l="1"/>
  <c r="C13" i="15"/>
  <c r="B22" i="15"/>
  <c r="B485" i="4"/>
  <c r="C486" i="4"/>
  <c r="C32" i="15"/>
  <c r="C16" i="15"/>
  <c r="B21" i="15"/>
  <c r="C12" i="15"/>
  <c r="C17" i="15"/>
  <c r="B19" i="15"/>
  <c r="A19" i="15" s="1"/>
  <c r="B23" i="15"/>
  <c r="C15" i="15"/>
  <c r="B24" i="15"/>
  <c r="N2" i="15"/>
  <c r="E16" i="15" l="1"/>
  <c r="B25" i="15"/>
  <c r="F25" i="15" s="1"/>
  <c r="B29" i="15"/>
  <c r="B486" i="4"/>
  <c r="C487" i="4"/>
  <c r="C33" i="15"/>
  <c r="A20" i="15"/>
  <c r="A21" i="15" s="1"/>
  <c r="A22" i="15" s="1"/>
  <c r="A23" i="15" s="1"/>
  <c r="B26" i="15"/>
  <c r="B28" i="15"/>
  <c r="B27" i="15"/>
  <c r="B30" i="15"/>
  <c r="E15" i="15"/>
  <c r="C14" i="15"/>
  <c r="E17" i="15"/>
  <c r="A24" i="15"/>
  <c r="AA2995" i="17"/>
  <c r="AA3021" i="17"/>
  <c r="AA3028" i="17"/>
  <c r="AA3006" i="17"/>
  <c r="AA3022" i="17"/>
  <c r="AA3020" i="17"/>
  <c r="AA3039" i="17"/>
  <c r="AA3032" i="17"/>
  <c r="AA3019" i="17"/>
  <c r="AA2996" i="17"/>
  <c r="AA3003" i="17"/>
  <c r="AA3017" i="17"/>
  <c r="AA3027" i="17"/>
  <c r="AA3041" i="17"/>
  <c r="AA2997" i="17"/>
  <c r="AA3036" i="17"/>
  <c r="AA3024" i="17"/>
  <c r="AA3005" i="17"/>
  <c r="AA3014" i="17"/>
  <c r="AA3016" i="17"/>
  <c r="AA3008" i="17"/>
  <c r="AA3023" i="17"/>
  <c r="AA3034" i="17"/>
  <c r="AA3030" i="17"/>
  <c r="AA3007" i="17"/>
  <c r="AA3000" i="17"/>
  <c r="AA3013" i="17"/>
  <c r="AA3009" i="17"/>
  <c r="AA3015" i="17"/>
  <c r="AA3004" i="17"/>
  <c r="AA3010" i="17"/>
  <c r="AA3018" i="17"/>
  <c r="AA3042" i="17"/>
  <c r="AA3025" i="17"/>
  <c r="AA3011" i="17"/>
  <c r="AA3033" i="17"/>
  <c r="AA3002" i="17"/>
  <c r="AA2998" i="17"/>
  <c r="AA2999" i="17"/>
  <c r="AA3026" i="17"/>
  <c r="AA3040" i="17"/>
  <c r="AA3038" i="17"/>
  <c r="AA3001" i="17"/>
  <c r="AA3029" i="17"/>
  <c r="AA3035" i="17"/>
  <c r="AA3031" i="17"/>
  <c r="AA3012" i="17"/>
  <c r="AA3037" i="17"/>
  <c r="B487" i="4" l="1"/>
  <c r="C488" i="4"/>
  <c r="F26" i="15"/>
  <c r="F27" i="15" s="1"/>
  <c r="F28" i="15" s="1"/>
  <c r="F29" i="15" s="1"/>
  <c r="F30" i="15" s="1"/>
  <c r="B488" i="4" l="1"/>
  <c r="C489" i="4"/>
  <c r="B489" i="4" l="1"/>
  <c r="C490" i="4"/>
  <c r="B490" i="4" l="1"/>
  <c r="C491" i="4"/>
  <c r="B491" i="4" l="1"/>
  <c r="C492" i="4"/>
  <c r="B492" i="4" l="1"/>
  <c r="C493" i="4"/>
  <c r="B493" i="4" l="1"/>
  <c r="C494" i="4"/>
  <c r="B494" i="4" l="1"/>
  <c r="C495" i="4"/>
  <c r="B495" i="4" l="1"/>
  <c r="C496" i="4"/>
  <c r="B496" i="4" l="1"/>
  <c r="C497" i="4"/>
  <c r="B497" i="4" l="1"/>
  <c r="C498" i="4"/>
  <c r="B498" i="4" l="1"/>
  <c r="C499" i="4"/>
  <c r="B499" i="4" s="1"/>
  <c r="Q50" i="15"/>
  <c r="S50" i="15"/>
  <c r="U50" i="15"/>
  <c r="O50" i="15"/>
  <c r="P50" i="15"/>
  <c r="V50" i="15"/>
  <c r="T50" i="15"/>
  <c r="M50" i="15"/>
  <c r="N50" i="15"/>
  <c r="R50" i="15"/>
  <c r="K50" i="15"/>
  <c r="I50" i="15" s="1"/>
  <c r="L50" i="15"/>
</calcChain>
</file>

<file path=xl/sharedStrings.xml><?xml version="1.0" encoding="utf-8"?>
<sst xmlns="http://schemas.openxmlformats.org/spreadsheetml/2006/main" count="10764" uniqueCount="3945">
  <si>
    <t>الثالثة ثانوي</t>
  </si>
  <si>
    <t>الرابعة متوسط</t>
  </si>
  <si>
    <t>رقم التسلسلي</t>
  </si>
  <si>
    <t>رمز التخصّص</t>
  </si>
  <si>
    <t>تسمية التخصّص</t>
  </si>
  <si>
    <t xml:space="preserve">مستوى التأهيل </t>
  </si>
  <si>
    <t>الشهادة المسلّمة</t>
  </si>
  <si>
    <t>مدة التكوين بما في ذلك العطل والتربص التطبيقي في الوسط المهني</t>
  </si>
  <si>
    <t xml:space="preserve">شروط الإلتحاق بالتكوين </t>
  </si>
  <si>
    <t xml:space="preserve">نمط التكوين المفضل </t>
  </si>
  <si>
    <t>الملاحظات</t>
  </si>
  <si>
    <t>ACP1801</t>
  </si>
  <si>
    <t>بناء في التراث</t>
  </si>
  <si>
    <t>ش.ت.م</t>
  </si>
  <si>
    <t>ت ت</t>
  </si>
  <si>
    <t>ACP1802</t>
  </si>
  <si>
    <t>ACP1804</t>
  </si>
  <si>
    <t>ش.ت</t>
  </si>
  <si>
    <t>24 شهرًا</t>
  </si>
  <si>
    <t>الثانية ثانوي</t>
  </si>
  <si>
    <t>ACP1805</t>
  </si>
  <si>
    <t>تقني في الترميم التراث</t>
  </si>
  <si>
    <t>ACP0701</t>
  </si>
  <si>
    <t>ترميم المواقع الأثرية و المعالم التذكارية</t>
  </si>
  <si>
    <t>ش.ت.س</t>
  </si>
  <si>
    <t>30 شهرًا</t>
  </si>
  <si>
    <t>ACP1806</t>
  </si>
  <si>
    <t>ACP1807</t>
  </si>
  <si>
    <t>المحاصيل تحت الدفيئة</t>
  </si>
  <si>
    <t>ش.ك.م</t>
  </si>
  <si>
    <t>12 شهرًا</t>
  </si>
  <si>
    <t>ت ت/ت ح</t>
  </si>
  <si>
    <t>AGR0701</t>
  </si>
  <si>
    <t>زراعة الخضروات</t>
  </si>
  <si>
    <t>AGR0702</t>
  </si>
  <si>
    <t>زراعة الأشجار المُـثـمرة</t>
  </si>
  <si>
    <t>AGR0703</t>
  </si>
  <si>
    <t>البـسـتـنـة</t>
  </si>
  <si>
    <t>AGR0704</t>
  </si>
  <si>
    <t>الزراعات الكبـرى</t>
  </si>
  <si>
    <t>AGR0705</t>
  </si>
  <si>
    <t>الزراعــات الصحراوية</t>
  </si>
  <si>
    <t>AGR0706</t>
  </si>
  <si>
    <t>AGR0719</t>
  </si>
  <si>
    <t>تركيب وصيانة العشب الرياضي</t>
  </si>
  <si>
    <t>18 شهرًا</t>
  </si>
  <si>
    <t>AGR1203</t>
  </si>
  <si>
    <t>زراعة الحبــوب</t>
  </si>
  <si>
    <t>AGR1205</t>
  </si>
  <si>
    <t>زراعة الكـروم</t>
  </si>
  <si>
    <t>AGR1206</t>
  </si>
  <si>
    <t>AGR1207</t>
  </si>
  <si>
    <t>زراعة النباتات الطبية ،العطرية و الأعشاب</t>
  </si>
  <si>
    <t>AGR0708</t>
  </si>
  <si>
    <t>البستنـة والمساحـات الخضـراء</t>
  </si>
  <si>
    <t>AGR0709</t>
  </si>
  <si>
    <t>زراعة الخضــروات</t>
  </si>
  <si>
    <t>AGR0710</t>
  </si>
  <si>
    <t>زراعـة الأشجـار المُـثمـرة</t>
  </si>
  <si>
    <t>AGR0711</t>
  </si>
  <si>
    <t>مُـصـمّـم البسـاتين</t>
  </si>
  <si>
    <t>AGR0712</t>
  </si>
  <si>
    <t>AGR1210</t>
  </si>
  <si>
    <t>حمـايـة النبـاتات</t>
  </si>
  <si>
    <t>AGR1211</t>
  </si>
  <si>
    <t>AGR1212</t>
  </si>
  <si>
    <t>زراعة الغابات</t>
  </si>
  <si>
    <t>AGR1213</t>
  </si>
  <si>
    <t xml:space="preserve">زراعة النباتات الطبية ،العطرية و الأعشاب </t>
  </si>
  <si>
    <t>AGR1214</t>
  </si>
  <si>
    <t>تـربيــة الـدواجـن</t>
  </si>
  <si>
    <t>ش.ت.م.م</t>
  </si>
  <si>
    <t>AGR1215</t>
  </si>
  <si>
    <t>تـربيــة الأرانـب</t>
  </si>
  <si>
    <t>AGR0713</t>
  </si>
  <si>
    <t>تربية النحـل</t>
  </si>
  <si>
    <t>AGR0714</t>
  </si>
  <si>
    <t>تربية الحيوانات المجترة</t>
  </si>
  <si>
    <t>AGR0715</t>
  </si>
  <si>
    <t>تـربيــة الحيـوانات الصغيـرة</t>
  </si>
  <si>
    <t>AGR0716</t>
  </si>
  <si>
    <t>AGR0717</t>
  </si>
  <si>
    <t>AGR0718</t>
  </si>
  <si>
    <t>مساعد في الصحــة الحيـوانيــة</t>
  </si>
  <si>
    <t>AGR1201</t>
  </si>
  <si>
    <t>تـربيــة الإبــل</t>
  </si>
  <si>
    <t>AGR1202</t>
  </si>
  <si>
    <t>حــالب الأبقــار</t>
  </si>
  <si>
    <t>AGR0707</t>
  </si>
  <si>
    <t>تـربيــة الخـيــول</t>
  </si>
  <si>
    <t>AGR1208</t>
  </si>
  <si>
    <t>تـربيــة الأبـقــار</t>
  </si>
  <si>
    <t>AGR1209</t>
  </si>
  <si>
    <t>تـربيــة الأغنــام والمعــز</t>
  </si>
  <si>
    <t>AIG0706</t>
  </si>
  <si>
    <t>تشغيل آلات الطبع</t>
  </si>
  <si>
    <t>AIG0707</t>
  </si>
  <si>
    <t>النشر</t>
  </si>
  <si>
    <t>AIG1203</t>
  </si>
  <si>
    <t>مخطط معلوماتي و مصمم</t>
  </si>
  <si>
    <t>AIG1204</t>
  </si>
  <si>
    <t>AIG1205</t>
  </si>
  <si>
    <t>AIG1206</t>
  </si>
  <si>
    <t>AIG0701</t>
  </si>
  <si>
    <t>تشغيل آلات الطبع هيليو</t>
  </si>
  <si>
    <t>AIG0702</t>
  </si>
  <si>
    <t>تشغيل آلات الطبع فليكسو</t>
  </si>
  <si>
    <t>AIG0703</t>
  </si>
  <si>
    <t>تشغيل آلات الطبع  أوفست</t>
  </si>
  <si>
    <t>AIG0704</t>
  </si>
  <si>
    <t>تشغيل آلات التجليد الصناعي</t>
  </si>
  <si>
    <t>AIG0705</t>
  </si>
  <si>
    <t>الطبع الحريري</t>
  </si>
  <si>
    <t>AIG1201</t>
  </si>
  <si>
    <t>AIG1202</t>
  </si>
  <si>
    <t xml:space="preserve">التجليد الفني و ترميم الكتب </t>
  </si>
  <si>
    <t>ART0701</t>
  </si>
  <si>
    <t>النقش على الخشب</t>
  </si>
  <si>
    <t>ART0702</t>
  </si>
  <si>
    <t>الحدادة الفنية</t>
  </si>
  <si>
    <t>ART0703</t>
  </si>
  <si>
    <t>ART0704</t>
  </si>
  <si>
    <t>ART0705</t>
  </si>
  <si>
    <t>النسيج التقليدي</t>
  </si>
  <si>
    <t>ART0706</t>
  </si>
  <si>
    <t>النُحاسيات</t>
  </si>
  <si>
    <t>ART0707</t>
  </si>
  <si>
    <t>السلالة</t>
  </si>
  <si>
    <t>ART0708</t>
  </si>
  <si>
    <t>النقش على الرخام و الحجر</t>
  </si>
  <si>
    <t>ART0709</t>
  </si>
  <si>
    <t>صناعة الحلي التقليدي</t>
  </si>
  <si>
    <t>ART0710</t>
  </si>
  <si>
    <t>الطرز</t>
  </si>
  <si>
    <t>ART1210</t>
  </si>
  <si>
    <t>النفخ على الزجاج</t>
  </si>
  <si>
    <t>ART0716</t>
  </si>
  <si>
    <t>صناعة و صيانة الآلات الموسيقية الوترية</t>
  </si>
  <si>
    <t>نهاية الطور الابتدائي</t>
  </si>
  <si>
    <t>ART0711</t>
  </si>
  <si>
    <t>طلاء، حروف و زخرفة</t>
  </si>
  <si>
    <t>ART0712</t>
  </si>
  <si>
    <t>الزخرفة على الزجاج</t>
  </si>
  <si>
    <t>ART0713</t>
  </si>
  <si>
    <t>ART1201</t>
  </si>
  <si>
    <t>ART1202</t>
  </si>
  <si>
    <t>الفريدة</t>
  </si>
  <si>
    <t>ART1801</t>
  </si>
  <si>
    <t>ART1203</t>
  </si>
  <si>
    <t>الطرز التقليدي</t>
  </si>
  <si>
    <t>ART1204</t>
  </si>
  <si>
    <t>الفخار التقليدي</t>
  </si>
  <si>
    <t>ART1205</t>
  </si>
  <si>
    <t>صناعة السروج</t>
  </si>
  <si>
    <t>ART1206</t>
  </si>
  <si>
    <t>ART0714</t>
  </si>
  <si>
    <t>اللباس التقليدي</t>
  </si>
  <si>
    <t>ART0715</t>
  </si>
  <si>
    <t>الصياغة و صناعة الحلي</t>
  </si>
  <si>
    <t>الطور المتوسط</t>
  </si>
  <si>
    <t>ART1207</t>
  </si>
  <si>
    <t>فن الخط</t>
  </si>
  <si>
    <t>ART1208</t>
  </si>
  <si>
    <t>ART1209</t>
  </si>
  <si>
    <t>BAM0701</t>
  </si>
  <si>
    <t>النجارة المعمارية</t>
  </si>
  <si>
    <t>BAM0704</t>
  </si>
  <si>
    <t>نجارة الأثاث</t>
  </si>
  <si>
    <t>BAM0705</t>
  </si>
  <si>
    <t>نجارة التنضيد</t>
  </si>
  <si>
    <t>BAM0706</t>
  </si>
  <si>
    <t>الصناعات الخشبية</t>
  </si>
  <si>
    <t>BAM0702</t>
  </si>
  <si>
    <t>هياكل البناء الخشبية</t>
  </si>
  <si>
    <t>BAM0703</t>
  </si>
  <si>
    <t>نجارة الهياكل البحرية</t>
  </si>
  <si>
    <t>BTP0701</t>
  </si>
  <si>
    <t>BTP0702</t>
  </si>
  <si>
    <t>التجصيص</t>
  </si>
  <si>
    <t>BTP0703</t>
  </si>
  <si>
    <t>BTP0705</t>
  </si>
  <si>
    <t>البلاط ، الخزف و الفسيفساء</t>
  </si>
  <si>
    <t>BTP0706</t>
  </si>
  <si>
    <t>التركيب الصحي و الغـاز</t>
  </si>
  <si>
    <t>BTP0707</t>
  </si>
  <si>
    <t>التدفـئة المركزية</t>
  </si>
  <si>
    <t>BTP1201</t>
  </si>
  <si>
    <t>التجصيص و تركّيب الصفائح الجصية</t>
  </si>
  <si>
    <t>BTP0715</t>
  </si>
  <si>
    <t>الطوبوغرافيا</t>
  </si>
  <si>
    <t>BTP0716</t>
  </si>
  <si>
    <t>متابعة الإنجاز في البناء</t>
  </si>
  <si>
    <t>BTP1804</t>
  </si>
  <si>
    <t>العزل الحراري والصوتي</t>
  </si>
  <si>
    <t>BTP1202</t>
  </si>
  <si>
    <t>تقني في التعمير</t>
  </si>
  <si>
    <t>BTP1203</t>
  </si>
  <si>
    <t>تركيب في التهوية وتكييف الهـواء</t>
  </si>
  <si>
    <t>BTP1204</t>
  </si>
  <si>
    <t>BTP1205</t>
  </si>
  <si>
    <t>تقني في ميكانيكا التربة</t>
  </si>
  <si>
    <t>BTP1206</t>
  </si>
  <si>
    <t>تقني في الأشغال العمومية</t>
  </si>
  <si>
    <t>BTP1207</t>
  </si>
  <si>
    <t>المسالك و الشبكات المختلفة</t>
  </si>
  <si>
    <t>BTP1208</t>
  </si>
  <si>
    <t>BTP1209</t>
  </si>
  <si>
    <t>BTP0717</t>
  </si>
  <si>
    <t>الأشغال العمومية و المنشآت الفنية</t>
  </si>
  <si>
    <t>BTP1805</t>
  </si>
  <si>
    <t>الطاقة الأمثل للبنايات</t>
  </si>
  <si>
    <t>BTP0718</t>
  </si>
  <si>
    <t>الأشغال الجيوتقنية</t>
  </si>
  <si>
    <t>BTP0719</t>
  </si>
  <si>
    <t>مسـّاح طوبوغرافي</t>
  </si>
  <si>
    <t>BTP0720</t>
  </si>
  <si>
    <t>مُسيّر أشغال البناء</t>
  </si>
  <si>
    <t>BTP0721</t>
  </si>
  <si>
    <t>BTP0722</t>
  </si>
  <si>
    <t>مُسيّر الأشغال العمومية</t>
  </si>
  <si>
    <t>BTP0723</t>
  </si>
  <si>
    <t>متار مُحقق  و دراسة الأسعار</t>
  </si>
  <si>
    <t>BTP0724</t>
  </si>
  <si>
    <t>رسّام مسقط في الهندسة المعمارية</t>
  </si>
  <si>
    <t>BTP0725</t>
  </si>
  <si>
    <t>رسّام مُسقط في الاسمنت المسلـح</t>
  </si>
  <si>
    <t>BTP0726</t>
  </si>
  <si>
    <t>التعمير</t>
  </si>
  <si>
    <t>BTP0727</t>
  </si>
  <si>
    <t>التركيب الصحي، التدفئة والتكييف</t>
  </si>
  <si>
    <t>BTP0728</t>
  </si>
  <si>
    <t>مُصـمّم المجـسّـمات في البناء و الأشغال العُمومية</t>
  </si>
  <si>
    <t>BTP0729</t>
  </si>
  <si>
    <t>الهندسة المعمارية الداخلية</t>
  </si>
  <si>
    <t>BTP0730</t>
  </si>
  <si>
    <t>إعادة تأهيل و تجديد البنايات</t>
  </si>
  <si>
    <t>BTP1210</t>
  </si>
  <si>
    <t>طرق وتنظيم ورشة البناء</t>
  </si>
  <si>
    <t>BTP1211</t>
  </si>
  <si>
    <t>دراسة و اقتصاد البنـاء</t>
  </si>
  <si>
    <t>BTP1801</t>
  </si>
  <si>
    <t>صيانة الطرقات</t>
  </si>
  <si>
    <t>BTP1213</t>
  </si>
  <si>
    <t>BTP1214</t>
  </si>
  <si>
    <t>التركيب الصحي</t>
  </si>
  <si>
    <t>BTP0708</t>
  </si>
  <si>
    <t>القولبة والتسليح</t>
  </si>
  <si>
    <t>BTP0709</t>
  </si>
  <si>
    <t>المساكة</t>
  </si>
  <si>
    <t>BTP0710</t>
  </si>
  <si>
    <t>نحت و تركـيـب الحجر والرخام</t>
  </si>
  <si>
    <t>BTP0711</t>
  </si>
  <si>
    <t>عامل في مخبر ميكانيك التربة</t>
  </si>
  <si>
    <t>BTP0712</t>
  </si>
  <si>
    <t>البنــاء المــوسّـع</t>
  </si>
  <si>
    <t>BTP0713</t>
  </si>
  <si>
    <t>هياكل البناء  الخشبية والسقوف</t>
  </si>
  <si>
    <t>BTP0714</t>
  </si>
  <si>
    <t>تلبيس الأرضيات الرياضية</t>
  </si>
  <si>
    <t>BTP1802</t>
  </si>
  <si>
    <t xml:space="preserve">تلبيس الأرضيات </t>
  </si>
  <si>
    <t>BTP1803</t>
  </si>
  <si>
    <t>إعادة تأهيل البنايات</t>
  </si>
  <si>
    <t>BTP1212</t>
  </si>
  <si>
    <t>تصميم الخرائط</t>
  </si>
  <si>
    <t>تكوين تعاقدي</t>
  </si>
  <si>
    <t>CIP0701</t>
  </si>
  <si>
    <t>CIP0703</t>
  </si>
  <si>
    <t>تقني في الكيمياء</t>
  </si>
  <si>
    <t>CIP0709</t>
  </si>
  <si>
    <t>مراقبة نوعية المواد البلاستيكية</t>
  </si>
  <si>
    <t>CIP0710</t>
  </si>
  <si>
    <t>مراقبة نوعية المواد المطهرة و مواد التجميل</t>
  </si>
  <si>
    <t>CIP0711</t>
  </si>
  <si>
    <t>مراقبة نوعية المصنوعات الزجاجية</t>
  </si>
  <si>
    <t>CIP0712</t>
  </si>
  <si>
    <t>مراقبة نوعية المطاط الاصطناعي</t>
  </si>
  <si>
    <t>CIP1201</t>
  </si>
  <si>
    <t>الكيمياء الصناعية</t>
  </si>
  <si>
    <t>CIP1202</t>
  </si>
  <si>
    <t>نظافة، أمـن و البيئة</t>
  </si>
  <si>
    <t>CIP1802</t>
  </si>
  <si>
    <t>الصناعات البلاستيكية</t>
  </si>
  <si>
    <t>CIP1801</t>
  </si>
  <si>
    <t>CIP0702</t>
  </si>
  <si>
    <t>تشكيل المطاط الاصطناعي</t>
  </si>
  <si>
    <t>CIP0704</t>
  </si>
  <si>
    <t>تحويل البلاستيك</t>
  </si>
  <si>
    <t>CIP0705</t>
  </si>
  <si>
    <t>صناعة الورق و الورق المقوى</t>
  </si>
  <si>
    <t>CIP0706</t>
  </si>
  <si>
    <t>CIP0707</t>
  </si>
  <si>
    <t>صناعة الزجاج و المرايا</t>
  </si>
  <si>
    <t>CIP0708</t>
  </si>
  <si>
    <t>تحويل تشكيلات المطاط الاصطناعي</t>
  </si>
  <si>
    <t>CIP1803</t>
  </si>
  <si>
    <t>الصناعات الورقية /خيار  تحويل  الورق و الورق المقوى</t>
  </si>
  <si>
    <t>CIP1804</t>
  </si>
  <si>
    <t>CML0701</t>
  </si>
  <si>
    <t>التلحيم</t>
  </si>
  <si>
    <t>CML0702</t>
  </si>
  <si>
    <t>المطالة ، هياكل المركبات و الطلاء</t>
  </si>
  <si>
    <t>CML0703</t>
  </si>
  <si>
    <t>CML0707</t>
  </si>
  <si>
    <t>صناعة القدور المعدنية</t>
  </si>
  <si>
    <t>CML0708</t>
  </si>
  <si>
    <t>تلحيم الأنابيب</t>
  </si>
  <si>
    <t>CML0709</t>
  </si>
  <si>
    <t>مُراقبة النوعية البعدية في الإنشاءات المعدنية</t>
  </si>
  <si>
    <t>CML0710</t>
  </si>
  <si>
    <t>الرسم في الإنشاءات المعدنية</t>
  </si>
  <si>
    <t>CML0711</t>
  </si>
  <si>
    <t xml:space="preserve">مراقبة التلحيم </t>
  </si>
  <si>
    <t>CML0712</t>
  </si>
  <si>
    <t>صناعة منتوجات نجارة الألومينيوم و البلاستيك (PVC)</t>
  </si>
  <si>
    <t>CML0713</t>
  </si>
  <si>
    <t>تنظيم و إطلاق الإنشاءات المعدنية</t>
  </si>
  <si>
    <t>CML1201</t>
  </si>
  <si>
    <t>قــفـالــة</t>
  </si>
  <si>
    <t>CML1202</t>
  </si>
  <si>
    <t>CML0704</t>
  </si>
  <si>
    <t>نجارة الألومينيوم وللمواد البلاستيكية   (PVC)</t>
  </si>
  <si>
    <t>CML0705</t>
  </si>
  <si>
    <t>الهـيكلة المعدنية</t>
  </si>
  <si>
    <t>CML0706</t>
  </si>
  <si>
    <t>عامل في الطلاء الصناعي</t>
  </si>
  <si>
    <t>CML1203</t>
  </si>
  <si>
    <t>هياكل المركبات و الطلاء</t>
  </si>
  <si>
    <t>CML1204</t>
  </si>
  <si>
    <t>CML1801</t>
  </si>
  <si>
    <t>تصميم  وإنجاز هياكل السيارات</t>
  </si>
  <si>
    <t>CML0714</t>
  </si>
  <si>
    <t>إعداد الطرق  في الإنشاءات المعدنية</t>
  </si>
  <si>
    <t>CML1205</t>
  </si>
  <si>
    <t>رسم الدراسات في الإنشاءات المعدنية</t>
  </si>
  <si>
    <t>CML1206</t>
  </si>
  <si>
    <t>قدور معدنية  و أنابيب  صناعية</t>
  </si>
  <si>
    <t>CML0715</t>
  </si>
  <si>
    <t>الدراسات في الهـيـكلة المعدنية</t>
  </si>
  <si>
    <t>CML0716</t>
  </si>
  <si>
    <t>الدراسات و التصاميم في نجارة الألومينيوم و المواد البلاستيكية (PVC)</t>
  </si>
  <si>
    <t>CML0717</t>
  </si>
  <si>
    <t>التلحـيم الصنــاعــي</t>
  </si>
  <si>
    <t>CMS0704</t>
  </si>
  <si>
    <t>القولبة في السباكة</t>
  </si>
  <si>
    <t>CMS1801</t>
  </si>
  <si>
    <t>CMS0712</t>
  </si>
  <si>
    <t>الـسـباكـة</t>
  </si>
  <si>
    <t>CMS0701</t>
  </si>
  <si>
    <t>الـخراطة</t>
  </si>
  <si>
    <t>CMS0702</t>
  </si>
  <si>
    <t>CMS0703</t>
  </si>
  <si>
    <t>CMS0705</t>
  </si>
  <si>
    <t>الصيانة الميكانيكية  في الإنشاءات الميكانيكية والصناعة الحديدية</t>
  </si>
  <si>
    <t>CMS1201</t>
  </si>
  <si>
    <t xml:space="preserve">إسـتـصـنـاع </t>
  </si>
  <si>
    <t>CMS1202</t>
  </si>
  <si>
    <t>تجليخ  في الإنشاءات الميكانيكية</t>
  </si>
  <si>
    <t>CMS1203</t>
  </si>
  <si>
    <t>إستصناع بالمخرطـة ذات التحكم الرقمي</t>
  </si>
  <si>
    <t>CMS0706</t>
  </si>
  <si>
    <t>إعداد الطرق في الإنشاءات الميكانيكية والصناعة الحديدية</t>
  </si>
  <si>
    <t>CMS0707</t>
  </si>
  <si>
    <t>CMS0708</t>
  </si>
  <si>
    <t>CMS0709</t>
  </si>
  <si>
    <t>الصيانة الصناعية في الإنشاءات الميكانيكية والصناعة الحديدية</t>
  </si>
  <si>
    <t>CMS0710</t>
  </si>
  <si>
    <t>CMS0711</t>
  </si>
  <si>
    <t>CMS1204</t>
  </si>
  <si>
    <t xml:space="preserve">إستصناع  بالسحج </t>
  </si>
  <si>
    <t>CMS0713</t>
  </si>
  <si>
    <t>CMS0714</t>
  </si>
  <si>
    <t>دراسة و إنجاز آلات و أدوات التصليح</t>
  </si>
  <si>
    <t>CMS0715</t>
  </si>
  <si>
    <t>تشكيل المواد بالتطريق</t>
  </si>
  <si>
    <t>CMS0716</t>
  </si>
  <si>
    <t>CMS0717</t>
  </si>
  <si>
    <t>سباكـة المزائج المقوْلبة</t>
  </si>
  <si>
    <t>CPX0701</t>
  </si>
  <si>
    <t>الـسكافة وتصليح  منتجات المواد الليّنة</t>
  </si>
  <si>
    <t>الطور الابتدائي</t>
  </si>
  <si>
    <t>CPX0707</t>
  </si>
  <si>
    <t>الأحذية و المنتجات الجلدية</t>
  </si>
  <si>
    <t>CPX1804</t>
  </si>
  <si>
    <t>الصناعات الجلدية / الخيار: المدابغ</t>
  </si>
  <si>
    <t>CPX0708</t>
  </si>
  <si>
    <t>التصنيع والإنتاج الآلي للأحذية</t>
  </si>
  <si>
    <t>CPX1805</t>
  </si>
  <si>
    <t>مراقبة الجودة في الصناعات الجلدية</t>
  </si>
  <si>
    <t>CPX1801</t>
  </si>
  <si>
    <t>CPX1802</t>
  </si>
  <si>
    <t>CPX0702</t>
  </si>
  <si>
    <t>التجهيز و التأثيث الداخلي للمركبات</t>
  </si>
  <si>
    <t>CPX0703</t>
  </si>
  <si>
    <t>مشغل الآلات الميكانيكية للدباغة</t>
  </si>
  <si>
    <t>CPX0704</t>
  </si>
  <si>
    <t>التجليد الصناعي</t>
  </si>
  <si>
    <t>CPX0705</t>
  </si>
  <si>
    <t>CPX1201</t>
  </si>
  <si>
    <t>CPX1803</t>
  </si>
  <si>
    <t>تصميم الأحذية والمواد اللينة</t>
  </si>
  <si>
    <t>CPX0706</t>
  </si>
  <si>
    <t>الدباغة</t>
  </si>
  <si>
    <t>ELE0701</t>
  </si>
  <si>
    <t>كهرباء السيارات</t>
  </si>
  <si>
    <t>ELE0702</t>
  </si>
  <si>
    <t>الكهرباء الصناعية</t>
  </si>
  <si>
    <t>ELE0703</t>
  </si>
  <si>
    <t>الكهرباء المعمارية</t>
  </si>
  <si>
    <t>ELE1201</t>
  </si>
  <si>
    <t>تركيب الألواح الشمسية، الضوئية و الحرارية</t>
  </si>
  <si>
    <t>ELE0704</t>
  </si>
  <si>
    <t>تركيب و صيانة أجهزة التبريد و التكييف</t>
  </si>
  <si>
    <t>ELE0705</t>
  </si>
  <si>
    <t>الكهروميكانيكية</t>
  </si>
  <si>
    <t>ELE0706</t>
  </si>
  <si>
    <t>تصليح الأجهزة الكهرومنزلية</t>
  </si>
  <si>
    <t>ELE1202</t>
  </si>
  <si>
    <t>الكهروتقني</t>
  </si>
  <si>
    <t>ELE1203</t>
  </si>
  <si>
    <t>صيانة أجهزة الإستنساخ</t>
  </si>
  <si>
    <t>ELE0707</t>
  </si>
  <si>
    <t>إلكترونيك السيارات</t>
  </si>
  <si>
    <t>ELE0708</t>
  </si>
  <si>
    <t>الإلكتروتقني</t>
  </si>
  <si>
    <t>ELE0709</t>
  </si>
  <si>
    <t>الإلكترونيك الصناعية</t>
  </si>
  <si>
    <t>ELE1204</t>
  </si>
  <si>
    <t>التبريد الصناعي و التكييف</t>
  </si>
  <si>
    <t>ELE1205</t>
  </si>
  <si>
    <t>ELE1206</t>
  </si>
  <si>
    <t>صيانة التجهيزات المعلوماتية</t>
  </si>
  <si>
    <t>ELE1207</t>
  </si>
  <si>
    <t xml:space="preserve">تركيب و صيانة الألواح الشمسية، الضوئية </t>
  </si>
  <si>
    <t>ELE1208</t>
  </si>
  <si>
    <t>تركيب و صيانة الألواح الشمسية، الحرارية</t>
  </si>
  <si>
    <t>ELE1209</t>
  </si>
  <si>
    <t>صيانة الأنظمة الميكانيكية الآلية</t>
  </si>
  <si>
    <t>ELE1210</t>
  </si>
  <si>
    <t>تركيب و تصليح الأجهزة الكهرو منزلية</t>
  </si>
  <si>
    <t>ELE0711</t>
  </si>
  <si>
    <t>صيانة المصاعد</t>
  </si>
  <si>
    <t>ELE1211</t>
  </si>
  <si>
    <t>التلفيف الكهربائي</t>
  </si>
  <si>
    <t>ELE1212</t>
  </si>
  <si>
    <t>ELE1801</t>
  </si>
  <si>
    <t>ELE0712</t>
  </si>
  <si>
    <t>ELE0713</t>
  </si>
  <si>
    <t>الصيانة الصناعية</t>
  </si>
  <si>
    <t>ELE0714</t>
  </si>
  <si>
    <t>ELE0715</t>
  </si>
  <si>
    <t>تركيب و صيانة  أجهزة التبريد والتكييف</t>
  </si>
  <si>
    <t>ELE0716</t>
  </si>
  <si>
    <t>صيانة الأجهزة  المعلوماتية و المكتبية</t>
  </si>
  <si>
    <t>ELE0717</t>
  </si>
  <si>
    <t>صيانة الأجهزة السمعية البصرية</t>
  </si>
  <si>
    <t>ELE0718</t>
  </si>
  <si>
    <t>الاكترونيك الصناعية</t>
  </si>
  <si>
    <t>ELE0719</t>
  </si>
  <si>
    <t>الآلية و الضبط</t>
  </si>
  <si>
    <t>ELE0720</t>
  </si>
  <si>
    <t>صيانة المُعدّات الطبية</t>
  </si>
  <si>
    <t>ELE1213</t>
  </si>
  <si>
    <t>ELE1214</t>
  </si>
  <si>
    <t xml:space="preserve">التشغيل الآلي للمنازل </t>
  </si>
  <si>
    <t>ELE1215</t>
  </si>
  <si>
    <t>ELE1601</t>
  </si>
  <si>
    <t>ELE1802</t>
  </si>
  <si>
    <t>ELE1803</t>
  </si>
  <si>
    <t>ELE1804</t>
  </si>
  <si>
    <t>صيانة أنظمة الرياح</t>
  </si>
  <si>
    <t>HRT0701</t>
  </si>
  <si>
    <t>صناعة الحلويات</t>
  </si>
  <si>
    <t>HRT0702</t>
  </si>
  <si>
    <t>HRT0703</t>
  </si>
  <si>
    <t>HRT0704</t>
  </si>
  <si>
    <t>HRT0705</t>
  </si>
  <si>
    <t>HRT0706</t>
  </si>
  <si>
    <t>HRT1801</t>
  </si>
  <si>
    <t>HRT1802</t>
  </si>
  <si>
    <t>HRT0707</t>
  </si>
  <si>
    <t>HRT0708</t>
  </si>
  <si>
    <t>HRT1803</t>
  </si>
  <si>
    <t>HRT1804</t>
  </si>
  <si>
    <t>HRT0709</t>
  </si>
  <si>
    <t>HRT1202</t>
  </si>
  <si>
    <t>الفندقة / خيار : الايواء</t>
  </si>
  <si>
    <t>HRT1805</t>
  </si>
  <si>
    <r>
      <t>الفندقة و الإطعام</t>
    </r>
    <r>
      <rPr>
        <sz val="10"/>
        <rFont val="Arial"/>
        <family val="2"/>
      </rPr>
      <t xml:space="preserve"> </t>
    </r>
    <r>
      <rPr>
        <sz val="12"/>
        <rFont val="Arial"/>
        <family val="2"/>
      </rPr>
      <t xml:space="preserve">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فن الطاولة والخدمات</t>
    </r>
  </si>
  <si>
    <t>HRT1806</t>
  </si>
  <si>
    <t>HRT1807</t>
  </si>
  <si>
    <t>HRT1808</t>
  </si>
  <si>
    <t>HRT0710</t>
  </si>
  <si>
    <t>HRT0711</t>
  </si>
  <si>
    <t>التنشيط و التسيير السياحي</t>
  </si>
  <si>
    <t>HRT0712</t>
  </si>
  <si>
    <t>HRT0713</t>
  </si>
  <si>
    <t>HRT1809</t>
  </si>
  <si>
    <t>HRT1810</t>
  </si>
  <si>
    <t>HRT1203</t>
  </si>
  <si>
    <t>IAA0701</t>
  </si>
  <si>
    <t>IAA0702</t>
  </si>
  <si>
    <t>إنتاج زيت الزيتون</t>
  </si>
  <si>
    <t>IAA0703</t>
  </si>
  <si>
    <t>تحضير المواد الدسمة</t>
  </si>
  <si>
    <t>IAA0704</t>
  </si>
  <si>
    <t>IAA0705</t>
  </si>
  <si>
    <t>IAA0706</t>
  </si>
  <si>
    <t>تحويل التمور</t>
  </si>
  <si>
    <t>IAA0707</t>
  </si>
  <si>
    <t>حفـظ وتحويل منتجات الصيد البحري</t>
  </si>
  <si>
    <t>IAA0708</t>
  </si>
  <si>
    <t>إنتاج و تصفية الزيوت الغذائية</t>
  </si>
  <si>
    <t>IAA0709</t>
  </si>
  <si>
    <t>إنتاج أغذية الحيوانات</t>
  </si>
  <si>
    <t>IAA1201</t>
  </si>
  <si>
    <t>تكنولوجيا الحلويات، الشكولاطة و البسكويت</t>
  </si>
  <si>
    <t>IAA1801</t>
  </si>
  <si>
    <t>التعبئة والتغليف المنتجات الزراعية الغذائية</t>
  </si>
  <si>
    <t>IAA1802</t>
  </si>
  <si>
    <t xml:space="preserve">تكنولوجيا تحويل التمور </t>
  </si>
  <si>
    <t>IAA1803</t>
  </si>
  <si>
    <t>معالجة و تحويل اللحوم</t>
  </si>
  <si>
    <t>IAA0710</t>
  </si>
  <si>
    <t>IAA0711</t>
  </si>
  <si>
    <t>IAA0712</t>
  </si>
  <si>
    <t>تحويل الحبوب</t>
  </si>
  <si>
    <t>IAA0713</t>
  </si>
  <si>
    <t>IAA0714</t>
  </si>
  <si>
    <t>إنتاج المواد الدسمة</t>
  </si>
  <si>
    <t>INT1201</t>
  </si>
  <si>
    <t>تصليح الهواتف الثابتة و النقالة</t>
  </si>
  <si>
    <t>INT1202</t>
  </si>
  <si>
    <t>INT1203</t>
  </si>
  <si>
    <t>INT0701</t>
  </si>
  <si>
    <t>مُستغل المعلوماتية</t>
  </si>
  <si>
    <t>INT0702</t>
  </si>
  <si>
    <t>مُساعد الوسائط الإعلامية</t>
  </si>
  <si>
    <t>INT1204</t>
  </si>
  <si>
    <t>INT1205</t>
  </si>
  <si>
    <t>INT1206</t>
  </si>
  <si>
    <t>INT0703</t>
  </si>
  <si>
    <t>INT0704</t>
  </si>
  <si>
    <t>INT1601</t>
  </si>
  <si>
    <t>INT1801</t>
  </si>
  <si>
    <t>INT0705</t>
  </si>
  <si>
    <t>إدارة وأمـن شبكـات المعلـوماتيــة</t>
  </si>
  <si>
    <t>INT1207</t>
  </si>
  <si>
    <t>INT1208</t>
  </si>
  <si>
    <t>تركيب الألياف البصرية</t>
  </si>
  <si>
    <t>INT1701</t>
  </si>
  <si>
    <t>INT1702</t>
  </si>
  <si>
    <t>INT1703</t>
  </si>
  <si>
    <t>شبكات الاتصالات السلكية</t>
  </si>
  <si>
    <t>INT1704</t>
  </si>
  <si>
    <t>INT1705</t>
  </si>
  <si>
    <t>INT1706</t>
  </si>
  <si>
    <t>INP1801</t>
  </si>
  <si>
    <t>تقني في أرضيات النفط</t>
  </si>
  <si>
    <t>INP1201</t>
  </si>
  <si>
    <t>جذاب</t>
  </si>
  <si>
    <t>INP1202</t>
  </si>
  <si>
    <t>ميكــانيكـي المسـابر</t>
  </si>
  <si>
    <t>INP1203</t>
  </si>
  <si>
    <t>كهـربائي المسـابر</t>
  </si>
  <si>
    <t>INP1802</t>
  </si>
  <si>
    <t>INP1803</t>
  </si>
  <si>
    <t>INP1804</t>
  </si>
  <si>
    <t>INP1204</t>
  </si>
  <si>
    <t>MEE1803</t>
  </si>
  <si>
    <t>MEE1201</t>
  </si>
  <si>
    <t>MEE1804</t>
  </si>
  <si>
    <t>الصرف الصحي وجمع النفايات الخاصة</t>
  </si>
  <si>
    <t>MEE0701</t>
  </si>
  <si>
    <t>صيانة شبكات التطهير</t>
  </si>
  <si>
    <t>MEE0702</t>
  </si>
  <si>
    <t>صيانة شبكات التزويد بالماء الشروب</t>
  </si>
  <si>
    <t>MEE1202</t>
  </si>
  <si>
    <t>صيانة المسابح</t>
  </si>
  <si>
    <t>MEE0704</t>
  </si>
  <si>
    <t>التزويد بالماء الشروب</t>
  </si>
  <si>
    <t>MEE1801</t>
  </si>
  <si>
    <t>إعادة تأهيل مرافق الصرف الصحي</t>
  </si>
  <si>
    <t>MEE1805</t>
  </si>
  <si>
    <t>معالجة النفايات</t>
  </si>
  <si>
    <t>MEE0705</t>
  </si>
  <si>
    <t>إستغلال أنظمة التزويد بالماء الشروب</t>
  </si>
  <si>
    <t>MEE0706</t>
  </si>
  <si>
    <t>استغلال وصيانة أنظمة التطهير</t>
  </si>
  <si>
    <t>MEE0707</t>
  </si>
  <si>
    <t>استغلال محطّـات معالجة المياه</t>
  </si>
  <si>
    <t>MEE0708</t>
  </si>
  <si>
    <t>معالجة المياه</t>
  </si>
  <si>
    <t>MEE0709</t>
  </si>
  <si>
    <t>تسيير و اقتصاد الماء</t>
  </si>
  <si>
    <t>MEE1802</t>
  </si>
  <si>
    <t>البيئة</t>
  </si>
  <si>
    <t>MEE0710</t>
  </si>
  <si>
    <t>تسيير و استرجاع النفايات</t>
  </si>
  <si>
    <t>MES1201</t>
  </si>
  <si>
    <t>MES0701</t>
  </si>
  <si>
    <t>حِلاقـة السيدات</t>
  </si>
  <si>
    <t>MES0703</t>
  </si>
  <si>
    <t>تركيب و تصليح الـنظارات</t>
  </si>
  <si>
    <t>MES0702</t>
  </si>
  <si>
    <t>حلاقـة الرجال</t>
  </si>
  <si>
    <t>MES0704</t>
  </si>
  <si>
    <t>تصليح الساعات</t>
  </si>
  <si>
    <t>MES0705</t>
  </si>
  <si>
    <t>MES0706</t>
  </si>
  <si>
    <t>ماكياج وتشذيب الأظافر</t>
  </si>
  <si>
    <t>MES0707</t>
  </si>
  <si>
    <t>التجميل</t>
  </si>
  <si>
    <t>MES1202</t>
  </si>
  <si>
    <t>MES0708</t>
  </si>
  <si>
    <t>MES0709</t>
  </si>
  <si>
    <t>تجميل و حلاقة</t>
  </si>
  <si>
    <t>MES1203</t>
  </si>
  <si>
    <t>التجميل و مستحضرات التجميل</t>
  </si>
  <si>
    <t>MIC1802</t>
  </si>
  <si>
    <t>مفتت في المناجم</t>
  </si>
  <si>
    <t>MIC1201</t>
  </si>
  <si>
    <t>منجمي  في المحاجر</t>
  </si>
  <si>
    <t>MIC1803</t>
  </si>
  <si>
    <t>MIC1804</t>
  </si>
  <si>
    <t>MIC1805</t>
  </si>
  <si>
    <t xml:space="preserve">تقني  المناجم </t>
  </si>
  <si>
    <t>MIC1806</t>
  </si>
  <si>
    <t>الطوبوغرافي في المناجم (مساح)</t>
  </si>
  <si>
    <t>MIC1202</t>
  </si>
  <si>
    <t>مـُسير الإنشاءات لمعالجة الـركاز</t>
  </si>
  <si>
    <t>MIC1203</t>
  </si>
  <si>
    <t>جيولوجي المناجم</t>
  </si>
  <si>
    <t>MIC1204</t>
  </si>
  <si>
    <t>مخبري في المناجم والمحاجر</t>
  </si>
  <si>
    <t>MME0702</t>
  </si>
  <si>
    <t>الفلكنة و هندسة العجلات</t>
  </si>
  <si>
    <t>MME1201</t>
  </si>
  <si>
    <t>توازي وموازنة العجلات</t>
  </si>
  <si>
    <t>MME0703</t>
  </si>
  <si>
    <t>ميكانيك تصليح آليات الورشات</t>
  </si>
  <si>
    <t>MME0704</t>
  </si>
  <si>
    <t>ميكانيك تصليح الآلات الفلاحية</t>
  </si>
  <si>
    <t>MME0705</t>
  </si>
  <si>
    <t>MME0706</t>
  </si>
  <si>
    <t>قيادة و صيانة الآلات الفلاحية</t>
  </si>
  <si>
    <t>MME0707</t>
  </si>
  <si>
    <t>قيادة و صيانة آليات الورشات</t>
  </si>
  <si>
    <t>MME0708</t>
  </si>
  <si>
    <t>ميكانيك تصليح عـتاد الرّي</t>
  </si>
  <si>
    <t>MME1202</t>
  </si>
  <si>
    <t>سائق النقالة</t>
  </si>
  <si>
    <t>MME1802</t>
  </si>
  <si>
    <t>MME1801</t>
  </si>
  <si>
    <t>ميكانيك تصليح الدراجات العادية والنارية</t>
  </si>
  <si>
    <t>MME0709</t>
  </si>
  <si>
    <t>ميكانيك تصليح مركبات الوزن الخفيف</t>
  </si>
  <si>
    <t>MME0710</t>
  </si>
  <si>
    <t>MME0711</t>
  </si>
  <si>
    <t>ميكانيك تصليح  تجهيزات حقن الديازل</t>
  </si>
  <si>
    <t>MME0712</t>
  </si>
  <si>
    <t>ميكانيك تصليح المركبات الصناعية</t>
  </si>
  <si>
    <t>MME1203</t>
  </si>
  <si>
    <t>MME1204</t>
  </si>
  <si>
    <t>مشغل الرافعة</t>
  </si>
  <si>
    <t>MME1205</t>
  </si>
  <si>
    <t>MME0713</t>
  </si>
  <si>
    <t>صيانة مركبات الوزن الخفيف</t>
  </si>
  <si>
    <t>MME0714</t>
  </si>
  <si>
    <t>صيانة آليات الورشات</t>
  </si>
  <si>
    <t>MME0715</t>
  </si>
  <si>
    <t>صيانة أليات الفلاحة</t>
  </si>
  <si>
    <t>MME0720</t>
  </si>
  <si>
    <t>صيانة قوارب الصيد و المتعة</t>
  </si>
  <si>
    <t>MME1206</t>
  </si>
  <si>
    <t>MME1207</t>
  </si>
  <si>
    <t>تصليح وصيانة المضخات والتجهيزات الهيدروليكية</t>
  </si>
  <si>
    <t>MME0716</t>
  </si>
  <si>
    <t>تركيب وصيانة عتاد الري</t>
  </si>
  <si>
    <t>MME0717</t>
  </si>
  <si>
    <t>صيانة المركبات الصناعية</t>
  </si>
  <si>
    <t>MME1803</t>
  </si>
  <si>
    <t>ميكاترونيك السيارات</t>
  </si>
  <si>
    <t>MME0718</t>
  </si>
  <si>
    <t>MME0719</t>
  </si>
  <si>
    <t>صيانة الآلات الفلاحية</t>
  </si>
  <si>
    <t>PEC1201</t>
  </si>
  <si>
    <t>PEC1202</t>
  </si>
  <si>
    <t>تربية المحار</t>
  </si>
  <si>
    <t>معالجة المنتجات السمكية</t>
  </si>
  <si>
    <t>PEC0702</t>
  </si>
  <si>
    <t>مُرمّم شـباك الـصيـد</t>
  </si>
  <si>
    <t>PEC0703</t>
  </si>
  <si>
    <t>PEC1802</t>
  </si>
  <si>
    <t>تربية المائيات</t>
  </si>
  <si>
    <t>PEC1203</t>
  </si>
  <si>
    <t xml:space="preserve"> تربية اسماك الزينة</t>
  </si>
  <si>
    <t>PEC0705</t>
  </si>
  <si>
    <t>TAG1201</t>
  </si>
  <si>
    <t>عامل المقسم الهاتفي</t>
  </si>
  <si>
    <t>TAG1202</t>
  </si>
  <si>
    <t>مساعد تقني متخصص في المكتبات، التوثيق و الأرشيف</t>
  </si>
  <si>
    <t>TAG0701</t>
  </si>
  <si>
    <t>أمين مخزن</t>
  </si>
  <si>
    <t>TAG1203</t>
  </si>
  <si>
    <t>TAG0702</t>
  </si>
  <si>
    <t>المحاسبة</t>
  </si>
  <si>
    <t>TAG0703</t>
  </si>
  <si>
    <t>البنوك</t>
  </si>
  <si>
    <t>TAG0704</t>
  </si>
  <si>
    <t>التأمينات</t>
  </si>
  <si>
    <t>TAG0705</t>
  </si>
  <si>
    <t>الأمانة</t>
  </si>
  <si>
    <t>TAG1204</t>
  </si>
  <si>
    <t>مستشار البيع</t>
  </si>
  <si>
    <t>TAG0706</t>
  </si>
  <si>
    <t>تجاري</t>
  </si>
  <si>
    <t>TAG0707</t>
  </si>
  <si>
    <t>العبور و الجمركة</t>
  </si>
  <si>
    <t>TAG0708</t>
  </si>
  <si>
    <t>أمين مكتب</t>
  </si>
  <si>
    <t>TAG0709</t>
  </si>
  <si>
    <t>TAG1205</t>
  </si>
  <si>
    <t>الشراء و التموين</t>
  </si>
  <si>
    <t>TAG1206</t>
  </si>
  <si>
    <t>تسيير المخزونات</t>
  </si>
  <si>
    <t>TAG0718</t>
  </si>
  <si>
    <t>تقنيات المحاسبة</t>
  </si>
  <si>
    <t>ش.ت.ت.م</t>
  </si>
  <si>
    <t>TAG0719</t>
  </si>
  <si>
    <t>البنــوك</t>
  </si>
  <si>
    <t>أ.م</t>
  </si>
  <si>
    <t>TAG0720</t>
  </si>
  <si>
    <t>التأمينــات</t>
  </si>
  <si>
    <t>TAG0721</t>
  </si>
  <si>
    <t>الاقتصاد و القانون</t>
  </si>
  <si>
    <t xml:space="preserve">ش.إ.ق </t>
  </si>
  <si>
    <t>ش.ت.ت.م + الثالثة ثانوي</t>
  </si>
  <si>
    <t>TAG1801</t>
  </si>
  <si>
    <t xml:space="preserve">تسيير المخزنات و اللوجستيك </t>
  </si>
  <si>
    <t>TAG0710</t>
  </si>
  <si>
    <t>التوثيق و الأرشيف</t>
  </si>
  <si>
    <t>TAG0711</t>
  </si>
  <si>
    <t>التجارة الدولية</t>
  </si>
  <si>
    <t>TAG0712</t>
  </si>
  <si>
    <t>التسويق</t>
  </si>
  <si>
    <t>TAG0713</t>
  </si>
  <si>
    <t>أمين المديرية</t>
  </si>
  <si>
    <t>TAG0714</t>
  </si>
  <si>
    <t>المحاسبة و التسيير</t>
  </si>
  <si>
    <t>TAG0715</t>
  </si>
  <si>
    <t>TAG0716</t>
  </si>
  <si>
    <t>TAG0717</t>
  </si>
  <si>
    <t>تسيير الموارد البشرية</t>
  </si>
  <si>
    <t>TAG1207</t>
  </si>
  <si>
    <t>المحاسبة و المالية</t>
  </si>
  <si>
    <t>TAG1802</t>
  </si>
  <si>
    <t>تسيير تجارة التجزئة</t>
  </si>
  <si>
    <t>TAG1803</t>
  </si>
  <si>
    <t>مستشار الهاتف</t>
  </si>
  <si>
    <t>TAV0701</t>
  </si>
  <si>
    <t>التصوير</t>
  </si>
  <si>
    <t>TAV1806</t>
  </si>
  <si>
    <t>المشغل الإسقاطي</t>
  </si>
  <si>
    <t>TAV1801</t>
  </si>
  <si>
    <t>السمعي البصري / خيار: إلتقاط الصورة</t>
  </si>
  <si>
    <t>TAV1802</t>
  </si>
  <si>
    <t>TAV1803</t>
  </si>
  <si>
    <t>TAV0702</t>
  </si>
  <si>
    <t>تقنيات استغلال تجهيزات السمعي البصري</t>
  </si>
  <si>
    <t>TAV0703</t>
  </si>
  <si>
    <t>TAV0704</t>
  </si>
  <si>
    <t>TAV0705</t>
  </si>
  <si>
    <t>TAV1201</t>
  </si>
  <si>
    <t>تقنيات استغلال و صيانة التجهيزات السمعية البصرية</t>
  </si>
  <si>
    <t>TAV1804</t>
  </si>
  <si>
    <t>TAV1805</t>
  </si>
  <si>
    <t>THC1202</t>
  </si>
  <si>
    <t>12 شهرا</t>
  </si>
  <si>
    <t>THC1203</t>
  </si>
  <si>
    <t>THC1204</t>
  </si>
  <si>
    <t>THC1205</t>
  </si>
  <si>
    <t>THC1206</t>
  </si>
  <si>
    <t>THC1207</t>
  </si>
  <si>
    <t>THC1208</t>
  </si>
  <si>
    <t>THC1209</t>
  </si>
  <si>
    <t>THC1210</t>
  </si>
  <si>
    <t>THC1211</t>
  </si>
  <si>
    <t>التفصيل الصناعي</t>
  </si>
  <si>
    <t>THC0701</t>
  </si>
  <si>
    <t>الخـيـاطــة</t>
  </si>
  <si>
    <t>THC0703</t>
  </si>
  <si>
    <t>THC1212</t>
  </si>
  <si>
    <t>THC0702</t>
  </si>
  <si>
    <t>خياطة الألبـسـة الجـاهـزة</t>
  </si>
  <si>
    <t>THC0704</t>
  </si>
  <si>
    <t>THC1213</t>
  </si>
  <si>
    <t>THC1214</t>
  </si>
  <si>
    <t>THC1215</t>
  </si>
  <si>
    <t>THC1216</t>
  </si>
  <si>
    <t>THC0705</t>
  </si>
  <si>
    <t>الضبط الميكانيكي للتجهيزات النسيجية</t>
  </si>
  <si>
    <t>THC0706</t>
  </si>
  <si>
    <t>صيانة أجهزة صناعة الألبسة</t>
  </si>
  <si>
    <t>THC1217</t>
  </si>
  <si>
    <t>خياط ألبسة السيدات</t>
  </si>
  <si>
    <t>THC1218</t>
  </si>
  <si>
    <t>خياط ألبسة الرجال</t>
  </si>
  <si>
    <t>THC1801</t>
  </si>
  <si>
    <t xml:space="preserve">نمط التدرج في صناعة الملابس </t>
  </si>
  <si>
    <t>THC1802</t>
  </si>
  <si>
    <t>أساليب الملابس</t>
  </si>
  <si>
    <t>THC0707</t>
  </si>
  <si>
    <t>تصميم الأزياء</t>
  </si>
  <si>
    <t>THC0708</t>
  </si>
  <si>
    <t>تسيير إنتاج الألبسة</t>
  </si>
  <si>
    <t>THC1803</t>
  </si>
  <si>
    <t>أساليب النسيج</t>
  </si>
  <si>
    <t>THC1804</t>
  </si>
  <si>
    <t>تنظيم و إطلاق النسيج</t>
  </si>
  <si>
    <t>THC1805</t>
  </si>
  <si>
    <t>THC1806</t>
  </si>
  <si>
    <t>N°</t>
  </si>
  <si>
    <t>Code spécialité</t>
  </si>
  <si>
    <t>Intitulé de la spécialité</t>
  </si>
  <si>
    <t>Niveau de Qualification</t>
  </si>
  <si>
    <t>Diplôme délivré</t>
  </si>
  <si>
    <t>Niveau d’accès à la formation</t>
  </si>
  <si>
    <t>Mode de formation à privilégier</t>
  </si>
  <si>
    <t>Observations</t>
  </si>
  <si>
    <t>Maçon du patrimoine bâti</t>
  </si>
  <si>
    <t>CMP</t>
  </si>
  <si>
    <t xml:space="preserve">Cycle moyen </t>
  </si>
  <si>
    <t>Technicien de conservation du patrimoine bâti</t>
  </si>
  <si>
    <t>BT</t>
  </si>
  <si>
    <t>24 mois</t>
  </si>
  <si>
    <t xml:space="preserve">Technicien de restauration du patrimoine bâti </t>
  </si>
  <si>
    <t>Restauration des sites et monuments</t>
  </si>
  <si>
    <t>BTS</t>
  </si>
  <si>
    <t>Conservation du patrimoine bâti</t>
  </si>
  <si>
    <t>Conduite des travaux de restauration du patrimoine bâti</t>
  </si>
  <si>
    <t>CAP</t>
  </si>
  <si>
    <t>12 mois</t>
  </si>
  <si>
    <t>Cultures maraîchères</t>
  </si>
  <si>
    <t>Arboriculture</t>
  </si>
  <si>
    <t>Horticulture</t>
  </si>
  <si>
    <t>Grandes cultures</t>
  </si>
  <si>
    <t>Cultures médicinales, aromatiques et condimentaires</t>
  </si>
  <si>
    <t>Installation et entretien des gazons sportifs</t>
  </si>
  <si>
    <t>Horticulture et espaces verts</t>
  </si>
  <si>
    <t>Paysagiste</t>
  </si>
  <si>
    <t>Protection des Végétaux</t>
  </si>
  <si>
    <t>Viticulture</t>
  </si>
  <si>
    <t>Elevage des ruminants</t>
  </si>
  <si>
    <t>Elevage de petits animaux</t>
  </si>
  <si>
    <t>Conduite machines reliure industrielle</t>
  </si>
  <si>
    <t>Reliure d’art et restauration d’ouvrages</t>
  </si>
  <si>
    <t>Conduite machines d’impression</t>
  </si>
  <si>
    <t>Ferronnerie d’art</t>
  </si>
  <si>
    <t>Habit traditionnel</t>
  </si>
  <si>
    <t>Bijouterie orfèvrerie</t>
  </si>
  <si>
    <t>Calligraphie</t>
  </si>
  <si>
    <t>Ebénisterie</t>
  </si>
  <si>
    <t>Menuiserie d’agencement</t>
  </si>
  <si>
    <t>Industries du bois</t>
  </si>
  <si>
    <t>Installation sanitaire et gaz</t>
  </si>
  <si>
    <t>Plâtrerie plaquiste</t>
  </si>
  <si>
    <t>Maçonnerie étendue</t>
  </si>
  <si>
    <t>Charpente en bois et couverture</t>
  </si>
  <si>
    <t>Revêtement des sols sportifs</t>
  </si>
  <si>
    <t>Réhabilitation de l’habitat</t>
  </si>
  <si>
    <t>Topographie</t>
  </si>
  <si>
    <t>Suivi de réalisation en bâtiment</t>
  </si>
  <si>
    <t>Isolation thermique et acoustique</t>
  </si>
  <si>
    <t>Installation en ventilation et conditionnement d’air</t>
  </si>
  <si>
    <t>Technicien en mécanique des sols</t>
  </si>
  <si>
    <t>Voieries et réseaux divers</t>
  </si>
  <si>
    <t>Travaux publics et ouvrages d’art</t>
  </si>
  <si>
    <t>Optimisation énergétique des bâtiments</t>
  </si>
  <si>
    <t>Géomètre topographe</t>
  </si>
  <si>
    <t>Conducteur de travaux bâtiment</t>
  </si>
  <si>
    <t>Conducteur de travaux publics</t>
  </si>
  <si>
    <t>Métreur vérificateur et étude de prix</t>
  </si>
  <si>
    <t>Dessinateur projeteur en architecture</t>
  </si>
  <si>
    <t>Dessinateur projeteur en béton armé</t>
  </si>
  <si>
    <t>Urbanisme</t>
  </si>
  <si>
    <t>Architecture d’intérieur</t>
  </si>
  <si>
    <t>Réhabilitation et rénovation de l’habitat</t>
  </si>
  <si>
    <t>Méthode et organisation de chantier</t>
  </si>
  <si>
    <t>Etude et économie de la construction</t>
  </si>
  <si>
    <t xml:space="preserve">12 mois </t>
  </si>
  <si>
    <t xml:space="preserve">Transformation des gammes en élastomères </t>
  </si>
  <si>
    <t>Contrôle de qualité des matières plastiques</t>
  </si>
  <si>
    <t>Contrôle de qualité des détergents et cosmétiques</t>
  </si>
  <si>
    <t>Contrôle de qualité verrerie</t>
  </si>
  <si>
    <t>Contrôle de qualité des élastomères</t>
  </si>
  <si>
    <t>Chimie industrielle</t>
  </si>
  <si>
    <t>Industries plastiques</t>
  </si>
  <si>
    <t>Tôlerie, carrosserie, peinture auto</t>
  </si>
  <si>
    <t>Chaudronnerie</t>
  </si>
  <si>
    <t>Soudage tuyauterie</t>
  </si>
  <si>
    <t>Dessin en construction métallique</t>
  </si>
  <si>
    <t>Contrôle de soudage</t>
  </si>
  <si>
    <t>Fabrication en menuiserie aluminium et PVC</t>
  </si>
  <si>
    <t>Carrosserie peinture</t>
  </si>
  <si>
    <t>Soudage sur tôles et profilés</t>
  </si>
  <si>
    <t>Préparation méthodes en construction métallique</t>
  </si>
  <si>
    <t>Dessin d’étude en construction métallique</t>
  </si>
  <si>
    <t>Chaudronnerie, tuyauterie industrielle</t>
  </si>
  <si>
    <t>Etudes en charpente métallique</t>
  </si>
  <si>
    <t>Etudes et conception en menuiserie aluminium et PVC</t>
  </si>
  <si>
    <t>Soudage Industriel</t>
  </si>
  <si>
    <t xml:space="preserve">Conception et réalisation de carrosserie </t>
  </si>
  <si>
    <t>Rectification</t>
  </si>
  <si>
    <t>Usinage sur tour à commande numérique</t>
  </si>
  <si>
    <t>Préparation méthodes en construction mécanique et sidérurgique</t>
  </si>
  <si>
    <t>Maintenance industrielle en construction mécanique et sidérurgique</t>
  </si>
  <si>
    <t>Usinage par abrasion</t>
  </si>
  <si>
    <t>Fonderie</t>
  </si>
  <si>
    <t>Etude et réalisation d’outillage</t>
  </si>
  <si>
    <t>Fonderie alliages moulés</t>
  </si>
  <si>
    <t>Maroquinerie industrielle</t>
  </si>
  <si>
    <t>Patron gradation de la chaussure et des matériaux souples</t>
  </si>
  <si>
    <t xml:space="preserve">Tannerie </t>
  </si>
  <si>
    <t>Chaussures et maroquinerie</t>
  </si>
  <si>
    <t>Productique de la chaussure</t>
  </si>
  <si>
    <t>Contrôle de qualité dans les industries du cuir</t>
  </si>
  <si>
    <t>Electricité industrielle</t>
  </si>
  <si>
    <t>Installation et entretien des appareils de froid et climatisation</t>
  </si>
  <si>
    <t>Electromécanique</t>
  </si>
  <si>
    <t>Electrotechnique</t>
  </si>
  <si>
    <t>Electronique industrielle</t>
  </si>
  <si>
    <t>Froid industriel et climatisation</t>
  </si>
  <si>
    <t>Installation et maintenance des panneaux solaires photovoltaïques</t>
  </si>
  <si>
    <t>Installation et maintenance des panneaux solaires thermiques</t>
  </si>
  <si>
    <t>Installation et dépannage des appareils électroménagers</t>
  </si>
  <si>
    <t xml:space="preserve">Maintenance des ascenseurs  </t>
  </si>
  <si>
    <t>Maintenance des systèmes mécaniques automatisés</t>
  </si>
  <si>
    <t>Maintenance industrielle</t>
  </si>
  <si>
    <t>Maintenance des équipements audiovisuels</t>
  </si>
  <si>
    <t>Domotique</t>
  </si>
  <si>
    <t>Maintenance des systèmes éoliens</t>
  </si>
  <si>
    <t>HRT1201</t>
  </si>
  <si>
    <t>Animation et gestion touristique</t>
  </si>
  <si>
    <t>Conservation et transformation des produits de la pêche</t>
  </si>
  <si>
    <t>Production et raffinage des huiles alimentaires</t>
  </si>
  <si>
    <t>Technologie de la confiserie, de la chocolaterie et biscuiterie</t>
  </si>
  <si>
    <t xml:space="preserve">Technologie de transformation des dattes </t>
  </si>
  <si>
    <t xml:space="preserve">Transformation des viandes  </t>
  </si>
  <si>
    <t>Production des corps gras</t>
  </si>
  <si>
    <t>Exploitant informatique</t>
  </si>
  <si>
    <t>Informatique de gestion</t>
  </si>
  <si>
    <t>Installation réseaux télécoms</t>
  </si>
  <si>
    <t>Administration et sécurité des réseaux informatiques</t>
  </si>
  <si>
    <t>Assainissement et collecte des déchets liquides spéciaux</t>
  </si>
  <si>
    <t>Entretien des réseaux d’assainissement</t>
  </si>
  <si>
    <t>Entretien des réseaux d’alimentation en eau potable</t>
  </si>
  <si>
    <t>Alimentation en eau potable</t>
  </si>
  <si>
    <t>Exploitation des systèmes d’alimentation en eau potable</t>
  </si>
  <si>
    <t>Exploitation et maintenance des systèmes d’assainissement</t>
  </si>
  <si>
    <t>Exploitation des stations de traitement des eaux</t>
  </si>
  <si>
    <t>Traitement des eaux</t>
  </si>
  <si>
    <t>Gestion et économie de l’eau</t>
  </si>
  <si>
    <t>Gestion et recyclage des déchets</t>
  </si>
  <si>
    <t>Maquillage manucure</t>
  </si>
  <si>
    <t>Esthétique</t>
  </si>
  <si>
    <t>Educatrice des jeunes enfants</t>
  </si>
  <si>
    <t>Esthétique coiffure</t>
  </si>
  <si>
    <t>Maintenance des véhicules légers</t>
  </si>
  <si>
    <t>Maintenance des engins de chantier</t>
  </si>
  <si>
    <t>Maintenance des engins agricoles</t>
  </si>
  <si>
    <t>Maintenance des bateaux de pêche et de plaisance</t>
  </si>
  <si>
    <t>Installation et maintenance des équipements d’irrigation</t>
  </si>
  <si>
    <t>Maintenance des véhicules industriels</t>
  </si>
  <si>
    <t xml:space="preserve">Mécatronique automobile </t>
  </si>
  <si>
    <t>Maintenance des machines agricoles</t>
  </si>
  <si>
    <t>PEC1801</t>
  </si>
  <si>
    <t>Comptabilité</t>
  </si>
  <si>
    <t>Banque</t>
  </si>
  <si>
    <t>Assurances</t>
  </si>
  <si>
    <t>Secrétariat</t>
  </si>
  <si>
    <t xml:space="preserve">Commercial </t>
  </si>
  <si>
    <t>Secrétariat bureautique</t>
  </si>
  <si>
    <t>Techniques comptables</t>
  </si>
  <si>
    <t>CMTC</t>
  </si>
  <si>
    <t>A dispenser uniquement en mode à distance</t>
  </si>
  <si>
    <t>Achat et approvisionnement</t>
  </si>
  <si>
    <t xml:space="preserve">Gestion des stocks </t>
  </si>
  <si>
    <t>BP</t>
  </si>
  <si>
    <t xml:space="preserve">Economie et droit </t>
  </si>
  <si>
    <t>CED</t>
  </si>
  <si>
    <t>Gestion des stocks et logistique</t>
  </si>
  <si>
    <t>Documentation et archives</t>
  </si>
  <si>
    <t>Commerce international</t>
  </si>
  <si>
    <t>Secrétariat de direction</t>
  </si>
  <si>
    <t>Comptabilité et gestion</t>
  </si>
  <si>
    <t>Gestion des ressources humaines</t>
  </si>
  <si>
    <t xml:space="preserve">Comptabilité et finances </t>
  </si>
  <si>
    <t>Gestion du commerce de détail</t>
  </si>
  <si>
    <t xml:space="preserve">Téléconseiller </t>
  </si>
  <si>
    <t>Techniques d’exploitation et maintenance des équipements audiovisuels</t>
  </si>
  <si>
    <t>Prêt-à-porter</t>
  </si>
  <si>
    <t>Tailleur hommes</t>
  </si>
  <si>
    <t>Patron gradation en industries de l’habillement</t>
  </si>
  <si>
    <t>Modélisme</t>
  </si>
  <si>
    <t xml:space="preserve">مدة التكوين </t>
  </si>
  <si>
    <t>شهادة التأهيل المهني</t>
  </si>
  <si>
    <t>زراعة النخيل</t>
  </si>
  <si>
    <t>AIG01Q</t>
  </si>
  <si>
    <t>AIG02Q</t>
  </si>
  <si>
    <t>AIG03Q</t>
  </si>
  <si>
    <t>AIG04Q</t>
  </si>
  <si>
    <t>AIG05Q</t>
  </si>
  <si>
    <t>AIG06Q</t>
  </si>
  <si>
    <t>AIG07Q</t>
  </si>
  <si>
    <t>AIG08Q</t>
  </si>
  <si>
    <t>AIG09Q</t>
  </si>
  <si>
    <t>AIG10Q</t>
  </si>
  <si>
    <t>AIG11Q</t>
  </si>
  <si>
    <t>AIG12Q</t>
  </si>
  <si>
    <t>ART01Q</t>
  </si>
  <si>
    <t>ART02Q</t>
  </si>
  <si>
    <t>ART03Q</t>
  </si>
  <si>
    <t>ART04Q</t>
  </si>
  <si>
    <t>ART05Q</t>
  </si>
  <si>
    <t>ART06Q</t>
  </si>
  <si>
    <t>ART07Q</t>
  </si>
  <si>
    <t>ART08Q</t>
  </si>
  <si>
    <t>ART09Q</t>
  </si>
  <si>
    <t>ART10Q</t>
  </si>
  <si>
    <t>ART11Q</t>
  </si>
  <si>
    <t>ART12Q</t>
  </si>
  <si>
    <t>ART13Q</t>
  </si>
  <si>
    <t>ART14Q</t>
  </si>
  <si>
    <t>ART15Q</t>
  </si>
  <si>
    <t>ART16Q</t>
  </si>
  <si>
    <t>ART17Q</t>
  </si>
  <si>
    <t>ART18Q</t>
  </si>
  <si>
    <t>ART19Q</t>
  </si>
  <si>
    <t>ART20Q</t>
  </si>
  <si>
    <t>ART21Q</t>
  </si>
  <si>
    <t>ART22Q</t>
  </si>
  <si>
    <t>ART23Q</t>
  </si>
  <si>
    <t>ART24Q</t>
  </si>
  <si>
    <t>ART25Q</t>
  </si>
  <si>
    <t>BAM01Q</t>
  </si>
  <si>
    <t>BAM02Q</t>
  </si>
  <si>
    <t>BTP01Q</t>
  </si>
  <si>
    <t>BTP02Q</t>
  </si>
  <si>
    <t>BTP03Q</t>
  </si>
  <si>
    <t>BTP04Q</t>
  </si>
  <si>
    <t>BTP05Q</t>
  </si>
  <si>
    <t>BTP06Q</t>
  </si>
  <si>
    <t>BTP07Q</t>
  </si>
  <si>
    <t>BTP08Q</t>
  </si>
  <si>
    <t>BTP09Q</t>
  </si>
  <si>
    <t>BTP10Q</t>
  </si>
  <si>
    <t>BTP11Q</t>
  </si>
  <si>
    <t>BTP12Q</t>
  </si>
  <si>
    <t>BTP13Q</t>
  </si>
  <si>
    <t>BTP14Q</t>
  </si>
  <si>
    <t>BTP15Q</t>
  </si>
  <si>
    <t xml:space="preserve">الطور المتوسط </t>
  </si>
  <si>
    <t>BTP16Q</t>
  </si>
  <si>
    <t>BTP17Q</t>
  </si>
  <si>
    <t>BTP18Q</t>
  </si>
  <si>
    <t>BTP19Q</t>
  </si>
  <si>
    <t>CIP01Q</t>
  </si>
  <si>
    <t>CML01Q</t>
  </si>
  <si>
    <t>CML03Q</t>
  </si>
  <si>
    <t>CML04Q</t>
  </si>
  <si>
    <t>CML05Q</t>
  </si>
  <si>
    <t>CML06Q</t>
  </si>
  <si>
    <t>CML07Q</t>
  </si>
  <si>
    <t>CPX01Q</t>
  </si>
  <si>
    <t>CPX02Q</t>
  </si>
  <si>
    <t>CPX03Q</t>
  </si>
  <si>
    <t>CPX04Q</t>
  </si>
  <si>
    <t>CPX05Q</t>
  </si>
  <si>
    <t>CPX06Q</t>
  </si>
  <si>
    <t>CPX07Q</t>
  </si>
  <si>
    <t>CPX08Q</t>
  </si>
  <si>
    <t>ELE02Q</t>
  </si>
  <si>
    <t>HRT01Q</t>
  </si>
  <si>
    <t>HRT02Q</t>
  </si>
  <si>
    <t>HRT03Q</t>
  </si>
  <si>
    <t>HRT04Q</t>
  </si>
  <si>
    <t>HRT05Q</t>
  </si>
  <si>
    <t>HRT06Q</t>
  </si>
  <si>
    <t>HRT07Q</t>
  </si>
  <si>
    <t>HRT08Q</t>
  </si>
  <si>
    <t>HRT09Q</t>
  </si>
  <si>
    <t>HRT10Q</t>
  </si>
  <si>
    <t>HRT11Q</t>
  </si>
  <si>
    <t>INT01Q</t>
  </si>
  <si>
    <t>INT02Q</t>
  </si>
  <si>
    <t>INT03Q</t>
  </si>
  <si>
    <t>INT04Q</t>
  </si>
  <si>
    <t>INT05Q</t>
  </si>
  <si>
    <t>INT06Q</t>
  </si>
  <si>
    <t>INP01Q</t>
  </si>
  <si>
    <t>INP03Q</t>
  </si>
  <si>
    <t>INP04Q</t>
  </si>
  <si>
    <t>INP05Q</t>
  </si>
  <si>
    <t>INP06Q</t>
  </si>
  <si>
    <t>MES01Q</t>
  </si>
  <si>
    <t>MES02Q</t>
  </si>
  <si>
    <t>MES03Q</t>
  </si>
  <si>
    <t>MES04Q</t>
  </si>
  <si>
    <t>MME01Q</t>
  </si>
  <si>
    <t>MME02Q</t>
  </si>
  <si>
    <t>MME03Q</t>
  </si>
  <si>
    <t>MME04Q</t>
  </si>
  <si>
    <t>MME05Q</t>
  </si>
  <si>
    <t>MME06Q</t>
  </si>
  <si>
    <t>MME07Q</t>
  </si>
  <si>
    <t>MME08Q</t>
  </si>
  <si>
    <t>MME09Q</t>
  </si>
  <si>
    <t>MME10Q</t>
  </si>
  <si>
    <t>MME11Q</t>
  </si>
  <si>
    <t>TAG02Q</t>
  </si>
  <si>
    <t>TAV01Q</t>
  </si>
  <si>
    <t>TAV02Q</t>
  </si>
  <si>
    <t>THC01Q</t>
  </si>
  <si>
    <t>THC02Q</t>
  </si>
  <si>
    <t>THC03Q</t>
  </si>
  <si>
    <t>THC04Q</t>
  </si>
  <si>
    <t>THC05Q</t>
  </si>
  <si>
    <t>THC06Q</t>
  </si>
  <si>
    <t>Code de la qualification</t>
  </si>
  <si>
    <t>Intitulé de la qualification</t>
  </si>
  <si>
    <t>Sanction de la formation</t>
  </si>
  <si>
    <t xml:space="preserve">Durée de la formation </t>
  </si>
  <si>
    <t xml:space="preserve">Conditions d’accès à la formation </t>
  </si>
  <si>
    <t>CQP</t>
  </si>
  <si>
    <t>دليل المعابر في التكوين المهني</t>
  </si>
  <si>
    <t>ACP1801P</t>
  </si>
  <si>
    <t>06 أشهر</t>
  </si>
  <si>
    <t xml:space="preserve">  ش.ك.م البنــاء  + خبرة مهنية لسنتين(02) على الأقل</t>
  </si>
  <si>
    <t>ACP1804P</t>
  </si>
  <si>
    <t>تقني في حفظ التراث</t>
  </si>
  <si>
    <t>ش.ت.م عون تقني في حفظ التراث +خبرة مهنية لسنتين(02) على الأقل</t>
  </si>
  <si>
    <t>ACP1805P</t>
  </si>
  <si>
    <t>ش.ت.م بناء في التراث + خبرة مهنية لسنتين(02) على الأقل</t>
  </si>
  <si>
    <t>ACP1806P</t>
  </si>
  <si>
    <t>مساعد في حفظ التراث</t>
  </si>
  <si>
    <t>ش.ت تقني في حفظ التراث للمترشحين الذين يثبتون مستوى السنة الثالثة ثانوي</t>
  </si>
  <si>
    <t>ش.ت تقني في حفظ التراث + خبرة مهنية لسنتين(02) بعد حصولهم على الشهادة بالنسبة للمترشحين الذين يثبتون مستوى دراسي السنة الثانية ثانوي</t>
  </si>
  <si>
    <t>ش.ت تقني في حفظ التراث + خبرة مهنية لمدة ستة (06) سنوات على الأقل بعد حصولهم على الشهادة بالنسبة للمترشحين الذين يثبتون مستوى دراسي أقل من السنة الثانية ثانوي</t>
  </si>
  <si>
    <t>ACP1807P</t>
  </si>
  <si>
    <t>تسيير أشغال الترميم التراث</t>
  </si>
  <si>
    <t>تقني في الترميم التراث للمترشحين الذين يثبتون مستوى السنة الثالثة ثانوي</t>
  </si>
  <si>
    <t>تقني في الترميم التراث + خبرة مهنية لسنتين(02) بعد حصولهم على الشهادة بالنسبة للمترشحين الذين يثبتون مستوى دراسي السنة الثانية ثانوي</t>
  </si>
  <si>
    <t>تقني في الترميم التراث + خبرة مهنية لمدة ستة (06) سنوات على الأقل بعد حصولهم على الشهادة بالنسبة للمترشحين الذين يثبتون مستوى دراسي أقل من السنة الثانية ثانوي</t>
  </si>
  <si>
    <t>ACP0701P</t>
  </si>
  <si>
    <t>AGR0701P</t>
  </si>
  <si>
    <t>ش.ت.م.م المحاصيل تحت الدفيئة  + خبرة مهنية لسنتين(02) على الأقل</t>
  </si>
  <si>
    <t>AGR0703P</t>
  </si>
  <si>
    <t>AGR0706P</t>
  </si>
  <si>
    <t>المشتـلـة</t>
  </si>
  <si>
    <t>ش.ك.م البـسـتـنـة + خبرة مهنية لسنتين(02) على الأقل</t>
  </si>
  <si>
    <t>AGR0708P</t>
  </si>
  <si>
    <t>ش.ك.م البـسـتـنـة + خبرة مهنية لثلاثة (03) سنوات على الأقل</t>
  </si>
  <si>
    <t>ش.ك.م المشتـلـة + خبرة مهنية لثلاثة (03) سنوات على الأقل</t>
  </si>
  <si>
    <t>AGR0709P</t>
  </si>
  <si>
    <r>
      <t>ش.ت</t>
    </r>
    <r>
      <rPr>
        <b/>
        <sz val="12"/>
        <rFont val="Arial"/>
        <family val="2"/>
      </rPr>
      <t xml:space="preserve"> </t>
    </r>
    <r>
      <rPr>
        <sz val="12"/>
        <rFont val="Arial"/>
        <family val="2"/>
      </rPr>
      <t>في الإنــــتاج النـــــباتي للمترشحين الذين يثبتون مستوى السنة الثالثة ثانوي</t>
    </r>
  </si>
  <si>
    <r>
      <t>ش.ت</t>
    </r>
    <r>
      <rPr>
        <b/>
        <sz val="12"/>
        <rFont val="Arial"/>
        <family val="2"/>
      </rPr>
      <t xml:space="preserve"> </t>
    </r>
    <r>
      <rPr>
        <sz val="12"/>
        <rFont val="Arial"/>
        <family val="2"/>
      </rPr>
      <t>في الإنــــتاج النـــــباتي + خبرة مهنية لسنتين(02) بعد حصولهم على الشهادة بالنسبة للمترشحين الذين يثبتون مستوى دراسي السنة الثانية ثانوي</t>
    </r>
  </si>
  <si>
    <r>
      <t>ش.ت</t>
    </r>
    <r>
      <rPr>
        <b/>
        <sz val="12"/>
        <rFont val="Arial"/>
        <family val="2"/>
      </rPr>
      <t xml:space="preserve"> </t>
    </r>
    <r>
      <rPr>
        <sz val="12"/>
        <rFont val="Arial"/>
        <family val="2"/>
      </rPr>
      <t>في الإنــــتاج النـــــباتي + خبرة مهنية لمدة ستة (06) سنوات على الأقل بعد حصولهم على الشهادة بالنسبة للمترشحين الذين يثبتون مستوى دراسي أقل من السنة الثانية ثانوي</t>
    </r>
  </si>
  <si>
    <t>AGR0710P</t>
  </si>
  <si>
    <t>AGR0711P</t>
  </si>
  <si>
    <t>ش.ت البستنـة والمساحـات الخضـراء للمترشحين الذين يثبتون مستوى السنة الثالثة ثانوي</t>
  </si>
  <si>
    <t>ش.ت البستنـة والمساحـات الخضـراء + خبرة مهنية لسنتين(02) بعد حصولهم على الشهادة بالنسبة للمترشحين الذين يثبتون مستوى دراسي السنة الثانية ثانوي</t>
  </si>
  <si>
    <t>ش.ت البستنـة والمساحـات الخضـراء + خبرة مهنية لمدة ستة (06) سنوات على الأقل بعد حصولهم على الشهادة بالنسبة للمترشحين الذين يثبتون مستوى دراسي أقل من السنة الثانية ثانوي</t>
  </si>
  <si>
    <t>AGR0712P</t>
  </si>
  <si>
    <t>AGR1210P</t>
  </si>
  <si>
    <t>AGR1211P</t>
  </si>
  <si>
    <t>AGR1213P</t>
  </si>
  <si>
    <r>
      <t xml:space="preserve"> ش.ت</t>
    </r>
    <r>
      <rPr>
        <b/>
        <sz val="12"/>
        <rFont val="Arial"/>
        <family val="2"/>
      </rPr>
      <t xml:space="preserve"> </t>
    </r>
    <r>
      <rPr>
        <sz val="12"/>
        <rFont val="Arial"/>
        <family val="2"/>
      </rPr>
      <t>في الإنــــتاج النـــــباتي + خبرة مهنية لسنتين(02) بعد حصولهم على الشهادة بالنسبة للمترشحين الذين يثبتون مستوى دراسي السنة الثانية ثانوي</t>
    </r>
  </si>
  <si>
    <t>AGR0714P</t>
  </si>
  <si>
    <t>ش.ت.م.م حــالب الأبقــار + خبرة مهنية لسنتين(02) على الأقل</t>
  </si>
  <si>
    <t>AGR0715P</t>
  </si>
  <si>
    <t>ش.ت.م.م تـربيــة الـدواجـن+  خبرة مهنية لسنتين(02) على الأقل</t>
  </si>
  <si>
    <t xml:space="preserve"> ش.ت.م.م تـربيــة الأرانـب + خبرة مهنية لسنتين(02) على الأقل</t>
  </si>
  <si>
    <t>AGR0716P</t>
  </si>
  <si>
    <r>
      <t xml:space="preserve">الإنتاج الحيواني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تربية  الحـيـوانات المجتـرة </t>
    </r>
  </si>
  <si>
    <t>ش.ت  في الإنــــتاج الحيواني للمترشحين الذين يثبتون مستوى السنة الثالثة ثانوي</t>
  </si>
  <si>
    <t>ش.ت  في الإنــــتاج الحيواني + خبرة مهنية لسنتين(02) بعد حصولهم على الشهادة بالنسبة للمترشحين الذين يثبتون مستوى دراسي السنة الثانية ثانوي</t>
  </si>
  <si>
    <t>ش.ت  في الإنــــتاج الحيواني + خبرة مهنية لمدة ستة (06) سنوات على الأقل بعد حصولهم على الشهادة بالنسبة للمترشحين الذين يثبتون مستوى دراسي أقل من السنة الثانية ثانوي</t>
  </si>
  <si>
    <t>AGR0717P</t>
  </si>
  <si>
    <r>
      <t xml:space="preserve">الإنتاج الحيواني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تربية الحـيـوانات الصغيرة</t>
    </r>
  </si>
  <si>
    <t>AIG0704P</t>
  </si>
  <si>
    <t>ش.ك.م تشغيل آلات الطبع هيليو +  خبرة مهنية لسنتين(02) على الأقل</t>
  </si>
  <si>
    <t>ش.ك.م تشغيل آلات الطبع فليكسو +  خبرة مهنية لسنتين(02) على الأقل</t>
  </si>
  <si>
    <t>ش.ك.م تشغيل آلات الطبع  أوفست +  خبرة مهنية لسنتين(02) على الأقل</t>
  </si>
  <si>
    <t>AIG1201P</t>
  </si>
  <si>
    <r>
      <t xml:space="preserve">تشغيل وسائل الطبع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فليكسو و هيليو</t>
    </r>
  </si>
  <si>
    <t>AIG1202P</t>
  </si>
  <si>
    <t>ش.ت.م  تشغيل آلات التجليد الصناعي + خبرة مهنية لسنتين(02) على الأقل</t>
  </si>
  <si>
    <t>AIG0706P1</t>
  </si>
  <si>
    <t>ش.ت.م  تشغيل وسائل الطبع / خيار : فليكسو و هيليو + خبرة مهنية لسنتين(02) على الأقل</t>
  </si>
  <si>
    <t>AIG0706P2</t>
  </si>
  <si>
    <t>ART0702P</t>
  </si>
  <si>
    <t>ش.ت.م.م قــفـالــة  + خبرة مهنية لسنتين(02) على الأقل</t>
  </si>
  <si>
    <t>ART0714P</t>
  </si>
  <si>
    <t>ش.ك.م الخـيـاطــة + خبرة مهنية لسنتين(02) على الأقل</t>
  </si>
  <si>
    <t>ش.ك.م الطرز +  خبرة مهنية لسنتين(02) على الأقل</t>
  </si>
  <si>
    <t>ش.ك.م الطرز التقليدي+  خبرة مهنية لسنتين(02) على الأقل</t>
  </si>
  <si>
    <t>ش.ك.م الفريدة+   خبرة مهنية لسنتين(02) على الأقل</t>
  </si>
  <si>
    <t>ART0715P</t>
  </si>
  <si>
    <t>ش.ك.م صناعة الحلي التقليدي + خبرة مهنية لسنتين(02) على الأقل</t>
  </si>
  <si>
    <t>ART1207P</t>
  </si>
  <si>
    <t>ش.ك.م طلاء، حروف و زخرفة + خبرة مهنية لثلاثة (03) سنوات على الأقل</t>
  </si>
  <si>
    <t>ART1208P</t>
  </si>
  <si>
    <r>
      <t xml:space="preserve">صناعة الزجاج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الزجاج الملون</t>
    </r>
  </si>
  <si>
    <t>ش.ك.م الزخرفة على الزجاج + خبرة مهنية لثلاثة (03) سنوات على الأقل</t>
  </si>
  <si>
    <t>ش.ك.م النفخ على الزجاج + خبرة مهنية لثلاثة (03) سنوات على الأقل</t>
  </si>
  <si>
    <t>BAM0704P</t>
  </si>
  <si>
    <t>ش.ك.م النجارة المعمارية +  خبرة مهنية لسنتين(02) على الأقل</t>
  </si>
  <si>
    <t>ش.ك.م النقش على الخشب + خبرة مهنية لسنتين(02) على الأقل</t>
  </si>
  <si>
    <t>BAM0705P</t>
  </si>
  <si>
    <t>ش.ك.م هياكل البناء الخشبية +  خبرة مهنية لسنتين(02) على الأقل</t>
  </si>
  <si>
    <t>BAM1801P</t>
  </si>
  <si>
    <t>مراقبة النوعية في الصناعات الخشبية</t>
  </si>
  <si>
    <t>ش.ت.م نجارة الأثاث +  خبرة مهنية لسنتين(02) على الأقل</t>
  </si>
  <si>
    <t>ش.ت.م نجارة التنضيد +  خبرة مهنية لسنتين(02) على الأقل</t>
  </si>
  <si>
    <t>BAM0706P</t>
  </si>
  <si>
    <t>ش.ت مراقبة النوعية في الصناعات الخشبية للمترشحين الذين يثبتون مستوى السنة الثالثة ثانوي</t>
  </si>
  <si>
    <t>ش.ت مراقبة النوعية في الصناعات الخشبية + خبرة مهنية لسنتين(02) بعد حصولهم على الشهادة بالنسبة للمترشحين الذين يثبتون مستوى دراسي السنة الثانية ثانوي</t>
  </si>
  <si>
    <t>ش.ت مراقبة النوعية في الصناعات الخشبية + خبرة مهنية لمدة ستة (06) سنوات على الأقل بعد حصولهم على الشهادة بالنسبة للمترشحين الذين يثبتون مستوى دراسي أقل من السنة الثانية ثانوي</t>
  </si>
  <si>
    <t>BTP0706P</t>
  </si>
  <si>
    <t>ش.ت.م.م التركيب الصحي + خبرة مهنية لسنتين(02) على الأقل</t>
  </si>
  <si>
    <t>BTP0712P</t>
  </si>
  <si>
    <t>ش.ك.م البنــاء + خبرة مهنية لسنتين(02) على الأقل</t>
  </si>
  <si>
    <t>BTP0713P</t>
  </si>
  <si>
    <t>ش.ك.م هياكل البناء الخشبية + خبرة مهنية لسنتين(02) على الأقل</t>
  </si>
  <si>
    <t>BTP0714P</t>
  </si>
  <si>
    <t>ش.ك.م البلاط ، الخزف و الفسيفساء  + خبرة مهنية لسنتين(02) على الأقل</t>
  </si>
  <si>
    <t>BTP1201P</t>
  </si>
  <si>
    <t>ش.ك.م التجصيص + خبرة مهنية لسنتين(02) على الأقل</t>
  </si>
  <si>
    <t>BTP1802P</t>
  </si>
  <si>
    <t>تلبيس الأرضيات</t>
  </si>
  <si>
    <t>BTP0715P</t>
  </si>
  <si>
    <t>ش.ت.م عون طوبوغرافي + خبرة مهنية لسنتين(02) على الأقل</t>
  </si>
  <si>
    <t>BTP0716P</t>
  </si>
  <si>
    <t xml:space="preserve">ش.ت.م   البنــاء المــوسّـع +  خبرة مهنية لسنتين(02) على الأقل  </t>
  </si>
  <si>
    <t>BTP1203P</t>
  </si>
  <si>
    <t xml:space="preserve"> ش.ت.م تركيب و صيانة أجهزة التبريد و التكييف + خبرة مهنية لسنتين(02) على الأقل</t>
  </si>
  <si>
    <t>BTP1804P</t>
  </si>
  <si>
    <t>ش.ت.م التجصيص و تركّيب الصفائح الجصية أو ش.ت.م نجارة التنضيد  + خبرة مهنية لسنتين(02) على الأقل بالنسبة للمترشحين الذين يثبتون مستوى السنة الرابعة من التعليم المتوسط</t>
  </si>
  <si>
    <t>ش.ت.م التجصيص و تركّيب الصفائح الجصية أو ش.ت.م + نجارة التنضيد خبرة مهنية لثلاثة (03) سنوات على الأقل بالنسبة للمترشحين الذين يثبتون مستوى دراسي أقل من السنة الرابعة من التعليم المتوسط</t>
  </si>
  <si>
    <t>BTP1205P</t>
  </si>
  <si>
    <t>ش.ت.م مشغل المخبر ميكانيك التربة  + خبرة مهنية لسنتين(02) على الأقل</t>
  </si>
  <si>
    <t>BTP1803P</t>
  </si>
  <si>
    <t>BTP0717P</t>
  </si>
  <si>
    <t>ش.ت تقني في الأشغال العمومية للمترشحين الذين يثبتون مستوى السنة الثالثة ثانوي</t>
  </si>
  <si>
    <t>ش.ت تقني في الأشغال العمومية + خبرة مهنية لسنتين(02) بعد حصولهم على الشهادة بالنسبة للمترشحين الذين يثبتون مستوى دراسي السنة الثانية ثانوي</t>
  </si>
  <si>
    <t>BTP0719P</t>
  </si>
  <si>
    <t>ش.ت الطوبوغرافيا للمترشحين الذين يثبتون مستوى السنة الثالثة ثانوي</t>
  </si>
  <si>
    <t>ش.ت الطوبوغرافيا + خبرة مهنية لسنتين(02) بعد حصولهم على الشهادة بالنسبة للمترشحين الذين يثبتون مستوى دراسي السنة الثانية ثانوي</t>
  </si>
  <si>
    <t>ش.ت الطوبوغرافيا + خبرة مهنية لمدة ستة (06) سنوات على الأقل بعد حصولهم على الشهادة بالنسبة للمترشحين الذين يثبتون مستوى دراسي أقل من السنة الثانية ثانوي</t>
  </si>
  <si>
    <t>BTP0720P</t>
  </si>
  <si>
    <t>ش.ت متابعة الإنجاز في البناء للمترشحين الذين يثبتون مستوى السنة الثالثة ثانوي</t>
  </si>
  <si>
    <t xml:space="preserve">ش.ت متابعة الإنجاز في البناء + خبرة مهنية لسنتين(02) بعد حصولهم على الشهادة بالنسبة للمترشحين الذين يثبتون مستوى دراسي السنة الثانية ثانوي  </t>
  </si>
  <si>
    <t>ش.ت متابعة الإنجاز في البناء + خبرة مهنية لمدة ستة (06) سنوات على الأقل بعد حصولهم على الشهادة بالنسبة للمترشحين الذين يثبتون مستوى دراسي أقل من السنة الثانية ثانوي</t>
  </si>
  <si>
    <t>BTP0721P</t>
  </si>
  <si>
    <t xml:space="preserve">ش.ت المسالك و الشبكات المختلفة للمترشحين الذين يثبتون مستوى السنة الثالثة ثانوي </t>
  </si>
  <si>
    <t>ش.ت المسالك و الشبكات المختلفة + خبرة مهنية لسنتين(02) بعد حصولهم على الشهادة بالنسبة للمترشحين الذين يثبتون مستوى دراسي السنة الثانية ثانوي</t>
  </si>
  <si>
    <t>BTP0722P</t>
  </si>
  <si>
    <t>BTP0723P</t>
  </si>
  <si>
    <t xml:space="preserve">ش.ت متار جميع عناصر البناء للمترشحين الذين يثبتون مستوى السنة الثالثة ثانوي  </t>
  </si>
  <si>
    <t>ش.ت متار جميع عناصر البناء + خبرة مهنية لسنتين(02) بعد حصولهم على الشهادة بالنسبة للمترشحين الذين يثبتون مستوى دراسي السنة الثانية ثانوي</t>
  </si>
  <si>
    <t>BTP0724P</t>
  </si>
  <si>
    <r>
      <t xml:space="preserve">ش.ت رسم الدراسة  / </t>
    </r>
    <r>
      <rPr>
        <b/>
        <sz val="12"/>
        <rFont val="Arial"/>
        <family val="2"/>
      </rPr>
      <t xml:space="preserve"> خيار :</t>
    </r>
    <r>
      <rPr>
        <sz val="12"/>
        <rFont val="Arial"/>
        <family val="2"/>
      </rPr>
      <t xml:space="preserve"> هندسة معمارية للمترشحين الذين يثبتون مستوى السنة الثالثة ثانوي</t>
    </r>
  </si>
  <si>
    <r>
      <t xml:space="preserve">ش.ت رسم الدراسة  / </t>
    </r>
    <r>
      <rPr>
        <b/>
        <sz val="12"/>
        <rFont val="Arial"/>
        <family val="2"/>
      </rPr>
      <t xml:space="preserve"> خيار :</t>
    </r>
    <r>
      <rPr>
        <sz val="12"/>
        <rFont val="Arial"/>
        <family val="2"/>
      </rPr>
      <t xml:space="preserve"> هندسة معمارية + خبرة مهنية لسنتين(02) بعد حصولهم على الشهادة بالنسبة للمترشحين الذين يثبتون مستوى دراسي السنة الثانية ثانوي</t>
    </r>
  </si>
  <si>
    <t>BTP0725P</t>
  </si>
  <si>
    <r>
      <t xml:space="preserve">ش.ت رسم الدراسة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خرسانة مسلحة للمترشحين الذين يثبتون مستوى السنة الثالثة ثانوي</t>
    </r>
  </si>
  <si>
    <r>
      <t xml:space="preserve">ش.ت رسم الدراسة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خرسانة مسلحة + خبرة مهنية لسنتين(02) بعد حصولهم على الشهادة بالنسبة للمترشحين الذين يثبتون مستوى دراسي السنة الثانية ثانوي</t>
    </r>
  </si>
  <si>
    <t>BTP0726P</t>
  </si>
  <si>
    <t>ش.ت تقني في التعمير للمترشحين الذين يثبتون مستوى السنة الثالثة ثانوي</t>
  </si>
  <si>
    <t>ش.ت تقني في التعمير+ خبرة مهنية لسنتين(02) بعد حصولهم على الشهادة بالنسبة للمترشحين الذين يثبتون مستوى دراسي السنة الثانية ثانوي</t>
  </si>
  <si>
    <t>BTP0729P</t>
  </si>
  <si>
    <t>BTP0727P</t>
  </si>
  <si>
    <t>ش.ت تركيب في التهوية وتكييف الهـواء للمترشحين الذين يثبتون مستوى السنة الثالثة ثانوي</t>
  </si>
  <si>
    <t>ش.ت تركيب في التهوية وتكييف الهـواء + خبرة مهنية لسنتين(02) بعد حصولهم على الشهادة بالنسبة للمترشحين الذين يثبتون مستوى دراسي السنة الثانية ثانوي</t>
  </si>
  <si>
    <t>ش.ت تركيب في التهوية وتكييف الهـواء + خبرة مهنية لمدة ستة (06) سنوات على الأقل بعد حصولهم على الشهادة بالنسبة للمترشحين الذين يثبتون مستوى دراسي أقل من السنة الثانية ثانوي</t>
  </si>
  <si>
    <t>BTP0730P</t>
  </si>
  <si>
    <t>ش.ت إعادة تأهيل البنايات للمترشحين الذين يثبتون مستوى السنة الثالثة ثانوي</t>
  </si>
  <si>
    <t>ش.ت إعادة تأهيل البنايات + خبرة مهنية لسنتين(02) بعد حصولهم على الشهادة بالنسبة للمترشحين الذين يثبتون مستوى دراسي السنة الثانية ثانوي</t>
  </si>
  <si>
    <t>ش.ت إعادة تأهيل البنايات + خبرة مهنية لمدة ستة (06) سنوات على الأقل بعد حصولهم على الشهادة بالنسبة للمترشحين الذين يثبتون مستوى دراسي أقل من السنة الثانية ثانوي</t>
  </si>
  <si>
    <t>BTP1210P</t>
  </si>
  <si>
    <t>ش.ت متابعة الإنجاز في البناء + خبرة مهنية لسنتين(02) بعد حصولهم على الشهادة بالنسبة للمترشحين الذين يثبتون مستوى دراسي السنة الثانية ثانوي</t>
  </si>
  <si>
    <t>BTP1211P</t>
  </si>
  <si>
    <t xml:space="preserve">ش.ت متار جميع عناصر البناء للمترشحين الذين يثبتون مستوى السنة الثالثة ثانوي   </t>
  </si>
  <si>
    <t>BTP1805P</t>
  </si>
  <si>
    <t>ش.ت العزل الحراري والصوتي أو تركيب في التهوية وتكييف الهـواء للمترشحين الذين يثبتون مستوى السنة الثالثة ثانوي</t>
  </si>
  <si>
    <t>ش.ت العزل الحراري والصوتي أو تركيب في التهوية وتكييف الهـواء + خبرة مهنية لسنتين(02) بعد حصولهم على الشهادة بالنسبة للمترشحين الذين يثبتون مستوى دراسي السنة الثانية ثانوي</t>
  </si>
  <si>
    <t>ش.ت العزل الحراري والصوتي أو تركيب في التهوية وتكييف الهـواء + خبرة مهنية لمدة ستة (06) سنوات على الأقل بعد حصولهم على الشهادة بالنسبة للمترشحين الذين يثبتون مستوى دراسي أقل من السنة الثانية ثانوي</t>
  </si>
  <si>
    <t>CIP0708P</t>
  </si>
  <si>
    <t>ش.ت.م تشكيل المطاط الاصطناعي + خبرة مهنية لسنتين(02) على الأقل</t>
  </si>
  <si>
    <t>CIP0709P</t>
  </si>
  <si>
    <t>ش.ت تحويل البلاستيك للمترشحين الذين يثبتون مستوى السنة الثالثة ثانوي</t>
  </si>
  <si>
    <t>ش.ت تحويل البلاستيك + خبرة مهنية لسنتين(02) بعد حصولهم على الشهادة بالنسبة للمترشحين الذين يثبتون مستوى دراسي السنة الثانية ثانوي</t>
  </si>
  <si>
    <t>CIP0710P</t>
  </si>
  <si>
    <t xml:space="preserve"> ش.ت تقني في الكيمياء للمترشحين الذين يثبتون مستوى السنة الثالثة ثانوي</t>
  </si>
  <si>
    <t>ش.ت تقني في الكيمياء + خبرة مهنية لسنتين(02) بعد حصولهم على الشهادة بالنسبة للمترشحين الذين يثبتون مستوى دراسي السنة الثانية ثانوي</t>
  </si>
  <si>
    <t>CIP0711P</t>
  </si>
  <si>
    <t>ش.ت صناعة الزجاج و المرايا للمترشحين الذين يثبتون مستوى السنة الثالثة ثانوي</t>
  </si>
  <si>
    <t>ش.ت صناعة الزجاج و المرايا + خبرة مهنية لسنتين(02) بعد حصولهم على الشهادة بالنسبة للمترشحين الذين يثبتون مستوى دراسي السنة الثانية ثانوي</t>
  </si>
  <si>
    <t>ش.ت صناعة الزجاج و المرايا + خبرة مهنية لمدة ستة (06) سنوات على الأقل بعد حصولهم على الشهادة بالنسبة للمترشحين الذين يثبتون مستوى دراسي أقل من السنة الثانية ثانوي</t>
  </si>
  <si>
    <t>CIP0712P</t>
  </si>
  <si>
    <t>ش.ت تحويل تشكيلات المطاط الاصطناعي للمترشحين الذين يثبتون مستوى السنة الثالثة ثانوي مع إثبات مستوى السنة الثالثة ثانوي</t>
  </si>
  <si>
    <t>ش.ت تحويل تشكيلات المطاط الاصطناعي + خبرة مهنية لسنتين(02) بعد حصولهم على الشهادة بالنسبة للمترشحين الذين يثبتون مستوى دراسي السنة الثانية ثانوي</t>
  </si>
  <si>
    <t>ش.ت تحويل تشكيلات المطاط الاصطناعي + خبرة مهنية لمدة ستة (06) سنوات على الأقل بعد حصولهم على الشهادة بالنسبة للمترشحين الذين يثبتون مستوى دراسي أقل من السنة الثانية ثانوي</t>
  </si>
  <si>
    <t>CIP1201P</t>
  </si>
  <si>
    <t>ش.ت تقني في الكيمياء للمترشحين الذين يثبتون مستوى السنة الثالثة ثانوي</t>
  </si>
  <si>
    <t>CIP1802P</t>
  </si>
  <si>
    <t xml:space="preserve">ش.ت تحويل البلاستيك + خبرة مهنية لسنتين(02) بعد حصولهم على الشهادة بالنسبة للمترشحين الذين يثبتون مستوى دراسي السنة الثانية ثانوي </t>
  </si>
  <si>
    <t>CIP1803P</t>
  </si>
  <si>
    <t>ش.ت صناعة الورق و الورق المقوى للمترشحين الذين يثبتون مستوى السنة الثالثة ثانوي</t>
  </si>
  <si>
    <t>ش.ت صناعة الورق و الورق المقوى + خبرة مهنية لسنتين(02) بعد حصولهم على الشهادة بالنسبة للمترشحين الذين يثبتون مستوى دراسي السنة الثانية ثانوي</t>
  </si>
  <si>
    <t>CML0702P</t>
  </si>
  <si>
    <t>ش.ت.م.م المطالة، هياكل السيارات + خبرة مهنية لسنتين(02) على الأقل</t>
  </si>
  <si>
    <t>CML0707P</t>
  </si>
  <si>
    <t>ش.ك.م نجارة الألومينيوم وللمواد البلاستيكية   (PVC) + خبرة مهنية لسنتين (02) على الأقل بالنسبة للمترشحين الذين يثبتون مستوى السنة الرابعة من التعليم المتوسط</t>
  </si>
  <si>
    <t>ش.ك.م نجارة الألومينيوم وللمواد البلاستيكية (PVC) + خبرة مهنية لثلاثة (03) سنوات على الأقل بالنسبة للمترشحين الذين يثبتون مستوى دراسي أقل من السنة الرابعة من التعليم المتوسط .</t>
  </si>
  <si>
    <t>CML0708P</t>
  </si>
  <si>
    <t>ش.ك.م التلحيم + خبرة مهنية لسنتين(02) على الأقل</t>
  </si>
  <si>
    <t>CML0709P</t>
  </si>
  <si>
    <t>CML0710P</t>
  </si>
  <si>
    <t>ش.ك.م الهـيكلة المعدنية + خبرة مهنية لسنتين(02) على الأقل</t>
  </si>
  <si>
    <t>ش.ك.م الـنجارة المعدنية + خبرة مهنية لسنتين(02) على الأقل</t>
  </si>
  <si>
    <t>CML0711P</t>
  </si>
  <si>
    <t>CML0712P</t>
  </si>
  <si>
    <t>ش.ك.م نجارة الألومينيوم وللمواد البلاستيكية  (PVC) + خبرة مهنية لثلاثة (03) سنوات على الأقل بالنسبة للمترشحين الذين يثبتون مستوى دراسي أقل من السنة الرابعة من التعليم المتوسط</t>
  </si>
  <si>
    <t>CML0713P</t>
  </si>
  <si>
    <t>ش.ت.م الرسم في الإنشاءات المعدنية + خبرة مهنية لسنتين(02) على الأقل</t>
  </si>
  <si>
    <t>CML0714P</t>
  </si>
  <si>
    <t>ش.ت.م صناعة القدور المعدنية + خبرة مهنية لسنتين(02) على الأقل</t>
  </si>
  <si>
    <t>ش.ت.م مُراقبة النوعية البعدية في الإنشاءات المعدنية + خبرة مهنية لسنتين(02) على الأقل</t>
  </si>
  <si>
    <t>CML1203P</t>
  </si>
  <si>
    <t>ش.ك.م المطالة ، هياكل المركبات و الطلاء + خبرة مهنية لسنتين (02) على الأقل بالنسبة للمترشحين الذين يثبتون مستوى السنة الرابعة من التعليم المتوسط</t>
  </si>
  <si>
    <t>ش.ك.م المطالة ، هياكل المركبات و الطلاء + خبرة مهنية لثلاث (03) على الأقل بالنسبة للمترشحين الذين يثبتون مستوى دراسي أقل من السنة الرابعة من التعليم المتوسط</t>
  </si>
  <si>
    <t>CML1204P1</t>
  </si>
  <si>
    <t>التلحيم على الصفائح و المجنبات</t>
  </si>
  <si>
    <t>ش.ت.م تلحيم الأنابيب + خبرة مهنية لسنتين(02) على الأقل</t>
  </si>
  <si>
    <t>CML1204P2</t>
  </si>
  <si>
    <t>CML1205P</t>
  </si>
  <si>
    <t>CML1206P</t>
  </si>
  <si>
    <t>ش.ت.م صناعة القدور المعدنية أو ش.ت.م تلحيم الأنابيب  + خبرة مهنية لسنتين(02) على الأقل</t>
  </si>
  <si>
    <t>CML1801P</t>
  </si>
  <si>
    <t>ش.ت هياكل المركبات و الطلاء للمترشحين الذين يثبتون مستوى السنة الثالثة ثانوي</t>
  </si>
  <si>
    <t>ش.ت هياكل المركبات و الطلاء + خبرة مهنية لسنتين(02) بعد حصولهم على الشهادة بالنسبة للمترشحين الذين يثبتون مستوى دراسي السنة الثانية ثانوي</t>
  </si>
  <si>
    <t>ش.ت هياكل المركبات و الطلاء + خبرة مهنية لمدة ستة (06) سنوات على الأقل بعد حصولهم على الشهادة بالنسبة للمترشحين الذين يثبتون مستوى دراسي أقل من السنة الثانية ثانوي</t>
  </si>
  <si>
    <t>CML0715P</t>
  </si>
  <si>
    <t>ش.ت إعداد الطرق  في الإنشاءات المعدنية للمترشحين الذين يثبتون مستوى السنة الثالثة ثانوي</t>
  </si>
  <si>
    <t>ش.ت إعداد الطرق  في الإنشاءات المعدنية + خبرة مهنية لسنتين(02) بعد حصولهم على الشهادة بالنسبة للمترشحين الذين يثبتون مستوى دراسي السنة الثانية ثانوي</t>
  </si>
  <si>
    <t>ش.ت إعداد الطرق  في الإنشاءات المعدنية + خبرة مهنية لمدة ستة (06) سنوات على الأقل بعد حصولهم على الشهادة بالنسبة للمترشحين الذين يثبتون مستوى دراسي أقل من السنة الثانية ثانوي</t>
  </si>
  <si>
    <t>CML0716P</t>
  </si>
  <si>
    <t>ش.ت صناعة منتوجات نجارة الألومينيوم و البلاستيك (PVC) للمترشحين الذين يثبتون مستوى السنة الثالثة ثانوي</t>
  </si>
  <si>
    <t>ش.ت صناعة منتوجات نجارة الألومينيوم و البلاستيك (PVC) + خبرة مهنية لسنتين(02) بعد حصولهم على الشهادة بالنسبة للمترشحين الذين يثبتون مستوى دراسي السنة الثانية ثانوي</t>
  </si>
  <si>
    <t>ش.ت صناعة منتوجات نجارة الألومينيوم و البلاستيك (PVC) + خبرة مهنية لمدة ستة (06) سنوات على الأقل بعد حصولهم على الشهادة بالنسبة للمترشحين الذين يثبتون مستوى دراسي أقل من السنة الثانية ثانوي</t>
  </si>
  <si>
    <t>CML0717P</t>
  </si>
  <si>
    <t>ش.ت مراقبة التلحيم أو ش.ت التلحيم على الصفائح و المجنبات للمترشحين الذين يثبتون مستوى السنة الثالثة ثانوي</t>
  </si>
  <si>
    <t>ش.ت مراقبة التلحيم أو ش.ت التلحيم على الصفائح و المجنبات + خبرة مهنية لسنتين(02) بعد حصولهم على الشهادة بالنسبة للمترشحين الذين يثبتون مستوى دراسي السنة الثانية ثانوي</t>
  </si>
  <si>
    <t>ش.ت مراقبة التلحيم أو ش.ت التلحيم على الصفائح و المجنبات + خبرة مهنية لمدة ستة (06) سنوات على الأقل بعد حصولهم على الشهادة بالنسبة للمترشحين الذين يثبتون مستوى دراسي أقل من السنة الثانية ثانوي</t>
  </si>
  <si>
    <t>CMS1201P</t>
  </si>
  <si>
    <t>ش.ك.م  الـخراطة + خبرة مهنية لسنتين(02) على الأقل</t>
  </si>
  <si>
    <t>ش.ك.م الـتفريز+  خبرة مهنية لسنتين(02) على الأقل</t>
  </si>
  <si>
    <t>ش.ك.م  في الشحْذ + خبرة مهنية لسنتين(02) على الأقل</t>
  </si>
  <si>
    <t>CMS1202P</t>
  </si>
  <si>
    <t>ش.ك.م  الـتفريز+  خبرة مهنية لسنتين(02) على الأقل</t>
  </si>
  <si>
    <t>CMS1203P</t>
  </si>
  <si>
    <t xml:space="preserve">CMS1801P </t>
  </si>
  <si>
    <t xml:space="preserve">تركيب و ضبط في الإنشاءات الميكانيكية والصناعة الحديدية </t>
  </si>
  <si>
    <t>ش.ك.م الـتفريز+  خبرة مهنية لسنتين (02) على الأقل</t>
  </si>
  <si>
    <t>ش.ك.م  في الشحْذ + خبرة مهنية لسنتين (02) على الأقل</t>
  </si>
  <si>
    <t>CMS0706P</t>
  </si>
  <si>
    <t>ش.ت.م إسـتـصـنـاع أو ش.ت.م  إستصناع بالمخرطـة ذات التحكم الرقمي + خبرة مهنية لسنتين (02) على الأقل</t>
  </si>
  <si>
    <t>CMS0709P</t>
  </si>
  <si>
    <t>ش.ت.م الصيانة الميكانيكية  في الإنشاءات الميكانيكية والصناعة الحديدية +  خبرة مهنية لسنتين(02) على الأقل</t>
  </si>
  <si>
    <t>CMS0710P</t>
  </si>
  <si>
    <r>
      <t xml:space="preserve">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</t>
    </r>
  </si>
  <si>
    <t xml:space="preserve"> ش.ت.م  إسـتـصـنـاع  أو ش.ت.م إستصناع بالمخرطـة ذات التحكم الرقمي  + خبرة مهنية لسنتين(02) على الأقل</t>
  </si>
  <si>
    <t>ش.ت.م  تجليخ  في الإنشاءات الميكانيكية  + خبرة مهنية لسنتين(02) على الأقل</t>
  </si>
  <si>
    <t>CMS0711P</t>
  </si>
  <si>
    <r>
      <t xml:space="preserve">الإنتاج الميكانيكي / </t>
    </r>
    <r>
      <rPr>
        <b/>
        <sz val="12"/>
        <rFont val="Arial"/>
        <family val="2"/>
      </rPr>
      <t xml:space="preserve">خيار </t>
    </r>
    <r>
      <rPr>
        <sz val="12"/>
        <rFont val="Arial"/>
        <family val="2"/>
      </rPr>
      <t>: آلات وأدوات التصليح</t>
    </r>
  </si>
  <si>
    <t>ش.ت.م  إسـتـصـنـاع  أو ش.ت.م إستصناع بالمخرطـة ذات التحكم الرقمي  + خبرة مهنية لسنتين(02) على الأقل</t>
  </si>
  <si>
    <t>ش.ت.م  تجليخ  في الإنشاءات الميكانيكية  + خبرة مهنية لسنتين (02) على الأقل</t>
  </si>
  <si>
    <t>CMS0712P</t>
  </si>
  <si>
    <t>ش.ك.م القولبة في السباكة + خبرة مهنية لسنتين (02) على الأقل بالنسبة للمترشحين الذين يثبتون مستوى السنة الرابعة من التعليم المتوسط</t>
  </si>
  <si>
    <t>ش.ك.م القولبة في السباكة  +خبرة  مهنية لثلاثة (03) سنوات على الأقل بالنسبة للمترشحين الذين يثبتون مستوى دراسي أقل من السنة الرابعة من التعليم المتوسط</t>
  </si>
  <si>
    <t>CMS1204P</t>
  </si>
  <si>
    <t>ش.ت.م إسـتـصـنـاع أو ش.ت.م إستصناع بالمخرطـة ذات التحكم الرقمي + خبرة مهنية لسنتين(02) على الأقل</t>
  </si>
  <si>
    <t>ش.ت.م  تجليخ  في الإنشاءات الميكانيكية  + خبرة مهنية  لسنتين (02) على الأقل</t>
  </si>
  <si>
    <t>CMS0713P</t>
  </si>
  <si>
    <t>ش.ت الصيانة الصناعية في الإنشاءات الميكانيكية والصناعة الحديدية للمترشحين الذين يثبتون مستوى السنة الثالثة ثانوي</t>
  </si>
  <si>
    <t>ش.ت الصيانة الصناعية في الإنشاءات الميكانيكية والصناعة الحديدية + خبرة مهنية لسنتين(02) بعد حصولهم على الشهادة بالنسبة للمترشحين الذين يثبتون مستوى دراسي السنة الثانية ثانوي</t>
  </si>
  <si>
    <t>ش.ت الصيانة الصناعية في الإنشاءات الميكانيكية والصناعة الحديدية + خبرة مهنية لمدة ستة (06) سنوات على الأقل بعد حصولهم على الشهادة بالنسبة للمترشحين الذين يثبتون مستوى دراسي أقل من السنة الثانية ثانوي</t>
  </si>
  <si>
    <t>CMS0717P</t>
  </si>
  <si>
    <t>ش.ت الـسـباكـة للمترشحين الذين يثبتون مستوى السنة الثالثة ثانوي</t>
  </si>
  <si>
    <t>ش.ت الـسـباكـة + خبرة مهنية لسنتين(02) بعد حصولهم على الشهادة بالنسبة للمترشحين الذين يثبتون مستوى دراسي السنة الثانية ثانوي</t>
  </si>
  <si>
    <t>ش.ت الـسـباكـة + خبرة مهنية لمدة ستة (06) سنوات على الأقل بعد حصولهم على الشهادة بالنسبة للمترشحين الذين يثبتون مستوى دراسي أقل من السنة الثانية ثانوي</t>
  </si>
  <si>
    <t>CMS0714P</t>
  </si>
  <si>
    <r>
      <t xml:space="preserve">ش.ت الإنتاج الميكانيكي / </t>
    </r>
    <r>
      <rPr>
        <b/>
        <sz val="12"/>
        <rFont val="Arial"/>
        <family val="2"/>
      </rPr>
      <t xml:space="preserve">خيار </t>
    </r>
    <r>
      <rPr>
        <sz val="12"/>
        <rFont val="Arial"/>
        <family val="2"/>
      </rPr>
      <t xml:space="preserve">: آلات وأدوات التصليح أو ش.ت 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 للمترشحين الذين يثبتون مستوى السنة الثالثة ثانوي</t>
    </r>
  </si>
  <si>
    <r>
      <t xml:space="preserve">ش.ت الإنتاج الميكانيكي / </t>
    </r>
    <r>
      <rPr>
        <b/>
        <sz val="12"/>
        <rFont val="Arial"/>
        <family val="2"/>
      </rPr>
      <t xml:space="preserve">خيار </t>
    </r>
    <r>
      <rPr>
        <sz val="12"/>
        <rFont val="Arial"/>
        <family val="2"/>
      </rPr>
      <t xml:space="preserve">: آلات وأدوات التصليح أو ش.ت 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 + خبرة مهنية لسنتين(02) بعد حصولهم على الشهادة بالنسبة للمترشحين الذين يثبتون مستوى دراسي السنة الثانية ثانوي</t>
    </r>
  </si>
  <si>
    <r>
      <t xml:space="preserve">ش.ت الإنتاج الميكانيكي / </t>
    </r>
    <r>
      <rPr>
        <b/>
        <sz val="12"/>
        <rFont val="Arial"/>
        <family val="2"/>
      </rPr>
      <t xml:space="preserve">خيار </t>
    </r>
    <r>
      <rPr>
        <sz val="12"/>
        <rFont val="Arial"/>
        <family val="2"/>
      </rPr>
      <t xml:space="preserve">: آلات وأدوات التصليح أو ش.ت 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 + خبرة مهنية لمدة ستة (06) سنوات على الأقل بعد حصولهم على الشهادة بالنسبة للمترشحين الذين يثبتون مستوى دراسي أقل من السنة الثانية ثانوي</t>
    </r>
  </si>
  <si>
    <t>ش.ت إعداد الطرق في الإنشاءات الميكانيكية والصناعة الحديدية للمترشحين الذين يثبتون مستوى السنة الثالثة ثانوي</t>
  </si>
  <si>
    <t>ش.ت إعداد الطرق في الإنشاءات الميكانيكية والصناعة الحديدية  + خبرة مهنية لسنتين(02) بعد حصولهم على الشهادة بالنسبة للمترشحين الذين يثبتون مستوى دراسي السنة الثانية ثانوي</t>
  </si>
  <si>
    <t>ش.ت إعداد الطرق في الإنشاءات الميكانيكية والصناعة الحديدية + خبرة مهنية لمدة ستة (06) سنوات على الأقل بعد حصولهم على الشهادة بالنسبة للمترشحين الذين يثبتون مستوى دراسي أقل من السنة الثانية ثانوي</t>
  </si>
  <si>
    <t>CMS0716P</t>
  </si>
  <si>
    <r>
      <t xml:space="preserve">الإنتاج الميكانيكي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تصنيع الآلات</t>
    </r>
  </si>
  <si>
    <r>
      <t xml:space="preserve">ش.ت 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 أو ش.ت الإنتاج الميكانيكي / </t>
    </r>
    <r>
      <rPr>
        <b/>
        <sz val="12"/>
        <rFont val="Arial"/>
        <family val="2"/>
      </rPr>
      <t xml:space="preserve">خيار : </t>
    </r>
    <r>
      <rPr>
        <sz val="12"/>
        <rFont val="Arial"/>
        <family val="2"/>
      </rPr>
      <t>آلات وأدوات التصليح للمترشحين الذين يثبتون مستوى السنة الثالثة ثانوي</t>
    </r>
  </si>
  <si>
    <r>
      <t xml:space="preserve">ش.ت 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 أو ش.ت الإنتاج الميكانيكي / </t>
    </r>
    <r>
      <rPr>
        <b/>
        <sz val="12"/>
        <rFont val="Arial"/>
        <family val="2"/>
      </rPr>
      <t xml:space="preserve">خيار : </t>
    </r>
    <r>
      <rPr>
        <sz val="12"/>
        <rFont val="Arial"/>
        <family val="2"/>
      </rPr>
      <t>آلات وأدوات التصليح + خبرة مهنية لسنتين(02) بعد حصولهم على الشهادة بالنسبة للمترشحين الذين يثبتون مستوى دراسي السنة الثانية ثانوي</t>
    </r>
  </si>
  <si>
    <r>
      <t xml:space="preserve">ش.ت الإنتاج الميكانيكي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 ستصناع أو ش.ت الإنتاج الميكانيكي / </t>
    </r>
    <r>
      <rPr>
        <b/>
        <sz val="12"/>
        <rFont val="Arial"/>
        <family val="2"/>
      </rPr>
      <t xml:space="preserve">خيار : </t>
    </r>
    <r>
      <rPr>
        <sz val="12"/>
        <rFont val="Arial"/>
        <family val="2"/>
      </rPr>
      <t>آلات وأدوات التصليح + خبرة مهنية لمدة ستة (06) سنوات على الأقل بعد حصولهم على الشهادة بالنسبة للمترشحين الذين يثبتون مستوى دراسي أقل من السنة الثانية ثانوي</t>
    </r>
  </si>
  <si>
    <t>ش.ت إعداد الطرق في الإنشاءات الميكانيكية والصناعة الحديدية + خبرة مهنية لسنتين(02) بعد حصولهم على الشهادة بالنسبة للمترشحين الذين يثبتون مستوى دراسي السنة الثانية ثانوي</t>
  </si>
  <si>
    <t>CPX0704P</t>
  </si>
  <si>
    <t>ش.ت.م.م خياطة، تركيب الأحذية،تجليد، و الألبسة الجلدية  + خبرة مهنية لسنتين(02) على الأقل</t>
  </si>
  <si>
    <t>CPX1201P</t>
  </si>
  <si>
    <t>قطع و تحضير الأحذية ، والسلع الجلدية ، والقفازات و الملابس الجلدية</t>
  </si>
  <si>
    <t>ش.ت.م.م  تركيب وتشطيب الأحذية + خبرة مهنية لسنتين(02) على الأقل</t>
  </si>
  <si>
    <t>CPX1803P</t>
  </si>
  <si>
    <t>ش.ك.م قطع و تحضير الأحذية ، والسلع الجلدية ، والقفازات و الملابس الجلدية + خبرة مهنية لسنتين(02) على الأقل</t>
  </si>
  <si>
    <t xml:space="preserve"> ش.ك.م  التجليد الصناعي + خبرة مهنية لسنتين(02) على الأقل</t>
  </si>
  <si>
    <t>CPX0706P</t>
  </si>
  <si>
    <t>ش.ت.م  تصميم الأحذية والمواد اللينة +  خبرة مهنية لسنتين (02) على الأقل بالنسبة للمترشحين الذين يثبتون مستوى السنة الرابعة من التعليم المتوسط</t>
  </si>
  <si>
    <t>ش.ت.م  تصميم الأحذية والمواد اللينة+    خبرة  مهنية لثلاثة (03) سنوات على الأقل بالنسبة للمترشحين الذين يثبتون مستوى دراسي أقل من السنة الرابعة من التعليم المتوسط</t>
  </si>
  <si>
    <t>CPX0707P</t>
  </si>
  <si>
    <t>ش.ت.م  تصميم الأحذية والمواد اللينة+   خبرة مهنية لسنتين (02) على الأقل بالنسبة للمترشحين الذين يثبتون مستوى السنة الرابعة من التعليم المتوسط</t>
  </si>
  <si>
    <t>CPX0708P</t>
  </si>
  <si>
    <t>ش.ت الأحذية و المنتجات الجلدية   للمترشحين الذين يثبتون مستوى السنة الثالثة ثانوي</t>
  </si>
  <si>
    <t>ش.ت الأحذية و المنتجات الجلدية + خبرة مهنية لسنتين(02) بعد حصولهم على الشهادة بالنسبة للمترشحين الذين يثبتون مستوى دراسي السنة الثانية ثانوي</t>
  </si>
  <si>
    <t>ش.ت الأحذية و المنتجات الجلدية + خبرة مهنية لمدة ستة (06) سنوات على الأقل بعد حصولهم على الشهادة بالنسبة للمترشحين الذين يثبتون مستوى دراسي أقل من السنة الثانية ثانوي</t>
  </si>
  <si>
    <t>CPX1804P</t>
  </si>
  <si>
    <t>ش.ت الدباغة   للمترشحين الذين يثبتون مستوى السنة الثالثة ثانوي</t>
  </si>
  <si>
    <t xml:space="preserve">ش.ت الدباغة + خبرة مهنية لسنتين(02) بعد حصولهم على الشهادة بالنسبة للمترشحين الذين يثبتون مستوى دراسي السنة الثانية ثانوي  </t>
  </si>
  <si>
    <t xml:space="preserve">ش.ت الدباغة + خبرة مهنية لمدة ستة (06) سنوات على الأقل بعد حصولهم على الشهادة بالنسبة للمترشحين الذين يثبتون مستوى دراسي أقل من السنة الثانية ثانوي   </t>
  </si>
  <si>
    <t>CPX1805P</t>
  </si>
  <si>
    <t>ELE0704P</t>
  </si>
  <si>
    <t>ش.ك.م الكهرباء الصناعية+   خبرة مهنية لسنتين(02) على الأقل</t>
  </si>
  <si>
    <t>ELE0705P</t>
  </si>
  <si>
    <t>ش.ك.م الكهرباء الصناعية + خبرة مهنية لسنتين(02) على الأقل</t>
  </si>
  <si>
    <t>ELE0708P1</t>
  </si>
  <si>
    <t>ش.ت.م إلكهروتقني +  خبرة مهنية لسنتين(02) على الأقل</t>
  </si>
  <si>
    <t>ش.ت.م إلكهروميكانيك  + خبرة مهنية لسنتين(02) على الأقل</t>
  </si>
  <si>
    <t>ELE0708P2</t>
  </si>
  <si>
    <t>ELE0709P</t>
  </si>
  <si>
    <t>الالكترونيك الصناعية</t>
  </si>
  <si>
    <t>ELE0711P</t>
  </si>
  <si>
    <t>ELE1204P</t>
  </si>
  <si>
    <t>ش.ت.م   تركيب و صيانة أجهزة التبريد و التكييف + خبرة مهنية لسنتين(02) على الأقل</t>
  </si>
  <si>
    <t>ELE1205P</t>
  </si>
  <si>
    <t>إلكهروميكانـيك</t>
  </si>
  <si>
    <t>ELE1207P</t>
  </si>
  <si>
    <t>ش.ك.م تركيب الألواح الشمسية، الضوئية و الحرارية + خبرة مهنية لسنتين(02) على الأقل</t>
  </si>
  <si>
    <t>ELE1208P</t>
  </si>
  <si>
    <t>ELE1210P</t>
  </si>
  <si>
    <t xml:space="preserve">تركيب و تصليح الأجهزة  الكهرو منزلية </t>
  </si>
  <si>
    <t>ش.ت.م تصليح الأجهزة الكهرومنزلية +   خبرة مهنية لسنتين(02) على الأقل</t>
  </si>
  <si>
    <t>ELE0712P</t>
  </si>
  <si>
    <t>ش.ت الإلكتروتقني أو ش.ت إلكترونيك الصناعية للمترشحين الذين يثبتون مستوى السنة الثالثة ثانوي</t>
  </si>
  <si>
    <t>ش.ت الإلكتروتقني أو ش.ت إلكترونيك الصناعية + خبرة مهنية لسنتين(02) بعد حصولهم على الشهادة بالنسبة للمترشحين الذين يثبتون مستوى دراسي السنة الثانية ثانوي</t>
  </si>
  <si>
    <t>ش.ت الإلكتروتقني أو ش.ت إلكترونيك الصناعية + خبرة مهنية لمدة ستة (06) سنوات على الأقل بعد حصولهم على الشهادة بالنسبة للمترشحين الذين يثبتون مستوى دراسي أقل من السنة الثانية ثانوي</t>
  </si>
  <si>
    <t>ELE0713P</t>
  </si>
  <si>
    <t>ش.ت الإلكتروتقني أو ش.ت إلكهروميكانـيك للمترشحين الذين يثبتون مستوى السنة الثالثة ثانوي</t>
  </si>
  <si>
    <t>ش.ت الإلكتروتقني أو ش.ت إلكهروميكانـيك + خبرة مهنية لسنتين(02) بعد حصولهم على الشهادة بالنسبة للمترشحين الذين يثبتون مستوى دراسي السنة الثانية ثانوي</t>
  </si>
  <si>
    <t>ش.ت الإلكتروتقني أو ش.ت إلكهروميكانـيك + خبرة مهنية لمدة ستة (06) سنوات على الأقل بعد حصولهم على الشهادة بالنسبة للمترشحين الذين يثبتون مستوى دراسي أقل من السنة الثانية ثانوي</t>
  </si>
  <si>
    <t>ش.ت صيانة المصاعد  للمترشحين الذين يثبتون مستوى السنة الثالثة ثانوي</t>
  </si>
  <si>
    <t>ش.ت صيانة المصاعد + خبرة مهنية لسنتين(02) بعد حصولهم على الشهادة بالنسبة للمترشحين الذين يثبتون مستوى دراسي السنة الثانية ثانوي</t>
  </si>
  <si>
    <t>ش.ت صيانة المصاعد + خبرة مهنية لمدة ستة (06) سنوات على الأقل بعد حصولهم على الشهادة بالنسبة للمترشحين الذين يثبتون مستوى دراسي أقل من السنة الثانية ثانوي</t>
  </si>
  <si>
    <t>ELE0714P</t>
  </si>
  <si>
    <t>ELE0715P</t>
  </si>
  <si>
    <t>ش.ت التبريد الصناعي و التكييف للمترشحين الذين يثبتون مستوى السنة الثالثة ثانوي</t>
  </si>
  <si>
    <t>ش.ت التبريد الصناعي و التكييف + خبرة مهنية لسنتين(02) بعد حصولهم على الشهادة بالنسبة للمترشحين الذين يثبتون مستوى دراسي السنة الثانية ثانوي</t>
  </si>
  <si>
    <t>ش.ت التبريد الصناعي و التكييف + خبرة مهنية لمدة ستة (06) سنوات على الأقل بعد حصولهم على الشهادة بالنسبة للمترشحين الذين يثبتون مستوى دراسي أقل من السنة الثانية ثانوي</t>
  </si>
  <si>
    <t>ELE0716P</t>
  </si>
  <si>
    <t>ش.ت صيانة التجهيزات المعلوماتية للمترشحين الذين يثبتون مستوى السنة الثالثة ثانوي</t>
  </si>
  <si>
    <t>ش.ت صيانة التجهيزات المعلوماتية + خبرة مهنية لسنتين(02) بعد حصولهم على الشهادة بالنسبة للمترشحين الذين يثبتون مستوى دراسي السنة الثانية ثانوي</t>
  </si>
  <si>
    <t>ELE0717P</t>
  </si>
  <si>
    <t>ش.ت إلكترونيك الصناعية أو ش.ت صيانة الأجهزة الالكترونية العمومية  للمترشحين الذين يثبتون مستوى السنة الثالثة ثانوي</t>
  </si>
  <si>
    <t>ش.ت إلكترونيك الصناعية أو ش.ت صيانة الأجهزة الالكترونية العمومية   + خبرة مهنية لسنتين(02) بعد حصولهم على الشهادة بالنسبة للمترشحين الذين يثبتون مستوى دراسي السنة الثانية ثانوي</t>
  </si>
  <si>
    <t xml:space="preserve">ش.ت إلكترونيك الصناعية  أو ش.ت صيانة الأجهزة الالكترونية العمومية    +خبرة مهنية لمدة ستة (06) سنوات على الأقل بعد حصولهم على الشهادة بالنسبة للمترشحين الذين يثبتون مستوى دراسي أقل من السنة الثانية ثانوي   </t>
  </si>
  <si>
    <t>ELE0718P</t>
  </si>
  <si>
    <t>ش.ت إلكترونيك الصناعية أو ش.ت الإلكتروتقني للمترشحين الذين يثبتون مستوى السنة الثالثة ثانوي</t>
  </si>
  <si>
    <t>ش.ت إلكترونيك الصناعية أو ش.ت الإلكتروتقني + خبرة مهنية لسنتين(02) بعد حصولهم على الشهادة بالنسبة للمترشحين الذين يثبتون مستوى دراسي السنة الثانية ثانوي</t>
  </si>
  <si>
    <t xml:space="preserve">ش.ت إلكترونيك الصناعية أو ش.ت الإلكتروتقني +  خبرة مهنية لمدة ستة (06) سنوات على الأقل بعد حصولهم على الشهادة بالنسبة للمترشحين الذين يثبتون مستوى دراسي أقل من السنة الثانية ثانوي   </t>
  </si>
  <si>
    <t>ELE0719P</t>
  </si>
  <si>
    <t>ELE0720P</t>
  </si>
  <si>
    <t>ش.ت الإلكتروتقني للمترشحين الذين يثبتون مستوى السنة الثالثة ثانوي</t>
  </si>
  <si>
    <t>ش.ت الإلكتروتقني + خبرة مهنية لسنتين(02) بعد حصولهم على الشهادة بالنسبة للمترشحين الذين يثبتون مستوى دراسي السنة الثانية ثانوي</t>
  </si>
  <si>
    <t xml:space="preserve">ش.ت الإلكتروتقني +  خبرة مهنية لمدة ستة (06) سنوات على الأقل بعد حصولهم على الشهادة بالنسبة للمترشحين الذين يثبتون مستوى دراسي أقل من السنة الثانية ثانوي   </t>
  </si>
  <si>
    <t>ELE1214P</t>
  </si>
  <si>
    <t>ELE1215P</t>
  </si>
  <si>
    <t>ش.ت صيانة الأنظمة الميكانيكية الآلية للمترشحين الذين يثبتون مستوى السنة الثالثة ثانوي</t>
  </si>
  <si>
    <t>ش.ت صيانة الأنظمة الميكانيكية الآلية + خبرة مهنية لسنتين(02) بعد حصولهم على الشهادة بالنسبة للمترشحين الذين يثبتون مستوى دراسي السنة الثانية ثانوي</t>
  </si>
  <si>
    <t>ELE1804P</t>
  </si>
  <si>
    <t>ش.ت تركيب و صيانة المحركات الهوائية للمترشحين الذين يثبتون مستوى السنة الثالثة ثانوي</t>
  </si>
  <si>
    <t>ش.ت تركيب و صيانة المحركات الهوائية + خبرة مهنية لسنتين(02) بعد حصولهم على الشهادة بالنسبة للمترشحين الذين يثبتون مستوى دراسي السنة الثانية ثانوي</t>
  </si>
  <si>
    <t>HRT1803P</t>
  </si>
  <si>
    <r>
      <t xml:space="preserve">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</t>
    </r>
  </si>
  <si>
    <r>
      <t xml:space="preserve">ش.ك.م الفندقة والإطعام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الطبخ + خبرة مهنية لسنتين(02) على الأقل</t>
    </r>
  </si>
  <si>
    <r>
      <t xml:space="preserve">ش.ك.م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طبخ الجماعات أو ش.ك.م الطبخ  التقليدي+  خبرة مهنية لسنتين (02) على الأقل بالنسبة للمترشحين الذين يثبتون مستوى السنة الرابعة من التعليم المتوسط</t>
    </r>
  </si>
  <si>
    <r>
      <t xml:space="preserve">ش.ك.م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طبخ الجماعات أو ش.ك.م الطبخ  التقليدي  +  خبرة  مهنية لثلاثة (03) سنوات على الأقل بالنسبة للمترشحين الذين يثبتون مستوى دراسي أقل من السنة الرابعة من التعليم المتوسط</t>
    </r>
  </si>
  <si>
    <t>HRT1804P</t>
  </si>
  <si>
    <r>
      <t xml:space="preserve">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خدمة المطاعم </t>
    </r>
  </si>
  <si>
    <r>
      <t xml:space="preserve">ش.ك.م الفندقة والإطعام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المطعم + خبرة مهنية لسنتين(02) على الأقل</t>
    </r>
  </si>
  <si>
    <t>HRT0709P</t>
  </si>
  <si>
    <r>
      <t xml:space="preserve">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لاستقبال</t>
    </r>
  </si>
  <si>
    <r>
      <t xml:space="preserve">ش.ك.م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الاستقبال + خبرة مهنية لسنتين(02) على الأقل</t>
    </r>
  </si>
  <si>
    <t>HRT1202P</t>
  </si>
  <si>
    <r>
      <t xml:space="preserve">ش.ك.م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خدمات الفندق + خبرة مهنية لسنتين(02) على الأقل</t>
    </r>
  </si>
  <si>
    <t>HRT1805P</t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</si>
  <si>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خدمة المطاعم للمترشحين الذين يثبتون مستوى السنة الثالثة ثانوي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</si>
  <si>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خدمة المطاعم + خبرة مهنية لسنتين(02) بعد حصولهم على الشهادة بالنسبة للمترشحين الذين يثبتون مستوى دراسي السنة الثانية ثانوي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</si>
  <si>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خدمة المطاعم +  خبرة مهنية لمدة ستة (06) سنوات على الأقل بعد حصولهم على الشهادة بالنسبة للمترشحين الذين يثبتون مستوى دراسي أقل من السنة الثانية ثانوي   </t>
    </r>
  </si>
  <si>
    <t>HRT1806P</t>
  </si>
  <si>
    <r>
      <t xml:space="preserve">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فن الطبخ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</si>
  <si>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 للمترشحين الذين يثبتون مستوى السنة الثالثة ثانوي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</si>
  <si>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 + خبرة مهنية لسنتين(02) بعد حصولهم على الشهادة بالنسبة للمترشحين الذين يثبتون مستوى دراسي السنة الثانية ثانوي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</si>
  <si>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 + خبرة مهنية لمدة ستة (06) سنوات على الأقل بعد حصولهم على الشهادة بالنسبة للمترشحين الذين يثبتون مستوى دراسي أقل من السنة الثانية ثانوي </t>
    </r>
  </si>
  <si>
    <t>HRT1807P</t>
  </si>
  <si>
    <r>
      <t xml:space="preserve">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 الطبخ التقليدي</t>
    </r>
  </si>
  <si>
    <t>HRT1808P</t>
  </si>
  <si>
    <r>
      <t xml:space="preserve">الفندقة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تسيير و إدارة الفندق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</si>
  <si>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 أو ش.ت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لاستقبال أو ش.ت الفندقة / خيار : الايواء للمترشحين الذين يثبتون مستوى السنة الثالثة ثانوي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</si>
  <si>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 أو ش.ت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لاستقبال  أو ش.ت الفندقة / خيار : الايواء + خبرة مهنية لسنتين(02) بعد حصولهم على الشهادة بالنسبة للمترشحين الذين يثبتون مستوى دراسي السنة الثانية ثانوي</t>
    </r>
  </si>
  <si>
    <r>
      <t xml:space="preserve">ش.ت الفندقة و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إنتاج الطبخ أو ش.ت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لاستقبال أو ش.ت الفندقة / خيار : الايواء + خبرة مهنية لمدة ستة (06) سنوات على الأقل بعد حصولهم على الشهادة بالنسبة للمترشحين الذين يثبتون مستوى دراسي أقل من السنة الثانية ثانوي   </t>
    </r>
  </si>
  <si>
    <t>HRT1809P</t>
  </si>
  <si>
    <r>
      <t xml:space="preserve">التسيير الفندقي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الإيواء</t>
    </r>
  </si>
  <si>
    <t>ش.ت الفندقة / خيار : الايواء للمترشحين الذين يثبتون مستوى السنة الثالثة ثانوي</t>
  </si>
  <si>
    <t>ش.ت الفندقة / خيار : الايواء + خبرة مهنية لسنتين(02) بعد حصولهم على الشهادة بالنسبة للمترشحين الذين يثبتون مستوى دراسي السنة الثانية ثانوي</t>
  </si>
  <si>
    <t xml:space="preserve">ش.ت الفندقة / خيار : الايواء + خبرة مهنية لمدة ستة (06) سنوات على الأقل بعد حصولهم على الشهادة بالنسبة للمترشحين الذين يثبتون مستوى دراسي أقل من السنة الثانية ثانوي   </t>
  </si>
  <si>
    <t>HRT1810P</t>
  </si>
  <si>
    <r>
      <t xml:space="preserve">التسيير الفندقي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الاستقبال</t>
    </r>
  </si>
  <si>
    <r>
      <t xml:space="preserve">ش.ت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الاستقبال للمترشحين الذين يثبتون مستوى السنة الثالثة ثانوي</t>
    </r>
  </si>
  <si>
    <r>
      <t xml:space="preserve">ش.ت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الاستقبال + خبرة مهنية لسنتين(02) بعد حصولهم على الشهادة بالنسبة للمترشحين الذين يثبتون مستوى دراسي السنة الثانية ثانوي</t>
    </r>
  </si>
  <si>
    <r>
      <t xml:space="preserve">ش.ت 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الاستقبال + خبرة مهنية لمدة ستة (06) سنوات على الأقل بعد حصولهم على الشهادة بالنسبة للمترشحين الذين يثبتون مستوى دراسي أقل من السنة الثانية ثانوي   </t>
    </r>
  </si>
  <si>
    <t>HRT0711P</t>
  </si>
  <si>
    <r>
      <t xml:space="preserve">ش.ت 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وكالة السفر للمترشحين الذين يثبتون مستوى السنة الثالثة ثانوي</t>
    </r>
  </si>
  <si>
    <r>
      <t xml:space="preserve">ش.ت 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وكالة السفر + خبرة مهنية لسنتين(02) بعد حصولهم على الشهادة بالنسبة للمترشحين الذين يثبتون مستوى دراسي السنة الثانية ثانوي</t>
    </r>
  </si>
  <si>
    <t>HRT0712P</t>
  </si>
  <si>
    <r>
      <t xml:space="preserve">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مرشد المتاحف</t>
    </r>
  </si>
  <si>
    <t>HRT0713P</t>
  </si>
  <si>
    <r>
      <t xml:space="preserve">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وكالة السفر</t>
    </r>
  </si>
  <si>
    <t>HRT1203P</t>
  </si>
  <si>
    <r>
      <t xml:space="preserve">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المرشد السياحي المحلي</t>
    </r>
  </si>
  <si>
    <t>IAA0707P</t>
  </si>
  <si>
    <t>ش.ت.م.م معالجة المنتجات السمكية + خبرة مهنية لسنتين(02) على الأقل</t>
  </si>
  <si>
    <t>IAA0708P</t>
  </si>
  <si>
    <t>ش.ك.م تحضير المواد الدسمة + خبرة مهنية لسنتين(02) على الأقل</t>
  </si>
  <si>
    <t>IAA1201P</t>
  </si>
  <si>
    <t>ش.ك.م تحضير الحلويات ، الشكولاطة و البسكويت + خبرة مهنية لسنتين(02) على الأقل</t>
  </si>
  <si>
    <t>IAA1801P</t>
  </si>
  <si>
    <t>ش.ك.م تحضير المشروبات و المصبرات  أو ش.ك.م  تحضير الحلويات،  الشكولاطة و البسكويت + خبرة مهنية لسنتين(02) على الأقل</t>
  </si>
  <si>
    <t>IAA1802P</t>
  </si>
  <si>
    <t>ش.ك.م تحويل التمور+   خبرة  مهنية لثلاثة (03) سنوات على الأقل</t>
  </si>
  <si>
    <t>IAA1803P</t>
  </si>
  <si>
    <t>ش.ك.م الجزارة و منتجات اللحوم +    خبرة  مهنية لثلاثة (03) سنوات على الأقل</t>
  </si>
  <si>
    <t>IAA0714P</t>
  </si>
  <si>
    <t>ش.ت إنتاج و تصفية الزيوت الغذائية للمترشحين الذين يثبتون مستوى السنة الثالثة ثانوي</t>
  </si>
  <si>
    <t>ش.ت إنتاج و تصفية الزيوت الغذائية + خبرة مهنية لسنتين(02) بعد حصولهم على الشهادة بالنسبة للمترشحين الذين يثبتون مستوى دراسي السنة الثانية ثانوي</t>
  </si>
  <si>
    <t xml:space="preserve">ش.ت إنتاج و تصفية الزيوت الغذائية + خبرة مهنية لمدة ستة (06) سنوات على الأقل بعد حصولهم على الشهادة بالنسبة للمترشحين الذين يثبتون مستوى دراسي أقل من السنة الثانية ثانوي  </t>
  </si>
  <si>
    <t>INT0701P</t>
  </si>
  <si>
    <r>
      <t xml:space="preserve">ش.ت.م </t>
    </r>
    <r>
      <rPr>
        <sz val="12"/>
        <rFont val="Arial"/>
        <family val="2"/>
      </rPr>
      <t>مشغل الميكـــرو معلـوماتيـــة</t>
    </r>
    <r>
      <rPr>
        <sz val="10"/>
        <rFont val="Arial"/>
        <family val="2"/>
      </rPr>
      <t xml:space="preserve"> + خبرة مهنية لسنتين(02) على الأقل</t>
    </r>
  </si>
  <si>
    <t>INT1204P</t>
  </si>
  <si>
    <r>
      <t xml:space="preserve">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البرمـــجة</t>
    </r>
  </si>
  <si>
    <t>ش.ت.م مشغل الميكـــرو معلـوماتيـــة + خبرة مهنية لسنتين(02) على الأقل</t>
  </si>
  <si>
    <t>INT1205P</t>
  </si>
  <si>
    <r>
      <t xml:space="preserve">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التسييـر</t>
    </r>
  </si>
  <si>
    <t>INT1206P</t>
  </si>
  <si>
    <t>تركيب  شبكات الاتصالات السلكية و اللاسلكية</t>
  </si>
  <si>
    <t>ش.ت.م تركيب و تصليح معدات الاتصالات السلكية و اللاسلكية + خبرة مهنية لسنتين(02) على الأقل</t>
  </si>
  <si>
    <t>INT0703P</t>
  </si>
  <si>
    <r>
      <t xml:space="preserve">المعلوماتية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قاعدة المعطيات</t>
    </r>
  </si>
  <si>
    <t>ش.ت مُستغل المعلوماتية للمترشحين الذين يثبتون مستوى السنة الثالثة ثانوي</t>
  </si>
  <si>
    <t xml:space="preserve">ش.ت مُستغل المعلوماتية + خبرة مهنية لسنتين(02) بعد حصولهم على الشهادة بالنسبة للمترشحين الذين يثبتون مستوى دراسي السنة الثانية ثانوي </t>
  </si>
  <si>
    <t xml:space="preserve">ش.ت مُستغل المعلوماتية + خبرة مهنية لمدة ستة (06) سنوات على الأقل بعد حصولهم على الشهادة بالنسبة للمترشحين الذين يثبتون مستوى دراسي أقل من السنة الثانية ثانوي   </t>
  </si>
  <si>
    <r>
      <t xml:space="preserve">ش.ت 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التسييـر أو ش.ت معلوماتية / </t>
    </r>
    <r>
      <rPr>
        <b/>
        <sz val="12"/>
        <rFont val="Arial"/>
        <family val="2"/>
      </rPr>
      <t xml:space="preserve">خيار </t>
    </r>
    <r>
      <rPr>
        <sz val="12"/>
        <rFont val="Arial"/>
        <family val="2"/>
      </rPr>
      <t>البرمـــجة للمترشحين الذين يثبتون مستوى السنة الثالثة ثانوي</t>
    </r>
  </si>
  <si>
    <r>
      <t xml:space="preserve">ش.ت 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التسييـر أو ش.ت 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البرمـــجة  + خبرة مهنية لسنتين(02) بعد حصولهم على الشهادة بالنسبة للمترشحين الذين يثبتون مستوى دراسي السنة الثانية ثانوي</t>
    </r>
  </si>
  <si>
    <r>
      <t xml:space="preserve">ش.ت 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التسييـر أو ش.ت 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البرمـــجة + خبرة مهنية لمدة ستة (06) سنوات على الأقل بعد حصولهم على الشهادة بالنسبة للمترشحين الذين يثبتون مستوى دراسي أقل من السنة الثانية ثانوي   </t>
    </r>
  </si>
  <si>
    <t>INT0704P</t>
  </si>
  <si>
    <r>
      <t xml:space="preserve">المعلوماتية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صيانة الأنظمة المعلوماتية</t>
    </r>
  </si>
  <si>
    <t>ش.ت مُستغل المعلوماتية  للمترشحين الذين يثبتون مستوى السنة الثالثة ثانوي</t>
  </si>
  <si>
    <t>INT0705P</t>
  </si>
  <si>
    <t>INT1601P</t>
  </si>
  <si>
    <r>
      <t xml:space="preserve">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مُطوّر اللواب والوسائط الإعلامية</t>
    </r>
  </si>
  <si>
    <t>ش.ت مُساعد الوسائط الإعلامية   للمترشحين الذين يثبتون مستوى السنة الثالثة ثانوي</t>
  </si>
  <si>
    <t>ش.ت مُساعد الوسائط الإعلامية + خبرة مهنية لسنتين(02) بعد حصولهم على الشهادة بالنسبة للمترشحين الذين يثبتون مستوى دراسي السنة الثانية ثانوي</t>
  </si>
  <si>
    <t>INT1801P</t>
  </si>
  <si>
    <r>
      <t xml:space="preserve">الأنظمة الرقمية/ </t>
    </r>
    <r>
      <rPr>
        <b/>
        <sz val="12"/>
        <rFont val="Arial"/>
        <family val="2"/>
      </rPr>
      <t>خيار</t>
    </r>
    <r>
      <rPr>
        <sz val="12"/>
        <rFont val="Arial"/>
        <family val="2"/>
      </rPr>
      <t>: المعلوماتية والشبكات</t>
    </r>
  </si>
  <si>
    <r>
      <t xml:space="preserve">ش.ت مُستغل المعلوماتية أو  ش.ت 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البرمـــجة   للمترشحين الذين يثبتون مستوى السنة الثالثة ثانوي</t>
    </r>
  </si>
  <si>
    <r>
      <t xml:space="preserve">ش.ت مُستغل المعلوماتية أو  ش.ت 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البرمـــجة + خبرة مهنية لسنتين(02) بعد حصولهم على الشهادة بالنسبة للمترشحين الذين يثبتون مستوى دراسي السنة الثانية ثانوي</t>
    </r>
  </si>
  <si>
    <r>
      <t xml:space="preserve">ش.ت مُستغل المعلوماتية أو  ش.ت المعلوماتية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البرمـــجة + خبرة مهنية لمدة ستة (06) سنوات على الأقل بعد حصولهم على الشهادة بالنسبة للمترشحين الذين يثبتون مستوى دراسي أقل من السنة الثانية ثانوي</t>
    </r>
  </si>
  <si>
    <t>INT1703P</t>
  </si>
  <si>
    <t>ش.ت تركيب  شبكات الاتصالات السلكية و اللاسلكية للمترشحين الذين يثبتون مستوى السنة الثالثة ثانوي</t>
  </si>
  <si>
    <t>ش.ت تركيب  شبكات الاتصالات السلكية و اللاسلكية + خبرة مهنية لسنتين(02) بعد حصولهم على الشهادة بالنسبة للمترشحين الذين يثبتون مستوى دراسي السنة الثانية ثانوي</t>
  </si>
  <si>
    <t xml:space="preserve">ش.ت تركيب  شبكات الاتصالات السلكية و اللاسلكية + خبرة مهنية لمدة ستة (06) سنوات على الأقل بعد حصولهم على الشهادة بالنسبة للمترشحين الذين يثبتون مستوى دراسي أقل من السنة الثانية ثانوي   </t>
  </si>
  <si>
    <t>MEE1804P</t>
  </si>
  <si>
    <t>ش.ت.م.م نظافة/ خيار: جمع وفرز النفايات +   خبرة مهنية لسنتين(02) على الأقل</t>
  </si>
  <si>
    <t>MEE0701P</t>
  </si>
  <si>
    <t>ش.ك.م مركب القنوات + خبرة مهنية لسنتين(02) على الأقل</t>
  </si>
  <si>
    <t>MEE0702P</t>
  </si>
  <si>
    <t>ش.ت.م التركيب الصحي و الغـاز + خبرة مهنية لسنتين(02) على الأقل</t>
  </si>
  <si>
    <t>MEE0704P</t>
  </si>
  <si>
    <t>ش.ت.م صيانة شبكات التزويد بالماء الشروب + خبرة مهنية لسنتين(02) على الأقل</t>
  </si>
  <si>
    <t>MEE0705P</t>
  </si>
  <si>
    <t>ش.ت التزويد بالماء الشروب للمترشحين الذين يثبتون مستوى السنة الثالثة ثانوي</t>
  </si>
  <si>
    <t>ش.ت التزويد بالماء الشروب + خبرة مهنية لسنتين(02) بعد حصولهم على الشهادة بالنسبة للمترشحين الذين يثبتون مستوى دراسي السنة الثانية ثانوي</t>
  </si>
  <si>
    <t xml:space="preserve">ش.ت التزويد بالماء الشروب + خبرة مهنية لمدة ستة (06) سنوات على الأقل بعد حصولهم على الشهادة بالنسبة للمترشحين الذين يثبتون مستوى دراسي أقل من السنة الثانية ثانوي   </t>
  </si>
  <si>
    <t>MEE0706P</t>
  </si>
  <si>
    <t>MEE0707P</t>
  </si>
  <si>
    <t>ش.ت التزويد بالماء الشروب آو ش.ت تقني في الكيمياء للمترشحين الذين يثبتون مستوى السنة الثالثة ثانوي</t>
  </si>
  <si>
    <t>ش.ت التزويد بالماء الشروب آو ش.ت تقني في الكيمياء + خبرة مهنية لسنتين(02) بعد حصولهم على الشهادة بالنسبة للمترشحين الذين يثبتون مستوى دراسي السنة الثانية ثانوي</t>
  </si>
  <si>
    <t>MEE0708P</t>
  </si>
  <si>
    <t>ش.ت التزويد بالماء الشروب أو ش.ت تقني في الكيمياء للمترشحين الذين يثبتون مستوى السنة الثالثة ثانوي</t>
  </si>
  <si>
    <t>ش.ت التزويد بالماء الشروب أو ش.ت تقني في الكيمياء + خبرة مهنية لسنتين(02) بعد حصولهم على الشهادة بالنسبة للمترشحين الذين يثبتون مستوى دراسي السنة الثانية ثانوي</t>
  </si>
  <si>
    <t>MEE0709P</t>
  </si>
  <si>
    <t>ش.ت التزويد بالماء الشروب + خبرة مهنية لمدة ستة (06) سنوات على الأقل بعد حصولهم على الشهادة بالنسبة للمترشحين الذين يثبتون مستوى دراسي أقل من السنة الثانية ثانوي</t>
  </si>
  <si>
    <t>MEE0710P</t>
  </si>
  <si>
    <t>ش.ت معالجة النفايات للمترشحين الذين يثبتون مستوى السنة الثالثة ثانوي</t>
  </si>
  <si>
    <t>ش.ت معالجة النفايات + خبرة مهنية لسنتين(02) بعد حصولهم على الشهادة بالنسبة للمترشحين الذين يثبتون مستوى دراسي السنة الثانية ثانوي</t>
  </si>
  <si>
    <t>MES0706P</t>
  </si>
  <si>
    <t>ش.ك.م حلاقـة السيدات +  خبرة مهنية لسنتين(02) على الأقل</t>
  </si>
  <si>
    <t>MES0707P</t>
  </si>
  <si>
    <t>ش.ت.م ماكياج وتشذيب الأظافر + خبرة مهنية لسنتين(02) على الأقل</t>
  </si>
  <si>
    <t>MES0708P</t>
  </si>
  <si>
    <t>تربية الأطفال الصغار</t>
  </si>
  <si>
    <t>ش.ت مساعدة حضانة الأطفال  للمترشحين الذين يثبتون مستوى السنة الثالثة ثانوي</t>
  </si>
  <si>
    <t>ش.ت مساعدة الأمومة + خبرة مهنية لسنتين(02) بعد حصولهم على الشهادة بالنسبة للمترشحين الذين يثبتون مستوى دراسي السنة الثانية ثانوي</t>
  </si>
  <si>
    <t>MES0709P</t>
  </si>
  <si>
    <t>ش.ت التجميل للمترشحين الذين يثبتون مستوى السنة الثالثة ثانوي</t>
  </si>
  <si>
    <t>ش.ت التجميل + خبرة مهنية لسنتين(02) بعد حصولهم على الشهادة بالنسبة للمترشحين الذين يثبتون مستوى دراسي السنة الثانية ثانوي</t>
  </si>
  <si>
    <t>ش.ت التجميل + خبرة مهنية لمدة ستة (06) سنوات على الأقل بعد حصولهم على الشهادة بالنسبة للمترشحين الذين يثبتون مستوى دراسي أقل من السنة الثانية ثانوي</t>
  </si>
  <si>
    <t>MES1203P</t>
  </si>
  <si>
    <t>MME0713P</t>
  </si>
  <si>
    <t>ش.ت.م ميكانيك تصليح مركبات الوزن الخفيف  +  خبرة مهنية لسنتين(02) على الأقل</t>
  </si>
  <si>
    <t>MME0714P</t>
  </si>
  <si>
    <t>ش.ك.م ميكانيك تصليح آليات الورشات  + خبرة مهنية لسنتين(02) على الأقل</t>
  </si>
  <si>
    <t>MME0715P</t>
  </si>
  <si>
    <t>ش.ك.م ميكانيك تصليح الآلات الفلاحية + خبرة مهنية لسنتين(02) على الأقل</t>
  </si>
  <si>
    <t>MME0720P</t>
  </si>
  <si>
    <t>ش.ك.م ميكانيك تصليح قوارب الصيد و المتعة + خبرة مهنية لسنتين(02) على الأقل</t>
  </si>
  <si>
    <t>MME0716P</t>
  </si>
  <si>
    <t>ش.ت تصليح وصيانة المضخات والتجهيزات الهيدروليكية للمترشحين الذين يثبتون مستوى السنة الثالثة ثانوي</t>
  </si>
  <si>
    <t>ش.ت تصليح وصيانة المضخات والتجهيزات الهيدروليكية + خبرة مهنية لسنتين(02) بعد حصولهم على الشهادة بالنسبة للمترشحين الذين يثبتون مستوى دراسي السنة الثانية ثانوي</t>
  </si>
  <si>
    <t>ش.ت تصليح وصيانة المضخات والتجهيزات الهيدروليكية + خبرة مهنية لمدة ستة (06) سنوات على الأقل بعد حصولهم على الشهادة بالنسبة للمترشحين الذين يثبتون مستوى دراسي أقل من السنة الثانية ثانوي</t>
  </si>
  <si>
    <t>MME0717P</t>
  </si>
  <si>
    <t>ش.ت صيانة مركبات الوزن الخفيف للمترشحين الذين يثبتون مستوى السنة الثالثة ثانوي</t>
  </si>
  <si>
    <t>ش.ت صيانة مركبات الوزن الخفيف + خبرة مهنية لسنتين(02) بعد حصولهم على الشهادة بالنسبة للمترشحين الذين يثبتون مستوى دراسي السنة الثانية ثانوي</t>
  </si>
  <si>
    <t>ش.ت صيانة مركبات الوزن الخفيف + خبرة مهنية لمدة ستة (06) سنوات على الأقل بعد حصولهم على الشهادة بالنسبة للمترشحين الذين يثبتون مستوى دراسي أقل من السنة الثانية ثانوي</t>
  </si>
  <si>
    <t>MME0718P</t>
  </si>
  <si>
    <t>ش.ت صيانة آليات الورشات للمترشحين الذين يثبتون مستوى السنة الثالثة ثانوي</t>
  </si>
  <si>
    <t>ش.ت صيانة آليات الورشات + خبرة مهنية لسنتين(02) بعد حصولهم على الشهادة بالنسبة للمترشحين الذين يثبتون مستوى دراسي السنة الثانية ثانوي</t>
  </si>
  <si>
    <t>ش.ت صيانة آليات الورشات + خبرة مهنية لمدة ستة (06) سنوات على الأقل بعد حصولهم على الشهادة بالنسبة للمترشحين الذين يثبتون مستوى دراسي أقل من السنة الثانية ثانوي</t>
  </si>
  <si>
    <t>MME0719P</t>
  </si>
  <si>
    <t>ش.ت صيانة أليات الفلاحة للمترشحين الذين يثبتون مستوى السنة الثالثة ثانوي</t>
  </si>
  <si>
    <t>ش.ت صيانة أليات الفلاحة + خبرة مهنية لسنتين(02) بعد حصولهم على الشهادة بالنسبة للمترشحين الذين يثبتون مستوى دراسي السنة الثانية ثانوي</t>
  </si>
  <si>
    <t>ش.ت صيانة أليات الفلاحة + خبرة مهنية لمدة ستة (06) سنوات على الأقل بعد حصولهم على الشهادة بالنسبة للمترشحين الذين يثبتون مستوى دراسي أقل من السنة الثانية ثانوي</t>
  </si>
  <si>
    <t>MME1803P</t>
  </si>
  <si>
    <t>TAG0705P</t>
  </si>
  <si>
    <r>
      <t>ش.ك.</t>
    </r>
    <r>
      <rPr>
        <sz val="12"/>
        <rFont val="Arial"/>
        <family val="2"/>
      </rPr>
      <t>م في حفظ البيانات+  خبرة مهنية لسنتين (02) على الأقل</t>
    </r>
  </si>
  <si>
    <t>TAG0706P</t>
  </si>
  <si>
    <t>ش.ت.م. مستشار البيع + خبرة مهنية لسنتين (02) على الأقل</t>
  </si>
  <si>
    <t>TAG0708P</t>
  </si>
  <si>
    <t>ش.ت.م. الأمانة +  خبرة مهنية لسنتين(02) على الأقل</t>
  </si>
  <si>
    <t>TAG0709P</t>
  </si>
  <si>
    <t>ش.ت.م.المحاسبة + خبرة مهنية لسنتين(02) على الأقل</t>
  </si>
  <si>
    <t>TAG1205P</t>
  </si>
  <si>
    <t>ش.ك.م أمين مخزن + خبرة مهنية لسنتين(02) على الأقل</t>
  </si>
  <si>
    <t>TAG1206P</t>
  </si>
  <si>
    <t>TAG0718P</t>
  </si>
  <si>
    <t>ش.ت.م المحاسبة+  خبرة مهنية لسنتين(02) على الأقل</t>
  </si>
  <si>
    <t>يقدم فقط في نمط التكوين  عن بعد</t>
  </si>
  <si>
    <t>TAG0719P</t>
  </si>
  <si>
    <t>ش.ت.م البنوك  + خبرة مهنية لسنتين(02) على الأقل</t>
  </si>
  <si>
    <t>TAG0720P</t>
  </si>
  <si>
    <t>ش.ت.م التأمينات +  خبرة مهنية لسنتين(02) على الأقل</t>
  </si>
  <si>
    <t>TAG0710P</t>
  </si>
  <si>
    <t>ش.ت التوثيق و الأرشيف للمترشحين الذين يثبتون مستوى السنة الثالثة ثانوي</t>
  </si>
  <si>
    <t>ش.ت التوثيق و الأرشيف  + خبرة مهنية لسنتين(02) بعد حصولهم على الشهادة بالنسبة للمترشحين الذين يثبتون مستوى دراسي السنة الثانية ثانوي</t>
  </si>
  <si>
    <t>TAG0711P</t>
  </si>
  <si>
    <t>ش.ت تجاري للمترشحين الذين يثبتون مستوى السنة الثالثة ثانوي</t>
  </si>
  <si>
    <t>ش.ت تجاري + خبرة مهنية لسنتين(02) بعد حصولهم على الشهادة بالنسبة للمترشحين الذين يثبتون مستوى دراسي السنة الثانية ثانوي</t>
  </si>
  <si>
    <t>ش.ت تجاري + خبرة مهنية لمدة ستة (06) سنوات على الأقل بعد حصولهم على الشهادة بالنسبة للمترشحين الذين يثبتون مستوى دراسي أقل من السنة الثانية ثانوي</t>
  </si>
  <si>
    <t>TAG0712P</t>
  </si>
  <si>
    <t>TAG0713P</t>
  </si>
  <si>
    <t>ش.ت أمين مكتب للمترشحين الذين يثبتون مستوى السنة الثالثة ثانوي</t>
  </si>
  <si>
    <t>ش.ت أمين مكتب + خبرة مهنية لسنتين(02) بعد حصولهم على الشهادة بالنسبة للمترشحين الذين يثبتون مستوى دراسي السنة الثانية ثانوي</t>
  </si>
  <si>
    <t>ش.ت أمين مكتب + خبرة مهنية لمدة ستة (06) سنوات على الأقل بعد حصولهم على الشهادة بالنسبة للمترشحين الذين يثبتون مستوى دراسي أقل من السنة الثانية ثانوي</t>
  </si>
  <si>
    <t>TAG0714P</t>
  </si>
  <si>
    <t>ش.ت المحاسبة أو ش.ت.ت.م تقنيات المحاسبة للمترشحين الذين يثبتون مستوى السنة الثالثة ثانوي</t>
  </si>
  <si>
    <t>ش.ت المحاسبة أو ش.ت.ت.م تقنيات المحاسبة + خبرة مهنية لسنتين(02) بعد حصولهم على الشهادة بالنسبة للمترشحين الذين يثبتون مستوى دراسي السنة الثانية ثانوي</t>
  </si>
  <si>
    <t>ش.ت المحاسبة أو ش.ت.ت.م تقنيات المحاسبة + خبرة مهنية لمدة ستة (06) سنوات على الأقل بعد حصولهم على الشهادة بالنسبة للمترشحين الذين يثبتون مستوى دراسي أقل من السنة الثانية ثانوي</t>
  </si>
  <si>
    <t>TAG1801P</t>
  </si>
  <si>
    <r>
      <t>تسيير المخزنات و</t>
    </r>
    <r>
      <rPr>
        <sz val="12"/>
        <rFont val="Times New Roman"/>
        <family val="1"/>
      </rPr>
      <t xml:space="preserve"> </t>
    </r>
    <r>
      <rPr>
        <sz val="12"/>
        <rFont val="Arial"/>
        <family val="2"/>
      </rPr>
      <t>اللوجستيك</t>
    </r>
  </si>
  <si>
    <t>ش.ت تسيير المخزونات أو ش.ت الشراء و التموين للمترشحين الذين يثبتون مستوى السنة الثالثة ثانوي</t>
  </si>
  <si>
    <t>ش.ت تسيير المخزونات أو ش.ت الشراء و التموين + خبرة مهنية لسنتين(02) بعد حصولهم على الشهادة بالنسبة للمترشحين الذين يثبتون مستوى دراسي السنة الثانية ثانوي</t>
  </si>
  <si>
    <t>ش.ت تسيير المخزونات أو ش.ت الشراء و التموين + خبرة مهنية لمدة ستة (06) سنوات على الأقل بعد حصولهم على الشهادة بالنسبة للمترشحين الذين يثبتون مستوى دراسي أقل من السنة الثانية ثانوي</t>
  </si>
  <si>
    <t>TAG1207P</t>
  </si>
  <si>
    <t>TAG0715P</t>
  </si>
  <si>
    <t>أ.م البنــوك للمترشحين الذين يثبتون مستوى السنة الثالثة ثانوي</t>
  </si>
  <si>
    <t>أ.م البنــوك + خبرة مهنية لسنتين(02) بعد حصولهم على الشهادة بالنسبة للمترشحين الذين يثبتون مستوى دراسي السنة الثانية ثانوي</t>
  </si>
  <si>
    <t>أ.م البنــوك + خبرة مهنية لمدة ستة (06) سنوات على الأقل بعد حصولهم على الشهادة بالنسبة للمترشحين الذين يثبتون مستوى دراسي أقل من السنة الثانية ثانوي</t>
  </si>
  <si>
    <t>TAG0716P</t>
  </si>
  <si>
    <t>أ.م التأمينات للمترشحين الذين يثبتون مستوى السنة الثالثة ثانوي</t>
  </si>
  <si>
    <t>أ.م التأمينات + خبرة مهنية لسنتين(02) بعد حصولهم على الشهادة بالنسبة للمترشحين الذين يثبتون مستوى دراسي السنة الثانية ثانوي</t>
  </si>
  <si>
    <t>أ.م التأمينات + خبرة مهنية لمدة ستة (06) سنوات على الأقل بعد حصولهم على الشهادة بالنسبة للمترشحين الذين يثبتون مستوى دراسي أقل من السنة الثانية ثانوي</t>
  </si>
  <si>
    <t>TAG0717P</t>
  </si>
  <si>
    <t>ش.ت  تسيير الموظفين  للمترشحين الذين يثبتون مستوى السنة الثالثة ثانوي</t>
  </si>
  <si>
    <t>ش.ت  تسيير الموظفين  + خبرة مهنية لسنتين(02) بعد حصولهم على الشهادة بالنسبة للمترشحين الذين يثبتون مستوى دراسي السنة الثانية ثانوي</t>
  </si>
  <si>
    <t>TAG0721P</t>
  </si>
  <si>
    <t>ش.ت.ت.م تقنيات المحاسبة للمترشحين الذين يثبتون مستوى السنة الثالثة ثانوي</t>
  </si>
  <si>
    <t>ش.ت.ت.م تقنيات المحاسبة + خبرة مهنية لسنتين(02) بعد حصولهم على الشهادة بالنسبة للمترشحين الذين يثبتون مستوى دراسي السنة الثانية ثانوي</t>
  </si>
  <si>
    <t>ش.ت.ت.م تقنيات المحاسبة + خبرة مهنية لمدة ستة (06) سنوات على الأقل بعد حصولهم على الشهادة بالنسبة للمترشحين الذين يثبتون مستوى دراسي أقل من السنة الثانية ثانوي</t>
  </si>
  <si>
    <t>TAG1802P</t>
  </si>
  <si>
    <t>TAG1803P</t>
  </si>
  <si>
    <t>TAV1801P</t>
  </si>
  <si>
    <t>ش.ت.م التصوير +  خبرة مهنية لسنتين(02) على الأقل</t>
  </si>
  <si>
    <t>TAV0703P</t>
  </si>
  <si>
    <r>
      <t xml:space="preserve">تقنيات السمعي البصري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الصورة</t>
    </r>
  </si>
  <si>
    <t>ش.ت السمعي البصري / خيار: إلتقاط الصورة للمترشحين الذين يثبتون مستوى السنة الثالثة ثانوي</t>
  </si>
  <si>
    <t>ش.ت السمعي البصري / خيار: إلتقاط الصورة + خبرة مهنية لسنتين(02) بعد حصولهم على الشهادة بالنسبة للمترشحين الذين يثبتون مستوى دراسي السنة الثانية ثانوي</t>
  </si>
  <si>
    <t>ش.ت السمعي البصري / خيار: إلتقاط الصورة + خبرة مهنية لمدة ستة (06) سنوات على الأقل بعد حصولهم على الشهادة بالنسبة للمترشحين الذين يثبتون مستوى دراسي أقل من السنة الثانية ثانوي</t>
  </si>
  <si>
    <t>TAV0704P</t>
  </si>
  <si>
    <r>
      <t xml:space="preserve">تقنيات السمعي البصري/ </t>
    </r>
    <r>
      <rPr>
        <b/>
        <sz val="12"/>
        <rFont val="Arial"/>
        <family val="2"/>
      </rPr>
      <t xml:space="preserve">خيار : </t>
    </r>
    <r>
      <rPr>
        <sz val="12"/>
        <rFont val="Arial"/>
        <family val="2"/>
      </rPr>
      <t>الصوت</t>
    </r>
  </si>
  <si>
    <t>ش.ت السمعي البصري / خيار: إلتقاط الصوت للمترشحين الذين يثبتون مستوى السنة الثالثة ثانوي</t>
  </si>
  <si>
    <t>ش.ت السمعي البصري / خيار: إلتقاط الصوت + خبرة مهنية لسنتين(02) بعد حصولهم على الشهادة بالنسبة للمترشحين الذين يثبتون مستوى دراسي السنة الثانية ثانوي</t>
  </si>
  <si>
    <t>TAV0705P</t>
  </si>
  <si>
    <r>
      <t xml:space="preserve">تقنيات السمعي البصري/ </t>
    </r>
    <r>
      <rPr>
        <b/>
        <sz val="12"/>
        <rFont val="Arial"/>
        <family val="2"/>
      </rPr>
      <t xml:space="preserve">خيار : </t>
    </r>
    <r>
      <rPr>
        <sz val="12"/>
        <rFont val="Arial"/>
        <family val="2"/>
      </rPr>
      <t>التركيب</t>
    </r>
  </si>
  <si>
    <t>ش.ت السمعي البصري / خيار: تركيب للمترشحين الذين يثبتون مستوى السنة الثالثة ثانوي</t>
  </si>
  <si>
    <t>ش.ت السمعي البصري / خيار: تركيب + خبرة مهنية لسنتين(02) بعد حصولهم على الشهادة بالنسبة للمترشحين الذين يثبتون مستوى دراسي السنة الثانية ثانوي</t>
  </si>
  <si>
    <t>TAV1201P</t>
  </si>
  <si>
    <t>ش.ت تقنيات استغلال تجهيزات السمعي البصري للمترشحين الذين يثبتون مستوى السنة الثالثة ثانوي</t>
  </si>
  <si>
    <t>ش.ت تقنيات استغلال تجهيزات السمعي البصري + خبرة مهنية لسنتين(02) بعد حصولهم على الشهادة بالنسبة للمترشحين الذين يثبتون مستوى دراسي السنة الثانية ثانوي</t>
  </si>
  <si>
    <t>TAV1805P</t>
  </si>
  <si>
    <t>السمعي البصري/ خيار:  التركيب و ما بعد الإنتاج</t>
  </si>
  <si>
    <t>THC0702P</t>
  </si>
  <si>
    <r>
      <t>ش.ك.م الخـيـاطــة +   خبرة مهنية لسنتين(02</t>
    </r>
    <r>
      <rPr>
        <b/>
        <sz val="12"/>
        <rFont val="Arial"/>
        <family val="2"/>
      </rPr>
      <t>)</t>
    </r>
    <r>
      <rPr>
        <sz val="12"/>
        <rFont val="Arial"/>
        <family val="2"/>
      </rPr>
      <t xml:space="preserve"> على الأقل</t>
    </r>
  </si>
  <si>
    <t>THC1217P</t>
  </si>
  <si>
    <t>ش.ت.م خياطة الألبـسـة الجـاهـزة +  خبرة مهنية لسنتين (02) على الأقل بالنسبة للمترشحين الذين يثبتون مستوى السنة الرابعة من التعليم المتوسط</t>
  </si>
  <si>
    <t>ش.ت.م خياطة الألبـسـة الجـاهـزة + خبرة مهنية لثلاثة (03) سنوات على الأقل بعد حصولهم على الشهادة بالنسبة للمترشحين الذين يثبتون مستوى دراسي أقل من السنة الرابعة من التعليم المتوسط</t>
  </si>
  <si>
    <t>THC1218P</t>
  </si>
  <si>
    <t>THC1801P</t>
  </si>
  <si>
    <t>THC0707P</t>
  </si>
  <si>
    <t>ش.ت خياط ألبسة السيدات أو ش.ت خياط ألبسة الرجال للمترشحين الذين يثبتون مستوى السنة الثالثة ثانوي</t>
  </si>
  <si>
    <t>ش.ت خياط ألبسة السيدات أو ش.ت خياط ألبسة الرجال  +   خبرة مهنية لسنتين(02) بعد حصولهم على الشهادة بالنسبة للمترشحين الذين يثبتون مستوى دراسي السنة الثانية ثانوي</t>
  </si>
  <si>
    <t>ش.ت خياط ألبسة السيدات أو ش.ت خياط ألبسة الرجال  + خبرة مهنية لمدة ستة (06) سنوات على الأقل بعد حصولهم على الشهادة بالنسبة للمترشحين الذين يثبتون مستوى دراسي أقل من السنة الثانية ثانوي</t>
  </si>
  <si>
    <t>ش.ت نمط التدرج في صناعة الملابس للمترشحين الذين يثبتون مستوى السنة الثالثة ثانوي</t>
  </si>
  <si>
    <t>ش.ت نمط التدرج في صناعة الملابس + خبرة مهنية لسنتين(02) بعد حصولهم على الشهادة بالنسبة للمترشحين الذين يثبتون مستوى دراسي السنة الثانية ثانوي</t>
  </si>
  <si>
    <t>ش.ت نمط التدرج في صناعة الملابس + خبرة مهنية لمدة ستة (06) سنوات على الأقل بعد حصولهم على الشهادة بالنسبة للمترشحين الذين يثبتون مستوى دراسي أقل من السنة الثانية ثانوي</t>
  </si>
  <si>
    <t xml:space="preserve">Niveau de qualification </t>
  </si>
  <si>
    <t xml:space="preserve">Durée globale de la formation y compris les congés et les stages pratiques en milieu professionnel  </t>
  </si>
  <si>
    <t xml:space="preserve">06 mois </t>
  </si>
  <si>
    <t>CAP Maçonnerie + 02 ans d’expérience professionnelle</t>
  </si>
  <si>
    <t>06 mois</t>
  </si>
  <si>
    <t>CMP Technique de conservation du patrimoine + 02 ans d’expérience professionnelle</t>
  </si>
  <si>
    <t>CMP Maçon du patrimoine bâti + 02 ans d’expérience professionnelle</t>
  </si>
  <si>
    <r>
      <t>BT conservation du patrimoine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</si>
  <si>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conservation du patrimoine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 </t>
    </r>
  </si>
  <si>
    <r>
      <t>BT conservation du patrimoine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</si>
  <si>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restauration du patrimoine bâti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</si>
  <si>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restauration du patrimoine bâti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</si>
  <si>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restauration du patrimoine bâti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</si>
  <si>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 xml:space="preserve">CFPS Cultures sous serre + 02 ans d’expérience professionnelle </t>
  </si>
  <si>
    <t>CFPS Cultures sous serre + 02 ans d’expérience professionnelle</t>
  </si>
  <si>
    <t xml:space="preserve">Pépiniériste </t>
  </si>
  <si>
    <t>AGR0719P</t>
  </si>
  <si>
    <t xml:space="preserve">CAP Horticulture + 02 ans d’expérience professionnelle  </t>
  </si>
  <si>
    <t xml:space="preserve">CAP Horticulture + 03 ans d’expérience professionnelle </t>
  </si>
  <si>
    <t>CAP Pépiniériste + 03 ans d’expérience professionnelle</t>
  </si>
  <si>
    <r>
      <t>BT production végétale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</si>
  <si>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végétale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</si>
  <si>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végétale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</si>
  <si>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Horticulture et espaces verts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</si>
  <si>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Horticulture et espaces verts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</si>
  <si>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Horticulture et espaces verts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</si>
  <si>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CFPS Vacher trayeur + 02 ans d’expérience professionnelle</t>
  </si>
  <si>
    <t>CFPS Elevage avicole + 02 ans d’expérience professionnelle</t>
  </si>
  <si>
    <t>CFPS Elevage cunicole + 02 ans d’expérience professionnelle</t>
  </si>
  <si>
    <r>
      <t>Production animale/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Elevage des ruminants</t>
    </r>
  </si>
  <si>
    <r>
      <t>BT production animale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</si>
  <si>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animale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</si>
  <si>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animale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</si>
  <si>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Production animale/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Elevage de petits animaux</t>
    </r>
  </si>
  <si>
    <t>CAP Conduite machines d’impression Hélio + 02 ans d’expérience professionnelle</t>
  </si>
  <si>
    <t>CAP Conduite machines d’impression Flexo + 02 ans d’expérience professionnelle</t>
  </si>
  <si>
    <t>CAP Conduite machines d’impression Offset + 02 ans d’expérience professionnelle</t>
  </si>
  <si>
    <t>Conduite moyens d’impression/ Option : Flexo - Hélio</t>
  </si>
  <si>
    <t>CMP Conduite machines reliure industrielle + 02 ans d’expérience professionnelle</t>
  </si>
  <si>
    <r>
      <t xml:space="preserve">CMP Conduite moyens d’impression 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Flexo – Hélio + 02 ans d’expérience professionnelle</t>
    </r>
  </si>
  <si>
    <t>CFPS Serrurerie + 02 ans d’expérience professionnelle</t>
  </si>
  <si>
    <t>CAP Couture + 02 ans d’expérience professionnelle</t>
  </si>
  <si>
    <t>CAP Broderie + 02 ans d’expérience professionnelle</t>
  </si>
  <si>
    <t>CAP Broderie traditionnelle + 02 ans d’expérience professionnelle</t>
  </si>
  <si>
    <t>CAP Frida + 02 ans d’expérience professionnelle</t>
  </si>
  <si>
    <t>CAP Bijouterie traditionnelle + 02 ans d’expérience professionnelle</t>
  </si>
  <si>
    <t>CAP Peinture lettres et décoration + 03 ans d’expérience professionnelle</t>
  </si>
  <si>
    <r>
      <t>Verrerie d’art 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Vitrail</t>
    </r>
  </si>
  <si>
    <t>CAP Décorateur sur verre + 03 ans d’expérience professionnelle</t>
  </si>
  <si>
    <t>CAP Souffleur sur verre + 03 ans d’expérience professionnelle</t>
  </si>
  <si>
    <t>CAP Menuiserie bâtiment + 02 ans d’expérience professionnelle</t>
  </si>
  <si>
    <r>
      <t>CAP Sculpture sur bois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+ 02 ans d’expérience professionnelle</t>
    </r>
  </si>
  <si>
    <t>CAP Charpente en bois + 02 ans d’expérience professionnelle</t>
  </si>
  <si>
    <t>Contrôle de qualité dans les industries du bois</t>
  </si>
  <si>
    <t xml:space="preserve">CMP Ebénisterie et/ou CMP Menuiserie d’agencement + 02 ans d’expérience professionnelle </t>
  </si>
  <si>
    <t>CMP Menuiserie d’agencement + 02 ans d’expérience professionnelle</t>
  </si>
  <si>
    <r>
      <t>BT contrôle qualité dans les industries du bois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</si>
  <si>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contrôle qualité dans les industries du bois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</si>
  <si>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contrôle qualité dans les industries du bois + 06 ans d’expérience professionnelle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</si>
  <si>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CFPS Installation sanitaire + 02 ans d’expérience professionnelle</t>
  </si>
  <si>
    <t>CAP Maçon + 02 ans d’expérience professionnelle</t>
  </si>
  <si>
    <t>CAP carrelage faïence mosaïque + 02 ans d’expérience professionnelle</t>
  </si>
  <si>
    <t>CAP Plâtrerie + 02 ans d’expérience professionnelle</t>
  </si>
  <si>
    <t>Solier moquettiste</t>
  </si>
  <si>
    <t>CMP Adjoint topographe + 02 ans d’expérience professionnelle</t>
  </si>
  <si>
    <t>CMP Maçonnerie étendue + 02 ans d’expérience professionnelle</t>
  </si>
  <si>
    <t>CMP Installation et entretien des appareils de froid et climatisation + 02 ans d’expérience professionnelle</t>
  </si>
  <si>
    <r>
      <t>CMP Plâtrerie plaquiste et/ou CMP Menuiserie d’agencement + 02 ans d’expérience professionnelle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</si>
  <si>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CMP Plâtrerie plaquiste et/ou CMP Menuiserie d’agencement + 03 ans d’expérience professionnelle pour les candidats justifiant d’un niveau scolaire inférieur à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 </t>
    </r>
  </si>
  <si>
    <t>CMP Opérateur de laboratoire en mécanique des sols +    02 ans d’expérience professionnelle</t>
  </si>
  <si>
    <r>
      <t>CMP Maçon du patrimoine bâti + 02 ans d’expérience professionnelle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</si>
  <si>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CAP Maçon + 03 ans d’expérience professionnelle pour les candidats justifiant d’un niveau scolaire inférieur à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  </t>
    </r>
  </si>
  <si>
    <r>
      <t>BT Technicien en travaux publics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</si>
  <si>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Technicien en travaux publics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</si>
  <si>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Topographie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</si>
  <si>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Topographie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</si>
  <si>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Topographie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</si>
  <si>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Suivi de réalisation en bâtiment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</si>
  <si>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Suivi de réalisation en bâtiment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</si>
  <si>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Suivi de réalisation en bâtiment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</si>
  <si>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Voieries et réseaux divers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</si>
  <si>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Voieries et réseaux divers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</si>
  <si>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Métré tout corps d'Etat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</si>
  <si>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Métré tout corps d'Etat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</si>
  <si>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 en Architecture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</si>
  <si>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 en Architecture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</si>
  <si>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 en Béton armé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</si>
  <si>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 en Béton armé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</si>
  <si>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Technicien en urbanisme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</si>
  <si>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Technicien en urbanisme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</si>
  <si>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Installation sanitaire, chauffage et climatisation</t>
  </si>
  <si>
    <r>
      <t>BT Installation en ventilation et conditionnement d’air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</si>
  <si>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Installation en ventilation et conditionnement d’air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</si>
  <si>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Installation en ventilation et conditionnement d’air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</si>
  <si>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Réhabilitation de l’habitat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</si>
  <si>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Réhabilitation de l’habitat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</si>
  <si>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Réhabilitation de l’habitat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</si>
  <si>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Isolation thermique et acoustique et /ou BT Installation en ventilation et conditionnement d’air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</si>
  <si>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Isolation thermique et acoustique et /ou BT Installation en ventilation et conditionnement d’air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</si>
  <si>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Isolation thermique et acoustique et /ou BT Installation en ventilation et conditionnement d’air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</si>
  <si>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CMP Mise en forme des élastomères + 02 ans d’expérience  professionnelle</t>
  </si>
  <si>
    <r>
      <t>BT Transformation du plastique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</si>
  <si>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Transformation du plastique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</si>
  <si>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Technicien Chimiste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</si>
  <si>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Technicien Chimiste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</si>
  <si>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du verre et de la miroiterie et/ou BT Verrerie d’art 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Vitrail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</si>
  <si>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du verre et de la miroiterie et/ou BT Verrerie d’art 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Vitrail + 02 ans d’expérience professionnelle pour les candidats justifiant de la 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</si>
  <si>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Verrerie d’art 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Vitrail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</si>
  <si>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Transformation des gammes en élastomères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</si>
  <si>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Transformation des gammes en élastomères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</si>
  <si>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Transformation des gammes en élastomères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</si>
  <si>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Industries papetières</t>
    </r>
    <r>
      <rPr>
        <b/>
        <sz val="10"/>
        <rFont val="Arial"/>
        <family val="2"/>
      </rPr>
      <t>/Option :</t>
    </r>
    <r>
      <rPr>
        <sz val="10"/>
        <rFont val="Arial"/>
        <family val="2"/>
      </rPr>
      <t xml:space="preserve"> Transformation des papiers et cartons</t>
    </r>
  </si>
  <si>
    <r>
      <t>BT Fabrication de papier et carton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</si>
  <si>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Fabrication de papier et carton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</si>
  <si>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CFPS Tôlerie, Carrosserie automobile + 02 ans d’expérience professionnelle</t>
  </si>
  <si>
    <t xml:space="preserve">CAP Soudage + 02 ans d’expérience professionnelle </t>
  </si>
  <si>
    <t xml:space="preserve">CAP Charpente métallique + 02 ans d’expérience professionnelle </t>
  </si>
  <si>
    <t>CAP Soudage + 02 ans d’expérience professionnelle</t>
  </si>
  <si>
    <t>Contrôle de qualité dimensionnelle en construction métallique</t>
  </si>
  <si>
    <t>CAP Charpente métallique + 02 ans d’expérience professionnelle</t>
  </si>
  <si>
    <t>CAP Menuiserie métallique + 02 ans d’expérience professionnelle</t>
  </si>
  <si>
    <t xml:space="preserve">CAP Soudage tuyauterie + 02 ans d’expérience professionnelle </t>
  </si>
  <si>
    <t xml:space="preserve">CAP Menuiserie métallique + 02 ans d’expérience professionnelle </t>
  </si>
  <si>
    <r>
      <t>CAP Menuiserie aluminium et PVC + 03 ans d’expérience professionnelle pour les candidats justifiant d’un niveau scolaire inférieur à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</si>
  <si>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t>Ordonnancement, lancement en construction métallique</t>
  </si>
  <si>
    <t>CMP Dessin en construction métallique + 02 ans d’expérience professionnelle</t>
  </si>
  <si>
    <t>CMP Chaudronnerie + 02 ans d’expérience professionnelle</t>
  </si>
  <si>
    <t>CMP Contrôle de qualité dimensionnelle en construction métallique + 02 ans d’expérience professionnelle</t>
  </si>
  <si>
    <r>
      <t>CAP Tôlerie, carrosserie, peinture auto + 02 ans d’expérience professionnelle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  </t>
    </r>
  </si>
  <si>
    <r>
      <t>CAP Tôlerie, carrosserie, peinture auto + 03 ans d’expérience pour les candidats justifiant d’un niveau scolaire inférieur à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</si>
  <si>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t>CMP Soudage tuyauterie + 02 ans d’expérience professionnelle</t>
  </si>
  <si>
    <t>CMP Chaudronnerie et/ou CMP Soudage tuyauterie +        02 ans d’expérience professionnelle</t>
  </si>
  <si>
    <r>
      <t>BT Carrosserie peinture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</si>
  <si>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Carrosserie peinture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</si>
  <si>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Carrosserie peinture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</si>
  <si>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Préparation méthodes en construction métallique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</si>
  <si>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Préparation méthodes en construction métallique +       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</si>
  <si>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Préparation méthodes en construction métallique +       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</si>
  <si>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d’études en CML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</si>
  <si>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d’études en CML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</si>
  <si>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Dessin d’études en CML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</si>
  <si>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Fabrication en menuiserie aluminium et PVC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</si>
  <si>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Fabrication en menuiserie aluminium et PVC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</si>
  <si>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Fabrication en menuiserie aluminium et PVC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</si>
  <si>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Contrôle de soudage et/ou BT Soudage sur tôles et profilés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</si>
  <si>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Contrôle de soudage et/ou BT Soudage sur tôles et profilés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</si>
  <si>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Contrôle de soudage et/ou BT Soudage sur tôles et profilés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</si>
  <si>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 xml:space="preserve">Usinage </t>
  </si>
  <si>
    <t>CAP Tournage + 02 ans d’expérience professionnelle</t>
  </si>
  <si>
    <t>CAP Fraisage + 02 ans d’expérience professionnelle</t>
  </si>
  <si>
    <t>CAP Affutage + 02 ans d’expérience professionnelle</t>
  </si>
  <si>
    <t>Montage ajustage en construction mécanique et sidérurgique</t>
  </si>
  <si>
    <t>CMP Usinage et/ou CMP Usinage sur tour à commande numérique + 02 ans d’expérience professionnelle</t>
  </si>
  <si>
    <t>CMP Mécanique d’entretien en construction mécanique et sidérurgique + 02 ans d’expérience professionnelle</t>
  </si>
  <si>
    <r>
      <t>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Usinage</t>
    </r>
  </si>
  <si>
    <r>
      <t>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Outillage</t>
    </r>
  </si>
  <si>
    <r>
      <t>CAP Moulage en fonderie + 02 ans d’expérience professionnelle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  </t>
    </r>
  </si>
  <si>
    <r>
      <t>CAP Moulage en fonderie + 03 ans d’expérience pour les candidats justifiant d’un niveau scolaire inférieur à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</si>
  <si>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t>CMP Rectification + 02 ans d’expérience professionnelle</t>
  </si>
  <si>
    <r>
      <t>BT Maintenance industrielle en construction mécanique et sidérurgique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</si>
  <si>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industrielle en construction mécanique et sidérurgique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</si>
  <si>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industrielle en construction mécanique et sidérurgique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</si>
  <si>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Fonderie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</si>
  <si>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Fonderie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</si>
  <si>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Fonderie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</si>
  <si>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Outillage et/ou BT 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Usinage,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</si>
  <si>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Outillage et/ou BT 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Usinage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</si>
  <si>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Outillage et/ou BT Productique mécanique/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Usinage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</si>
  <si>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Préparation méthodes en construction mécanique et sidérurgique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</si>
  <si>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Préparation méthodes en construction mécanique et sidérurgique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</si>
  <si>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Préparation méthodes en construction mécanique et sidérurgique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</si>
  <si>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Productique mécanique/</t>
    </r>
    <r>
      <rPr>
        <b/>
        <sz val="10"/>
        <rFont val="Arial"/>
        <family val="2"/>
      </rPr>
      <t>Option</t>
    </r>
    <r>
      <rPr>
        <sz val="10"/>
        <rFont val="Arial"/>
        <family val="2"/>
      </rPr>
      <t> : Usinage</t>
    </r>
  </si>
  <si>
    <r>
      <t>BT Productique mécanique/Option : Usinage et/ou BT Productique mécanique/Option : Outillage,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</si>
  <si>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Productique mécanique/Option : Usinage et/ou BT Productique mécanique/Option : Outillage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</si>
  <si>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Productique mécanique/Option : Usinage et/ou BT Productique mécanique/Option : Outillage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</si>
  <si>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CFPS Piquage, montage chaussures, maroquinerie et vêtements en cuir + 02 ans d’expérience professionnelle</t>
  </si>
  <si>
    <t xml:space="preserve">Coupeur, préparateur en chaussures, maroquinerie, ganterie et vêtements en cuir  </t>
  </si>
  <si>
    <t>CFPS Montage et finition de chaussures + 02 ans d’expérience professionnelle</t>
  </si>
  <si>
    <t>CAP Coupeur, préparateur en chaussures, maroquinerie, ganterie et vêtements cuir + 02 ans d’expérience professionnelle</t>
  </si>
  <si>
    <t>CAP Maroquinerie industrielle + 02 ans d’expérience professionnelle</t>
  </si>
  <si>
    <r>
      <t>CAP Opérateur préparateur en tannerie + 02 ans d’expérience professionnelle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</si>
  <si>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CAP Opérateur préparateur en tannerie + 03 ans d’expérience pour les candidats justifiant d’un niveau scolaire inférieur à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</si>
  <si>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CMP Patron gradation de la chaussure et des matériaux souples + 02 ans d’expérience professionnelle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</si>
  <si>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CMP Patron gradation de la chaussure et des matériaux souples + 03 ans d’expérience pour les candidats justifiant d’un niveau scolaire inférieur à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</si>
  <si>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BT Chaussures et maroquinerie,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</si>
  <si>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Chaussures et maroquinerie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</si>
  <si>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Chaussures et maroquinerie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</si>
  <si>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Industries du cuir 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Tannerie-Mégisserie</t>
    </r>
  </si>
  <si>
    <r>
      <t>BT Tannerie,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</si>
  <si>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Tannerie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</si>
  <si>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Tannerie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</si>
  <si>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CAP Electricité industrielle + 02 ans d’expérience professionnelle</t>
  </si>
  <si>
    <t>CMP Electrotechnique + 02 ans d’expérience professionnelle</t>
  </si>
  <si>
    <t>CMP Electromécanique + 02 ans d’expérience professionnelle</t>
  </si>
  <si>
    <t xml:space="preserve">CMP Electromécanique + 02 ans d’expérience professionnelle </t>
  </si>
  <si>
    <t>CAP Installation panneaux solaires photovoltaïques et thermiques + 02 ans d’expérience professionnelle</t>
  </si>
  <si>
    <t>CMP Réparation des appareils électroménagers + 02 ans d’expérience professionnelle</t>
  </si>
  <si>
    <r>
      <t>BT Electrotechnique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</si>
  <si>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</si>
  <si>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</si>
  <si>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et/ou BT Electromécanique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</si>
  <si>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et/ou BT Electromécanique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</si>
  <si>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et/ou BT Electromécanique +   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</si>
  <si>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ascenseurs,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</si>
  <si>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ascenseurs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</si>
  <si>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ascenseurs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</si>
  <si>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et/ou BT Electromécanique,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</si>
  <si>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et/ou BT Electromécanique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</si>
  <si>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Electrotechnique et/ou BT Electromécanique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</si>
  <si>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Installation et maintenance des équipements de froid et climatisation</t>
  </si>
  <si>
    <r>
      <t>BT Froid industriel et climatisation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</si>
  <si>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Froid industriel et climatisation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</si>
  <si>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Froid industriel et climatisation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</si>
  <si>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Maintenance des équipements informatiques et bureautiques</t>
  </si>
  <si>
    <r>
      <t>BT Maintenance des équipements informatiques,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</si>
  <si>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équipements informatiques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 </t>
    </r>
  </si>
  <si>
    <r>
      <t>BT Electronique industrielle et/ou BT Maintenance des équipements électroniques  grand public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</si>
  <si>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et/ou BT Maintenance des équipements électroniques  grand public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</si>
  <si>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et/ou BT Maintenance des équipements électroniques  grand public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</si>
  <si>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Electronique Industrielle</t>
  </si>
  <si>
    <r>
      <t>BT Electronique industrielle et/ou BT Electrotechnique,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</si>
  <si>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et/ou BT Electrotechnique +02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</si>
  <si>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et/ou BT Electrotechnique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</si>
  <si>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Automatisme et régulation</t>
  </si>
  <si>
    <r>
      <t>BT Electronique industrielle et/ou BT Electrotechnique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</si>
  <si>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et/ou BT Electrotechnique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</si>
  <si>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Maintenance matériel Biomédical</t>
  </si>
  <si>
    <r>
      <t>BT Electronique industrielle,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</si>
  <si>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</si>
  <si>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Electronique industrielle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</si>
  <si>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systèmes mécaniques automatisés,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</si>
  <si>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systèmes mécaniques automatisés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</si>
  <si>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Installation et maintenance des Eoliennes,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</si>
  <si>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Installation et maintenance des Eoliennes +    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</si>
  <si>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 xml:space="preserve">Hôtellerie-Restauration/ 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Production culinaire</t>
    </r>
  </si>
  <si>
    <t>CAP Restauration /Option : Cuisine + 02 ans d’expérience professionnelle</t>
  </si>
  <si>
    <r>
      <t>CAP Restauration /Option : Cuisine de collectivités et/ou CAP Restauration/ Option : Cuisine traditionnelle + 02 ans d’expérience professionnelle, pour les candidats justifiant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</si>
  <si>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CAP Restauration /Option : Cuisine de collectivités et/ou CAP Restauration/ Option : Cuisine traditionnelle +       03 ans d’expérience professionnelle, pour les candidats justifiant d’un niveau scolaire inférieur à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</si>
  <si>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 xml:space="preserve">Hôtellerie-Restauration/ 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Service en restauration</t>
    </r>
  </si>
  <si>
    <t>CAP Hôtellerie-Restauration/ Option : Restaurant +      02 ans d’expérience professionnelle</t>
  </si>
  <si>
    <r>
      <t>Hôtellerie/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Réception</t>
    </r>
  </si>
  <si>
    <t>CAP Hôtellerie /Option : Réception + 02 ans d’expérience professionnelle</t>
  </si>
  <si>
    <r>
      <t>Hôtellerie/</t>
    </r>
    <r>
      <rPr>
        <b/>
        <sz val="10"/>
        <rFont val="Arial"/>
        <family val="2"/>
      </rPr>
      <t>Option :</t>
    </r>
    <r>
      <rPr>
        <sz val="10"/>
        <rFont val="Arial"/>
        <family val="2"/>
      </rPr>
      <t xml:space="preserve"> Hébergement</t>
    </r>
  </si>
  <si>
    <t>CAP Hôtellerie /Option : Services hôteliers + 02 ans d’expérience professionnelle</t>
  </si>
  <si>
    <r>
      <t>Hôtellerie-Restauration/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Art de la table et du service</t>
    </r>
  </si>
  <si>
    <r>
      <t>BT Hôtellerie-Restauration/ Option : Service en restauration,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</si>
  <si>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Hôtellerie-Restauration/ Option : Service en restauration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</si>
  <si>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Hôtellerie-Restauration/ Option : Service en restauration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</si>
  <si>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Hôtellerie-Restauration/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 xml:space="preserve">Arts culinaires </t>
    </r>
  </si>
  <si>
    <r>
      <t>BT Hôtellerie-Restauration/ Option : Production culinaire,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</si>
  <si>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Hôtellerie-Restauration/ Option : Production culinaire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</si>
  <si>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Hôtellerie-Restauration/ Option : Production culinaire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</si>
  <si>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HTR1807P</t>
  </si>
  <si>
    <r>
      <t>Hôtellerie-Restauration/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 xml:space="preserve">Cuisine traditionnelle </t>
    </r>
  </si>
  <si>
    <r>
      <t>Hôtellerie/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Gestion et Administration hôtelières</t>
    </r>
  </si>
  <si>
    <r>
      <t>BT Hôtellerie-Restauration/ Option : Production culinaire et/ou BT Hôtellerie/Option : Réception et/ou BT Hôtellerie/option : Hébergement,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</si>
  <si>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Hôtellerie-Restauration/ Option : Production culinaire et/ou BT Hôtellerie/Option : Réception et/ou BT Hôtellerie/option : Hébergement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</si>
  <si>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Hôtellerie-Restauration/ Option : Production culinaire et/ou BT Hôtellerie/Option : Réception et/ou BT Hôtellerie / option : Hébergement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</si>
  <si>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Gestion hôtelière/</t>
    </r>
    <r>
      <rPr>
        <b/>
        <sz val="10"/>
        <rFont val="Arial"/>
        <family val="2"/>
      </rPr>
      <t>Option :</t>
    </r>
    <r>
      <rPr>
        <sz val="10"/>
        <rFont val="Arial"/>
        <family val="2"/>
      </rPr>
      <t xml:space="preserve"> Hébergement</t>
    </r>
  </si>
  <si>
    <r>
      <t>BT Hôtellerie/Option : Hébergement,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</si>
  <si>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Hôtellerie/Option : Hébergement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</si>
  <si>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Hôtellerie/Option : Hébergement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</si>
  <si>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Gestion hôtelière /</t>
    </r>
    <r>
      <rPr>
        <b/>
        <sz val="10"/>
        <rFont val="Arial"/>
        <family val="2"/>
      </rPr>
      <t>Option :</t>
    </r>
    <r>
      <rPr>
        <sz val="10"/>
        <rFont val="Arial"/>
        <family val="2"/>
      </rPr>
      <t xml:space="preserve"> Réception</t>
    </r>
  </si>
  <si>
    <r>
      <t>BT Hôtellerie/Option : Réception,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</si>
  <si>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Hôtellerie/Option : Réception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</si>
  <si>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Hôtellerie/Option : Réception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</si>
  <si>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Tourisme/Option : Agence de voyage,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</si>
  <si>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BT Tourisme/Option : Agence de voyage + 02 ans d’expérience professionnelle</t>
  </si>
  <si>
    <r>
      <t>Tourisme/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Guide de musée</t>
    </r>
  </si>
  <si>
    <r>
      <t>Tourisme/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Agence de voyage</t>
    </r>
  </si>
  <si>
    <r>
      <t>BT Tourisme/Option : Agence de voyage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</si>
  <si>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Tourisme/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Guide de tourisme local</t>
    </r>
  </si>
  <si>
    <t>CFPS Traitement des produits de la pêche + 02 ans d’expérience professionnelle</t>
  </si>
  <si>
    <t>CAP Préparation des corps gras + 02 ans d’expérience professionnelle</t>
  </si>
  <si>
    <t>CAP Préparation en confiserie, chocolaterie et biscuiterie + 02 ans d’expérience professionnelle</t>
  </si>
  <si>
    <t xml:space="preserve">Conditionnement des produits agroalimentaires  </t>
  </si>
  <si>
    <t>CAP Préparation des boissons et conserves et/ou CAP Préparation en confiserie, chocolaterie et biscuiterie + 02 ans d’expérience professionnelle</t>
  </si>
  <si>
    <t>CAP Transformation des dattes + 03 ans d’expérience professionnelle</t>
  </si>
  <si>
    <t>CAP Boucherie et produits carnés + 03 ans d’expérience professionnelle</t>
  </si>
  <si>
    <r>
      <t>BT Production et raffinage des huiles alimentaires,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</si>
  <si>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et raffinage des huiles alimentaires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</si>
  <si>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Production et raffinage des huiles alimentaires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</si>
  <si>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CMP Opérateur micro-informatique + 02 ans d’expérience professionnelle</t>
  </si>
  <si>
    <r>
      <t>Informatique/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Programmation</t>
    </r>
  </si>
  <si>
    <t>CMP Installation et réparation des équipements de télécommunications + 02 ans d’expérience professionnelle</t>
  </si>
  <si>
    <r>
      <t>Informatique /</t>
    </r>
    <r>
      <rPr>
        <b/>
        <sz val="10"/>
        <rFont val="Arial"/>
        <family val="2"/>
      </rPr>
      <t xml:space="preserve">Option : </t>
    </r>
    <r>
      <rPr>
        <sz val="10"/>
        <rFont val="Arial"/>
        <family val="2"/>
      </rPr>
      <t>Bases de données</t>
    </r>
  </si>
  <si>
    <r>
      <t>BT Exploitant informatique,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</si>
  <si>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Exploitant informatique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</si>
  <si>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Exploitant informatique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</si>
  <si>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Informatique de gestion et/ou BT Informatique/ Option</t>
    </r>
    <r>
      <rPr>
        <b/>
        <sz val="10"/>
        <rFont val="Arial"/>
        <family val="2"/>
      </rPr>
      <t> :</t>
    </r>
    <r>
      <rPr>
        <sz val="10"/>
        <rFont val="Arial"/>
        <family val="2"/>
      </rPr>
      <t xml:space="preserve"> Programmation,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</si>
  <si>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Informatique de gestion et/ou BT Informatique/ Option</t>
    </r>
    <r>
      <rPr>
        <b/>
        <sz val="10"/>
        <rFont val="Arial"/>
        <family val="2"/>
      </rPr>
      <t> :</t>
    </r>
    <r>
      <rPr>
        <sz val="10"/>
        <rFont val="Arial"/>
        <family val="2"/>
      </rPr>
      <t xml:space="preserve"> Programmation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</si>
  <si>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Informatique de gestion et/ou BT Informatique/ Option</t>
    </r>
    <r>
      <rPr>
        <b/>
        <sz val="10"/>
        <rFont val="Arial"/>
        <family val="2"/>
      </rPr>
      <t> :</t>
    </r>
    <r>
      <rPr>
        <sz val="10"/>
        <rFont val="Arial"/>
        <family val="2"/>
      </rPr>
      <t xml:space="preserve"> Programmation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</si>
  <si>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Informatique/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Maintenance des systèmes informatiques</t>
    </r>
  </si>
  <si>
    <r>
      <t>BT Exploitant informatique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</si>
  <si>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Exploitant informatique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</si>
  <si>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Informatique/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Développeur Web et multimédia</t>
    </r>
  </si>
  <si>
    <r>
      <t>BT Assistant Multimédia,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</si>
  <si>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Assistant Multimédia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</si>
  <si>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Systèmes numériques/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Informatique et réseaux</t>
    </r>
  </si>
  <si>
    <r>
      <t>BT Exploitant informatique et/ou BT Information/Option : Programmation,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</si>
  <si>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Exploitant informatique et/ou BT Information/Option : Programmation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</si>
  <si>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Exploitant informatique et/ou BT Information/Option : Programmation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</si>
  <si>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 xml:space="preserve">Réseaux télécoms filaires </t>
  </si>
  <si>
    <r>
      <t>BT Installation réseaux télécoms,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</si>
  <si>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Installation réseaux télécoms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</si>
  <si>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Installation réseaux télécoms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</si>
  <si>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CFPS Propreté</t>
    </r>
    <r>
      <rPr>
        <b/>
        <sz val="10"/>
        <rFont val="Arial"/>
        <family val="2"/>
      </rPr>
      <t>/Option :</t>
    </r>
    <r>
      <rPr>
        <sz val="10"/>
        <rFont val="Arial"/>
        <family val="2"/>
      </rPr>
      <t xml:space="preserve"> Collecte et tri des déchets + 02 ans d’expérience professionnelle</t>
    </r>
  </si>
  <si>
    <t>CAP Poseur de canalisation + 02 ans d’expérience professionnelle</t>
  </si>
  <si>
    <t>CAP Installation sanitaire et gaz + 02 ans d’expérience professionnelle</t>
  </si>
  <si>
    <t>CMP Entretien des réseaux d’alimentation en eau potable + 02 ans d’expérience professionnelle</t>
  </si>
  <si>
    <r>
      <t>BT Alimentation en eau potable,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</si>
  <si>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Alimentation en eau potable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</si>
  <si>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Alimentation en eau potable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</si>
  <si>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Alimentation en eau potable et/ou BT Technicien chimiste,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</si>
  <si>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Alimentation en eau potable et/ou BT Technicien chimiste+ 02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</si>
  <si>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Alimentation en eau potable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</si>
  <si>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Alimentation en eau potable et/ou BT Technicien chimiste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</si>
  <si>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Traitement des déchets,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</si>
  <si>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Traitement des déchets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</si>
  <si>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CAP Coiffure Dames + 02 ans d’expérience professionnelle</t>
  </si>
  <si>
    <t>CMP Maquillage manucure + 02 ans d’expérience professionnelle</t>
  </si>
  <si>
    <r>
      <t>BT Assistante maternelle,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</si>
  <si>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Assistante maternelle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</si>
  <si>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Esthétique,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</si>
  <si>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Esthétique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</si>
  <si>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Esthétique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</si>
  <si>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Esthétique Cosmétique</t>
  </si>
  <si>
    <t>CMP Mécanique réparation des véhicules légers + 02 ans d’expérience professionnelle</t>
  </si>
  <si>
    <t>CAP Mécanique réparation engins de chantier +       02 ans d’expérience professionnelle</t>
  </si>
  <si>
    <t>CAP Mécanique réparation machines agricoles +        02 ans d’expérience professionnelle</t>
  </si>
  <si>
    <t>CAP Mécanique réparation des bateaux de pêche et de plaisance + 02 ans d’expérience professionnelle</t>
  </si>
  <si>
    <r>
      <t>BT Réparation et maintenance des pompes et équipements hydrauliques,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</si>
  <si>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Réparation et maintenance des pompes et équipements hydrauliques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</si>
  <si>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Réparation et maintenance des pompes et équipements hydrauliques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</si>
  <si>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véhicules légers,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</si>
  <si>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véhicules légers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</si>
  <si>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véhicules légers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</si>
  <si>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engins de chantier,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</si>
  <si>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engins de chantier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</si>
  <si>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engins de chantier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</si>
  <si>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engins agricoles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</si>
  <si>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engins agricoles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</si>
  <si>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Maintenance des engins agricoles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</si>
  <si>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CAP Agent de saisie + 02 ans d’expérience professionnelle</t>
  </si>
  <si>
    <t>CMP Conseiller de vente + 02 ans d’expérience professionnelle</t>
  </si>
  <si>
    <t>CMP Secrétariat + 02 ans d’expérience professionnelle</t>
  </si>
  <si>
    <t>CMP Comptabilité + 02 ans d’expérience professionnelle</t>
  </si>
  <si>
    <t>CAP Magasinier + 02 ans d’expérience professionnelle</t>
  </si>
  <si>
    <t>CMP Banque + 02 ans d’expérience professionnelle</t>
  </si>
  <si>
    <t xml:space="preserve"> 24 mois</t>
  </si>
  <si>
    <t>CMP Assurances + 02 ans d’expérience professionnelle</t>
  </si>
  <si>
    <r>
      <t>BT Documentation et archives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</si>
  <si>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Documentation et archives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</si>
  <si>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Transit et dédouanement,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</si>
  <si>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Transit et dédouanement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</si>
  <si>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Marketing</t>
  </si>
  <si>
    <r>
      <t>BT Commercial,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</si>
  <si>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Commercial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</si>
  <si>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Commercial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</si>
  <si>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Secrétariat bureautique,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</si>
  <si>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Secrétariat bureautique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</si>
  <si>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Secrétariat bureautique + 06 ans d’expérience,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</si>
  <si>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Comptabilité et/ou diplôme de CMTC,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</si>
  <si>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Comptabilité et/ou diplôme de CMTC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</si>
  <si>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Comptabilité et/ou diplôme de CMTC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</si>
  <si>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Gestion des stocks et/ou BT Achat et approvisionnement,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</si>
  <si>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Gestion des stocks et/ou BT Achat et approvisionnement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</si>
  <si>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Gestion des stocks et/ou BT Achat et approvisionnement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</si>
  <si>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BP Banque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</si>
  <si>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BP Banque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</si>
  <si>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BP Banque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</si>
  <si>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BP Assurances,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</si>
  <si>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BP Assurances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</si>
  <si>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BP Assurances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</si>
  <si>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Gestion du personnel,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</si>
  <si>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Gestion du personnel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</si>
  <si>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Diplôme de CMTC,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</si>
  <si>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Diplôme de CMTC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</si>
  <si>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Diplôme de CMTC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</si>
  <si>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Commercial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</si>
  <si>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Prise de vue </t>
    </r>
  </si>
  <si>
    <t>CMP Photographie + 02 ans d’expérience professionnelle</t>
  </si>
  <si>
    <r>
      <t>Techniques audiovisuelles/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Image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</si>
  <si>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Prise de vue,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</si>
  <si>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Prise de vue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</si>
  <si>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Prise de vue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</si>
  <si>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Techniques audiovisuelles/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Son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</si>
  <si>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Prise de son,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</si>
  <si>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Prise de son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</si>
  <si>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Techniques audiovisuelles/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Montage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</si>
  <si>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Montage,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</si>
  <si>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Audiovisuel/</t>
    </r>
    <r>
      <rPr>
        <b/>
        <sz val="10"/>
        <rFont val="Arial"/>
        <family val="2"/>
      </rPr>
      <t>Option :</t>
    </r>
    <r>
      <rPr>
        <sz val="10"/>
        <rFont val="Arial"/>
        <family val="2"/>
      </rPr>
      <t xml:space="preserve"> Montage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</si>
  <si>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Techniques d’exploitation des équipements audiovisuels,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</si>
  <si>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Techniques d’exploitation des équipements audiovisuels + 02 ans d’expérience professionnelle,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</si>
  <si>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>Audiovisuel/Option : Montage et post production</t>
  </si>
  <si>
    <t>Tailleur dames</t>
  </si>
  <si>
    <r>
      <t>CMP Prêt-à-porter + 02 ans d’expérience professionnelle pour les candidats justifiant d’un niveau scolaire de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</si>
  <si>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CMP Prêt-à-porter + 03 ans d’expérience professionnelle pour les candidats justifiant d’un niveau scolaire inférieur à la 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</si>
  <si>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t>BT Tailleur dames et/ou BT Tailleur hommes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</si>
  <si>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Tailleur dames et/ou BT Tailleur hommes + 02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</si>
  <si>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Tailleur dames et/ou BT Tailleur hommes + 06 ans d’expérience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</si>
  <si>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Patron gradation en industries de l’habillement pour les candidats justifiant de la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</si>
  <si>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Patron gradation en industries de l’habillement +  02 ans d’expérience professionnelle pour les candidats justifiant de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</si>
  <si>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t>BT Patron gradation en industries de l’habillement +  06 ans d’expérience professionnelle, pour les candidats justifiant d’un niveau scolaire inférieur à la 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</si>
  <si>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t xml:space="preserve">الشعبة </t>
  </si>
  <si>
    <t>AGR</t>
  </si>
  <si>
    <t>AIG</t>
  </si>
  <si>
    <t>ART</t>
  </si>
  <si>
    <t>BAM</t>
  </si>
  <si>
    <t>BTP</t>
  </si>
  <si>
    <t>CIP</t>
  </si>
  <si>
    <t>CML</t>
  </si>
  <si>
    <t xml:space="preserve">الرقم </t>
  </si>
  <si>
    <t xml:space="preserve">compteur </t>
  </si>
  <si>
    <t xml:space="preserve">max </t>
  </si>
  <si>
    <t xml:space="preserve">contact </t>
  </si>
  <si>
    <t>ACP</t>
  </si>
  <si>
    <t>CMS</t>
  </si>
  <si>
    <t>CPX</t>
  </si>
  <si>
    <t>ELE</t>
  </si>
  <si>
    <t>HRT</t>
  </si>
  <si>
    <t>IAA</t>
  </si>
  <si>
    <t>INT</t>
  </si>
  <si>
    <t>INP</t>
  </si>
  <si>
    <t>MEE</t>
  </si>
  <si>
    <t>MES</t>
  </si>
  <si>
    <t>MIC</t>
  </si>
  <si>
    <t>MME</t>
  </si>
  <si>
    <t>PEC</t>
  </si>
  <si>
    <t>TAG</t>
  </si>
  <si>
    <t>TAV</t>
  </si>
  <si>
    <t>THC</t>
  </si>
  <si>
    <t>Branche</t>
  </si>
  <si>
    <t>الشهادة
 المسلّمة</t>
  </si>
  <si>
    <t xml:space="preserve">مدة
 التكوين </t>
  </si>
  <si>
    <t xml:space="preserve">شروط الإلتحاق 
بالتكوين </t>
  </si>
  <si>
    <t xml:space="preserve">نمط التكوين
 المفضل </t>
  </si>
  <si>
    <t xml:space="preserve">فن- ثقافة و التراث </t>
  </si>
  <si>
    <t xml:space="preserve">الفلاحة </t>
  </si>
  <si>
    <t xml:space="preserve">الفنون و الصناعة المطبعية </t>
  </si>
  <si>
    <t xml:space="preserve">الحرف التقليدية </t>
  </si>
  <si>
    <t xml:space="preserve">الخشب و التأثيث </t>
  </si>
  <si>
    <t xml:space="preserve">البناء و الأشغال العمومية </t>
  </si>
  <si>
    <t xml:space="preserve">الكيمياء الصناعية و البلاستيك </t>
  </si>
  <si>
    <t xml:space="preserve">الإنشاءات المعدنية </t>
  </si>
  <si>
    <t xml:space="preserve">الإنشاءات الميكانيكية و الصناعة الحديدية </t>
  </si>
  <si>
    <t xml:space="preserve">الصناعة الجلدية </t>
  </si>
  <si>
    <t xml:space="preserve">الكهرباء - الإلكترونيك - الطاقة </t>
  </si>
  <si>
    <t xml:space="preserve">الفندقة - الإطعام و السياحة </t>
  </si>
  <si>
    <t xml:space="preserve">صناعة الأغذية الزراعية </t>
  </si>
  <si>
    <t xml:space="preserve">الصناعات النفطية </t>
  </si>
  <si>
    <t xml:space="preserve">مهن البيئة و المياه </t>
  </si>
  <si>
    <t xml:space="preserve">حرف الخدمات </t>
  </si>
  <si>
    <t xml:space="preserve">المناجم والمحاجر </t>
  </si>
  <si>
    <t xml:space="preserve">ميكانيك المحركات و الآليات </t>
  </si>
  <si>
    <t xml:space="preserve">الصيد البحري و تربية المائيات </t>
  </si>
  <si>
    <t xml:space="preserve">تقنيات الادارة و التسيير </t>
  </si>
  <si>
    <t xml:space="preserve">تقنيات السمعي البصري </t>
  </si>
  <si>
    <t xml:space="preserve">النسيج والألبسة </t>
  </si>
  <si>
    <t>Art - Culture et Patrimoine</t>
  </si>
  <si>
    <t>Agriculture</t>
  </si>
  <si>
    <t>Arts et Industries Graphiques</t>
  </si>
  <si>
    <t>Artisanat Traditionnel</t>
  </si>
  <si>
    <t>Bois - Ameublement</t>
  </si>
  <si>
    <t>Bâtiment - Travaux Publics</t>
  </si>
  <si>
    <t>Chimie Industrielle et Plasturgie</t>
  </si>
  <si>
    <t>Construction Métallique</t>
  </si>
  <si>
    <t>Construction Mécanique et Sidérurgique</t>
  </si>
  <si>
    <t>Cuirs et Peaux</t>
  </si>
  <si>
    <t>Electricité - Electronique -Energétique</t>
  </si>
  <si>
    <t>Hôtellerie - Restauration -Tourisme</t>
  </si>
  <si>
    <t>Industries Agroalimentaires</t>
  </si>
  <si>
    <t>Industries Pétrolières</t>
  </si>
  <si>
    <t>Métiers de l’Eau et de l’Environnement</t>
  </si>
  <si>
    <t>Métiers de services</t>
  </si>
  <si>
    <t>Mines et Carrières</t>
  </si>
  <si>
    <t>Mécanique - Moteurs - Engins</t>
  </si>
  <si>
    <t>Pêche et Aquaculture</t>
  </si>
  <si>
    <t>Techniques Administratives et de Gestion</t>
  </si>
  <si>
    <t>Techniques Audiovisuelles</t>
  </si>
  <si>
    <t>Textiles - Habillement -</t>
  </si>
  <si>
    <t>تسمية الشغبة</t>
  </si>
  <si>
    <t>Intitulé de la Branche</t>
  </si>
  <si>
    <t xml:space="preserve">اختيار رمز الشعبة </t>
  </si>
  <si>
    <t xml:space="preserve">مستوى تعليمي محدود  طور محو الامية منتهي </t>
  </si>
  <si>
    <t xml:space="preserve">نمط التكوين </t>
  </si>
  <si>
    <t xml:space="preserve">مستوى
 التأهي </t>
  </si>
  <si>
    <t>شروط الإلتحاق بالتكوين 1</t>
  </si>
  <si>
    <t>شروط الإلتحاق بالتكوين 2</t>
  </si>
  <si>
    <t>شروط الإلتحاق بالتكوين 3</t>
  </si>
  <si>
    <t>شروط الإلتحاق بالتكوين 4</t>
  </si>
  <si>
    <t>شروط الإلتحاق بالتكوين 5</t>
  </si>
  <si>
    <t>شروط الإلتحاق بالتكوين 6</t>
  </si>
  <si>
    <t>Conditions d’accès à la formation 1</t>
  </si>
  <si>
    <t>Conditions d’accès à la formation 2</t>
  </si>
  <si>
    <t>Conditions d’accès à la formation 3</t>
  </si>
  <si>
    <t>Conditions d’accès à la formation 4</t>
  </si>
  <si>
    <t>Conditions d’accès à la formation 5</t>
  </si>
  <si>
    <t>Conditions d’accès à la formation 6</t>
  </si>
  <si>
    <t xml:space="preserve">مستوى
 التأهيل </t>
  </si>
  <si>
    <t xml:space="preserve">نمط 
التكوين
 المفضل </t>
  </si>
  <si>
    <t xml:space="preserve">رمز الشعبة </t>
  </si>
  <si>
    <t>الرقم</t>
  </si>
  <si>
    <t xml:space="preserve">Durée </t>
  </si>
  <si>
    <t>AGR1901</t>
  </si>
  <si>
    <t>AGR1902</t>
  </si>
  <si>
    <t>AGR1903</t>
  </si>
  <si>
    <t>BTP1901</t>
  </si>
  <si>
    <t>BTP1902</t>
  </si>
  <si>
    <t>BTP1903</t>
  </si>
  <si>
    <t>BTP1904</t>
  </si>
  <si>
    <t>CIP1901</t>
  </si>
  <si>
    <t>CMS1901</t>
  </si>
  <si>
    <t>معالجة المواد</t>
  </si>
  <si>
    <t>ELE1901</t>
  </si>
  <si>
    <t>تركيب و صيانة المصاعد</t>
  </si>
  <si>
    <t>HRT1902</t>
  </si>
  <si>
    <t>IAA1901</t>
  </si>
  <si>
    <t>صناعة الأجبان</t>
  </si>
  <si>
    <t>IAA1902</t>
  </si>
  <si>
    <t>IAA1903</t>
  </si>
  <si>
    <t>INT1901</t>
  </si>
  <si>
    <t>ت ح</t>
  </si>
  <si>
    <t>تسيير وفرز النفايات</t>
  </si>
  <si>
    <t>MEE1902</t>
  </si>
  <si>
    <t>تسيير النفايات الخطيرة</t>
  </si>
  <si>
    <t>MEE1903</t>
  </si>
  <si>
    <t>MEE1904</t>
  </si>
  <si>
    <t>MEE1905</t>
  </si>
  <si>
    <t>MEE1906</t>
  </si>
  <si>
    <t>استغلال السدود</t>
  </si>
  <si>
    <t>MEE1907</t>
  </si>
  <si>
    <t>MIC1901</t>
  </si>
  <si>
    <t>MIC1902</t>
  </si>
  <si>
    <t>ت عن بعد</t>
  </si>
  <si>
    <r>
      <rPr>
        <sz val="10"/>
        <rFont val="Arial"/>
        <family val="2"/>
      </rPr>
      <t>Maçon du patrimoine bâti</t>
    </r>
  </si>
  <si>
    <r>
      <rPr>
        <sz val="10"/>
        <rFont val="Arial"/>
        <family val="2"/>
      </rPr>
      <t>CMP</t>
    </r>
  </si>
  <si>
    <r>
      <rPr>
        <sz val="10"/>
        <rFont val="Arial"/>
        <family val="2"/>
      </rPr>
      <t>18 mois</t>
    </r>
  </si>
  <si>
    <r>
      <rPr>
        <sz val="10"/>
        <rFont val="Arial"/>
        <family val="2"/>
      </rPr>
      <t>Cycle moyen</t>
    </r>
  </si>
  <si>
    <r>
      <rPr>
        <sz val="10"/>
        <rFont val="Arial"/>
        <family val="2"/>
      </rPr>
      <t>FA</t>
    </r>
  </si>
  <si>
    <r>
      <rPr>
        <b/>
        <sz val="9"/>
        <rFont val="Arial"/>
        <family val="2"/>
      </rPr>
      <t>ACP1802</t>
    </r>
  </si>
  <si>
    <r>
      <rPr>
        <sz val="10"/>
        <rFont val="Arial"/>
        <family val="2"/>
      </rPr>
      <t>Technique de conservation du patrimoine bâti</t>
    </r>
  </si>
  <si>
    <r>
      <rPr>
        <sz val="10"/>
        <rFont val="Arial"/>
        <family val="2"/>
      </rPr>
      <t>4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Moyenne</t>
    </r>
  </si>
  <si>
    <r>
      <rPr>
        <b/>
        <sz val="9"/>
        <rFont val="Arial"/>
        <family val="2"/>
      </rPr>
      <t>ACP1804</t>
    </r>
  </si>
  <si>
    <r>
      <rPr>
        <sz val="10"/>
        <rFont val="Arial"/>
        <family val="2"/>
      </rPr>
      <t>Technicien de conservation du patrimoine bâti</t>
    </r>
  </si>
  <si>
    <r>
      <rPr>
        <sz val="10"/>
        <rFont val="Arial"/>
        <family val="2"/>
      </rPr>
      <t>BT</t>
    </r>
  </si>
  <si>
    <r>
      <rPr>
        <sz val="10"/>
        <rFont val="Arial"/>
        <family val="2"/>
      </rPr>
      <t>24 mois</t>
    </r>
  </si>
  <si>
    <r>
      <rPr>
        <sz val="10"/>
        <rFont val="Arial"/>
        <family val="2"/>
      </rPr>
      <t>2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</si>
  <si>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rPr>
        <b/>
        <sz val="9"/>
        <rFont val="Arial"/>
        <family val="2"/>
      </rPr>
      <t>ACP1805</t>
    </r>
  </si>
  <si>
    <r>
      <rPr>
        <sz val="10"/>
        <rFont val="Arial"/>
        <family val="2"/>
      </rPr>
      <t>Technicien de restauration du patrimoine bâti</t>
    </r>
  </si>
  <si>
    <r>
      <rPr>
        <b/>
        <sz val="9"/>
        <rFont val="Arial"/>
        <family val="2"/>
      </rPr>
      <t>ACP0701</t>
    </r>
  </si>
  <si>
    <r>
      <rPr>
        <sz val="10"/>
        <rFont val="Arial"/>
        <family val="2"/>
      </rPr>
      <t>Restauration des sites et monuments</t>
    </r>
  </si>
  <si>
    <r>
      <rPr>
        <sz val="10"/>
        <rFont val="Arial"/>
        <family val="2"/>
      </rPr>
      <t>BTS</t>
    </r>
  </si>
  <si>
    <r>
      <rPr>
        <sz val="10"/>
        <rFont val="Arial"/>
        <family val="2"/>
      </rPr>
      <t>30 mois</t>
    </r>
  </si>
  <si>
    <r>
      <rPr>
        <sz val="10"/>
        <rFont val="Arial"/>
        <family val="2"/>
      </rPr>
      <t>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</si>
  <si>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rPr>
        <b/>
        <sz val="9"/>
        <rFont val="Arial"/>
        <family val="2"/>
      </rPr>
      <t>ACP1806</t>
    </r>
  </si>
  <si>
    <r>
      <rPr>
        <sz val="10"/>
        <rFont val="Arial"/>
        <family val="2"/>
      </rPr>
      <t>Conservation du patrimoine bâti</t>
    </r>
  </si>
  <si>
    <r>
      <rPr>
        <b/>
        <sz val="9"/>
        <rFont val="Arial"/>
        <family val="2"/>
      </rPr>
      <t>ACP1807</t>
    </r>
  </si>
  <si>
    <r>
      <rPr>
        <sz val="10"/>
        <rFont val="Arial"/>
        <family val="2"/>
      </rPr>
      <t>Conduite des travaux de restauration du patrimoine bâti</t>
    </r>
  </si>
  <si>
    <r>
      <rPr>
        <b/>
        <sz val="9"/>
        <rFont val="Arial"/>
        <family val="2"/>
      </rPr>
      <t>AGR1901</t>
    </r>
  </si>
  <si>
    <r>
      <rPr>
        <sz val="10"/>
        <rFont val="Arial"/>
        <family val="2"/>
      </rPr>
      <t>Cultures sous serre</t>
    </r>
  </si>
  <si>
    <r>
      <rPr>
        <sz val="10"/>
        <rFont val="Arial"/>
        <family val="2"/>
      </rPr>
      <t>CAP</t>
    </r>
  </si>
  <si>
    <r>
      <rPr>
        <sz val="10"/>
        <rFont val="Arial"/>
        <family val="2"/>
      </rPr>
      <t>12 mois</t>
    </r>
  </si>
  <si>
    <r>
      <rPr>
        <sz val="10"/>
        <rFont val="Arial"/>
        <family val="2"/>
      </rPr>
      <t>Cycle primaire</t>
    </r>
  </si>
  <si>
    <r>
      <rPr>
        <sz val="10"/>
        <rFont val="Arial"/>
        <family val="2"/>
      </rPr>
      <t>FP/FA/FD</t>
    </r>
  </si>
  <si>
    <r>
      <rPr>
        <sz val="9"/>
        <rFont val="Arial"/>
        <family val="2"/>
      </rPr>
      <t xml:space="preserve">CAP Plasticulture supprimé ; Compétence intégrée dans « CAP
</t>
    </r>
    <r>
      <rPr>
        <sz val="9"/>
        <rFont val="Arial"/>
        <family val="2"/>
      </rPr>
      <t>Cultures sous serre »</t>
    </r>
  </si>
  <si>
    <r>
      <rPr>
        <b/>
        <sz val="9"/>
        <rFont val="Arial"/>
        <family val="2"/>
      </rPr>
      <t>AGR0701</t>
    </r>
  </si>
  <si>
    <r>
      <rPr>
        <sz val="10"/>
        <rFont val="Arial"/>
        <family val="2"/>
      </rPr>
      <t>Cultures maraîchères</t>
    </r>
  </si>
  <si>
    <r>
      <rPr>
        <b/>
        <sz val="9"/>
        <rFont val="Arial"/>
        <family val="2"/>
      </rPr>
      <t>AGR0702</t>
    </r>
  </si>
  <si>
    <r>
      <rPr>
        <sz val="10"/>
        <rFont val="Arial"/>
        <family val="2"/>
      </rPr>
      <t>Arboriculture</t>
    </r>
  </si>
  <si>
    <r>
      <rPr>
        <b/>
        <sz val="9"/>
        <rFont val="Arial"/>
        <family val="2"/>
      </rPr>
      <t>AGR0703</t>
    </r>
  </si>
  <si>
    <r>
      <rPr>
        <sz val="10"/>
        <rFont val="Arial"/>
        <family val="2"/>
      </rPr>
      <t>Horticulture</t>
    </r>
  </si>
  <si>
    <r>
      <rPr>
        <b/>
        <sz val="9"/>
        <rFont val="Arial"/>
        <family val="2"/>
      </rPr>
      <t>AGR0704</t>
    </r>
  </si>
  <si>
    <r>
      <rPr>
        <sz val="10"/>
        <rFont val="Arial"/>
        <family val="2"/>
      </rPr>
      <t>Grandes cultures</t>
    </r>
  </si>
  <si>
    <r>
      <rPr>
        <b/>
        <sz val="9"/>
        <rFont val="Arial"/>
        <family val="2"/>
      </rPr>
      <t>AGR0705</t>
    </r>
  </si>
  <si>
    <r>
      <rPr>
        <sz val="10"/>
        <rFont val="Arial"/>
        <family val="2"/>
      </rPr>
      <t>Cultures sahariennes</t>
    </r>
  </si>
  <si>
    <r>
      <rPr>
        <b/>
        <sz val="9"/>
        <rFont val="Arial"/>
        <family val="2"/>
      </rPr>
      <t>AGR0706</t>
    </r>
  </si>
  <si>
    <r>
      <rPr>
        <sz val="10"/>
        <rFont val="Arial"/>
        <family val="2"/>
      </rPr>
      <t>Pépiniériste</t>
    </r>
  </si>
  <si>
    <r>
      <rPr>
        <b/>
        <sz val="9"/>
        <rFont val="Arial"/>
        <family val="2"/>
      </rPr>
      <t>AGR1203</t>
    </r>
  </si>
  <si>
    <r>
      <rPr>
        <sz val="10"/>
        <rFont val="Arial"/>
        <family val="2"/>
      </rPr>
      <t>Céréaliculture</t>
    </r>
  </si>
  <si>
    <r>
      <rPr>
        <b/>
        <sz val="9"/>
        <rFont val="Arial"/>
        <family val="2"/>
      </rPr>
      <t>AGR1205</t>
    </r>
  </si>
  <si>
    <r>
      <rPr>
        <sz val="10"/>
        <rFont val="Arial"/>
        <family val="2"/>
      </rPr>
      <t>Viticulture</t>
    </r>
  </si>
  <si>
    <r>
      <rPr>
        <b/>
        <sz val="9"/>
        <rFont val="Arial"/>
        <family val="2"/>
      </rPr>
      <t>AGR1206</t>
    </r>
  </si>
  <si>
    <r>
      <rPr>
        <sz val="10"/>
        <rFont val="Arial"/>
        <family val="2"/>
      </rPr>
      <t>Sylviculture</t>
    </r>
  </si>
  <si>
    <r>
      <rPr>
        <b/>
        <sz val="9"/>
        <rFont val="Arial"/>
        <family val="2"/>
      </rPr>
      <t>AGR1207</t>
    </r>
  </si>
  <si>
    <r>
      <rPr>
        <sz val="10"/>
        <rFont val="Arial"/>
        <family val="2"/>
      </rPr>
      <t>Cultures médicinales, aromatiques et condimentaires</t>
    </r>
  </si>
  <si>
    <r>
      <rPr>
        <b/>
        <sz val="9"/>
        <rFont val="Arial"/>
        <family val="2"/>
      </rPr>
      <t>AGR1902</t>
    </r>
  </si>
  <si>
    <r>
      <rPr>
        <sz val="10"/>
        <rFont val="Arial"/>
        <family val="2"/>
      </rPr>
      <t>Culture des palmiers dattiers</t>
    </r>
  </si>
  <si>
    <r>
      <rPr>
        <b/>
        <sz val="9"/>
        <rFont val="Arial"/>
        <family val="2"/>
      </rPr>
      <t>AGR0719</t>
    </r>
  </si>
  <si>
    <r>
      <rPr>
        <sz val="10"/>
        <rFont val="Arial"/>
        <family val="2"/>
      </rPr>
      <t>Installation et entretien des gazons sportifs</t>
    </r>
  </si>
  <si>
    <r>
      <rPr>
        <sz val="9"/>
        <rFont val="Arial"/>
        <family val="2"/>
      </rPr>
      <t xml:space="preserve">Nomenclature, édition 2018
</t>
    </r>
    <r>
      <rPr>
        <sz val="9"/>
        <rFont val="Arial"/>
        <family val="2"/>
      </rPr>
      <t>MEE0703</t>
    </r>
  </si>
  <si>
    <r>
      <rPr>
        <b/>
        <sz val="9"/>
        <rFont val="Arial"/>
        <family val="2"/>
      </rPr>
      <t>AGR0708</t>
    </r>
  </si>
  <si>
    <r>
      <rPr>
        <sz val="10"/>
        <rFont val="Arial"/>
        <family val="2"/>
      </rPr>
      <t>Horticulture et espaces verts</t>
    </r>
  </si>
  <si>
    <r>
      <rPr>
        <b/>
        <sz val="9"/>
        <rFont val="Arial"/>
        <family val="2"/>
      </rPr>
      <t>AGR0709</t>
    </r>
  </si>
  <si>
    <r>
      <rPr>
        <b/>
        <sz val="9"/>
        <rFont val="Arial"/>
        <family val="2"/>
      </rPr>
      <t>AGR0710</t>
    </r>
  </si>
  <si>
    <r>
      <rPr>
        <b/>
        <sz val="9"/>
        <rFont val="Arial"/>
        <family val="2"/>
      </rPr>
      <t>AGR0711</t>
    </r>
  </si>
  <si>
    <r>
      <rPr>
        <sz val="10"/>
        <rFont val="Arial"/>
        <family val="2"/>
      </rPr>
      <t>Paysagiste</t>
    </r>
  </si>
  <si>
    <r>
      <rPr>
        <b/>
        <sz val="9"/>
        <rFont val="Arial"/>
        <family val="2"/>
      </rPr>
      <t>AGR0712</t>
    </r>
  </si>
  <si>
    <r>
      <rPr>
        <b/>
        <sz val="9"/>
        <rFont val="Arial"/>
        <family val="2"/>
      </rPr>
      <t>AGR1210</t>
    </r>
  </si>
  <si>
    <r>
      <rPr>
        <sz val="10"/>
        <rFont val="Arial"/>
        <family val="2"/>
      </rPr>
      <t>Protection des Végétaux</t>
    </r>
  </si>
  <si>
    <r>
      <rPr>
        <b/>
        <sz val="9"/>
        <rFont val="Arial"/>
        <family val="2"/>
      </rPr>
      <t>AGR1211</t>
    </r>
  </si>
  <si>
    <r>
      <rPr>
        <b/>
        <sz val="9"/>
        <rFont val="Arial"/>
        <family val="2"/>
      </rPr>
      <t>AGR1212</t>
    </r>
  </si>
  <si>
    <r>
      <rPr>
        <b/>
        <sz val="9"/>
        <rFont val="Arial"/>
        <family val="2"/>
      </rPr>
      <t>AGR1213</t>
    </r>
  </si>
  <si>
    <r>
      <rPr>
        <b/>
        <sz val="9"/>
        <rFont val="Arial"/>
        <family val="2"/>
      </rPr>
      <t>AGR1903</t>
    </r>
  </si>
  <si>
    <r>
      <rPr>
        <sz val="10"/>
        <rFont val="Arial"/>
        <family val="2"/>
      </rPr>
      <t>Arboriculture fruitière/ option : Phoeniciculture (Palmiers dattiers)</t>
    </r>
  </si>
  <si>
    <r>
      <rPr>
        <b/>
        <sz val="9"/>
        <rFont val="Arial"/>
        <family val="2"/>
      </rPr>
      <t>AGR1214</t>
    </r>
  </si>
  <si>
    <r>
      <rPr>
        <sz val="10"/>
        <rFont val="Arial"/>
        <family val="2"/>
      </rPr>
      <t>Elevage avicole</t>
    </r>
  </si>
  <si>
    <r>
      <rPr>
        <sz val="10"/>
        <rFont val="Arial"/>
        <family val="2"/>
      </rPr>
      <t>CFPS</t>
    </r>
  </si>
  <si>
    <r>
      <rPr>
        <b/>
        <sz val="9"/>
        <rFont val="Arial"/>
        <family val="2"/>
      </rPr>
      <t>AGR1215</t>
    </r>
  </si>
  <si>
    <r>
      <rPr>
        <sz val="10"/>
        <rFont val="Arial"/>
        <family val="2"/>
      </rPr>
      <t>Elevage cunicole</t>
    </r>
  </si>
  <si>
    <r>
      <rPr>
        <b/>
        <sz val="9"/>
        <rFont val="Arial"/>
        <family val="2"/>
      </rPr>
      <t>AGR1201</t>
    </r>
  </si>
  <si>
    <r>
      <rPr>
        <sz val="10"/>
        <rFont val="Arial"/>
        <family val="2"/>
      </rPr>
      <t>Elevage camelin</t>
    </r>
  </si>
  <si>
    <r>
      <rPr>
        <sz val="10"/>
        <rFont val="Arial"/>
        <family val="2"/>
      </rPr>
      <t>Aucun niveau scolaire</t>
    </r>
  </si>
  <si>
    <r>
      <rPr>
        <b/>
        <sz val="9"/>
        <rFont val="Arial"/>
        <family val="2"/>
      </rPr>
      <t>AGR1202</t>
    </r>
  </si>
  <si>
    <r>
      <rPr>
        <sz val="10"/>
        <rFont val="Arial"/>
        <family val="2"/>
      </rPr>
      <t>Vacher trayeur</t>
    </r>
  </si>
  <si>
    <r>
      <rPr>
        <b/>
        <sz val="9"/>
        <rFont val="Arial"/>
        <family val="2"/>
      </rPr>
      <t>AGR0713</t>
    </r>
  </si>
  <si>
    <r>
      <rPr>
        <sz val="10"/>
        <rFont val="Arial"/>
        <family val="2"/>
      </rPr>
      <t>Apiculture</t>
    </r>
  </si>
  <si>
    <r>
      <rPr>
        <b/>
        <sz val="9"/>
        <rFont val="Arial"/>
        <family val="2"/>
      </rPr>
      <t>AGR0714</t>
    </r>
  </si>
  <si>
    <r>
      <rPr>
        <sz val="10"/>
        <rFont val="Arial"/>
        <family val="2"/>
      </rPr>
      <t>Elevage des ruminants</t>
    </r>
  </si>
  <si>
    <r>
      <rPr>
        <b/>
        <sz val="9"/>
        <rFont val="Arial"/>
        <family val="2"/>
      </rPr>
      <t>AGR0715</t>
    </r>
  </si>
  <si>
    <r>
      <rPr>
        <sz val="10"/>
        <rFont val="Arial"/>
        <family val="2"/>
      </rPr>
      <t>Elevage de petits animaux</t>
    </r>
  </si>
  <si>
    <r>
      <rPr>
        <b/>
        <sz val="9"/>
        <rFont val="Arial"/>
        <family val="2"/>
      </rPr>
      <t>AGR0707</t>
    </r>
  </si>
  <si>
    <r>
      <rPr>
        <sz val="10"/>
        <rFont val="Arial"/>
        <family val="2"/>
      </rPr>
      <t>Elevage équin</t>
    </r>
  </si>
  <si>
    <r>
      <rPr>
        <b/>
        <sz val="9"/>
        <rFont val="Arial"/>
        <family val="2"/>
      </rPr>
      <t>AGR1208</t>
    </r>
  </si>
  <si>
    <r>
      <rPr>
        <sz val="10"/>
        <rFont val="Arial"/>
        <family val="2"/>
      </rPr>
      <t>Elevage Bovin</t>
    </r>
  </si>
  <si>
    <r>
      <rPr>
        <b/>
        <sz val="9"/>
        <rFont val="Arial"/>
        <family val="2"/>
      </rPr>
      <t>AGR1209</t>
    </r>
  </si>
  <si>
    <r>
      <rPr>
        <sz val="10"/>
        <rFont val="Arial"/>
        <family val="2"/>
      </rPr>
      <t>Elevage ovin – caprin</t>
    </r>
  </si>
  <si>
    <r>
      <rPr>
        <b/>
        <sz val="9"/>
        <rFont val="Arial"/>
        <family val="2"/>
      </rPr>
      <t>AGR0716</t>
    </r>
  </si>
  <si>
    <r>
      <rPr>
        <sz val="10"/>
        <rFont val="Arial"/>
        <family val="2"/>
      </rPr>
      <t>Production animale Option : Elevage des ruminants</t>
    </r>
  </si>
  <si>
    <r>
      <rPr>
        <b/>
        <sz val="9"/>
        <rFont val="Arial"/>
        <family val="2"/>
      </rPr>
      <t>AGR0717</t>
    </r>
  </si>
  <si>
    <r>
      <rPr>
        <sz val="10"/>
        <rFont val="Arial"/>
        <family val="2"/>
      </rPr>
      <t>Production animale/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Elevage de petits animaux</t>
    </r>
  </si>
  <si>
    <r>
      <rPr>
        <b/>
        <sz val="9"/>
        <rFont val="Arial"/>
        <family val="2"/>
      </rPr>
      <t>AGR0718</t>
    </r>
  </si>
  <si>
    <r>
      <rPr>
        <sz val="10"/>
        <rFont val="Arial"/>
        <family val="2"/>
      </rPr>
      <t>Auxiliaire de la santé animale</t>
    </r>
  </si>
  <si>
    <r>
      <rPr>
        <sz val="9"/>
        <rFont val="Arial"/>
        <family val="2"/>
      </rPr>
      <t>Formation conventionnée</t>
    </r>
  </si>
  <si>
    <r>
      <rPr>
        <sz val="10"/>
        <rFont val="Arial"/>
        <family val="2"/>
      </rPr>
      <t>Conduite machines d’impression Hélio</t>
    </r>
  </si>
  <si>
    <r>
      <rPr>
        <b/>
        <sz val="9"/>
        <rFont val="Arial"/>
        <family val="2"/>
      </rPr>
      <t>AIG0702</t>
    </r>
  </si>
  <si>
    <r>
      <rPr>
        <sz val="10"/>
        <rFont val="Arial"/>
        <family val="2"/>
      </rPr>
      <t>Conduite machines d’impression Flexo</t>
    </r>
  </si>
  <si>
    <r>
      <rPr>
        <b/>
        <sz val="9"/>
        <rFont val="Arial"/>
        <family val="2"/>
      </rPr>
      <t>AIG0703</t>
    </r>
  </si>
  <si>
    <r>
      <rPr>
        <sz val="10"/>
        <rFont val="Arial"/>
        <family val="2"/>
      </rPr>
      <t>Conduite machines d’impression Offset</t>
    </r>
  </si>
  <si>
    <r>
      <rPr>
        <b/>
        <sz val="9"/>
        <rFont val="Arial"/>
        <family val="2"/>
      </rPr>
      <t>AIG0704</t>
    </r>
  </si>
  <si>
    <r>
      <rPr>
        <sz val="10"/>
        <rFont val="Arial"/>
        <family val="2"/>
      </rPr>
      <t>Conduite machines reliure industrielle</t>
    </r>
  </si>
  <si>
    <r>
      <rPr>
        <b/>
        <sz val="9"/>
        <rFont val="Arial"/>
        <family val="2"/>
      </rPr>
      <t>AIG0705</t>
    </r>
  </si>
  <si>
    <r>
      <rPr>
        <sz val="10"/>
        <rFont val="Arial"/>
        <family val="2"/>
      </rPr>
      <t>Sérigraphie</t>
    </r>
  </si>
  <si>
    <r>
      <rPr>
        <b/>
        <sz val="9"/>
        <rFont val="Arial"/>
        <family val="2"/>
      </rPr>
      <t>AIG1201</t>
    </r>
  </si>
  <si>
    <r>
      <rPr>
        <sz val="10"/>
        <rFont val="Arial"/>
        <family val="2"/>
      </rPr>
      <t>Conduite moyens d’impression Option : Flexo – Hélio</t>
    </r>
  </si>
  <si>
    <r>
      <rPr>
        <b/>
        <sz val="9"/>
        <rFont val="Arial"/>
        <family val="2"/>
      </rPr>
      <t>AIG1202</t>
    </r>
  </si>
  <si>
    <r>
      <rPr>
        <sz val="10"/>
        <rFont val="Arial"/>
        <family val="2"/>
      </rPr>
      <t>Reliure d’art et restauration d’ouvrages</t>
    </r>
  </si>
  <si>
    <r>
      <rPr>
        <b/>
        <sz val="9"/>
        <rFont val="Arial"/>
        <family val="2"/>
      </rPr>
      <t>AIG0706</t>
    </r>
  </si>
  <si>
    <r>
      <rPr>
        <sz val="10"/>
        <rFont val="Arial"/>
        <family val="2"/>
      </rPr>
      <t>Conduite machines d’impression</t>
    </r>
  </si>
  <si>
    <r>
      <rPr>
        <b/>
        <sz val="9"/>
        <rFont val="Arial"/>
        <family val="2"/>
      </rPr>
      <t>AIG0707</t>
    </r>
  </si>
  <si>
    <r>
      <rPr>
        <sz val="10"/>
        <rFont val="Arial"/>
        <family val="2"/>
      </rPr>
      <t>Edition</t>
    </r>
  </si>
  <si>
    <r>
      <rPr>
        <b/>
        <sz val="9"/>
        <rFont val="Arial"/>
        <family val="2"/>
      </rPr>
      <t>AIG1203</t>
    </r>
  </si>
  <si>
    <r>
      <rPr>
        <sz val="10"/>
        <rFont val="Arial"/>
        <family val="2"/>
      </rPr>
      <t>Infographiste Maquettiste</t>
    </r>
  </si>
  <si>
    <r>
      <rPr>
        <b/>
        <sz val="9"/>
        <rFont val="Arial"/>
        <family val="2"/>
      </rPr>
      <t>AIG1204</t>
    </r>
  </si>
  <si>
    <r>
      <rPr>
        <sz val="10"/>
        <rFont val="Arial"/>
        <family val="2"/>
      </rPr>
      <t xml:space="preserve">Communication et industries graphiques/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Etude et réalisation de produits graphiques</t>
    </r>
  </si>
  <si>
    <r>
      <rPr>
        <b/>
        <sz val="9"/>
        <rFont val="Arial"/>
        <family val="2"/>
      </rPr>
      <t>AIG1205</t>
    </r>
  </si>
  <si>
    <r>
      <rPr>
        <sz val="10"/>
        <rFont val="Arial"/>
        <family val="2"/>
      </rPr>
      <t xml:space="preserve">Communication et industries graphiques/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 xml:space="preserve">Etude et réalisation de produits
</t>
    </r>
    <r>
      <rPr>
        <sz val="10"/>
        <rFont val="Arial"/>
        <family val="2"/>
      </rPr>
      <t>imprimés</t>
    </r>
  </si>
  <si>
    <r>
      <rPr>
        <b/>
        <sz val="9"/>
        <rFont val="Arial"/>
        <family val="2"/>
      </rPr>
      <t>AIG1206</t>
    </r>
  </si>
  <si>
    <r>
      <rPr>
        <sz val="10"/>
        <rFont val="Arial"/>
        <family val="2"/>
      </rPr>
      <t>Communication graphique/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Création d’emballage</t>
    </r>
  </si>
  <si>
    <r>
      <rPr>
        <sz val="10"/>
        <rFont val="Arial"/>
        <family val="2"/>
      </rPr>
      <t>Sculpture sur bois</t>
    </r>
  </si>
  <si>
    <r>
      <rPr>
        <b/>
        <sz val="10"/>
        <rFont val="Arial"/>
        <family val="2"/>
      </rPr>
      <t>ART0702</t>
    </r>
  </si>
  <si>
    <r>
      <rPr>
        <sz val="10"/>
        <rFont val="Arial"/>
        <family val="2"/>
      </rPr>
      <t>Ferronnerie d’art</t>
    </r>
  </si>
  <si>
    <r>
      <rPr>
        <b/>
        <sz val="10"/>
        <rFont val="Arial"/>
        <family val="2"/>
      </rPr>
      <t>ART0703</t>
    </r>
  </si>
  <si>
    <r>
      <rPr>
        <sz val="10"/>
        <rFont val="Arial"/>
        <family val="2"/>
      </rPr>
      <t>Sculpture sur plâtre</t>
    </r>
  </si>
  <si>
    <r>
      <rPr>
        <b/>
        <sz val="10"/>
        <rFont val="Arial"/>
        <family val="2"/>
      </rPr>
      <t>ART0704</t>
    </r>
  </si>
  <si>
    <r>
      <rPr>
        <sz val="10"/>
        <rFont val="Arial"/>
        <family val="2"/>
      </rPr>
      <t>Céramique/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Poterie</t>
    </r>
  </si>
  <si>
    <r>
      <rPr>
        <b/>
        <sz val="10"/>
        <rFont val="Arial"/>
        <family val="2"/>
      </rPr>
      <t>ART0705</t>
    </r>
  </si>
  <si>
    <r>
      <rPr>
        <sz val="10"/>
        <rFont val="Arial"/>
        <family val="2"/>
      </rPr>
      <t>Tissage traditionnel</t>
    </r>
  </si>
  <si>
    <r>
      <rPr>
        <b/>
        <sz val="10"/>
        <rFont val="Arial"/>
        <family val="2"/>
      </rPr>
      <t>ART0706</t>
    </r>
  </si>
  <si>
    <r>
      <rPr>
        <sz val="10"/>
        <rFont val="Arial"/>
        <family val="2"/>
      </rPr>
      <t>Dinanderie</t>
    </r>
  </si>
  <si>
    <r>
      <rPr>
        <b/>
        <sz val="10"/>
        <rFont val="Arial"/>
        <family val="2"/>
      </rPr>
      <t>ART0707</t>
    </r>
  </si>
  <si>
    <r>
      <rPr>
        <sz val="10"/>
        <rFont val="Arial"/>
        <family val="2"/>
      </rPr>
      <t>Vannerie</t>
    </r>
  </si>
  <si>
    <r>
      <rPr>
        <b/>
        <sz val="10"/>
        <rFont val="Arial"/>
        <family val="2"/>
      </rPr>
      <t>ART0708</t>
    </r>
  </si>
  <si>
    <r>
      <rPr>
        <sz val="10"/>
        <rFont val="Arial"/>
        <family val="2"/>
      </rPr>
      <t>Sculpture sur marbre et pierre</t>
    </r>
  </si>
  <si>
    <r>
      <rPr>
        <b/>
        <sz val="10"/>
        <rFont val="Arial"/>
        <family val="2"/>
      </rPr>
      <t>ART0709</t>
    </r>
  </si>
  <si>
    <r>
      <rPr>
        <sz val="10"/>
        <rFont val="Arial"/>
        <family val="2"/>
      </rPr>
      <t>Bijouterie traditionnelle</t>
    </r>
  </si>
  <si>
    <r>
      <rPr>
        <b/>
        <sz val="10"/>
        <rFont val="Arial"/>
        <family val="2"/>
      </rPr>
      <t>ART0710</t>
    </r>
  </si>
  <si>
    <r>
      <rPr>
        <sz val="10"/>
        <rFont val="Arial"/>
        <family val="2"/>
      </rPr>
      <t>Broderie</t>
    </r>
  </si>
  <si>
    <r>
      <rPr>
        <b/>
        <sz val="10"/>
        <rFont val="Arial"/>
        <family val="2"/>
      </rPr>
      <t>ART0711</t>
    </r>
  </si>
  <si>
    <r>
      <rPr>
        <sz val="10"/>
        <rFont val="Arial"/>
        <family val="2"/>
      </rPr>
      <t>Peinture lettres et décoration</t>
    </r>
  </si>
  <si>
    <r>
      <rPr>
        <b/>
        <sz val="10"/>
        <rFont val="Arial"/>
        <family val="2"/>
      </rPr>
      <t>ART0712</t>
    </r>
  </si>
  <si>
    <r>
      <rPr>
        <sz val="10"/>
        <rFont val="Arial"/>
        <family val="2"/>
      </rPr>
      <t>Décoration sur verre</t>
    </r>
  </si>
  <si>
    <r>
      <rPr>
        <b/>
        <sz val="10"/>
        <rFont val="Arial"/>
        <family val="2"/>
      </rPr>
      <t>ART1210</t>
    </r>
  </si>
  <si>
    <r>
      <rPr>
        <sz val="10"/>
        <rFont val="Arial"/>
        <family val="2"/>
      </rPr>
      <t>Souffleur sur verre</t>
    </r>
  </si>
  <si>
    <r>
      <rPr>
        <b/>
        <sz val="10"/>
        <rFont val="Arial"/>
        <family val="2"/>
      </rPr>
      <t>ART0713</t>
    </r>
  </si>
  <si>
    <r>
      <rPr>
        <sz val="10"/>
        <rFont val="Arial"/>
        <family val="2"/>
      </rPr>
      <t>Céramique/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Zelidj</t>
    </r>
  </si>
  <si>
    <r>
      <rPr>
        <b/>
        <sz val="10"/>
        <rFont val="Arial"/>
        <family val="2"/>
      </rPr>
      <t>ART1201</t>
    </r>
  </si>
  <si>
    <r>
      <rPr>
        <sz val="10"/>
        <rFont val="Arial"/>
        <family val="2"/>
      </rPr>
      <t>Tissage ras (Mensoudj)</t>
    </r>
  </si>
  <si>
    <r>
      <rPr>
        <b/>
        <sz val="10"/>
        <rFont val="Arial"/>
        <family val="2"/>
      </rPr>
      <t>ART1202</t>
    </r>
  </si>
  <si>
    <r>
      <rPr>
        <sz val="10"/>
        <rFont val="Arial"/>
        <family val="2"/>
      </rPr>
      <t>Frida</t>
    </r>
  </si>
  <si>
    <r>
      <rPr>
        <b/>
        <sz val="10"/>
        <rFont val="Arial"/>
        <family val="2"/>
      </rPr>
      <t>ART1801</t>
    </r>
  </si>
  <si>
    <r>
      <rPr>
        <sz val="10"/>
        <rFont val="Arial"/>
        <family val="2"/>
      </rPr>
      <t>Tapisserie d’ameublement</t>
    </r>
  </si>
  <si>
    <r>
      <rPr>
        <b/>
        <sz val="10"/>
        <rFont val="Arial"/>
        <family val="2"/>
      </rPr>
      <t>ART1203</t>
    </r>
  </si>
  <si>
    <r>
      <rPr>
        <sz val="10"/>
        <rFont val="Arial"/>
        <family val="2"/>
      </rPr>
      <t>Broderie traditionnelle</t>
    </r>
  </si>
  <si>
    <r>
      <rPr>
        <b/>
        <sz val="10"/>
        <rFont val="Arial"/>
        <family val="2"/>
      </rPr>
      <t>ART1204</t>
    </r>
  </si>
  <si>
    <r>
      <rPr>
        <sz val="10"/>
        <rFont val="Arial"/>
        <family val="2"/>
      </rPr>
      <t>Poterie Traditionnelle</t>
    </r>
  </si>
  <si>
    <r>
      <rPr>
        <b/>
        <sz val="10"/>
        <rFont val="Arial"/>
        <family val="2"/>
      </rPr>
      <t>ART1205</t>
    </r>
  </si>
  <si>
    <r>
      <rPr>
        <sz val="10"/>
        <rFont val="Arial"/>
        <family val="2"/>
      </rPr>
      <t>Sellerie</t>
    </r>
  </si>
  <si>
    <r>
      <rPr>
        <b/>
        <sz val="10"/>
        <rFont val="Arial"/>
        <family val="2"/>
      </rPr>
      <t>ART1206</t>
    </r>
  </si>
  <si>
    <r>
      <rPr>
        <sz val="10"/>
        <rFont val="Arial"/>
        <family val="2"/>
      </rPr>
      <t>Maroquinerie traditionnelle</t>
    </r>
  </si>
  <si>
    <r>
      <rPr>
        <b/>
        <sz val="10"/>
        <rFont val="Arial"/>
        <family val="2"/>
      </rPr>
      <t>ART0714</t>
    </r>
  </si>
  <si>
    <r>
      <rPr>
        <sz val="10"/>
        <rFont val="Arial"/>
        <family val="2"/>
      </rPr>
      <t>Habit traditionnel</t>
    </r>
  </si>
  <si>
    <r>
      <rPr>
        <b/>
        <sz val="10"/>
        <rFont val="Arial"/>
        <family val="2"/>
      </rPr>
      <t>ART0715</t>
    </r>
  </si>
  <si>
    <r>
      <rPr>
        <sz val="10"/>
        <rFont val="Arial"/>
        <family val="2"/>
      </rPr>
      <t>Bijouterie orfèvrerie</t>
    </r>
  </si>
  <si>
    <r>
      <rPr>
        <b/>
        <sz val="10"/>
        <rFont val="Arial"/>
        <family val="2"/>
      </rPr>
      <t>ART0716</t>
    </r>
  </si>
  <si>
    <r>
      <rPr>
        <sz val="10"/>
        <rFont val="Arial"/>
        <family val="2"/>
      </rPr>
      <t>Fabrication et entretien des instruments de musique à corde</t>
    </r>
  </si>
  <si>
    <r>
      <rPr>
        <sz val="10"/>
        <rFont val="Arial"/>
        <family val="2"/>
      </rPr>
      <t>Fin du cycle primaire</t>
    </r>
  </si>
  <si>
    <r>
      <rPr>
        <b/>
        <sz val="10"/>
        <rFont val="Arial"/>
        <family val="2"/>
      </rPr>
      <t>ART1207</t>
    </r>
  </si>
  <si>
    <r>
      <rPr>
        <sz val="10"/>
        <rFont val="Arial"/>
        <family val="2"/>
      </rPr>
      <t>Calligraphie</t>
    </r>
  </si>
  <si>
    <r>
      <rPr>
        <b/>
        <sz val="10"/>
        <rFont val="Arial"/>
        <family val="2"/>
      </rPr>
      <t>ART1208</t>
    </r>
  </si>
  <si>
    <r>
      <rPr>
        <sz val="10"/>
        <rFont val="Arial"/>
        <family val="2"/>
      </rPr>
      <t>Verrerie d’art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Vitrail</t>
    </r>
  </si>
  <si>
    <r>
      <rPr>
        <b/>
        <sz val="10"/>
        <rFont val="Arial"/>
        <family val="2"/>
      </rPr>
      <t>ART1209</t>
    </r>
  </si>
  <si>
    <r>
      <rPr>
        <sz val="10"/>
        <rFont val="Arial"/>
        <family val="2"/>
      </rPr>
      <t>Bijouterie joaillerie orfèvrerie</t>
    </r>
  </si>
  <si>
    <r>
      <rPr>
        <sz val="10"/>
        <rFont val="Arial"/>
        <family val="2"/>
      </rPr>
      <t>Menuiserie bâtiment</t>
    </r>
  </si>
  <si>
    <r>
      <rPr>
        <b/>
        <sz val="10"/>
        <rFont val="Arial"/>
        <family val="2"/>
      </rPr>
      <t>BAM0702</t>
    </r>
  </si>
  <si>
    <r>
      <rPr>
        <sz val="10"/>
        <rFont val="Arial"/>
        <family val="2"/>
      </rPr>
      <t>Charpente en bois</t>
    </r>
  </si>
  <si>
    <r>
      <rPr>
        <b/>
        <sz val="10"/>
        <rFont val="Arial"/>
        <family val="2"/>
      </rPr>
      <t>BAM0703</t>
    </r>
  </si>
  <si>
    <r>
      <rPr>
        <sz val="10"/>
        <rFont val="Arial"/>
        <family val="2"/>
      </rPr>
      <t>Menuiserie maritime</t>
    </r>
  </si>
  <si>
    <r>
      <rPr>
        <b/>
        <sz val="10"/>
        <rFont val="Arial"/>
        <family val="2"/>
      </rPr>
      <t>BAM0704</t>
    </r>
  </si>
  <si>
    <r>
      <rPr>
        <sz val="10"/>
        <rFont val="Arial"/>
        <family val="2"/>
      </rPr>
      <t>Ebénisterie</t>
    </r>
  </si>
  <si>
    <r>
      <rPr>
        <b/>
        <sz val="10"/>
        <rFont val="Arial"/>
        <family val="2"/>
      </rPr>
      <t>BAM0705</t>
    </r>
  </si>
  <si>
    <r>
      <rPr>
        <sz val="10"/>
        <rFont val="Arial"/>
        <family val="2"/>
      </rPr>
      <t>Menuiserie d’agencement</t>
    </r>
  </si>
  <si>
    <r>
      <rPr>
        <b/>
        <sz val="10"/>
        <rFont val="Arial"/>
        <family val="2"/>
      </rPr>
      <t>BAM0706</t>
    </r>
  </si>
  <si>
    <r>
      <rPr>
        <sz val="10"/>
        <rFont val="Arial"/>
        <family val="2"/>
      </rPr>
      <t>Industries du bois</t>
    </r>
  </si>
  <si>
    <r>
      <rPr>
        <sz val="10"/>
        <rFont val="Arial"/>
        <family val="2"/>
      </rPr>
      <t>Entretien des routes</t>
    </r>
  </si>
  <si>
    <r>
      <rPr>
        <b/>
        <sz val="10"/>
        <rFont val="Arial"/>
        <family val="2"/>
      </rPr>
      <t>BTP1213</t>
    </r>
  </si>
  <si>
    <r>
      <rPr>
        <sz val="10"/>
        <rFont val="Arial"/>
        <family val="2"/>
      </rPr>
      <t>Exécution en précontrainte</t>
    </r>
  </si>
  <si>
    <r>
      <rPr>
        <b/>
        <sz val="10"/>
        <rFont val="Arial"/>
        <family val="2"/>
      </rPr>
      <t>BTP1214</t>
    </r>
  </si>
  <si>
    <r>
      <rPr>
        <sz val="10"/>
        <rFont val="Arial"/>
        <family val="2"/>
      </rPr>
      <t>Installation sanitaire</t>
    </r>
  </si>
  <si>
    <r>
      <rPr>
        <b/>
        <sz val="10"/>
        <rFont val="Arial"/>
        <family val="2"/>
      </rPr>
      <t>BTP0701</t>
    </r>
  </si>
  <si>
    <r>
      <rPr>
        <sz val="10"/>
        <rFont val="Arial"/>
        <family val="2"/>
      </rPr>
      <t>Maçonnerie</t>
    </r>
  </si>
  <si>
    <r>
      <rPr>
        <b/>
        <sz val="10"/>
        <rFont val="Arial"/>
        <family val="2"/>
      </rPr>
      <t>BTP0708</t>
    </r>
  </si>
  <si>
    <r>
      <rPr>
        <sz val="10"/>
        <rFont val="Arial"/>
        <family val="2"/>
      </rPr>
      <t>Coffrage ferraillage</t>
    </r>
  </si>
  <si>
    <r>
      <rPr>
        <b/>
        <sz val="10"/>
        <rFont val="Arial"/>
        <family val="2"/>
      </rPr>
      <t>BTP0709</t>
    </r>
  </si>
  <si>
    <r>
      <rPr>
        <sz val="10"/>
        <rFont val="Arial"/>
        <family val="2"/>
      </rPr>
      <t>Etanchéité</t>
    </r>
  </si>
  <si>
    <r>
      <rPr>
        <b/>
        <sz val="10"/>
        <rFont val="Arial"/>
        <family val="2"/>
      </rPr>
      <t>BTP0710</t>
    </r>
  </si>
  <si>
    <r>
      <rPr>
        <sz val="10"/>
        <rFont val="Arial"/>
        <family val="2"/>
      </rPr>
      <t>Taille et pose de pierre et marbre</t>
    </r>
  </si>
  <si>
    <r>
      <rPr>
        <b/>
        <sz val="10"/>
        <rFont val="Arial"/>
        <family val="2"/>
      </rPr>
      <t>BTP0702</t>
    </r>
  </si>
  <si>
    <r>
      <rPr>
        <sz val="10"/>
        <rFont val="Arial"/>
        <family val="2"/>
      </rPr>
      <t>Plâtrerie</t>
    </r>
  </si>
  <si>
    <r>
      <rPr>
        <b/>
        <sz val="10"/>
        <rFont val="Arial"/>
        <family val="2"/>
      </rPr>
      <t>BTP0703</t>
    </r>
  </si>
  <si>
    <r>
      <rPr>
        <sz val="10"/>
        <rFont val="Arial"/>
        <family val="2"/>
      </rPr>
      <t>Peinture vitrerie</t>
    </r>
  </si>
  <si>
    <r>
      <rPr>
        <b/>
        <sz val="10"/>
        <rFont val="Arial"/>
        <family val="2"/>
      </rPr>
      <t>BTP1901</t>
    </r>
  </si>
  <si>
    <r>
      <rPr>
        <sz val="10"/>
        <rFont val="Arial"/>
        <family val="2"/>
      </rPr>
      <t>Peinture en Epoxy</t>
    </r>
  </si>
  <si>
    <r>
      <rPr>
        <b/>
        <sz val="10"/>
        <rFont val="Arial"/>
        <family val="2"/>
      </rPr>
      <t>BTP0705</t>
    </r>
  </si>
  <si>
    <r>
      <rPr>
        <sz val="10"/>
        <rFont val="Arial"/>
        <family val="2"/>
      </rPr>
      <t>Carrelage, faïence, mosaïque</t>
    </r>
  </si>
  <si>
    <r>
      <rPr>
        <b/>
        <sz val="10"/>
        <rFont val="Arial"/>
        <family val="2"/>
      </rPr>
      <t>BTP0706</t>
    </r>
  </si>
  <si>
    <r>
      <rPr>
        <sz val="10"/>
        <rFont val="Arial"/>
        <family val="2"/>
      </rPr>
      <t>Installation sanitaire et gaz</t>
    </r>
  </si>
  <si>
    <r>
      <rPr>
        <b/>
        <sz val="10"/>
        <rFont val="Arial"/>
        <family val="2"/>
      </rPr>
      <t>BTP0707</t>
    </r>
  </si>
  <si>
    <r>
      <rPr>
        <sz val="10"/>
        <rFont val="Arial"/>
        <family val="2"/>
      </rPr>
      <t>Chauffage central</t>
    </r>
  </si>
  <si>
    <r>
      <rPr>
        <b/>
        <sz val="10"/>
        <rFont val="Arial"/>
        <family val="2"/>
      </rPr>
      <t>BTP1201</t>
    </r>
  </si>
  <si>
    <r>
      <rPr>
        <sz val="10"/>
        <rFont val="Arial"/>
        <family val="2"/>
      </rPr>
      <t>Plâtrerie plaquiste</t>
    </r>
  </si>
  <si>
    <r>
      <rPr>
        <b/>
        <sz val="10"/>
        <rFont val="Arial"/>
        <family val="2"/>
      </rPr>
      <t>BTP1902</t>
    </r>
  </si>
  <si>
    <r>
      <rPr>
        <sz val="10"/>
        <rFont val="Arial"/>
        <family val="2"/>
      </rPr>
      <t>Façadier</t>
    </r>
  </si>
  <si>
    <r>
      <rPr>
        <b/>
        <sz val="10"/>
        <rFont val="Arial"/>
        <family val="2"/>
      </rPr>
      <t>BTP0711</t>
    </r>
  </si>
  <si>
    <r>
      <rPr>
        <sz val="10"/>
        <rFont val="Arial"/>
        <family val="2"/>
      </rPr>
      <t>Opérateur de laboratoire en mécanique des sols</t>
    </r>
  </si>
  <si>
    <r>
      <rPr>
        <b/>
        <sz val="10"/>
        <rFont val="Arial"/>
        <family val="2"/>
      </rPr>
      <t>BTP0712</t>
    </r>
  </si>
  <si>
    <r>
      <rPr>
        <sz val="10"/>
        <rFont val="Arial"/>
        <family val="2"/>
      </rPr>
      <t>Maçonnerie étendue</t>
    </r>
  </si>
  <si>
    <r>
      <rPr>
        <b/>
        <sz val="10"/>
        <rFont val="Arial"/>
        <family val="2"/>
      </rPr>
      <t>BTP0713</t>
    </r>
  </si>
  <si>
    <r>
      <rPr>
        <sz val="10"/>
        <rFont val="Arial"/>
        <family val="2"/>
      </rPr>
      <t>Charpente en bois et couverture</t>
    </r>
  </si>
  <si>
    <r>
      <rPr>
        <b/>
        <sz val="10"/>
        <rFont val="Arial"/>
        <family val="2"/>
      </rPr>
      <t>BTP0714</t>
    </r>
  </si>
  <si>
    <r>
      <rPr>
        <sz val="10"/>
        <rFont val="Arial"/>
        <family val="2"/>
      </rPr>
      <t>Revêtement des sols sportifs</t>
    </r>
  </si>
  <si>
    <r>
      <rPr>
        <b/>
        <sz val="10"/>
        <rFont val="Arial"/>
        <family val="2"/>
      </rPr>
      <t>BTP1802</t>
    </r>
  </si>
  <si>
    <r>
      <rPr>
        <sz val="10"/>
        <rFont val="Arial"/>
        <family val="2"/>
      </rPr>
      <t>Solier moquettiste</t>
    </r>
  </si>
  <si>
    <r>
      <rPr>
        <b/>
        <sz val="10"/>
        <rFont val="Arial"/>
        <family val="2"/>
      </rPr>
      <t>BTP0715</t>
    </r>
  </si>
  <si>
    <r>
      <rPr>
        <sz val="10"/>
        <rFont val="Arial"/>
        <family val="2"/>
      </rPr>
      <t>Topographie</t>
    </r>
  </si>
  <si>
    <r>
      <rPr>
        <b/>
        <sz val="10"/>
        <rFont val="Arial"/>
        <family val="2"/>
      </rPr>
      <t>BTP0716</t>
    </r>
  </si>
  <si>
    <r>
      <rPr>
        <sz val="10"/>
        <rFont val="Arial"/>
        <family val="2"/>
      </rPr>
      <t>Suivi de réalisation en bâtiment</t>
    </r>
  </si>
  <si>
    <r>
      <rPr>
        <b/>
        <sz val="10"/>
        <rFont val="Arial"/>
        <family val="2"/>
      </rPr>
      <t>BTP1803</t>
    </r>
  </si>
  <si>
    <r>
      <rPr>
        <sz val="10"/>
        <rFont val="Arial"/>
        <family val="2"/>
      </rPr>
      <t>Réhabilitation de l’habitat</t>
    </r>
  </si>
  <si>
    <r>
      <rPr>
        <b/>
        <sz val="10"/>
        <rFont val="Arial"/>
        <family val="2"/>
      </rPr>
      <t>BTP1804</t>
    </r>
  </si>
  <si>
    <r>
      <rPr>
        <sz val="10"/>
        <rFont val="Arial"/>
        <family val="2"/>
      </rPr>
      <t>Isolation thermique et acoustique</t>
    </r>
  </si>
  <si>
    <r>
      <rPr>
        <b/>
        <sz val="10"/>
        <rFont val="Arial"/>
        <family val="2"/>
      </rPr>
      <t>BTP1202</t>
    </r>
  </si>
  <si>
    <r>
      <rPr>
        <sz val="10"/>
        <rFont val="Arial"/>
        <family val="2"/>
      </rPr>
      <t>Technicien en urbanisme</t>
    </r>
  </si>
  <si>
    <r>
      <rPr>
        <b/>
        <sz val="10"/>
        <rFont val="Arial"/>
        <family val="2"/>
      </rPr>
      <t>BTP1203</t>
    </r>
  </si>
  <si>
    <r>
      <rPr>
        <sz val="10"/>
        <rFont val="Arial"/>
        <family val="2"/>
      </rPr>
      <t>Installation en ventilation et conditionnement d’air</t>
    </r>
  </si>
  <si>
    <r>
      <rPr>
        <b/>
        <sz val="10"/>
        <rFont val="Arial"/>
        <family val="2"/>
      </rPr>
      <t>BTP1204</t>
    </r>
  </si>
  <si>
    <r>
      <rPr>
        <sz val="10"/>
        <rFont val="Arial"/>
        <family val="2"/>
      </rPr>
      <t>Métré tout corps d'Etat</t>
    </r>
  </si>
  <si>
    <r>
      <rPr>
        <b/>
        <sz val="10"/>
        <rFont val="Arial"/>
        <family val="2"/>
      </rPr>
      <t>BTP1205</t>
    </r>
  </si>
  <si>
    <r>
      <rPr>
        <sz val="10"/>
        <rFont val="Arial"/>
        <family val="2"/>
      </rPr>
      <t>Technicien en mécanique des sols</t>
    </r>
  </si>
  <si>
    <r>
      <rPr>
        <b/>
        <sz val="10"/>
        <rFont val="Arial"/>
        <family val="2"/>
      </rPr>
      <t>BTP1206</t>
    </r>
  </si>
  <si>
    <r>
      <rPr>
        <sz val="10"/>
        <rFont val="Arial"/>
        <family val="2"/>
      </rPr>
      <t>Technicien en travaux publics</t>
    </r>
  </si>
  <si>
    <r>
      <rPr>
        <b/>
        <sz val="10"/>
        <rFont val="Arial"/>
        <family val="2"/>
      </rPr>
      <t>BTP1207</t>
    </r>
  </si>
  <si>
    <r>
      <rPr>
        <sz val="10"/>
        <rFont val="Arial"/>
        <family val="2"/>
      </rPr>
      <t>Voieries et réseaux divers</t>
    </r>
  </si>
  <si>
    <r>
      <rPr>
        <b/>
        <sz val="10"/>
        <rFont val="Arial"/>
        <family val="2"/>
      </rPr>
      <t>BTP1208</t>
    </r>
  </si>
  <si>
    <r>
      <rPr>
        <sz val="10"/>
        <rFont val="Arial"/>
        <family val="2"/>
      </rPr>
      <t>Dessin d’étude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Architecture</t>
    </r>
  </si>
  <si>
    <r>
      <rPr>
        <b/>
        <sz val="10"/>
        <rFont val="Arial"/>
        <family val="2"/>
      </rPr>
      <t>BTP1209</t>
    </r>
  </si>
  <si>
    <r>
      <rPr>
        <sz val="10"/>
        <rFont val="Arial"/>
        <family val="2"/>
      </rPr>
      <t>Dessin d’étude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Béton armé</t>
    </r>
  </si>
  <si>
    <r>
      <rPr>
        <b/>
        <sz val="10"/>
        <rFont val="Arial"/>
        <family val="2"/>
      </rPr>
      <t>BTP0717</t>
    </r>
  </si>
  <si>
    <r>
      <rPr>
        <sz val="10"/>
        <rFont val="Arial"/>
        <family val="2"/>
      </rPr>
      <t>Travaux publics et ouvrages d’art</t>
    </r>
  </si>
  <si>
    <r>
      <rPr>
        <b/>
        <sz val="10"/>
        <rFont val="Arial"/>
        <family val="2"/>
      </rPr>
      <t>BTP1805</t>
    </r>
  </si>
  <si>
    <r>
      <rPr>
        <sz val="10"/>
        <rFont val="Arial"/>
        <family val="2"/>
      </rPr>
      <t>Optimisation énergétique des bâtiments</t>
    </r>
  </si>
  <si>
    <r>
      <rPr>
        <b/>
        <sz val="10"/>
        <rFont val="Arial"/>
        <family val="2"/>
      </rPr>
      <t>BTP0718</t>
    </r>
  </si>
  <si>
    <r>
      <rPr>
        <sz val="10"/>
        <rFont val="Arial"/>
        <family val="2"/>
      </rPr>
      <t>Géotechnique</t>
    </r>
  </si>
  <si>
    <r>
      <rPr>
        <b/>
        <sz val="10"/>
        <rFont val="Arial"/>
        <family val="2"/>
      </rPr>
      <t>BTP0719</t>
    </r>
  </si>
  <si>
    <r>
      <rPr>
        <sz val="10"/>
        <rFont val="Arial"/>
        <family val="2"/>
      </rPr>
      <t>Géomètre topographe</t>
    </r>
  </si>
  <si>
    <r>
      <rPr>
        <b/>
        <sz val="10"/>
        <rFont val="Arial"/>
        <family val="2"/>
      </rPr>
      <t>BTP0720</t>
    </r>
  </si>
  <si>
    <r>
      <rPr>
        <sz val="10"/>
        <rFont val="Arial"/>
        <family val="2"/>
      </rPr>
      <t>Conducteur de travaux bâtiment</t>
    </r>
  </si>
  <si>
    <r>
      <rPr>
        <b/>
        <sz val="10"/>
        <rFont val="Arial"/>
        <family val="2"/>
      </rPr>
      <t>BTP0721</t>
    </r>
  </si>
  <si>
    <r>
      <rPr>
        <b/>
        <sz val="10"/>
        <rFont val="Arial"/>
        <family val="2"/>
      </rPr>
      <t>BTP0722</t>
    </r>
  </si>
  <si>
    <r>
      <rPr>
        <sz val="10"/>
        <rFont val="Arial"/>
        <family val="2"/>
      </rPr>
      <t>Conducteur de travaux publics</t>
    </r>
  </si>
  <si>
    <r>
      <rPr>
        <b/>
        <sz val="10"/>
        <rFont val="Arial"/>
        <family val="2"/>
      </rPr>
      <t>BTP0723</t>
    </r>
  </si>
  <si>
    <r>
      <rPr>
        <sz val="10"/>
        <rFont val="Arial"/>
        <family val="2"/>
      </rPr>
      <t>Métreur vérificateur et étude de prix</t>
    </r>
  </si>
  <si>
    <r>
      <rPr>
        <b/>
        <sz val="10"/>
        <rFont val="Arial"/>
        <family val="2"/>
      </rPr>
      <t>BTP0724</t>
    </r>
  </si>
  <si>
    <r>
      <rPr>
        <sz val="10"/>
        <rFont val="Arial"/>
        <family val="2"/>
      </rPr>
      <t>Dessinateur projeteur en architecture</t>
    </r>
  </si>
  <si>
    <r>
      <rPr>
        <b/>
        <sz val="10"/>
        <rFont val="Arial"/>
        <family val="2"/>
      </rPr>
      <t>BTP0725</t>
    </r>
  </si>
  <si>
    <r>
      <rPr>
        <sz val="10"/>
        <rFont val="Arial"/>
        <family val="2"/>
      </rPr>
      <t>Dessinateur projeteur en béton armé</t>
    </r>
  </si>
  <si>
    <r>
      <rPr>
        <b/>
        <sz val="10"/>
        <rFont val="Arial"/>
        <family val="2"/>
      </rPr>
      <t>BTP0726</t>
    </r>
  </si>
  <si>
    <r>
      <rPr>
        <sz val="10"/>
        <rFont val="Arial"/>
        <family val="2"/>
      </rPr>
      <t>Urbanisme</t>
    </r>
  </si>
  <si>
    <r>
      <rPr>
        <b/>
        <sz val="10"/>
        <rFont val="Arial"/>
        <family val="2"/>
      </rPr>
      <t>BTP0727</t>
    </r>
  </si>
  <si>
    <r>
      <rPr>
        <sz val="10"/>
        <rFont val="Arial"/>
        <family val="2"/>
      </rPr>
      <t>Installation sanitaire</t>
    </r>
    <r>
      <rPr>
        <sz val="10"/>
        <color rgb="FFFF0000"/>
        <rFont val="Arial"/>
        <family val="2"/>
      </rPr>
      <t xml:space="preserve">, </t>
    </r>
    <r>
      <rPr>
        <sz val="10"/>
        <rFont val="Arial"/>
        <family val="2"/>
      </rPr>
      <t>chauffage et climatisation</t>
    </r>
  </si>
  <si>
    <r>
      <rPr>
        <b/>
        <sz val="10"/>
        <rFont val="Arial"/>
        <family val="2"/>
      </rPr>
      <t>BTP0728</t>
    </r>
  </si>
  <si>
    <r>
      <rPr>
        <sz val="10"/>
        <rFont val="Arial"/>
        <family val="2"/>
      </rPr>
      <t>Maquettiste en bâtiment et travaux publics</t>
    </r>
  </si>
  <si>
    <r>
      <rPr>
        <b/>
        <sz val="10"/>
        <rFont val="Arial"/>
        <family val="2"/>
      </rPr>
      <t>BTP0729</t>
    </r>
  </si>
  <si>
    <r>
      <rPr>
        <sz val="10"/>
        <rFont val="Arial"/>
        <family val="2"/>
      </rPr>
      <t>Architecture d’intérieur</t>
    </r>
  </si>
  <si>
    <r>
      <rPr>
        <b/>
        <sz val="10"/>
        <rFont val="Arial"/>
        <family val="2"/>
      </rPr>
      <t>BTP0730</t>
    </r>
  </si>
  <si>
    <r>
      <rPr>
        <sz val="10"/>
        <rFont val="Arial"/>
        <family val="2"/>
      </rPr>
      <t>Réhabilitation et rénovation de l’habitat</t>
    </r>
  </si>
  <si>
    <r>
      <rPr>
        <b/>
        <sz val="10"/>
        <rFont val="Arial"/>
        <family val="2"/>
      </rPr>
      <t>BTP1210</t>
    </r>
  </si>
  <si>
    <r>
      <rPr>
        <sz val="10"/>
        <rFont val="Arial"/>
        <family val="2"/>
      </rPr>
      <t>Méthode et organisation de chantier</t>
    </r>
  </si>
  <si>
    <r>
      <rPr>
        <b/>
        <sz val="10"/>
        <rFont val="Arial"/>
        <family val="2"/>
      </rPr>
      <t>BTP1211</t>
    </r>
  </si>
  <si>
    <r>
      <rPr>
        <sz val="10"/>
        <rFont val="Arial"/>
        <family val="2"/>
      </rPr>
      <t>Etude et économie de la construction</t>
    </r>
  </si>
  <si>
    <r>
      <rPr>
        <b/>
        <sz val="10"/>
        <rFont val="Arial"/>
        <family val="2"/>
      </rPr>
      <t>BTP1212</t>
    </r>
  </si>
  <si>
    <r>
      <rPr>
        <sz val="10"/>
        <rFont val="Arial"/>
        <family val="2"/>
      </rPr>
      <t>Cartographie</t>
    </r>
  </si>
  <si>
    <r>
      <rPr>
        <b/>
        <sz val="10"/>
        <rFont val="Arial"/>
        <family val="2"/>
      </rPr>
      <t>BTP1903</t>
    </r>
  </si>
  <si>
    <r>
      <rPr>
        <sz val="10"/>
        <rFont val="Arial"/>
        <family val="2"/>
      </rPr>
      <t>Energies renouvelables appliquées au bâtiment</t>
    </r>
  </si>
  <si>
    <r>
      <rPr>
        <b/>
        <sz val="10"/>
        <rFont val="Arial"/>
        <family val="2"/>
      </rPr>
      <t>BTP1904</t>
    </r>
  </si>
  <si>
    <r>
      <rPr>
        <sz val="10"/>
        <rFont val="Arial"/>
        <family val="2"/>
      </rPr>
      <t>Installation et maintenance des réseaux fluides médicaux</t>
    </r>
  </si>
  <si>
    <r>
      <rPr>
        <b/>
        <sz val="10"/>
        <rFont val="Arial"/>
        <family val="2"/>
      </rPr>
      <t>CIP1801</t>
    </r>
  </si>
  <si>
    <r>
      <rPr>
        <sz val="10"/>
        <rFont val="Arial"/>
        <family val="2"/>
      </rPr>
      <t>Fabrication des raccords et pièces spéciales en polyester renforcé de fibres de verre</t>
    </r>
  </si>
  <si>
    <r>
      <rPr>
        <sz val="10"/>
        <rFont val="Arial"/>
        <family val="2"/>
      </rPr>
      <t>Stratification en résine polyester</t>
    </r>
  </si>
  <si>
    <r>
      <rPr>
        <b/>
        <sz val="10"/>
        <rFont val="Arial"/>
        <family val="2"/>
      </rPr>
      <t>CIP1901</t>
    </r>
  </si>
  <si>
    <r>
      <rPr>
        <sz val="10"/>
        <rFont val="Arial"/>
        <family val="2"/>
      </rPr>
      <t>Plasturgie</t>
    </r>
  </si>
  <si>
    <r>
      <rPr>
        <b/>
        <sz val="10"/>
        <rFont val="Arial"/>
        <family val="2"/>
      </rPr>
      <t>CIP0702</t>
    </r>
  </si>
  <si>
    <r>
      <rPr>
        <sz val="10"/>
        <rFont val="Arial"/>
        <family val="2"/>
      </rPr>
      <t>Mise en forme des élastomères</t>
    </r>
  </si>
  <si>
    <r>
      <rPr>
        <b/>
        <sz val="10"/>
        <rFont val="Arial"/>
        <family val="2"/>
      </rPr>
      <t>CIP0703</t>
    </r>
  </si>
  <si>
    <r>
      <rPr>
        <sz val="10"/>
        <rFont val="Arial"/>
        <family val="2"/>
      </rPr>
      <t>Technicien Chimiste</t>
    </r>
  </si>
  <si>
    <r>
      <rPr>
        <b/>
        <sz val="10"/>
        <rFont val="Arial"/>
        <family val="2"/>
      </rPr>
      <t>CIP0704</t>
    </r>
  </si>
  <si>
    <r>
      <rPr>
        <sz val="10"/>
        <rFont val="Arial"/>
        <family val="2"/>
      </rPr>
      <t>Transformation du plastique</t>
    </r>
  </si>
  <si>
    <r>
      <rPr>
        <b/>
        <sz val="10"/>
        <rFont val="Arial"/>
        <family val="2"/>
      </rPr>
      <t>CIP0705</t>
    </r>
  </si>
  <si>
    <r>
      <rPr>
        <sz val="10"/>
        <rFont val="Arial"/>
        <family val="2"/>
      </rPr>
      <t>Fabrication de papiers et cartons</t>
    </r>
  </si>
  <si>
    <r>
      <rPr>
        <b/>
        <sz val="10"/>
        <rFont val="Arial"/>
        <family val="2"/>
      </rPr>
      <t>CIP0706</t>
    </r>
  </si>
  <si>
    <r>
      <rPr>
        <sz val="10"/>
        <rFont val="Arial"/>
        <family val="2"/>
      </rPr>
      <t>Chimie, peintures, colles et vernis</t>
    </r>
  </si>
  <si>
    <r>
      <rPr>
        <b/>
        <sz val="10"/>
        <rFont val="Arial"/>
        <family val="2"/>
      </rPr>
      <t>CIP0707</t>
    </r>
  </si>
  <si>
    <r>
      <rPr>
        <sz val="10"/>
        <rFont val="Arial"/>
        <family val="2"/>
      </rPr>
      <t>Production du verre et de la miroiterie</t>
    </r>
  </si>
  <si>
    <r>
      <rPr>
        <b/>
        <sz val="10"/>
        <rFont val="Arial"/>
        <family val="2"/>
      </rPr>
      <t>CIP0708</t>
    </r>
  </si>
  <si>
    <r>
      <rPr>
        <sz val="10"/>
        <rFont val="Arial"/>
        <family val="2"/>
      </rPr>
      <t>Transformation des gammes en élastomères</t>
    </r>
  </si>
  <si>
    <r>
      <rPr>
        <b/>
        <sz val="10"/>
        <rFont val="Arial"/>
        <family val="2"/>
      </rPr>
      <t>CIP0709</t>
    </r>
  </si>
  <si>
    <r>
      <rPr>
        <sz val="10"/>
        <rFont val="Arial"/>
        <family val="2"/>
      </rPr>
      <t>Contrôle de qualité des matières plastiques</t>
    </r>
  </si>
  <si>
    <r>
      <rPr>
        <b/>
        <sz val="10"/>
        <rFont val="Arial"/>
        <family val="2"/>
      </rPr>
      <t>CIP0710</t>
    </r>
  </si>
  <si>
    <r>
      <rPr>
        <sz val="10"/>
        <rFont val="Arial"/>
        <family val="2"/>
      </rPr>
      <t>Contrôle de qualité des détergents et cosmétiques</t>
    </r>
  </si>
  <si>
    <r>
      <rPr>
        <b/>
        <sz val="10"/>
        <rFont val="Arial"/>
        <family val="2"/>
      </rPr>
      <t>CIP0711</t>
    </r>
  </si>
  <si>
    <r>
      <rPr>
        <sz val="10"/>
        <rFont val="Arial"/>
        <family val="2"/>
      </rPr>
      <t>Contrôle de qualité verrerie</t>
    </r>
  </si>
  <si>
    <r>
      <rPr>
        <b/>
        <sz val="10"/>
        <rFont val="Arial"/>
        <family val="2"/>
      </rPr>
      <t>CIP0712</t>
    </r>
  </si>
  <si>
    <r>
      <rPr>
        <sz val="10"/>
        <rFont val="Arial"/>
        <family val="2"/>
      </rPr>
      <t>Contrôle de qualité des élastomères</t>
    </r>
  </si>
  <si>
    <r>
      <rPr>
        <b/>
        <sz val="10"/>
        <rFont val="Arial"/>
        <family val="2"/>
      </rPr>
      <t>CIP1201</t>
    </r>
  </si>
  <si>
    <r>
      <rPr>
        <sz val="10"/>
        <rFont val="Arial"/>
        <family val="2"/>
      </rPr>
      <t>Chimie industrielle</t>
    </r>
  </si>
  <si>
    <r>
      <rPr>
        <b/>
        <sz val="10"/>
        <rFont val="Arial"/>
        <family val="2"/>
      </rPr>
      <t>CIP1202</t>
    </r>
  </si>
  <si>
    <r>
      <rPr>
        <sz val="10"/>
        <rFont val="Arial"/>
        <family val="2"/>
      </rPr>
      <t>Hygiène, sécurité et environnement</t>
    </r>
  </si>
  <si>
    <r>
      <rPr>
        <b/>
        <sz val="10"/>
        <rFont val="Arial"/>
        <family val="2"/>
      </rPr>
      <t>CIP1802</t>
    </r>
  </si>
  <si>
    <r>
      <rPr>
        <sz val="10"/>
        <rFont val="Arial"/>
        <family val="2"/>
      </rPr>
      <t>Industries plastiques</t>
    </r>
  </si>
  <si>
    <r>
      <rPr>
        <b/>
        <sz val="10"/>
        <rFont val="Arial"/>
        <family val="2"/>
      </rPr>
      <t>CIP1803</t>
    </r>
  </si>
  <si>
    <r>
      <rPr>
        <sz val="10"/>
        <rFont val="Arial"/>
        <family val="2"/>
      </rPr>
      <t>Industries papetières</t>
    </r>
    <r>
      <rPr>
        <b/>
        <sz val="10"/>
        <rFont val="Arial"/>
        <family val="2"/>
      </rPr>
      <t xml:space="preserve">/Option :
</t>
    </r>
    <r>
      <rPr>
        <sz val="10"/>
        <rFont val="Arial"/>
        <family val="2"/>
      </rPr>
      <t>Transformation des papiers et cartons</t>
    </r>
  </si>
  <si>
    <r>
      <rPr>
        <b/>
        <sz val="10"/>
        <rFont val="Arial"/>
        <family val="2"/>
      </rPr>
      <t>CIP1804</t>
    </r>
  </si>
  <si>
    <r>
      <rPr>
        <sz val="10"/>
        <rFont val="Arial"/>
        <family val="2"/>
      </rPr>
      <t>Maintenance des systèmes de canalisations en polyester renforcé de fibres de verre</t>
    </r>
  </si>
  <si>
    <r>
      <rPr>
        <sz val="10"/>
        <rFont val="Arial"/>
        <family val="2"/>
      </rPr>
      <t>Serrurerie</t>
    </r>
  </si>
  <si>
    <r>
      <rPr>
        <b/>
        <sz val="10"/>
        <rFont val="Arial"/>
        <family val="2"/>
      </rPr>
      <t>CML1202</t>
    </r>
  </si>
  <si>
    <r>
      <rPr>
        <sz val="10"/>
        <rFont val="Arial"/>
        <family val="2"/>
      </rPr>
      <t>Tôlerie, Carrosserie automobile</t>
    </r>
  </si>
  <si>
    <r>
      <rPr>
        <b/>
        <sz val="10"/>
        <rFont val="Arial"/>
        <family val="2"/>
      </rPr>
      <t>CML0701</t>
    </r>
  </si>
  <si>
    <r>
      <rPr>
        <sz val="10"/>
        <rFont val="Arial"/>
        <family val="2"/>
      </rPr>
      <t>Soudage</t>
    </r>
  </si>
  <si>
    <r>
      <rPr>
        <b/>
        <sz val="10"/>
        <rFont val="Arial"/>
        <family val="2"/>
      </rPr>
      <t>CML0702</t>
    </r>
  </si>
  <si>
    <r>
      <rPr>
        <sz val="10"/>
        <rFont val="Arial"/>
        <family val="2"/>
      </rPr>
      <t>Tôlerie, carrosserie, peinture auto</t>
    </r>
  </si>
  <si>
    <r>
      <rPr>
        <b/>
        <sz val="10"/>
        <rFont val="Arial"/>
        <family val="2"/>
      </rPr>
      <t>CML0703</t>
    </r>
  </si>
  <si>
    <r>
      <rPr>
        <sz val="10"/>
        <rFont val="Arial"/>
        <family val="2"/>
      </rPr>
      <t>Menuiserie métallique</t>
    </r>
  </si>
  <si>
    <r>
      <rPr>
        <b/>
        <sz val="10"/>
        <rFont val="Arial"/>
        <family val="2"/>
      </rPr>
      <t>CML0704</t>
    </r>
  </si>
  <si>
    <r>
      <rPr>
        <sz val="10"/>
        <rFont val="Arial"/>
        <family val="2"/>
      </rPr>
      <t>Menuiserie aluminium et PVC</t>
    </r>
  </si>
  <si>
    <r>
      <rPr>
        <b/>
        <sz val="10"/>
        <rFont val="Arial"/>
        <family val="2"/>
      </rPr>
      <t>CML0705</t>
    </r>
  </si>
  <si>
    <r>
      <rPr>
        <sz val="10"/>
        <rFont val="Arial"/>
        <family val="2"/>
      </rPr>
      <t>Charpente métallique</t>
    </r>
  </si>
  <si>
    <r>
      <rPr>
        <b/>
        <sz val="10"/>
        <rFont val="Arial"/>
        <family val="2"/>
      </rPr>
      <t>CML0706</t>
    </r>
  </si>
  <si>
    <r>
      <rPr>
        <sz val="10"/>
        <rFont val="Arial"/>
        <family val="2"/>
      </rPr>
      <t>Opérateur en Peinture industrielle</t>
    </r>
  </si>
  <si>
    <r>
      <rPr>
        <b/>
        <sz val="10"/>
        <rFont val="Arial"/>
        <family val="2"/>
      </rPr>
      <t>CML0707</t>
    </r>
  </si>
  <si>
    <r>
      <rPr>
        <sz val="10"/>
        <rFont val="Arial"/>
        <family val="2"/>
      </rPr>
      <t>Chaudronnerie</t>
    </r>
  </si>
  <si>
    <r>
      <rPr>
        <b/>
        <sz val="10"/>
        <rFont val="Arial"/>
        <family val="2"/>
      </rPr>
      <t>CML0708</t>
    </r>
  </si>
  <si>
    <r>
      <rPr>
        <sz val="10"/>
        <rFont val="Arial"/>
        <family val="2"/>
      </rPr>
      <t>Soudage tuyauterie</t>
    </r>
  </si>
  <si>
    <r>
      <rPr>
        <b/>
        <sz val="10"/>
        <rFont val="Arial"/>
        <family val="2"/>
      </rPr>
      <t>CML0709</t>
    </r>
  </si>
  <si>
    <r>
      <rPr>
        <sz val="10"/>
        <rFont val="Arial"/>
        <family val="2"/>
      </rPr>
      <t>Contrôle qualité dimensionnelle en construction métallique</t>
    </r>
  </si>
  <si>
    <r>
      <rPr>
        <b/>
        <sz val="10"/>
        <rFont val="Arial"/>
        <family val="2"/>
      </rPr>
      <t>CML0710</t>
    </r>
  </si>
  <si>
    <r>
      <rPr>
        <sz val="10"/>
        <rFont val="Arial"/>
        <family val="2"/>
      </rPr>
      <t>Dessin en construction métallique</t>
    </r>
  </si>
  <si>
    <r>
      <rPr>
        <b/>
        <sz val="10"/>
        <rFont val="Arial"/>
        <family val="2"/>
      </rPr>
      <t>CML0711</t>
    </r>
  </si>
  <si>
    <r>
      <rPr>
        <sz val="10"/>
        <rFont val="Arial"/>
        <family val="2"/>
      </rPr>
      <t>Contrôle de soudage</t>
    </r>
  </si>
  <si>
    <r>
      <rPr>
        <b/>
        <sz val="10"/>
        <rFont val="Arial"/>
        <family val="2"/>
      </rPr>
      <t>CML0712</t>
    </r>
  </si>
  <si>
    <r>
      <rPr>
        <sz val="10"/>
        <rFont val="Arial"/>
        <family val="2"/>
      </rPr>
      <t>Fabrication en menuiserie aluminium et PVC</t>
    </r>
  </si>
  <si>
    <r>
      <rPr>
        <b/>
        <sz val="10"/>
        <rFont val="Arial"/>
        <family val="2"/>
      </rPr>
      <t>CML0713</t>
    </r>
  </si>
  <si>
    <r>
      <rPr>
        <sz val="10"/>
        <rFont val="Arial"/>
        <family val="2"/>
      </rPr>
      <t>Ordonnancement lancement en construction métallique</t>
    </r>
  </si>
  <si>
    <r>
      <rPr>
        <b/>
        <sz val="10"/>
        <rFont val="Arial"/>
        <family val="2"/>
      </rPr>
      <t>CML1203</t>
    </r>
  </si>
  <si>
    <r>
      <rPr>
        <sz val="10"/>
        <rFont val="Arial"/>
        <family val="2"/>
      </rPr>
      <t>Carrosserie peinture</t>
    </r>
  </si>
  <si>
    <r>
      <rPr>
        <b/>
        <sz val="10"/>
        <rFont val="Arial"/>
        <family val="2"/>
      </rPr>
      <t>CML1204</t>
    </r>
  </si>
  <si>
    <r>
      <rPr>
        <sz val="10"/>
        <rFont val="Arial"/>
        <family val="2"/>
      </rPr>
      <t>Soudage sur tôles et profilés</t>
    </r>
  </si>
  <si>
    <r>
      <rPr>
        <b/>
        <sz val="10"/>
        <rFont val="Arial"/>
        <family val="2"/>
      </rPr>
      <t>CML0714</t>
    </r>
  </si>
  <si>
    <r>
      <rPr>
        <sz val="10"/>
        <rFont val="Arial"/>
        <family val="2"/>
      </rPr>
      <t>Préparation méthodes en construction métallique</t>
    </r>
  </si>
  <si>
    <r>
      <rPr>
        <b/>
        <sz val="10"/>
        <rFont val="Arial"/>
        <family val="2"/>
      </rPr>
      <t>CML1205</t>
    </r>
  </si>
  <si>
    <r>
      <rPr>
        <sz val="10"/>
        <rFont val="Arial"/>
        <family val="2"/>
      </rPr>
      <t>Dessin d’étude en construction métallique</t>
    </r>
  </si>
  <si>
    <r>
      <rPr>
        <b/>
        <sz val="10"/>
        <rFont val="Arial"/>
        <family val="2"/>
      </rPr>
      <t>CML1206</t>
    </r>
  </si>
  <si>
    <r>
      <rPr>
        <sz val="10"/>
        <rFont val="Arial"/>
        <family val="2"/>
      </rPr>
      <t>Chaudronnerie, tuyauterie industrielle</t>
    </r>
  </si>
  <si>
    <r>
      <rPr>
        <b/>
        <sz val="10"/>
        <rFont val="Arial"/>
        <family val="2"/>
      </rPr>
      <t>CML0715</t>
    </r>
  </si>
  <si>
    <r>
      <rPr>
        <sz val="10"/>
        <rFont val="Arial"/>
        <family val="2"/>
      </rPr>
      <t>Etudes en charpente métallique</t>
    </r>
  </si>
  <si>
    <r>
      <rPr>
        <b/>
        <sz val="10"/>
        <rFont val="Arial"/>
        <family val="2"/>
      </rPr>
      <t>CML0716</t>
    </r>
  </si>
  <si>
    <r>
      <rPr>
        <sz val="10"/>
        <rFont val="Arial"/>
        <family val="2"/>
      </rPr>
      <t>Etudes et conception en menuiserie aluminium et PVC</t>
    </r>
  </si>
  <si>
    <r>
      <rPr>
        <b/>
        <sz val="10"/>
        <rFont val="Arial"/>
        <family val="2"/>
      </rPr>
      <t>CML0717</t>
    </r>
  </si>
  <si>
    <r>
      <rPr>
        <sz val="10"/>
        <rFont val="Arial"/>
        <family val="2"/>
      </rPr>
      <t>Soudage Industriel</t>
    </r>
  </si>
  <si>
    <r>
      <rPr>
        <b/>
        <sz val="10"/>
        <rFont val="Arial"/>
        <family val="2"/>
      </rPr>
      <t>CML1801</t>
    </r>
  </si>
  <si>
    <r>
      <rPr>
        <sz val="10"/>
        <rFont val="Arial"/>
        <family val="2"/>
      </rPr>
      <t>Conception et réalisation de carrosserie</t>
    </r>
  </si>
  <si>
    <r>
      <rPr>
        <sz val="10"/>
        <rFont val="Arial"/>
        <family val="2"/>
      </rPr>
      <t>Moulage en fonderie</t>
    </r>
  </si>
  <si>
    <r>
      <rPr>
        <b/>
        <sz val="10"/>
        <rFont val="Arial"/>
        <family val="2"/>
      </rPr>
      <t>CMS0701</t>
    </r>
  </si>
  <si>
    <r>
      <rPr>
        <sz val="10"/>
        <rFont val="Arial"/>
        <family val="2"/>
      </rPr>
      <t>Tournage</t>
    </r>
  </si>
  <si>
    <r>
      <rPr>
        <b/>
        <sz val="10"/>
        <rFont val="Arial"/>
        <family val="2"/>
      </rPr>
      <t>CMS0702</t>
    </r>
  </si>
  <si>
    <r>
      <rPr>
        <sz val="10"/>
        <rFont val="Arial"/>
        <family val="2"/>
      </rPr>
      <t>Fraisage</t>
    </r>
  </si>
  <si>
    <r>
      <rPr>
        <b/>
        <sz val="10"/>
        <rFont val="Arial"/>
        <family val="2"/>
      </rPr>
      <t>CMS0703</t>
    </r>
  </si>
  <si>
    <r>
      <rPr>
        <sz val="10"/>
        <rFont val="Arial"/>
        <family val="2"/>
      </rPr>
      <t>Affûtage</t>
    </r>
  </si>
  <si>
    <r>
      <rPr>
        <b/>
        <sz val="10"/>
        <rFont val="Arial"/>
        <family val="2"/>
      </rPr>
      <t>CMS0705</t>
    </r>
  </si>
  <si>
    <r>
      <rPr>
        <sz val="10"/>
        <rFont val="Arial"/>
        <family val="2"/>
      </rPr>
      <t>Mécanique d’entretien en construction mécanique et sidérurgique</t>
    </r>
  </si>
  <si>
    <r>
      <rPr>
        <b/>
        <sz val="10"/>
        <rFont val="Arial"/>
        <family val="2"/>
      </rPr>
      <t>CMS1201</t>
    </r>
  </si>
  <si>
    <r>
      <rPr>
        <sz val="10"/>
        <rFont val="Arial"/>
        <family val="2"/>
      </rPr>
      <t>Usinage</t>
    </r>
  </si>
  <si>
    <r>
      <rPr>
        <b/>
        <sz val="10"/>
        <rFont val="Arial"/>
        <family val="2"/>
      </rPr>
      <t>CMS1202</t>
    </r>
  </si>
  <si>
    <r>
      <rPr>
        <sz val="10"/>
        <rFont val="Arial"/>
        <family val="2"/>
      </rPr>
      <t>Rectification</t>
    </r>
  </si>
  <si>
    <r>
      <rPr>
        <b/>
        <sz val="10"/>
        <rFont val="Arial"/>
        <family val="2"/>
      </rPr>
      <t>CMS1203</t>
    </r>
  </si>
  <si>
    <r>
      <rPr>
        <sz val="10"/>
        <rFont val="Arial"/>
        <family val="2"/>
      </rPr>
      <t>Usinage sur tour à commande numérique</t>
    </r>
  </si>
  <si>
    <r>
      <rPr>
        <b/>
        <sz val="10"/>
        <rFont val="Arial"/>
        <family val="2"/>
      </rPr>
      <t>CMS1801</t>
    </r>
  </si>
  <si>
    <r>
      <rPr>
        <sz val="10"/>
        <rFont val="Arial"/>
        <family val="2"/>
      </rPr>
      <t>Montage ajustage en construction mécanique et sidérurgique</t>
    </r>
  </si>
  <si>
    <r>
      <rPr>
        <b/>
        <sz val="10"/>
        <rFont val="Arial"/>
        <family val="2"/>
      </rPr>
      <t>CMS0706</t>
    </r>
  </si>
  <si>
    <r>
      <rPr>
        <sz val="10"/>
        <rFont val="Arial"/>
        <family val="2"/>
      </rPr>
      <t>Préparation méthodes en construction mécanique et sidérurgique</t>
    </r>
  </si>
  <si>
    <r>
      <rPr>
        <b/>
        <sz val="10"/>
        <rFont val="Arial"/>
        <family val="2"/>
      </rPr>
      <t>CMS0707</t>
    </r>
  </si>
  <si>
    <r>
      <rPr>
        <sz val="10"/>
        <rFont val="Arial"/>
        <family val="2"/>
      </rPr>
      <t>Métrologie et contrôle de qualité</t>
    </r>
  </si>
  <si>
    <r>
      <rPr>
        <b/>
        <sz val="10"/>
        <rFont val="Arial"/>
        <family val="2"/>
      </rPr>
      <t>CMS0708</t>
    </r>
  </si>
  <si>
    <r>
      <rPr>
        <sz val="10"/>
        <rFont val="Arial"/>
        <family val="2"/>
      </rPr>
      <t>Dessin d’études en construction mécanique et sidérurgique</t>
    </r>
  </si>
  <si>
    <r>
      <rPr>
        <b/>
        <sz val="10"/>
        <rFont val="Arial"/>
        <family val="2"/>
      </rPr>
      <t>CMS0709</t>
    </r>
  </si>
  <si>
    <r>
      <rPr>
        <sz val="10"/>
        <rFont val="Arial"/>
        <family val="2"/>
      </rPr>
      <t>Maintenance industrielle en construction mécanique et sidérurgique</t>
    </r>
  </si>
  <si>
    <r>
      <rPr>
        <b/>
        <sz val="10"/>
        <rFont val="Arial"/>
        <family val="2"/>
      </rPr>
      <t>CMS0710</t>
    </r>
  </si>
  <si>
    <r>
      <rPr>
        <sz val="10"/>
        <rFont val="Arial"/>
        <family val="2"/>
      </rPr>
      <t xml:space="preserve">Productique mécanique/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Usinage</t>
    </r>
  </si>
  <si>
    <r>
      <rPr>
        <b/>
        <sz val="10"/>
        <rFont val="Arial"/>
        <family val="2"/>
      </rPr>
      <t>CMS0711</t>
    </r>
  </si>
  <si>
    <r>
      <rPr>
        <sz val="10"/>
        <rFont val="Arial"/>
        <family val="2"/>
      </rPr>
      <t xml:space="preserve">Productique mécanique/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Outillage</t>
    </r>
  </si>
  <si>
    <r>
      <rPr>
        <b/>
        <sz val="10"/>
        <rFont val="Arial"/>
        <family val="2"/>
      </rPr>
      <t>CMS1204</t>
    </r>
  </si>
  <si>
    <r>
      <rPr>
        <sz val="10"/>
        <rFont val="Arial"/>
        <family val="2"/>
      </rPr>
      <t>Usinage par abrasion</t>
    </r>
  </si>
  <si>
    <r>
      <rPr>
        <b/>
        <sz val="10"/>
        <rFont val="Arial"/>
        <family val="2"/>
      </rPr>
      <t>CMS0712</t>
    </r>
  </si>
  <si>
    <r>
      <rPr>
        <sz val="10"/>
        <rFont val="Arial"/>
        <family val="2"/>
      </rPr>
      <t>Fonderie</t>
    </r>
  </si>
  <si>
    <r>
      <rPr>
        <b/>
        <sz val="10"/>
        <rFont val="Arial"/>
        <family val="2"/>
      </rPr>
      <t>CMS0713</t>
    </r>
  </si>
  <si>
    <r>
      <rPr>
        <b/>
        <sz val="10"/>
        <rFont val="Arial"/>
        <family val="2"/>
      </rPr>
      <t>CMS0714</t>
    </r>
  </si>
  <si>
    <r>
      <rPr>
        <sz val="10"/>
        <rFont val="Arial"/>
        <family val="2"/>
      </rPr>
      <t>Etude et réalisation d’outillage</t>
    </r>
  </si>
  <si>
    <r>
      <rPr>
        <b/>
        <sz val="10"/>
        <rFont val="Arial"/>
        <family val="2"/>
      </rPr>
      <t>CMS0715</t>
    </r>
  </si>
  <si>
    <r>
      <rPr>
        <sz val="10"/>
        <rFont val="Arial"/>
        <family val="2"/>
      </rPr>
      <t>Mise en forme des matériaux par forgeage</t>
    </r>
  </si>
  <si>
    <r>
      <rPr>
        <b/>
        <sz val="10"/>
        <rFont val="Arial"/>
        <family val="2"/>
      </rPr>
      <t>CMS0716</t>
    </r>
  </si>
  <si>
    <r>
      <rPr>
        <sz val="10"/>
        <rFont val="Arial"/>
        <family val="2"/>
      </rPr>
      <t xml:space="preserve">Productique mécanique/
</t>
    </r>
    <r>
      <rPr>
        <b/>
        <sz val="10"/>
        <rFont val="Arial"/>
        <family val="2"/>
      </rPr>
      <t xml:space="preserve">Option </t>
    </r>
    <r>
      <rPr>
        <sz val="10"/>
        <rFont val="Arial"/>
        <family val="2"/>
      </rPr>
      <t>: Usinage</t>
    </r>
  </si>
  <si>
    <r>
      <rPr>
        <b/>
        <sz val="10"/>
        <rFont val="Arial"/>
        <family val="2"/>
      </rPr>
      <t>CMS0717</t>
    </r>
  </si>
  <si>
    <r>
      <rPr>
        <sz val="10"/>
        <rFont val="Arial"/>
        <family val="2"/>
      </rPr>
      <t>Fonderie alliages moulés</t>
    </r>
  </si>
  <si>
    <r>
      <rPr>
        <b/>
        <sz val="10"/>
        <rFont val="Arial"/>
        <family val="2"/>
      </rPr>
      <t>CMS1901</t>
    </r>
  </si>
  <si>
    <r>
      <rPr>
        <sz val="10"/>
        <rFont val="Arial"/>
        <family val="2"/>
      </rPr>
      <t>Traitement des matériaux</t>
    </r>
  </si>
  <si>
    <r>
      <rPr>
        <sz val="9"/>
        <rFont val="Arial"/>
        <family val="2"/>
      </rPr>
      <t>Fusion des deux spécialités « BTS Traitement des matériaux/Option : Traitement de surfaces et « BTS Traitement des matériaux/Option : Traitement thermique » Nomenclature édition 2018-Codes CMS1205 et CMS1206,</t>
    </r>
  </si>
  <si>
    <r>
      <rPr>
        <sz val="10"/>
        <rFont val="Arial"/>
        <family val="2"/>
      </rPr>
      <t>Piquage, montage chaussures, maroquinerie et vêtements en cuir</t>
    </r>
  </si>
  <si>
    <r>
      <rPr>
        <b/>
        <sz val="10"/>
        <rFont val="Arial"/>
        <family val="2"/>
      </rPr>
      <t>CPX1802</t>
    </r>
  </si>
  <si>
    <r>
      <rPr>
        <sz val="10"/>
        <rFont val="Arial"/>
        <family val="2"/>
      </rPr>
      <t>Montage et finition de chaussures</t>
    </r>
  </si>
  <si>
    <r>
      <rPr>
        <b/>
        <sz val="10"/>
        <rFont val="Arial"/>
        <family val="2"/>
      </rPr>
      <t>CPX0701</t>
    </r>
  </si>
  <si>
    <r>
      <rPr>
        <sz val="10"/>
        <rFont val="Arial"/>
        <family val="2"/>
      </rPr>
      <t>Cordonnerie et réparation d’articles en matériaux souples</t>
    </r>
  </si>
  <si>
    <r>
      <rPr>
        <b/>
        <sz val="10"/>
        <rFont val="Arial"/>
        <family val="2"/>
      </rPr>
      <t>CPX0702</t>
    </r>
  </si>
  <si>
    <r>
      <rPr>
        <sz val="10"/>
        <rFont val="Arial"/>
        <family val="2"/>
      </rPr>
      <t>Garniture auto et ameublement</t>
    </r>
  </si>
  <si>
    <r>
      <rPr>
        <b/>
        <sz val="10"/>
        <rFont val="Arial"/>
        <family val="2"/>
      </rPr>
      <t>CPX0703</t>
    </r>
  </si>
  <si>
    <r>
      <rPr>
        <sz val="10"/>
        <rFont val="Arial"/>
        <family val="2"/>
      </rPr>
      <t>Opérateur sur machines mécaniques de tannerie</t>
    </r>
  </si>
  <si>
    <r>
      <rPr>
        <b/>
        <sz val="10"/>
        <rFont val="Arial"/>
        <family val="2"/>
      </rPr>
      <t>CPX0704</t>
    </r>
  </si>
  <si>
    <r>
      <rPr>
        <sz val="10"/>
        <rFont val="Arial"/>
        <family val="2"/>
      </rPr>
      <t>Maroquinerie industrielle</t>
    </r>
  </si>
  <si>
    <r>
      <rPr>
        <b/>
        <sz val="10"/>
        <rFont val="Arial"/>
        <family val="2"/>
      </rPr>
      <t>CPX0705</t>
    </r>
  </si>
  <si>
    <r>
      <rPr>
        <sz val="10"/>
        <rFont val="Arial"/>
        <family val="2"/>
      </rPr>
      <t>Opérateur préparateur en tannerie</t>
    </r>
  </si>
  <si>
    <r>
      <rPr>
        <b/>
        <sz val="10"/>
        <rFont val="Arial"/>
        <family val="2"/>
      </rPr>
      <t>CPX1201</t>
    </r>
  </si>
  <si>
    <r>
      <rPr>
        <sz val="10"/>
        <rFont val="Arial"/>
        <family val="2"/>
      </rPr>
      <t>Coupeur, préparateur en chaussures, maroquinerie, ganterie et vêtements en cuir</t>
    </r>
  </si>
  <si>
    <r>
      <rPr>
        <b/>
        <sz val="10"/>
        <rFont val="Arial"/>
        <family val="2"/>
      </rPr>
      <t>CPX1803</t>
    </r>
  </si>
  <si>
    <r>
      <rPr>
        <sz val="10"/>
        <rFont val="Arial"/>
        <family val="2"/>
      </rPr>
      <t>Patron gradation de la chaussure et des matériaux souples</t>
    </r>
  </si>
  <si>
    <r>
      <rPr>
        <b/>
        <sz val="10"/>
        <rFont val="Arial"/>
        <family val="2"/>
      </rPr>
      <t>CPX0706</t>
    </r>
  </si>
  <si>
    <r>
      <rPr>
        <sz val="10"/>
        <rFont val="Arial"/>
        <family val="2"/>
      </rPr>
      <t>Tannerie</t>
    </r>
  </si>
  <si>
    <r>
      <rPr>
        <b/>
        <sz val="10"/>
        <rFont val="Arial"/>
        <family val="2"/>
      </rPr>
      <t>CPX0707</t>
    </r>
  </si>
  <si>
    <r>
      <rPr>
        <sz val="10"/>
        <rFont val="Arial"/>
        <family val="2"/>
      </rPr>
      <t>Chaussures et maroquinerie</t>
    </r>
  </si>
  <si>
    <r>
      <rPr>
        <b/>
        <sz val="10"/>
        <rFont val="Arial"/>
        <family val="2"/>
      </rPr>
      <t>CPX1804</t>
    </r>
  </si>
  <si>
    <r>
      <rPr>
        <sz val="10"/>
        <rFont val="Arial"/>
        <family val="2"/>
      </rPr>
      <t>Industries du cuir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Tannerie – Mégisserie</t>
    </r>
  </si>
  <si>
    <r>
      <rPr>
        <b/>
        <sz val="10"/>
        <rFont val="Arial"/>
        <family val="2"/>
      </rPr>
      <t>CPX0708</t>
    </r>
  </si>
  <si>
    <r>
      <rPr>
        <sz val="10"/>
        <rFont val="Arial"/>
        <family val="2"/>
      </rPr>
      <t>Productique de la chaussure</t>
    </r>
  </si>
  <si>
    <r>
      <rPr>
        <b/>
        <sz val="10"/>
        <rFont val="Arial"/>
        <family val="2"/>
      </rPr>
      <t>CPX1805</t>
    </r>
  </si>
  <si>
    <r>
      <rPr>
        <sz val="10"/>
        <rFont val="Arial"/>
        <family val="2"/>
      </rPr>
      <t>Contrôle de qualité dans les industries du cuir</t>
    </r>
  </si>
  <si>
    <r>
      <rPr>
        <sz val="10"/>
        <rFont val="Arial"/>
        <family val="2"/>
      </rPr>
      <t>Electricité automobile</t>
    </r>
  </si>
  <si>
    <r>
      <rPr>
        <b/>
        <sz val="10"/>
        <rFont val="Arial"/>
        <family val="2"/>
      </rPr>
      <t>ELE0702</t>
    </r>
  </si>
  <si>
    <r>
      <rPr>
        <sz val="10"/>
        <rFont val="Arial"/>
        <family val="2"/>
      </rPr>
      <t>Electricité industrielle</t>
    </r>
  </si>
  <si>
    <r>
      <rPr>
        <b/>
        <sz val="10"/>
        <rFont val="Arial"/>
        <family val="2"/>
      </rPr>
      <t>ELE0703</t>
    </r>
  </si>
  <si>
    <r>
      <rPr>
        <sz val="10"/>
        <rFont val="Arial"/>
        <family val="2"/>
      </rPr>
      <t>Electricité bâtiment</t>
    </r>
  </si>
  <si>
    <r>
      <rPr>
        <b/>
        <sz val="10"/>
        <rFont val="Arial"/>
        <family val="2"/>
      </rPr>
      <t>ELE1201</t>
    </r>
  </si>
  <si>
    <r>
      <rPr>
        <sz val="10"/>
        <rFont val="Arial"/>
        <family val="2"/>
      </rPr>
      <t>Installation panneaux solaires photovoltaïques et thermiques</t>
    </r>
  </si>
  <si>
    <r>
      <rPr>
        <b/>
        <sz val="10"/>
        <rFont val="Arial"/>
        <family val="2"/>
      </rPr>
      <t>ELE0704</t>
    </r>
  </si>
  <si>
    <r>
      <rPr>
        <sz val="10"/>
        <rFont val="Arial"/>
        <family val="2"/>
      </rPr>
      <t>Installation et entretien des appareils de froid et climatisation</t>
    </r>
  </si>
  <si>
    <r>
      <rPr>
        <b/>
        <sz val="10"/>
        <rFont val="Arial"/>
        <family val="2"/>
      </rPr>
      <t>ELE0705</t>
    </r>
  </si>
  <si>
    <r>
      <rPr>
        <sz val="10"/>
        <rFont val="Arial"/>
        <family val="2"/>
      </rPr>
      <t>Electromécanique</t>
    </r>
  </si>
  <si>
    <r>
      <rPr>
        <b/>
        <sz val="10"/>
        <rFont val="Arial"/>
        <family val="2"/>
      </rPr>
      <t>ELE0706</t>
    </r>
  </si>
  <si>
    <r>
      <rPr>
        <sz val="10"/>
        <rFont val="Arial"/>
        <family val="2"/>
      </rPr>
      <t>Réparation des appareils électroménagers</t>
    </r>
  </si>
  <si>
    <r>
      <rPr>
        <b/>
        <sz val="10"/>
        <rFont val="Arial"/>
        <family val="2"/>
      </rPr>
      <t>ELE1202</t>
    </r>
  </si>
  <si>
    <r>
      <rPr>
        <sz val="10"/>
        <rFont val="Arial"/>
        <family val="2"/>
      </rPr>
      <t>Electrotechnique</t>
    </r>
  </si>
  <si>
    <r>
      <rPr>
        <b/>
        <sz val="10"/>
        <rFont val="Arial"/>
        <family val="2"/>
      </rPr>
      <t>ELE1203</t>
    </r>
  </si>
  <si>
    <r>
      <rPr>
        <sz val="10"/>
        <rFont val="Arial"/>
        <family val="2"/>
      </rPr>
      <t>Entretien et maintenance du matériel de reprographie</t>
    </r>
  </si>
  <si>
    <r>
      <rPr>
        <b/>
        <sz val="10"/>
        <rFont val="Arial"/>
        <family val="2"/>
      </rPr>
      <t>ELE0707</t>
    </r>
  </si>
  <si>
    <r>
      <rPr>
        <sz val="10"/>
        <rFont val="Arial"/>
        <family val="2"/>
      </rPr>
      <t>Electronique automobile</t>
    </r>
  </si>
  <si>
    <r>
      <rPr>
        <b/>
        <sz val="10"/>
        <rFont val="Arial"/>
        <family val="2"/>
      </rPr>
      <t>ELE0708</t>
    </r>
  </si>
  <si>
    <r>
      <rPr>
        <b/>
        <sz val="10"/>
        <rFont val="Arial"/>
        <family val="2"/>
      </rPr>
      <t>ELE0709</t>
    </r>
  </si>
  <si>
    <r>
      <rPr>
        <sz val="10"/>
        <rFont val="Arial"/>
        <family val="2"/>
      </rPr>
      <t>Electronique industrielle</t>
    </r>
  </si>
  <si>
    <r>
      <rPr>
        <b/>
        <sz val="10"/>
        <rFont val="Arial"/>
        <family val="2"/>
      </rPr>
      <t>ELE1204</t>
    </r>
  </si>
  <si>
    <r>
      <rPr>
        <sz val="10"/>
        <rFont val="Arial"/>
        <family val="2"/>
      </rPr>
      <t>Froid industriel et climatisation</t>
    </r>
  </si>
  <si>
    <r>
      <rPr>
        <b/>
        <sz val="10"/>
        <rFont val="Arial"/>
        <family val="2"/>
      </rPr>
      <t>ELE1205</t>
    </r>
  </si>
  <si>
    <r>
      <rPr>
        <b/>
        <sz val="10"/>
        <rFont val="Arial"/>
        <family val="2"/>
      </rPr>
      <t>ELE1206</t>
    </r>
  </si>
  <si>
    <r>
      <rPr>
        <sz val="10"/>
        <rFont val="Arial"/>
        <family val="2"/>
      </rPr>
      <t>Maintenance des équipements informatiques</t>
    </r>
  </si>
  <si>
    <r>
      <rPr>
        <b/>
        <sz val="10"/>
        <rFont val="Arial"/>
        <family val="2"/>
      </rPr>
      <t>ELE1207</t>
    </r>
  </si>
  <si>
    <r>
      <rPr>
        <sz val="10"/>
        <rFont val="Arial"/>
        <family val="2"/>
      </rPr>
      <t>Installation et maintenance des panneaux solaires photovoltaïques</t>
    </r>
  </si>
  <si>
    <r>
      <rPr>
        <b/>
        <sz val="10"/>
        <rFont val="Arial"/>
        <family val="2"/>
      </rPr>
      <t>ELE1208</t>
    </r>
  </si>
  <si>
    <r>
      <rPr>
        <sz val="10"/>
        <rFont val="Arial"/>
        <family val="2"/>
      </rPr>
      <t>Installation et maintenance des panneaux solaires thermiques</t>
    </r>
  </si>
  <si>
    <r>
      <rPr>
        <b/>
        <sz val="10"/>
        <rFont val="Arial"/>
        <family val="2"/>
      </rPr>
      <t>ELE1210</t>
    </r>
  </si>
  <si>
    <r>
      <rPr>
        <sz val="10"/>
        <rFont val="Arial"/>
        <family val="2"/>
      </rPr>
      <t>Installation et dépannage des appareils électroménagers</t>
    </r>
  </si>
  <si>
    <r>
      <rPr>
        <b/>
        <sz val="10"/>
        <rFont val="Arial"/>
        <family val="2"/>
      </rPr>
      <t>ELE0711</t>
    </r>
  </si>
  <si>
    <r>
      <rPr>
        <sz val="10"/>
        <rFont val="Arial"/>
        <family val="2"/>
      </rPr>
      <t>Maintenance des ascenseurs</t>
    </r>
  </si>
  <si>
    <r>
      <rPr>
        <b/>
        <sz val="10"/>
        <rFont val="Arial"/>
        <family val="2"/>
      </rPr>
      <t>ELE1211</t>
    </r>
  </si>
  <si>
    <r>
      <rPr>
        <sz val="10"/>
        <rFont val="Arial"/>
        <family val="2"/>
      </rPr>
      <t>Electro-bobinage</t>
    </r>
  </si>
  <si>
    <r>
      <rPr>
        <b/>
        <sz val="10"/>
        <rFont val="Arial"/>
        <family val="2"/>
      </rPr>
      <t>ELE1212</t>
    </r>
  </si>
  <si>
    <r>
      <rPr>
        <sz val="10"/>
        <rFont val="Arial"/>
        <family val="2"/>
      </rPr>
      <t>Installation et maintenance des Eoliennes</t>
    </r>
  </si>
  <si>
    <r>
      <rPr>
        <b/>
        <sz val="10"/>
        <rFont val="Arial"/>
        <family val="2"/>
      </rPr>
      <t>ELE1801</t>
    </r>
  </si>
  <si>
    <r>
      <rPr>
        <sz val="10"/>
        <rFont val="Arial"/>
        <family val="2"/>
      </rPr>
      <t>Installation et maintenance des systèmes d’alarme et de vidéosurveillance</t>
    </r>
  </si>
  <si>
    <r>
      <rPr>
        <b/>
        <sz val="10"/>
        <rFont val="Arial"/>
        <family val="2"/>
      </rPr>
      <t>ELE1209</t>
    </r>
  </si>
  <si>
    <r>
      <rPr>
        <sz val="10"/>
        <rFont val="Arial"/>
        <family val="2"/>
      </rPr>
      <t>Maintenance des systèmes mécaniques automatisés</t>
    </r>
  </si>
  <si>
    <r>
      <rPr>
        <b/>
        <sz val="10"/>
        <rFont val="Arial"/>
        <family val="2"/>
      </rPr>
      <t>ELE0712</t>
    </r>
  </si>
  <si>
    <r>
      <rPr>
        <sz val="11"/>
        <rFont val="Calibri"/>
        <family val="2"/>
      </rPr>
      <t>Electrotechnique</t>
    </r>
  </si>
  <si>
    <r>
      <rPr>
        <b/>
        <sz val="10"/>
        <rFont val="Arial"/>
        <family val="2"/>
      </rPr>
      <t>ELE0713</t>
    </r>
  </si>
  <si>
    <r>
      <rPr>
        <sz val="11"/>
        <rFont val="Calibri"/>
        <family val="2"/>
      </rPr>
      <t>Maintenance industrielle</t>
    </r>
  </si>
  <si>
    <r>
      <rPr>
        <b/>
        <sz val="10"/>
        <rFont val="Arial"/>
        <family val="2"/>
      </rPr>
      <t>ELE0714</t>
    </r>
  </si>
  <si>
    <r>
      <rPr>
        <sz val="11"/>
        <rFont val="Calibri"/>
        <family val="2"/>
      </rPr>
      <t>Electricité industrielle</t>
    </r>
  </si>
  <si>
    <r>
      <rPr>
        <b/>
        <sz val="10"/>
        <rFont val="Arial"/>
        <family val="2"/>
      </rPr>
      <t>ELE0715</t>
    </r>
  </si>
  <si>
    <r>
      <rPr>
        <b/>
        <sz val="10"/>
        <rFont val="Arial"/>
        <family val="2"/>
      </rPr>
      <t>ELE0716</t>
    </r>
  </si>
  <si>
    <r>
      <rPr>
        <sz val="11"/>
        <rFont val="Calibri"/>
        <family val="2"/>
      </rPr>
      <t>Maintenance des équipements informatiques et bureautiques</t>
    </r>
  </si>
  <si>
    <r>
      <rPr>
        <b/>
        <sz val="10"/>
        <rFont val="Arial"/>
        <family val="2"/>
      </rPr>
      <t>ELE0717</t>
    </r>
  </si>
  <si>
    <r>
      <rPr>
        <sz val="11"/>
        <rFont val="Calibri"/>
        <family val="2"/>
      </rPr>
      <t>Maintenance des équipements audiovisuels</t>
    </r>
  </si>
  <si>
    <r>
      <rPr>
        <b/>
        <sz val="10"/>
        <rFont val="Arial"/>
        <family val="2"/>
      </rPr>
      <t>ELE0718</t>
    </r>
  </si>
  <si>
    <r>
      <rPr>
        <sz val="11"/>
        <rFont val="Calibri"/>
        <family val="2"/>
      </rPr>
      <t>Electronique industrielle</t>
    </r>
  </si>
  <si>
    <r>
      <rPr>
        <b/>
        <sz val="10"/>
        <rFont val="Arial"/>
        <family val="2"/>
      </rPr>
      <t>ELE0719</t>
    </r>
  </si>
  <si>
    <r>
      <rPr>
        <sz val="11"/>
        <rFont val="Calibri"/>
        <family val="2"/>
      </rPr>
      <t>Automatisme et régulation</t>
    </r>
  </si>
  <si>
    <r>
      <rPr>
        <b/>
        <sz val="10"/>
        <rFont val="Arial"/>
        <family val="2"/>
      </rPr>
      <t>ELE0720</t>
    </r>
  </si>
  <si>
    <r>
      <rPr>
        <sz val="11"/>
        <rFont val="Calibri"/>
        <family val="2"/>
      </rPr>
      <t>Maintenance matériel biomédical</t>
    </r>
  </si>
  <si>
    <r>
      <rPr>
        <b/>
        <sz val="10"/>
        <rFont val="Arial"/>
        <family val="2"/>
      </rPr>
      <t>ELE1213</t>
    </r>
  </si>
  <si>
    <r>
      <rPr>
        <sz val="10"/>
        <rFont val="Arial"/>
        <family val="2"/>
      </rPr>
      <t>Métrologie et instrumentation</t>
    </r>
  </si>
  <si>
    <r>
      <rPr>
        <b/>
        <sz val="10"/>
        <rFont val="Arial"/>
        <family val="2"/>
      </rPr>
      <t>ELE1214</t>
    </r>
  </si>
  <si>
    <r>
      <rPr>
        <sz val="10"/>
        <rFont val="Arial"/>
        <family val="2"/>
      </rPr>
      <t>Domotique</t>
    </r>
  </si>
  <si>
    <r>
      <rPr>
        <b/>
        <sz val="10"/>
        <rFont val="Arial"/>
        <family val="2"/>
      </rPr>
      <t>ELE1215</t>
    </r>
  </si>
  <si>
    <r>
      <rPr>
        <b/>
        <sz val="10"/>
        <rFont val="Arial"/>
        <family val="2"/>
      </rPr>
      <t>ELE1601</t>
    </r>
  </si>
  <si>
    <r>
      <rPr>
        <sz val="10"/>
        <rFont val="Arial"/>
        <family val="2"/>
      </rPr>
      <t>Efficacité énergétique et automatisme industriel</t>
    </r>
  </si>
  <si>
    <r>
      <rPr>
        <b/>
        <sz val="10"/>
        <rFont val="Arial"/>
        <family val="2"/>
      </rPr>
      <t>ELE1802</t>
    </r>
  </si>
  <si>
    <r>
      <rPr>
        <sz val="10"/>
        <rFont val="Arial"/>
        <family val="2"/>
      </rPr>
      <t>Maintenance des systèmes Option : Productique</t>
    </r>
  </si>
  <si>
    <r>
      <rPr>
        <b/>
        <sz val="10"/>
        <rFont val="Arial"/>
        <family val="2"/>
      </rPr>
      <t>ELE1803</t>
    </r>
  </si>
  <si>
    <r>
      <rPr>
        <sz val="10"/>
        <rFont val="Arial"/>
        <family val="2"/>
      </rPr>
      <t>Maintenance des systèmes énergétiques et fluidiques</t>
    </r>
  </si>
  <si>
    <r>
      <rPr>
        <b/>
        <sz val="10"/>
        <rFont val="Arial"/>
        <family val="2"/>
      </rPr>
      <t>ELE1804</t>
    </r>
  </si>
  <si>
    <r>
      <rPr>
        <sz val="10"/>
        <rFont val="Arial"/>
        <family val="2"/>
      </rPr>
      <t>Maintenance des systèmes éoliens</t>
    </r>
  </si>
  <si>
    <r>
      <rPr>
        <b/>
        <sz val="10"/>
        <rFont val="Arial"/>
        <family val="2"/>
      </rPr>
      <t>ELE1901</t>
    </r>
  </si>
  <si>
    <r>
      <rPr>
        <sz val="10"/>
        <rFont val="Arial"/>
        <family val="2"/>
      </rPr>
      <t>Installation et  maintenance d’</t>
    </r>
    <r>
      <rPr>
        <sz val="9"/>
        <rFont val="Arial"/>
        <family val="2"/>
      </rPr>
      <t>ascenseurs</t>
    </r>
  </si>
  <si>
    <r>
      <rPr>
        <sz val="10"/>
        <rFont val="Arial"/>
        <family val="2"/>
      </rPr>
      <t>Pâtisserie</t>
    </r>
  </si>
  <si>
    <r>
      <rPr>
        <b/>
        <sz val="10"/>
        <rFont val="Arial"/>
        <family val="2"/>
      </rPr>
      <t>HRT0702</t>
    </r>
  </si>
  <si>
    <r>
      <rPr>
        <sz val="10"/>
        <rFont val="Arial"/>
        <family val="2"/>
      </rPr>
      <t>Boulangerie viennoiserie</t>
    </r>
  </si>
  <si>
    <r>
      <rPr>
        <b/>
        <sz val="10"/>
        <rFont val="Arial"/>
        <family val="2"/>
      </rPr>
      <t>HRT0703</t>
    </r>
  </si>
  <si>
    <r>
      <rPr>
        <sz val="10"/>
        <rFont val="Arial"/>
        <family val="2"/>
      </rPr>
      <t>Restauration/</t>
    </r>
    <r>
      <rPr>
        <b/>
        <sz val="10"/>
        <rFont val="Arial"/>
        <family val="2"/>
      </rPr>
      <t xml:space="preserve">Option </t>
    </r>
    <r>
      <rPr>
        <sz val="10"/>
        <rFont val="Arial"/>
        <family val="2"/>
      </rPr>
      <t>: Cuisine traditionnelle</t>
    </r>
  </si>
  <si>
    <r>
      <rPr>
        <b/>
        <sz val="10"/>
        <rFont val="Arial"/>
        <family val="2"/>
      </rPr>
      <t>HRT0704</t>
    </r>
  </si>
  <si>
    <r>
      <rPr>
        <sz val="10"/>
        <rFont val="Arial"/>
        <family val="2"/>
      </rPr>
      <t>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Cuisine de collectivités</t>
    </r>
  </si>
  <si>
    <r>
      <rPr>
        <b/>
        <sz val="10"/>
        <rFont val="Arial"/>
        <family val="2"/>
      </rPr>
      <t>HRT0705</t>
    </r>
  </si>
  <si>
    <r>
      <rPr>
        <sz val="10"/>
        <rFont val="Arial"/>
        <family val="2"/>
      </rPr>
      <t>Hôtellerie - 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Restaurant</t>
    </r>
  </si>
  <si>
    <r>
      <rPr>
        <b/>
        <sz val="10"/>
        <rFont val="Arial"/>
        <family val="2"/>
      </rPr>
      <t>HRT0706</t>
    </r>
  </si>
  <si>
    <r>
      <rPr>
        <sz val="10"/>
        <rFont val="Arial"/>
        <family val="2"/>
      </rPr>
      <t>Hôtellerie - 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Cuisine</t>
    </r>
  </si>
  <si>
    <r>
      <rPr>
        <b/>
        <sz val="10"/>
        <rFont val="Arial"/>
        <family val="2"/>
      </rPr>
      <t>HRT1801</t>
    </r>
  </si>
  <si>
    <r>
      <rPr>
        <sz val="10"/>
        <rFont val="Arial"/>
        <family val="2"/>
      </rPr>
      <t>Hôtellerie - Restauration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Services en café</t>
    </r>
  </si>
  <si>
    <r>
      <rPr>
        <b/>
        <sz val="10"/>
        <rFont val="Arial"/>
        <family val="2"/>
      </rPr>
      <t>HRT1802</t>
    </r>
  </si>
  <si>
    <r>
      <rPr>
        <sz val="10"/>
        <rFont val="Arial"/>
        <family val="2"/>
      </rPr>
      <t>Hôtellerie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Services hôteliers</t>
    </r>
  </si>
  <si>
    <r>
      <rPr>
        <sz val="10"/>
        <rFont val="Arial"/>
        <family val="2"/>
      </rPr>
      <t>Cycle Moyen</t>
    </r>
  </si>
  <si>
    <r>
      <rPr>
        <b/>
        <sz val="10"/>
        <rFont val="Arial"/>
        <family val="2"/>
      </rPr>
      <t>HRT0707</t>
    </r>
  </si>
  <si>
    <r>
      <rPr>
        <sz val="10"/>
        <rFont val="Arial"/>
        <family val="2"/>
      </rPr>
      <t>Hôtellerie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Réception</t>
    </r>
  </si>
  <si>
    <r>
      <rPr>
        <b/>
        <sz val="10"/>
        <rFont val="Arial"/>
        <family val="2"/>
      </rPr>
      <t>HRT1201</t>
    </r>
  </si>
  <si>
    <r>
      <rPr>
        <sz val="10"/>
        <rFont val="Arial"/>
        <family val="2"/>
      </rPr>
      <t>Hôtellerie - 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Boucher hôtelier</t>
    </r>
  </si>
  <si>
    <r>
      <rPr>
        <b/>
        <sz val="10"/>
        <rFont val="Arial"/>
        <family val="2"/>
      </rPr>
      <t>HRT1803</t>
    </r>
  </si>
  <si>
    <r>
      <rPr>
        <sz val="10"/>
        <rFont val="Arial"/>
        <family val="2"/>
      </rPr>
      <t>Hôtellerie - Restauration/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Production culinaire</t>
    </r>
  </si>
  <si>
    <r>
      <rPr>
        <b/>
        <sz val="10"/>
        <rFont val="Arial"/>
        <family val="2"/>
      </rPr>
      <t>HRT1804</t>
    </r>
  </si>
  <si>
    <r>
      <rPr>
        <sz val="10"/>
        <rFont val="Arial"/>
        <family val="2"/>
      </rPr>
      <t xml:space="preserve">Hôtellerie-Restauration/ 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Service en restauration</t>
    </r>
  </si>
  <si>
    <r>
      <rPr>
        <sz val="9"/>
        <rFont val="Arial"/>
        <family val="2"/>
      </rPr>
      <t xml:space="preserve">Ancien intitulé « BT Hôtellerie-Restauration
</t>
    </r>
    <r>
      <rPr>
        <sz val="9"/>
        <rFont val="Arial"/>
        <family val="2"/>
      </rPr>
      <t>/Option : Service de table» Nomenclature, édition 2018</t>
    </r>
  </si>
  <si>
    <r>
      <rPr>
        <b/>
        <sz val="10"/>
        <rFont val="Arial"/>
        <family val="2"/>
      </rPr>
      <t>HRT0709</t>
    </r>
  </si>
  <si>
    <r>
      <rPr>
        <sz val="10"/>
        <rFont val="Arial"/>
        <family val="2"/>
      </rPr>
      <t>Hôtellerie/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Réception</t>
    </r>
  </si>
  <si>
    <r>
      <rPr>
        <b/>
        <sz val="10"/>
        <rFont val="Arial"/>
        <family val="2"/>
      </rPr>
      <t>HRT1202</t>
    </r>
  </si>
  <si>
    <r>
      <rPr>
        <sz val="10"/>
        <rFont val="Arial"/>
        <family val="2"/>
      </rPr>
      <t>Hôtellerie/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Hébergement</t>
    </r>
  </si>
  <si>
    <r>
      <rPr>
        <b/>
        <sz val="10"/>
        <rFont val="Arial"/>
        <family val="2"/>
      </rPr>
      <t>HRT0708</t>
    </r>
  </si>
  <si>
    <r>
      <rPr>
        <sz val="10"/>
        <rFont val="Arial"/>
        <family val="2"/>
      </rPr>
      <t>Tourisme/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Agence de voyage</t>
    </r>
  </si>
  <si>
    <r>
      <rPr>
        <b/>
        <sz val="10"/>
        <rFont val="Arial"/>
        <family val="2"/>
      </rPr>
      <t>HRT1805</t>
    </r>
  </si>
  <si>
    <r>
      <rPr>
        <sz val="10"/>
        <rFont val="Arial"/>
        <family val="2"/>
      </rPr>
      <t xml:space="preserve">Hôtellerie - Restauration/ 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Art de la table et du service</t>
    </r>
  </si>
  <si>
    <r>
      <rPr>
        <b/>
        <sz val="10"/>
        <rFont val="Arial"/>
        <family val="2"/>
      </rPr>
      <t>HRT1806</t>
    </r>
  </si>
  <si>
    <r>
      <rPr>
        <sz val="10"/>
        <rFont val="Arial"/>
        <family val="2"/>
      </rPr>
      <t xml:space="preserve">Hôtellerie - Restauration/ 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Arts culinaires</t>
    </r>
  </si>
  <si>
    <r>
      <rPr>
        <b/>
        <sz val="10"/>
        <rFont val="Arial"/>
        <family val="2"/>
      </rPr>
      <t>HTR1807</t>
    </r>
  </si>
  <si>
    <r>
      <rPr>
        <sz val="10"/>
        <rFont val="Arial"/>
        <family val="2"/>
      </rPr>
      <t xml:space="preserve">Hôtellerie - Restauration/ </t>
    </r>
    <r>
      <rPr>
        <b/>
        <sz val="10"/>
        <rFont val="Arial"/>
        <family val="2"/>
      </rPr>
      <t xml:space="preserve">Option:
</t>
    </r>
    <r>
      <rPr>
        <sz val="10"/>
        <rFont val="Arial"/>
        <family val="2"/>
      </rPr>
      <t>Cuisine traditionnelle</t>
    </r>
  </si>
  <si>
    <r>
      <rPr>
        <b/>
        <sz val="10"/>
        <rFont val="Arial"/>
        <family val="2"/>
      </rPr>
      <t>HRT1808</t>
    </r>
  </si>
  <si>
    <r>
      <rPr>
        <sz val="10"/>
        <rFont val="Arial"/>
        <family val="2"/>
      </rPr>
      <t>Hôtellerie/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Gestion et Administration hôtelières</t>
    </r>
  </si>
  <si>
    <r>
      <rPr>
        <b/>
        <sz val="10"/>
        <rFont val="Arial"/>
        <family val="2"/>
      </rPr>
      <t>HRT1902</t>
    </r>
  </si>
  <si>
    <r>
      <rPr>
        <sz val="10"/>
        <rFont val="Arial"/>
        <family val="2"/>
      </rPr>
      <t>Management en hôtellerie restauration</t>
    </r>
  </si>
  <si>
    <r>
      <rPr>
        <b/>
        <sz val="10"/>
        <rFont val="Arial"/>
        <family val="2"/>
      </rPr>
      <t>HRT0710</t>
    </r>
  </si>
  <si>
    <r>
      <rPr>
        <sz val="10"/>
        <rFont val="Arial"/>
        <family val="2"/>
      </rPr>
      <t>Tourisme/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Production et commercialisation</t>
    </r>
  </si>
  <si>
    <r>
      <rPr>
        <b/>
        <sz val="10"/>
        <rFont val="Arial"/>
        <family val="2"/>
      </rPr>
      <t>HRT0711</t>
    </r>
  </si>
  <si>
    <r>
      <rPr>
        <sz val="10"/>
        <rFont val="Arial"/>
        <family val="2"/>
      </rPr>
      <t>Animation et gestion touristique</t>
    </r>
  </si>
  <si>
    <r>
      <rPr>
        <b/>
        <sz val="10"/>
        <rFont val="Arial"/>
        <family val="2"/>
      </rPr>
      <t>HRT0712</t>
    </r>
  </si>
  <si>
    <r>
      <rPr>
        <sz val="10"/>
        <rFont val="Arial"/>
        <family val="2"/>
      </rPr>
      <t>Tourisme/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Guide de musée</t>
    </r>
  </si>
  <si>
    <r>
      <rPr>
        <b/>
        <sz val="10"/>
        <rFont val="Arial"/>
        <family val="2"/>
      </rPr>
      <t>HRT0713</t>
    </r>
  </si>
  <si>
    <r>
      <rPr>
        <b/>
        <sz val="10"/>
        <rFont val="Arial"/>
        <family val="2"/>
      </rPr>
      <t>HRT1809</t>
    </r>
  </si>
  <si>
    <r>
      <rPr>
        <sz val="10"/>
        <rFont val="Arial"/>
        <family val="2"/>
      </rPr>
      <t>Gestion hôtelière/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Hébergement</t>
    </r>
  </si>
  <si>
    <r>
      <rPr>
        <b/>
        <sz val="10"/>
        <rFont val="Arial"/>
        <family val="2"/>
      </rPr>
      <t>HRT1810</t>
    </r>
  </si>
  <si>
    <r>
      <rPr>
        <sz val="10"/>
        <rFont val="Arial"/>
        <family val="2"/>
      </rPr>
      <t>Gestion hôtelière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Réception</t>
    </r>
  </si>
  <si>
    <r>
      <rPr>
        <b/>
        <sz val="10"/>
        <rFont val="Arial"/>
        <family val="2"/>
      </rPr>
      <t>HRT1203</t>
    </r>
  </si>
  <si>
    <r>
      <rPr>
        <sz val="10"/>
        <rFont val="Arial"/>
        <family val="2"/>
      </rPr>
      <t>Tourisme/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Guide de tourisme local</t>
    </r>
  </si>
  <si>
    <r>
      <rPr>
        <sz val="10"/>
        <rFont val="Arial"/>
        <family val="2"/>
      </rPr>
      <t>Préparation des boissons et conserves</t>
    </r>
  </si>
  <si>
    <r>
      <rPr>
        <b/>
        <sz val="10"/>
        <rFont val="Arial"/>
        <family val="2"/>
      </rPr>
      <t>IAA0702</t>
    </r>
  </si>
  <si>
    <r>
      <rPr>
        <sz val="10"/>
        <rFont val="Arial"/>
        <family val="2"/>
      </rPr>
      <t>Production d’huiles d'olives</t>
    </r>
  </si>
  <si>
    <r>
      <rPr>
        <b/>
        <sz val="10"/>
        <rFont val="Arial"/>
        <family val="2"/>
      </rPr>
      <t>IAA0703</t>
    </r>
  </si>
  <si>
    <r>
      <rPr>
        <sz val="10"/>
        <rFont val="Arial"/>
        <family val="2"/>
      </rPr>
      <t>Préparation des corps gras</t>
    </r>
  </si>
  <si>
    <r>
      <rPr>
        <b/>
        <sz val="10"/>
        <rFont val="Arial"/>
        <family val="2"/>
      </rPr>
      <t>IAA0704</t>
    </r>
  </si>
  <si>
    <r>
      <rPr>
        <sz val="10"/>
        <rFont val="Arial"/>
        <family val="2"/>
      </rPr>
      <t>Préparation en confiserie, chocolaterie et biscuiterie</t>
    </r>
  </si>
  <si>
    <r>
      <rPr>
        <b/>
        <sz val="10"/>
        <rFont val="Arial"/>
        <family val="2"/>
      </rPr>
      <t>IAA0705</t>
    </r>
  </si>
  <si>
    <r>
      <rPr>
        <sz val="10"/>
        <rFont val="Arial"/>
        <family val="2"/>
      </rPr>
      <t>Boucherie et produits carnés</t>
    </r>
  </si>
  <si>
    <r>
      <rPr>
        <b/>
        <sz val="10"/>
        <rFont val="Arial"/>
        <family val="2"/>
      </rPr>
      <t>IAA0706</t>
    </r>
  </si>
  <si>
    <r>
      <rPr>
        <sz val="10"/>
        <rFont val="Arial"/>
        <family val="2"/>
      </rPr>
      <t>Transformation des dattes</t>
    </r>
  </si>
  <si>
    <r>
      <rPr>
        <b/>
        <sz val="10"/>
        <rFont val="Arial"/>
        <family val="2"/>
      </rPr>
      <t>IAA0707</t>
    </r>
  </si>
  <si>
    <r>
      <rPr>
        <sz val="10"/>
        <rFont val="Arial"/>
        <family val="2"/>
      </rPr>
      <t>Conservation et transformation des produits de la pêche</t>
    </r>
  </si>
  <si>
    <r>
      <rPr>
        <b/>
        <sz val="10"/>
        <rFont val="Arial"/>
        <family val="2"/>
      </rPr>
      <t>IAA1901</t>
    </r>
  </si>
  <si>
    <r>
      <rPr>
        <sz val="10"/>
        <rFont val="Arial"/>
        <family val="2"/>
      </rPr>
      <t>Fromagerie</t>
    </r>
  </si>
  <si>
    <r>
      <rPr>
        <b/>
        <sz val="10"/>
        <rFont val="Arial"/>
        <family val="2"/>
      </rPr>
      <t>IAA0708</t>
    </r>
  </si>
  <si>
    <r>
      <rPr>
        <sz val="10"/>
        <rFont val="Arial"/>
        <family val="2"/>
      </rPr>
      <t>Production et raffinage des huiles alimentaires</t>
    </r>
  </si>
  <si>
    <r>
      <rPr>
        <b/>
        <sz val="10"/>
        <rFont val="Arial"/>
        <family val="2"/>
      </rPr>
      <t>IAA0709</t>
    </r>
  </si>
  <si>
    <r>
      <rPr>
        <sz val="10"/>
        <rFont val="Arial"/>
        <family val="2"/>
      </rPr>
      <t>Production des aliments d’animaux</t>
    </r>
  </si>
  <si>
    <r>
      <rPr>
        <b/>
        <sz val="10"/>
        <rFont val="Arial"/>
        <family val="2"/>
      </rPr>
      <t>IAA1201</t>
    </r>
  </si>
  <si>
    <r>
      <rPr>
        <sz val="10"/>
        <rFont val="Arial"/>
        <family val="2"/>
      </rPr>
      <t>Technologie de la confiserie, de la chocolaterie et biscuiterie</t>
    </r>
  </si>
  <si>
    <r>
      <rPr>
        <b/>
        <sz val="10"/>
        <rFont val="Arial"/>
        <family val="2"/>
      </rPr>
      <t>IAA1801</t>
    </r>
  </si>
  <si>
    <r>
      <rPr>
        <sz val="10"/>
        <rFont val="Arial"/>
        <family val="2"/>
      </rPr>
      <t>Conditionnement des produits agroalimentaires</t>
    </r>
  </si>
  <si>
    <r>
      <rPr>
        <b/>
        <sz val="10"/>
        <rFont val="Arial"/>
        <family val="2"/>
      </rPr>
      <t>IAA1802</t>
    </r>
  </si>
  <si>
    <r>
      <rPr>
        <sz val="10"/>
        <rFont val="Arial"/>
        <family val="2"/>
      </rPr>
      <t>Technologie de transformation des dattes</t>
    </r>
  </si>
  <si>
    <r>
      <rPr>
        <b/>
        <sz val="10"/>
        <rFont val="Arial"/>
        <family val="2"/>
      </rPr>
      <t>IAA1803</t>
    </r>
  </si>
  <si>
    <r>
      <rPr>
        <sz val="10"/>
        <rFont val="Arial"/>
        <family val="2"/>
      </rPr>
      <t>Transformation des viandes</t>
    </r>
  </si>
  <si>
    <r>
      <rPr>
        <b/>
        <sz val="10"/>
        <rFont val="Arial"/>
        <family val="2"/>
      </rPr>
      <t>IAA1902</t>
    </r>
  </si>
  <si>
    <r>
      <rPr>
        <sz val="10"/>
        <rFont val="Arial"/>
        <family val="2"/>
      </rPr>
      <t>Transformation laitière</t>
    </r>
  </si>
  <si>
    <r>
      <rPr>
        <b/>
        <sz val="10"/>
        <rFont val="Arial"/>
        <family val="2"/>
      </rPr>
      <t>IAA0710</t>
    </r>
  </si>
  <si>
    <r>
      <rPr>
        <sz val="10"/>
        <rFont val="Arial"/>
        <family val="2"/>
      </rPr>
      <t>Contrôle et conditionnement des produits laitiers</t>
    </r>
  </si>
  <si>
    <r>
      <rPr>
        <b/>
        <sz val="10"/>
        <rFont val="Arial"/>
        <family val="2"/>
      </rPr>
      <t>IAA1903</t>
    </r>
  </si>
  <si>
    <r>
      <rPr>
        <sz val="10"/>
        <rFont val="Arial"/>
        <family val="2"/>
      </rPr>
      <t>Fromage et produits laitiers</t>
    </r>
  </si>
  <si>
    <r>
      <rPr>
        <b/>
        <sz val="10"/>
        <rFont val="Arial"/>
        <family val="2"/>
      </rPr>
      <t>IAA0711</t>
    </r>
  </si>
  <si>
    <r>
      <rPr>
        <sz val="10"/>
        <rFont val="Arial"/>
        <family val="2"/>
      </rPr>
      <t>Production des boissons et conserves</t>
    </r>
  </si>
  <si>
    <r>
      <rPr>
        <b/>
        <sz val="10"/>
        <rFont val="Arial"/>
        <family val="2"/>
      </rPr>
      <t>IAA0712</t>
    </r>
  </si>
  <si>
    <r>
      <rPr>
        <sz val="10"/>
        <rFont val="Arial"/>
        <family val="2"/>
      </rPr>
      <t>Transformation des céréales</t>
    </r>
  </si>
  <si>
    <r>
      <rPr>
        <b/>
        <sz val="10"/>
        <rFont val="Arial"/>
        <family val="2"/>
      </rPr>
      <t>IAA0713</t>
    </r>
  </si>
  <si>
    <r>
      <rPr>
        <sz val="10"/>
        <rFont val="Arial"/>
        <family val="2"/>
      </rPr>
      <t>Contrôle de qualité dans les industries agroalimentaires</t>
    </r>
  </si>
  <si>
    <r>
      <rPr>
        <b/>
        <sz val="10"/>
        <rFont val="Arial"/>
        <family val="2"/>
      </rPr>
      <t>IAA0714</t>
    </r>
  </si>
  <si>
    <r>
      <rPr>
        <sz val="10"/>
        <rFont val="Arial"/>
        <family val="2"/>
      </rPr>
      <t>Production des corps gras</t>
    </r>
  </si>
  <si>
    <r>
      <rPr>
        <sz val="10"/>
        <rFont val="Arial"/>
        <family val="2"/>
      </rPr>
      <t>Technicien de plancher</t>
    </r>
  </si>
  <si>
    <r>
      <rPr>
        <b/>
        <sz val="10"/>
        <rFont val="Arial"/>
        <family val="2"/>
      </rPr>
      <t>INP1201</t>
    </r>
  </si>
  <si>
    <r>
      <rPr>
        <sz val="10"/>
        <rFont val="Arial"/>
        <family val="2"/>
      </rPr>
      <t>Accrocheur</t>
    </r>
  </si>
  <si>
    <r>
      <rPr>
        <b/>
        <sz val="10"/>
        <rFont val="Arial"/>
        <family val="2"/>
      </rPr>
      <t>INP1202</t>
    </r>
  </si>
  <si>
    <r>
      <rPr>
        <sz val="10"/>
        <rFont val="Arial"/>
        <family val="2"/>
      </rPr>
      <t>Mécanicien de sonde</t>
    </r>
  </si>
  <si>
    <r>
      <rPr>
        <b/>
        <sz val="10"/>
        <rFont val="Arial"/>
        <family val="2"/>
      </rPr>
      <t>INP1203</t>
    </r>
  </si>
  <si>
    <r>
      <rPr>
        <sz val="10"/>
        <rFont val="Arial"/>
        <family val="2"/>
      </rPr>
      <t>Electricien de sonde</t>
    </r>
  </si>
  <si>
    <r>
      <rPr>
        <b/>
        <sz val="10"/>
        <rFont val="Arial"/>
        <family val="2"/>
      </rPr>
      <t>INP1802</t>
    </r>
  </si>
  <si>
    <r>
      <rPr>
        <sz val="10"/>
        <rFont val="Arial"/>
        <family val="2"/>
      </rPr>
      <t xml:space="preserve">Industries pétrolières/ 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Travaux aux puits</t>
    </r>
  </si>
  <si>
    <r>
      <rPr>
        <b/>
        <sz val="10"/>
        <rFont val="Arial"/>
        <family val="2"/>
      </rPr>
      <t>INP1803</t>
    </r>
  </si>
  <si>
    <r>
      <rPr>
        <sz val="10"/>
        <rFont val="Arial"/>
        <family val="2"/>
      </rPr>
      <t xml:space="preserve">Industries pétrolières/ 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Mesures</t>
    </r>
  </si>
  <si>
    <r>
      <rPr>
        <b/>
        <sz val="10"/>
        <rFont val="Arial"/>
        <family val="2"/>
      </rPr>
      <t>INP1804</t>
    </r>
  </si>
  <si>
    <r>
      <rPr>
        <sz val="10"/>
        <rFont val="Arial"/>
        <family val="2"/>
      </rPr>
      <t xml:space="preserve">Industries pétrolières/ </t>
    </r>
    <r>
      <rPr>
        <b/>
        <sz val="10"/>
        <rFont val="Arial"/>
        <family val="2"/>
      </rPr>
      <t xml:space="preserve">Option :
</t>
    </r>
    <r>
      <rPr>
        <sz val="10"/>
        <rFont val="Arial"/>
        <family val="2"/>
      </rPr>
      <t>Instrumentation</t>
    </r>
  </si>
  <si>
    <r>
      <rPr>
        <b/>
        <sz val="10"/>
        <rFont val="Arial"/>
        <family val="2"/>
      </rPr>
      <t>INP1204</t>
    </r>
  </si>
  <si>
    <r>
      <rPr>
        <sz val="10"/>
        <rFont val="Arial"/>
        <family val="2"/>
      </rPr>
      <t xml:space="preserve">Industries pétrolières/ 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Hygiène et Sécurité Industrielles</t>
    </r>
  </si>
  <si>
    <r>
      <rPr>
        <sz val="9"/>
        <rFont val="Arial"/>
        <family val="2"/>
      </rPr>
      <t>Ancien intitulé « BTS Sécurité industrielle » nomenclature, édition 2018 - code spécialité CML1207</t>
    </r>
  </si>
  <si>
    <r>
      <rPr>
        <sz val="10"/>
        <rFont val="Arial"/>
        <family val="2"/>
      </rPr>
      <t>Réparation des téléphones fixes et mobiles</t>
    </r>
  </si>
  <si>
    <r>
      <rPr>
        <b/>
        <sz val="10"/>
        <rFont val="Arial"/>
        <family val="2"/>
      </rPr>
      <t>INT1202</t>
    </r>
  </si>
  <si>
    <r>
      <rPr>
        <sz val="10"/>
        <rFont val="Arial"/>
        <family val="2"/>
      </rPr>
      <t>Opérateur micro-informatique</t>
    </r>
  </si>
  <si>
    <r>
      <rPr>
        <sz val="10"/>
        <rFont val="Arial"/>
        <family val="2"/>
      </rPr>
      <t>FP/FA</t>
    </r>
  </si>
  <si>
    <r>
      <rPr>
        <b/>
        <sz val="10"/>
        <rFont val="Arial"/>
        <family val="2"/>
      </rPr>
      <t>INT1203</t>
    </r>
  </si>
  <si>
    <r>
      <rPr>
        <sz val="10"/>
        <rFont val="Arial"/>
        <family val="2"/>
      </rPr>
      <t>Installation et réparation des équipements de télécommunications</t>
    </r>
  </si>
  <si>
    <r>
      <rPr>
        <b/>
        <sz val="10"/>
        <rFont val="Arial"/>
        <family val="2"/>
      </rPr>
      <t>INT0701</t>
    </r>
  </si>
  <si>
    <r>
      <rPr>
        <sz val="10"/>
        <rFont val="Arial"/>
        <family val="2"/>
      </rPr>
      <t>Exploitant informatique</t>
    </r>
  </si>
  <si>
    <r>
      <rPr>
        <b/>
        <sz val="10"/>
        <rFont val="Arial"/>
        <family val="2"/>
      </rPr>
      <t>INT0702</t>
    </r>
  </si>
  <si>
    <r>
      <rPr>
        <sz val="10"/>
        <rFont val="Arial"/>
        <family val="2"/>
      </rPr>
      <t>Assistant multimédia</t>
    </r>
  </si>
  <si>
    <r>
      <rPr>
        <b/>
        <sz val="10"/>
        <rFont val="Arial"/>
        <family val="2"/>
      </rPr>
      <t>INT1204</t>
    </r>
  </si>
  <si>
    <r>
      <rPr>
        <sz val="10"/>
        <rFont val="Arial"/>
        <family val="2"/>
      </rPr>
      <t>Informatique/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Programmation</t>
    </r>
  </si>
  <si>
    <r>
      <rPr>
        <b/>
        <sz val="10"/>
        <rFont val="Arial"/>
        <family val="2"/>
      </rPr>
      <t>INT1205</t>
    </r>
  </si>
  <si>
    <r>
      <rPr>
        <sz val="10"/>
        <rFont val="Arial"/>
        <family val="2"/>
      </rPr>
      <t>Informatique de gestion</t>
    </r>
  </si>
  <si>
    <r>
      <rPr>
        <b/>
        <sz val="10"/>
        <rFont val="Arial"/>
        <family val="2"/>
      </rPr>
      <t>INT1206</t>
    </r>
  </si>
  <si>
    <r>
      <rPr>
        <sz val="10"/>
        <rFont val="Arial"/>
        <family val="2"/>
      </rPr>
      <t>Installation réseaux télécom</t>
    </r>
  </si>
  <si>
    <r>
      <rPr>
        <b/>
        <sz val="10"/>
        <rFont val="Arial"/>
        <family val="2"/>
      </rPr>
      <t>INT0703</t>
    </r>
  </si>
  <si>
    <r>
      <rPr>
        <sz val="10"/>
        <rFont val="Arial"/>
        <family val="2"/>
      </rPr>
      <t>Informatique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Bases de données</t>
    </r>
  </si>
  <si>
    <r>
      <rPr>
        <b/>
        <sz val="10"/>
        <rFont val="Arial"/>
        <family val="2"/>
      </rPr>
      <t>INT0704</t>
    </r>
  </si>
  <si>
    <r>
      <rPr>
        <sz val="10"/>
        <rFont val="Arial"/>
        <family val="2"/>
      </rPr>
      <t>Informatique/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Maintenance des systèmes informatiques</t>
    </r>
  </si>
  <si>
    <r>
      <rPr>
        <b/>
        <sz val="10"/>
        <rFont val="Arial"/>
        <family val="2"/>
      </rPr>
      <t>INT1208</t>
    </r>
  </si>
  <si>
    <r>
      <rPr>
        <sz val="10"/>
        <rFont val="Arial"/>
        <family val="2"/>
      </rPr>
      <t>Montage fibre optique</t>
    </r>
  </si>
  <si>
    <r>
      <rPr>
        <b/>
        <sz val="10"/>
        <rFont val="Arial"/>
        <family val="2"/>
      </rPr>
      <t>INT1601</t>
    </r>
  </si>
  <si>
    <r>
      <rPr>
        <sz val="10"/>
        <rFont val="Arial"/>
        <family val="2"/>
      </rPr>
      <t>Informatique/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Développeur Web et multimédia</t>
    </r>
  </si>
  <si>
    <r>
      <rPr>
        <b/>
        <sz val="10"/>
        <rFont val="Arial"/>
        <family val="2"/>
      </rPr>
      <t>INT1801</t>
    </r>
  </si>
  <si>
    <r>
      <rPr>
        <sz val="10"/>
        <rFont val="Arial"/>
        <family val="2"/>
      </rPr>
      <t>Systèmes numériques/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Informatique et réseaux</t>
    </r>
  </si>
  <si>
    <r>
      <rPr>
        <b/>
        <sz val="10"/>
        <rFont val="Arial"/>
        <family val="2"/>
      </rPr>
      <t>INT0705</t>
    </r>
  </si>
  <si>
    <r>
      <rPr>
        <sz val="10"/>
        <rFont val="Arial"/>
        <family val="2"/>
      </rPr>
      <t>Administration et sécurité des réseaux informatiques</t>
    </r>
  </si>
  <si>
    <r>
      <rPr>
        <b/>
        <sz val="10"/>
        <rFont val="Arial"/>
        <family val="2"/>
      </rPr>
      <t>INT1207</t>
    </r>
  </si>
  <si>
    <r>
      <rPr>
        <sz val="10"/>
        <rFont val="Arial"/>
        <family val="2"/>
      </rPr>
      <t>Télécommunications</t>
    </r>
  </si>
  <si>
    <r>
      <rPr>
        <b/>
        <sz val="10"/>
        <rFont val="Arial"/>
        <family val="2"/>
      </rPr>
      <t>INT1701</t>
    </r>
  </si>
  <si>
    <r>
      <rPr>
        <sz val="10"/>
        <rFont val="Arial"/>
        <family val="2"/>
      </rPr>
      <t>Energie et environnement télécom</t>
    </r>
  </si>
  <si>
    <r>
      <rPr>
        <b/>
        <sz val="10"/>
        <rFont val="Arial"/>
        <family val="2"/>
      </rPr>
      <t>INT1702</t>
    </r>
  </si>
  <si>
    <r>
      <rPr>
        <sz val="10"/>
        <rFont val="Arial"/>
        <family val="2"/>
      </rPr>
      <t>Radio –Télécommunications</t>
    </r>
  </si>
  <si>
    <r>
      <rPr>
        <b/>
        <sz val="10"/>
        <rFont val="Arial"/>
        <family val="2"/>
      </rPr>
      <t>INT1703</t>
    </r>
  </si>
  <si>
    <r>
      <rPr>
        <sz val="10"/>
        <rFont val="Arial"/>
        <family val="2"/>
      </rPr>
      <t>Réseaux télécoms filaires</t>
    </r>
  </si>
  <si>
    <r>
      <rPr>
        <b/>
        <sz val="10"/>
        <rFont val="Arial"/>
        <family val="2"/>
      </rPr>
      <t>INT1704</t>
    </r>
  </si>
  <si>
    <r>
      <rPr>
        <sz val="10"/>
        <rFont val="Arial"/>
        <family val="2"/>
      </rPr>
      <t>Informatique/</t>
    </r>
    <r>
      <rPr>
        <b/>
        <sz val="10"/>
        <rFont val="Arial"/>
        <family val="2"/>
      </rPr>
      <t xml:space="preserve">Option </t>
    </r>
    <r>
      <rPr>
        <sz val="10"/>
        <rFont val="Arial"/>
        <family val="2"/>
      </rPr>
      <t>: Administration Cloud computing et virtualisation</t>
    </r>
  </si>
  <si>
    <r>
      <rPr>
        <b/>
        <sz val="10"/>
        <rFont val="Arial"/>
        <family val="2"/>
      </rPr>
      <t>INT1705</t>
    </r>
  </si>
  <si>
    <r>
      <rPr>
        <sz val="10"/>
        <rFont val="Arial"/>
        <family val="2"/>
      </rPr>
      <t>Informatique</t>
    </r>
    <r>
      <rPr>
        <b/>
        <sz val="10"/>
        <rFont val="Arial"/>
        <family val="2"/>
      </rPr>
      <t xml:space="preserve">/ Option : </t>
    </r>
    <r>
      <rPr>
        <sz val="10"/>
        <rFont val="Arial"/>
        <family val="2"/>
      </rPr>
      <t>Administration data center</t>
    </r>
  </si>
  <si>
    <r>
      <rPr>
        <b/>
        <sz val="10"/>
        <rFont val="Arial"/>
        <family val="2"/>
      </rPr>
      <t>INT1706</t>
    </r>
  </si>
  <si>
    <r>
      <rPr>
        <sz val="10"/>
        <rFont val="Arial"/>
        <family val="2"/>
      </rPr>
      <t xml:space="preserve">Informatique </t>
    </r>
    <r>
      <rPr>
        <b/>
        <sz val="10"/>
        <rFont val="Arial"/>
        <family val="2"/>
      </rPr>
      <t xml:space="preserve">/Option : </t>
    </r>
    <r>
      <rPr>
        <sz val="10"/>
        <rFont val="Arial"/>
        <family val="2"/>
      </rPr>
      <t>Développeur d’applications  multi plateformes</t>
    </r>
  </si>
  <si>
    <r>
      <rPr>
        <b/>
        <sz val="10"/>
        <rFont val="Arial"/>
        <family val="2"/>
      </rPr>
      <t>INT1901</t>
    </r>
  </si>
  <si>
    <r>
      <rPr>
        <sz val="10"/>
        <rFont val="Arial"/>
        <family val="2"/>
      </rPr>
      <t>Administrateur téléphonie sur voix IP</t>
    </r>
  </si>
  <si>
    <r>
      <rPr>
        <sz val="10"/>
        <rFont val="Arial"/>
        <family val="2"/>
      </rPr>
      <t>FP</t>
    </r>
  </si>
  <si>
    <r>
      <rPr>
        <sz val="10"/>
        <rFont val="Arial"/>
        <family val="2"/>
      </rPr>
      <t>Gestion et tri des déchets</t>
    </r>
  </si>
  <si>
    <r>
      <rPr>
        <sz val="9"/>
        <rFont val="Arial"/>
        <family val="2"/>
      </rPr>
      <t xml:space="preserve">Ancien intitulé nomenclature, édition 2018 « CFPS
</t>
    </r>
    <r>
      <rPr>
        <sz val="9"/>
        <rFont val="Arial"/>
        <family val="2"/>
      </rPr>
      <t>Propreté</t>
    </r>
    <r>
      <rPr>
        <b/>
        <sz val="9"/>
        <rFont val="Arial"/>
        <family val="2"/>
      </rPr>
      <t xml:space="preserve">/Option : </t>
    </r>
    <r>
      <rPr>
        <sz val="9"/>
        <rFont val="Arial"/>
        <family val="2"/>
      </rPr>
      <t>Collecte et tri des déchets »</t>
    </r>
  </si>
  <si>
    <r>
      <rPr>
        <b/>
        <sz val="10"/>
        <rFont val="Arial"/>
        <family val="2"/>
      </rPr>
      <t>MEE1201</t>
    </r>
  </si>
  <si>
    <r>
      <rPr>
        <sz val="10"/>
        <rFont val="Arial"/>
        <family val="2"/>
      </rPr>
      <t>Pose de canalisation</t>
    </r>
  </si>
  <si>
    <r>
      <rPr>
        <b/>
        <sz val="10"/>
        <rFont val="Arial"/>
        <family val="2"/>
      </rPr>
      <t>MEE1804</t>
    </r>
  </si>
  <si>
    <r>
      <rPr>
        <sz val="10"/>
        <rFont val="Arial"/>
        <family val="2"/>
      </rPr>
      <t>Assainissement et collecte des déchets liquides spéciaux</t>
    </r>
  </si>
  <si>
    <r>
      <rPr>
        <b/>
        <sz val="10"/>
        <rFont val="Arial"/>
        <family val="2"/>
      </rPr>
      <t>MEE1902</t>
    </r>
  </si>
  <si>
    <r>
      <rPr>
        <sz val="10"/>
        <rFont val="Arial"/>
        <family val="2"/>
      </rPr>
      <t>Gestion des déchets dangereux</t>
    </r>
  </si>
  <si>
    <r>
      <rPr>
        <b/>
        <sz val="10"/>
        <rFont val="Arial"/>
        <family val="2"/>
      </rPr>
      <t>MEE1903</t>
    </r>
  </si>
  <si>
    <r>
      <rPr>
        <sz val="10"/>
        <rFont val="Arial"/>
        <family val="2"/>
      </rPr>
      <t>Réhabilitation et entretien des ouvrages hydrotechniques</t>
    </r>
  </si>
  <si>
    <r>
      <rPr>
        <b/>
        <sz val="10"/>
        <rFont val="Arial"/>
        <family val="2"/>
      </rPr>
      <t>MEE1202</t>
    </r>
  </si>
  <si>
    <r>
      <rPr>
        <sz val="10"/>
        <rFont val="Arial"/>
        <family val="2"/>
      </rPr>
      <t>Entretien des piscines</t>
    </r>
  </si>
  <si>
    <r>
      <rPr>
        <b/>
        <sz val="10"/>
        <rFont val="Arial"/>
        <family val="2"/>
      </rPr>
      <t>MEE0701</t>
    </r>
  </si>
  <si>
    <r>
      <rPr>
        <sz val="10"/>
        <rFont val="Arial"/>
        <family val="2"/>
      </rPr>
      <t>Entretien des réseaux d’assainissement</t>
    </r>
  </si>
  <si>
    <r>
      <rPr>
        <b/>
        <sz val="10"/>
        <rFont val="Arial"/>
        <family val="2"/>
      </rPr>
      <t>MEE0702</t>
    </r>
  </si>
  <si>
    <r>
      <rPr>
        <sz val="10"/>
        <rFont val="Arial"/>
        <family val="2"/>
      </rPr>
      <t>Entretien des réseaux d’alimentation en eau potable</t>
    </r>
  </si>
  <si>
    <r>
      <rPr>
        <b/>
        <sz val="10"/>
        <rFont val="Arial"/>
        <family val="2"/>
      </rPr>
      <t>MEE0704</t>
    </r>
  </si>
  <si>
    <r>
      <rPr>
        <sz val="10"/>
        <rFont val="Arial"/>
        <family val="2"/>
      </rPr>
      <t>Alimentation en eau potable</t>
    </r>
  </si>
  <si>
    <r>
      <rPr>
        <b/>
        <sz val="10"/>
        <rFont val="Arial"/>
        <family val="2"/>
      </rPr>
      <t>MEE1805</t>
    </r>
  </si>
  <si>
    <r>
      <rPr>
        <sz val="10"/>
        <rFont val="Arial"/>
        <family val="2"/>
      </rPr>
      <t>Traitement des déchets</t>
    </r>
  </si>
  <si>
    <r>
      <rPr>
        <b/>
        <sz val="10"/>
        <rFont val="Arial"/>
        <family val="2"/>
      </rPr>
      <t>MEE1904</t>
    </r>
  </si>
  <si>
    <r>
      <rPr>
        <sz val="10"/>
        <rFont val="Arial"/>
        <family val="2"/>
      </rPr>
      <t>Stations d’épuration</t>
    </r>
  </si>
  <si>
    <r>
      <rPr>
        <b/>
        <sz val="10"/>
        <rFont val="Arial"/>
        <family val="2"/>
      </rPr>
      <t>MEE1905</t>
    </r>
  </si>
  <si>
    <r>
      <rPr>
        <sz val="10"/>
        <rFont val="Arial"/>
        <family val="2"/>
      </rPr>
      <t>Aiguadier</t>
    </r>
  </si>
  <si>
    <r>
      <rPr>
        <b/>
        <sz val="10"/>
        <rFont val="Arial"/>
        <family val="2"/>
      </rPr>
      <t>MEE1906</t>
    </r>
  </si>
  <si>
    <r>
      <rPr>
        <sz val="10"/>
        <rFont val="Arial"/>
        <family val="2"/>
      </rPr>
      <t>Exploitation des barrages</t>
    </r>
  </si>
  <si>
    <r>
      <rPr>
        <b/>
        <sz val="10"/>
        <rFont val="Arial"/>
        <family val="2"/>
      </rPr>
      <t>MEE1907</t>
    </r>
  </si>
  <si>
    <r>
      <rPr>
        <sz val="10"/>
        <rFont val="Arial"/>
        <family val="2"/>
      </rPr>
      <t>Auscultation des ouvrages hydrotechnique ( barrages)</t>
    </r>
  </si>
  <si>
    <r>
      <rPr>
        <b/>
        <sz val="10"/>
        <rFont val="Arial"/>
        <family val="2"/>
      </rPr>
      <t>MEE1801</t>
    </r>
  </si>
  <si>
    <r>
      <rPr>
        <sz val="10"/>
        <rFont val="Arial"/>
        <family val="2"/>
      </rPr>
      <t>Réhabilitation des ouvrages d’assainissement</t>
    </r>
  </si>
  <si>
    <r>
      <rPr>
        <b/>
        <sz val="10"/>
        <rFont val="Arial"/>
        <family val="2"/>
      </rPr>
      <t>MEE0705</t>
    </r>
  </si>
  <si>
    <r>
      <rPr>
        <sz val="10"/>
        <rFont val="Arial"/>
        <family val="2"/>
      </rPr>
      <t>Exploitation des systèmes d’alimentation en eau potable</t>
    </r>
  </si>
  <si>
    <r>
      <rPr>
        <b/>
        <sz val="10"/>
        <rFont val="Arial"/>
        <family val="2"/>
      </rPr>
      <t>MEE0706</t>
    </r>
  </si>
  <si>
    <r>
      <rPr>
        <sz val="10"/>
        <rFont val="Arial"/>
        <family val="2"/>
      </rPr>
      <t>Exploitation et maintenance des systèmes d’assainissement</t>
    </r>
  </si>
  <si>
    <r>
      <rPr>
        <b/>
        <sz val="10"/>
        <rFont val="Arial"/>
        <family val="2"/>
      </rPr>
      <t>MEE0707</t>
    </r>
  </si>
  <si>
    <r>
      <rPr>
        <sz val="10"/>
        <rFont val="Arial"/>
        <family val="2"/>
      </rPr>
      <t>Exploitation des stations de traitement des eaux</t>
    </r>
  </si>
  <si>
    <r>
      <rPr>
        <b/>
        <sz val="10"/>
        <rFont val="Arial"/>
        <family val="2"/>
      </rPr>
      <t>MEE0708</t>
    </r>
  </si>
  <si>
    <r>
      <rPr>
        <sz val="10"/>
        <rFont val="Arial"/>
        <family val="2"/>
      </rPr>
      <t>Traitement des eaux</t>
    </r>
  </si>
  <si>
    <r>
      <rPr>
        <b/>
        <sz val="10"/>
        <rFont val="Arial"/>
        <family val="2"/>
      </rPr>
      <t>MEE0709</t>
    </r>
  </si>
  <si>
    <r>
      <rPr>
        <sz val="10"/>
        <rFont val="Arial"/>
        <family val="2"/>
      </rPr>
      <t>Gestion et économie de l’eau</t>
    </r>
  </si>
  <si>
    <r>
      <rPr>
        <b/>
        <sz val="10"/>
        <rFont val="Arial"/>
        <family val="2"/>
      </rPr>
      <t>MEE1802</t>
    </r>
  </si>
  <si>
    <r>
      <rPr>
        <sz val="10"/>
        <rFont val="Arial"/>
        <family val="2"/>
      </rPr>
      <t>Environnement</t>
    </r>
  </si>
  <si>
    <r>
      <rPr>
        <b/>
        <sz val="10"/>
        <rFont val="Arial"/>
        <family val="2"/>
      </rPr>
      <t>MEE0710</t>
    </r>
  </si>
  <si>
    <r>
      <rPr>
        <sz val="10"/>
        <rFont val="Arial"/>
        <family val="2"/>
      </rPr>
      <t>Gestion et recyclage des déchets</t>
    </r>
  </si>
  <si>
    <r>
      <rPr>
        <sz val="10"/>
        <rFont val="Arial"/>
        <family val="2"/>
      </rPr>
      <t>Bonneterie Tricot</t>
    </r>
  </si>
  <si>
    <r>
      <rPr>
        <b/>
        <sz val="10"/>
        <rFont val="Arial"/>
        <family val="2"/>
      </rPr>
      <t>MES0703</t>
    </r>
  </si>
  <si>
    <r>
      <rPr>
        <sz val="10"/>
        <rFont val="Arial"/>
        <family val="2"/>
      </rPr>
      <t>Montage et réparation lunetterie</t>
    </r>
  </si>
  <si>
    <r>
      <rPr>
        <b/>
        <sz val="10"/>
        <rFont val="Arial"/>
        <family val="2"/>
      </rPr>
      <t>MES0704</t>
    </r>
  </si>
  <si>
    <r>
      <rPr>
        <sz val="10"/>
        <rFont val="Arial"/>
        <family val="2"/>
      </rPr>
      <t>Réparation horlogerie</t>
    </r>
  </si>
  <si>
    <r>
      <rPr>
        <b/>
        <sz val="10"/>
        <rFont val="Arial"/>
        <family val="2"/>
      </rPr>
      <t>MES0705</t>
    </r>
  </si>
  <si>
    <r>
      <rPr>
        <sz val="10"/>
        <rFont val="Arial"/>
        <family val="2"/>
      </rPr>
      <t>Blanchisserie pressing</t>
    </r>
  </si>
  <si>
    <r>
      <rPr>
        <b/>
        <sz val="10"/>
        <rFont val="Arial"/>
        <family val="2"/>
      </rPr>
      <t>MES0702</t>
    </r>
  </si>
  <si>
    <r>
      <rPr>
        <sz val="10"/>
        <rFont val="Arial"/>
        <family val="2"/>
      </rPr>
      <t>Coiffure hommes</t>
    </r>
  </si>
  <si>
    <r>
      <rPr>
        <b/>
        <sz val="10"/>
        <rFont val="Arial"/>
        <family val="2"/>
      </rPr>
      <t>MES0701</t>
    </r>
  </si>
  <si>
    <r>
      <rPr>
        <sz val="10"/>
        <rFont val="Arial"/>
        <family val="2"/>
      </rPr>
      <t>Coiffure Dames</t>
    </r>
  </si>
  <si>
    <r>
      <rPr>
        <b/>
        <sz val="10"/>
        <rFont val="Arial"/>
        <family val="2"/>
      </rPr>
      <t>MES0706</t>
    </r>
  </si>
  <si>
    <r>
      <rPr>
        <sz val="10"/>
        <rFont val="Arial"/>
        <family val="2"/>
      </rPr>
      <t>Maquillage manucure</t>
    </r>
  </si>
  <si>
    <r>
      <rPr>
        <b/>
        <sz val="10"/>
        <rFont val="Arial"/>
        <family val="2"/>
      </rPr>
      <t>MES0707</t>
    </r>
  </si>
  <si>
    <r>
      <rPr>
        <sz val="10"/>
        <rFont val="Arial"/>
        <family val="2"/>
      </rPr>
      <t>Esthétique</t>
    </r>
  </si>
  <si>
    <r>
      <rPr>
        <b/>
        <sz val="10"/>
        <rFont val="Arial"/>
        <family val="2"/>
      </rPr>
      <t>MES1202</t>
    </r>
  </si>
  <si>
    <r>
      <rPr>
        <sz val="10"/>
        <rFont val="Arial"/>
        <family val="2"/>
      </rPr>
      <t>Assistante maternelle</t>
    </r>
  </si>
  <si>
    <r>
      <rPr>
        <b/>
        <sz val="10"/>
        <rFont val="Arial"/>
        <family val="2"/>
      </rPr>
      <t>MES0708</t>
    </r>
  </si>
  <si>
    <r>
      <rPr>
        <sz val="10"/>
        <rFont val="Arial"/>
        <family val="2"/>
      </rPr>
      <t>Educatrice des jeunes enfants</t>
    </r>
  </si>
  <si>
    <r>
      <rPr>
        <b/>
        <sz val="10"/>
        <rFont val="Arial"/>
        <family val="2"/>
      </rPr>
      <t>MES0709</t>
    </r>
  </si>
  <si>
    <r>
      <rPr>
        <sz val="10"/>
        <rFont val="Arial"/>
        <family val="2"/>
      </rPr>
      <t>Esthétique coiffure</t>
    </r>
  </si>
  <si>
    <r>
      <rPr>
        <b/>
        <sz val="10"/>
        <rFont val="Arial"/>
        <family val="2"/>
      </rPr>
      <t>MES1203</t>
    </r>
  </si>
  <si>
    <r>
      <rPr>
        <sz val="10"/>
        <rFont val="Arial"/>
        <family val="2"/>
      </rPr>
      <t>Esthétique cosmétique</t>
    </r>
  </si>
  <si>
    <r>
      <rPr>
        <sz val="10"/>
        <rFont val="Arial"/>
        <family val="2"/>
      </rPr>
      <t>Concasseur minier</t>
    </r>
  </si>
  <si>
    <r>
      <rPr>
        <b/>
        <sz val="10"/>
        <rFont val="Arial"/>
        <family val="2"/>
      </rPr>
      <t>MIC1901</t>
    </r>
  </si>
  <si>
    <r>
      <rPr>
        <sz val="10"/>
        <rFont val="Arial"/>
        <family val="2"/>
      </rPr>
      <t>Hygiène et sécurité minières</t>
    </r>
  </si>
  <si>
    <r>
      <rPr>
        <b/>
        <sz val="10"/>
        <rFont val="Arial"/>
        <family val="2"/>
      </rPr>
      <t>MIC1902</t>
    </r>
  </si>
  <si>
    <r>
      <rPr>
        <sz val="10"/>
        <rFont val="Arial"/>
        <family val="2"/>
      </rPr>
      <t>Conducteur d’engins d’exploitation minière</t>
    </r>
  </si>
  <si>
    <r>
      <rPr>
        <b/>
        <sz val="10"/>
        <rFont val="Arial"/>
        <family val="2"/>
      </rPr>
      <t>MIC1201</t>
    </r>
  </si>
  <si>
    <r>
      <rPr>
        <sz val="10"/>
        <rFont val="Arial"/>
        <family val="2"/>
      </rPr>
      <t>Mineur de carrières</t>
    </r>
  </si>
  <si>
    <r>
      <rPr>
        <b/>
        <sz val="10"/>
        <rFont val="Arial"/>
        <family val="2"/>
      </rPr>
      <t>MIC1803</t>
    </r>
  </si>
  <si>
    <r>
      <rPr>
        <sz val="10"/>
        <rFont val="Arial"/>
        <family val="2"/>
      </rPr>
      <t>Foreur minier</t>
    </r>
  </si>
  <si>
    <r>
      <rPr>
        <b/>
        <sz val="10"/>
        <rFont val="Arial"/>
        <family val="2"/>
      </rPr>
      <t>MIC1804</t>
    </r>
  </si>
  <si>
    <r>
      <rPr>
        <sz val="10"/>
        <rFont val="Arial"/>
        <family val="2"/>
      </rPr>
      <t>Sondeur en carrières</t>
    </r>
  </si>
  <si>
    <r>
      <rPr>
        <b/>
        <sz val="10"/>
        <rFont val="Arial"/>
        <family val="2"/>
      </rPr>
      <t>MIC1805</t>
    </r>
  </si>
  <si>
    <r>
      <rPr>
        <sz val="10"/>
        <rFont val="Arial"/>
        <family val="2"/>
      </rPr>
      <t>Technicien minier</t>
    </r>
  </si>
  <si>
    <r>
      <rPr>
        <b/>
        <sz val="10"/>
        <rFont val="Arial"/>
        <family val="2"/>
      </rPr>
      <t>MIC1806</t>
    </r>
  </si>
  <si>
    <r>
      <rPr>
        <sz val="10"/>
        <rFont val="Arial"/>
        <family val="2"/>
      </rPr>
      <t>Topographe minier (Arpenteur)</t>
    </r>
  </si>
  <si>
    <r>
      <rPr>
        <b/>
        <sz val="10"/>
        <rFont val="Arial"/>
        <family val="2"/>
      </rPr>
      <t>MIC1202</t>
    </r>
  </si>
  <si>
    <r>
      <rPr>
        <sz val="10"/>
        <rFont val="Arial"/>
        <family val="2"/>
      </rPr>
      <t>Conduite des installations de traitement du minerai</t>
    </r>
  </si>
  <si>
    <r>
      <rPr>
        <b/>
        <sz val="10"/>
        <rFont val="Arial"/>
        <family val="2"/>
      </rPr>
      <t>MIC1203</t>
    </r>
  </si>
  <si>
    <r>
      <rPr>
        <sz val="10"/>
        <rFont val="Arial"/>
        <family val="2"/>
      </rPr>
      <t>Géologue minier</t>
    </r>
  </si>
  <si>
    <r>
      <rPr>
        <b/>
        <sz val="10"/>
        <rFont val="Arial"/>
        <family val="2"/>
      </rPr>
      <t>MIC1204</t>
    </r>
  </si>
  <si>
    <r>
      <rPr>
        <sz val="10"/>
        <rFont val="Arial"/>
        <family val="2"/>
      </rPr>
      <t>Laborantin en mines et carrières</t>
    </r>
  </si>
  <si>
    <r>
      <rPr>
        <sz val="10"/>
        <rFont val="Arial"/>
        <family val="2"/>
      </rPr>
      <t>Vulcanisation et géométrie des trains</t>
    </r>
  </si>
  <si>
    <r>
      <rPr>
        <b/>
        <sz val="10"/>
        <rFont val="Arial"/>
        <family val="2"/>
      </rPr>
      <t>MME1201</t>
    </r>
  </si>
  <si>
    <r>
      <rPr>
        <sz val="10"/>
        <rFont val="Arial"/>
        <family val="2"/>
      </rPr>
      <t>Parallélisme et équilibrage des roues</t>
    </r>
  </si>
  <si>
    <r>
      <rPr>
        <b/>
        <sz val="10"/>
        <rFont val="Arial"/>
        <family val="2"/>
      </rPr>
      <t>MME1801</t>
    </r>
  </si>
  <si>
    <r>
      <rPr>
        <sz val="10"/>
        <rFont val="Arial"/>
        <family val="2"/>
      </rPr>
      <t>Mécanique réparation des cycles et motocycles</t>
    </r>
  </si>
  <si>
    <r>
      <rPr>
        <b/>
        <sz val="10"/>
        <rFont val="Arial"/>
        <family val="2"/>
      </rPr>
      <t>MME0703</t>
    </r>
  </si>
  <si>
    <r>
      <rPr>
        <sz val="10"/>
        <rFont val="Arial"/>
        <family val="2"/>
      </rPr>
      <t>Mécanique réparation des engins de chantier</t>
    </r>
  </si>
  <si>
    <r>
      <rPr>
        <b/>
        <sz val="10"/>
        <rFont val="Arial"/>
        <family val="2"/>
      </rPr>
      <t>MME0704</t>
    </r>
  </si>
  <si>
    <r>
      <rPr>
        <sz val="10"/>
        <rFont val="Arial"/>
        <family val="2"/>
      </rPr>
      <t>Mécanique réparation des machines agricoles</t>
    </r>
  </si>
  <si>
    <r>
      <rPr>
        <b/>
        <sz val="10"/>
        <rFont val="Arial"/>
        <family val="2"/>
      </rPr>
      <t>MME0705</t>
    </r>
  </si>
  <si>
    <r>
      <rPr>
        <sz val="10"/>
        <rFont val="Arial"/>
        <family val="2"/>
      </rPr>
      <t>Mécanique réparation des bateaux de pêche et de plaisance</t>
    </r>
  </si>
  <si>
    <r>
      <rPr>
        <b/>
        <sz val="10"/>
        <rFont val="Arial"/>
        <family val="2"/>
      </rPr>
      <t>MME0706</t>
    </r>
  </si>
  <si>
    <r>
      <rPr>
        <sz val="10"/>
        <rFont val="Arial"/>
        <family val="2"/>
      </rPr>
      <t>Conduite et entretien des machines agricoles</t>
    </r>
  </si>
  <si>
    <r>
      <rPr>
        <b/>
        <sz val="10"/>
        <rFont val="Arial"/>
        <family val="2"/>
      </rPr>
      <t>MME0707</t>
    </r>
  </si>
  <si>
    <r>
      <rPr>
        <sz val="10"/>
        <rFont val="Arial"/>
        <family val="2"/>
      </rPr>
      <t>Conduite et entretien des engins de chantier</t>
    </r>
  </si>
  <si>
    <r>
      <rPr>
        <b/>
        <sz val="10"/>
        <rFont val="Arial"/>
        <family val="2"/>
      </rPr>
      <t>MME0708</t>
    </r>
  </si>
  <si>
    <r>
      <rPr>
        <sz val="10"/>
        <rFont val="Arial"/>
        <family val="2"/>
      </rPr>
      <t>Mécanique réparation des matériels d’irrigation</t>
    </r>
  </si>
  <si>
    <r>
      <rPr>
        <b/>
        <sz val="10"/>
        <rFont val="Arial"/>
        <family val="2"/>
      </rPr>
      <t>MME1202</t>
    </r>
  </si>
  <si>
    <r>
      <rPr>
        <sz val="10"/>
        <rFont val="Arial"/>
        <family val="2"/>
      </rPr>
      <t>Cariste</t>
    </r>
  </si>
  <si>
    <r>
      <rPr>
        <b/>
        <sz val="10"/>
        <rFont val="Arial"/>
        <family val="2"/>
      </rPr>
      <t>MME1802</t>
    </r>
  </si>
  <si>
    <r>
      <rPr>
        <sz val="10"/>
        <rFont val="Arial"/>
        <family val="2"/>
      </rPr>
      <t>Conducteur d’engins de travaux de chaussées</t>
    </r>
  </si>
  <si>
    <r>
      <rPr>
        <b/>
        <sz val="10"/>
        <rFont val="Arial"/>
        <family val="2"/>
      </rPr>
      <t>MME0709</t>
    </r>
  </si>
  <si>
    <r>
      <rPr>
        <sz val="10"/>
        <rFont val="Arial"/>
        <family val="2"/>
      </rPr>
      <t>Mécanique réparation des véhicules légers</t>
    </r>
  </si>
  <si>
    <r>
      <rPr>
        <b/>
        <sz val="10"/>
        <rFont val="Arial"/>
        <family val="2"/>
      </rPr>
      <t>MME0712</t>
    </r>
  </si>
  <si>
    <r>
      <rPr>
        <sz val="10"/>
        <rFont val="Arial"/>
        <family val="2"/>
      </rPr>
      <t>Mécanique réparation des véhicules industriels</t>
    </r>
  </si>
  <si>
    <r>
      <rPr>
        <b/>
        <sz val="10"/>
        <rFont val="Arial"/>
        <family val="2"/>
      </rPr>
      <t>MME0710</t>
    </r>
  </si>
  <si>
    <r>
      <rPr>
        <sz val="10"/>
        <rFont val="Arial"/>
        <family val="2"/>
      </rPr>
      <t>Mécanique réparation des systèmes hydropneumatiques</t>
    </r>
  </si>
  <si>
    <r>
      <rPr>
        <b/>
        <sz val="10"/>
        <rFont val="Arial"/>
        <family val="2"/>
      </rPr>
      <t>MME0711</t>
    </r>
  </si>
  <si>
    <r>
      <rPr>
        <sz val="10"/>
        <rFont val="Arial"/>
        <family val="2"/>
      </rPr>
      <t>Mécanique réparation des équipements d’injection diesel</t>
    </r>
  </si>
  <si>
    <r>
      <rPr>
        <b/>
        <sz val="10"/>
        <rFont val="Arial"/>
        <family val="2"/>
      </rPr>
      <t>MME1203</t>
    </r>
  </si>
  <si>
    <r>
      <rPr>
        <sz val="10"/>
        <rFont val="Arial"/>
        <family val="2"/>
      </rPr>
      <t>Mécanique réparation des engins miniers</t>
    </r>
  </si>
  <si>
    <r>
      <rPr>
        <b/>
        <sz val="10"/>
        <rFont val="Arial"/>
        <family val="2"/>
      </rPr>
      <t>MME1204</t>
    </r>
  </si>
  <si>
    <r>
      <rPr>
        <sz val="10"/>
        <rFont val="Arial"/>
        <family val="2"/>
      </rPr>
      <t>Grutier</t>
    </r>
  </si>
  <si>
    <r>
      <rPr>
        <b/>
        <sz val="10"/>
        <rFont val="Arial"/>
        <family val="2"/>
      </rPr>
      <t>MME1205</t>
    </r>
  </si>
  <si>
    <r>
      <rPr>
        <sz val="10"/>
        <rFont val="Arial"/>
        <family val="2"/>
      </rPr>
      <t>Mécanique réparation des engins marins</t>
    </r>
  </si>
  <si>
    <r>
      <rPr>
        <b/>
        <sz val="10"/>
        <rFont val="Arial"/>
        <family val="2"/>
      </rPr>
      <t>MME0713</t>
    </r>
  </si>
  <si>
    <r>
      <rPr>
        <sz val="10"/>
        <rFont val="Arial"/>
        <family val="2"/>
      </rPr>
      <t>Maintenance des véhicules légers</t>
    </r>
  </si>
  <si>
    <r>
      <rPr>
        <b/>
        <sz val="10"/>
        <rFont val="Arial"/>
        <family val="2"/>
      </rPr>
      <t>MME0714</t>
    </r>
  </si>
  <si>
    <r>
      <rPr>
        <sz val="10"/>
        <rFont val="Arial"/>
        <family val="2"/>
      </rPr>
      <t>Maintenance des engins de chantier</t>
    </r>
  </si>
  <si>
    <r>
      <rPr>
        <b/>
        <sz val="10"/>
        <rFont val="Arial"/>
        <family val="2"/>
      </rPr>
      <t>MME0715</t>
    </r>
  </si>
  <si>
    <r>
      <rPr>
        <sz val="10"/>
        <rFont val="Arial"/>
        <family val="2"/>
      </rPr>
      <t>Maintenance des engins agricoles</t>
    </r>
  </si>
  <si>
    <r>
      <rPr>
        <b/>
        <sz val="10"/>
        <rFont val="Arial"/>
        <family val="2"/>
      </rPr>
      <t>MME0720</t>
    </r>
  </si>
  <si>
    <r>
      <rPr>
        <sz val="10"/>
        <rFont val="Arial"/>
        <family val="2"/>
      </rPr>
      <t>Maintenance des bateaux de pêche et de plaisance</t>
    </r>
  </si>
  <si>
    <r>
      <rPr>
        <b/>
        <sz val="10"/>
        <rFont val="Arial"/>
        <family val="2"/>
      </rPr>
      <t>MME1206</t>
    </r>
  </si>
  <si>
    <r>
      <rPr>
        <sz val="10"/>
        <rFont val="Arial"/>
        <family val="2"/>
      </rPr>
      <t>Conduite de centrale à béton</t>
    </r>
  </si>
  <si>
    <r>
      <rPr>
        <b/>
        <sz val="10"/>
        <rFont val="Arial"/>
        <family val="2"/>
      </rPr>
      <t>MME1207</t>
    </r>
  </si>
  <si>
    <r>
      <rPr>
        <sz val="10"/>
        <rFont val="Arial"/>
        <family val="2"/>
      </rPr>
      <t>Réparation et maintenance des pompes et équipements hydrauliques</t>
    </r>
  </si>
  <si>
    <r>
      <rPr>
        <b/>
        <sz val="10"/>
        <rFont val="Arial"/>
        <family val="2"/>
      </rPr>
      <t>MME0716</t>
    </r>
  </si>
  <si>
    <r>
      <rPr>
        <sz val="10"/>
        <rFont val="Arial"/>
        <family val="2"/>
      </rPr>
      <t>Installation et maintenance des équipements d’irrigation</t>
    </r>
  </si>
  <si>
    <r>
      <rPr>
        <b/>
        <sz val="10"/>
        <rFont val="Arial"/>
        <family val="2"/>
      </rPr>
      <t>MME0717</t>
    </r>
  </si>
  <si>
    <r>
      <rPr>
        <sz val="10"/>
        <rFont val="Arial"/>
        <family val="2"/>
      </rPr>
      <t>Maintenance des véhicules industriels</t>
    </r>
  </si>
  <si>
    <r>
      <rPr>
        <b/>
        <sz val="10"/>
        <rFont val="Arial"/>
        <family val="2"/>
      </rPr>
      <t>MME1803</t>
    </r>
  </si>
  <si>
    <r>
      <rPr>
        <sz val="10"/>
        <rFont val="Arial"/>
        <family val="2"/>
      </rPr>
      <t>Mécatronique automobile</t>
    </r>
  </si>
  <si>
    <r>
      <rPr>
        <b/>
        <sz val="10"/>
        <rFont val="Arial"/>
        <family val="2"/>
      </rPr>
      <t>MME0718</t>
    </r>
  </si>
  <si>
    <r>
      <rPr>
        <b/>
        <sz val="10"/>
        <rFont val="Arial"/>
        <family val="2"/>
      </rPr>
      <t>MME0719</t>
    </r>
  </si>
  <si>
    <r>
      <rPr>
        <sz val="10"/>
        <rFont val="Arial"/>
        <family val="2"/>
      </rPr>
      <t>Maintenance des machines agricoles</t>
    </r>
  </si>
  <si>
    <r>
      <rPr>
        <sz val="10"/>
        <rFont val="Arial"/>
        <family val="2"/>
      </rPr>
      <t>Pisciculture</t>
    </r>
  </si>
  <si>
    <r>
      <rPr>
        <b/>
        <sz val="10"/>
        <rFont val="Arial"/>
        <family val="2"/>
      </rPr>
      <t>PEC1202</t>
    </r>
  </si>
  <si>
    <r>
      <rPr>
        <sz val="10"/>
        <rFont val="Arial"/>
        <family val="2"/>
      </rPr>
      <t>Conchyliculture</t>
    </r>
  </si>
  <si>
    <r>
      <rPr>
        <b/>
        <sz val="10"/>
        <rFont val="Arial"/>
        <family val="2"/>
      </rPr>
      <t>PEC1801</t>
    </r>
  </si>
  <si>
    <r>
      <rPr>
        <sz val="10"/>
        <rFont val="Arial"/>
        <family val="2"/>
      </rPr>
      <t>Traitement des produits de la pêche</t>
    </r>
  </si>
  <si>
    <r>
      <rPr>
        <b/>
        <sz val="10"/>
        <rFont val="Arial"/>
        <family val="2"/>
      </rPr>
      <t>PEC0702</t>
    </r>
  </si>
  <si>
    <r>
      <rPr>
        <sz val="10"/>
        <rFont val="Arial"/>
        <family val="2"/>
      </rPr>
      <t>Ramendeur</t>
    </r>
  </si>
  <si>
    <r>
      <rPr>
        <b/>
        <sz val="10"/>
        <rFont val="Arial"/>
        <family val="2"/>
      </rPr>
      <t>PEC0703</t>
    </r>
  </si>
  <si>
    <r>
      <rPr>
        <sz val="10"/>
        <rFont val="Arial"/>
        <family val="2"/>
      </rPr>
      <t>Aquariophilie</t>
    </r>
  </si>
  <si>
    <r>
      <rPr>
        <b/>
        <sz val="10"/>
        <rFont val="Arial"/>
        <family val="2"/>
      </rPr>
      <t>PEC1802</t>
    </r>
  </si>
  <si>
    <r>
      <rPr>
        <sz val="10"/>
        <rFont val="Arial"/>
        <family val="2"/>
      </rPr>
      <t>Elevage aquacole</t>
    </r>
  </si>
  <si>
    <r>
      <rPr>
        <b/>
        <sz val="10"/>
        <rFont val="Arial"/>
        <family val="2"/>
      </rPr>
      <t>PEC1203</t>
    </r>
  </si>
  <si>
    <r>
      <rPr>
        <b/>
        <sz val="10"/>
        <rFont val="Arial"/>
        <family val="2"/>
      </rPr>
      <t>PEC0705</t>
    </r>
  </si>
  <si>
    <r>
      <rPr>
        <sz val="10"/>
        <rFont val="Arial"/>
        <family val="2"/>
      </rPr>
      <t>Aquaculture</t>
    </r>
  </si>
  <si>
    <r>
      <rPr>
        <sz val="10"/>
        <rFont val="Arial"/>
        <family val="2"/>
      </rPr>
      <t>Standardiste</t>
    </r>
  </si>
  <si>
    <r>
      <rPr>
        <b/>
        <sz val="10"/>
        <rFont val="Arial"/>
        <family val="2"/>
      </rPr>
      <t>TAG1202</t>
    </r>
  </si>
  <si>
    <r>
      <rPr>
        <sz val="10"/>
        <rFont val="Arial"/>
        <family val="2"/>
      </rPr>
      <t>Aide technique spécialisé en bibliothèques, documentation et archives</t>
    </r>
  </si>
  <si>
    <r>
      <rPr>
        <b/>
        <sz val="10"/>
        <rFont val="Arial"/>
        <family val="2"/>
      </rPr>
      <t>TAG0701</t>
    </r>
  </si>
  <si>
    <r>
      <rPr>
        <sz val="10"/>
        <rFont val="Arial"/>
        <family val="2"/>
      </rPr>
      <t>Magasinier</t>
    </r>
  </si>
  <si>
    <r>
      <rPr>
        <b/>
        <sz val="10"/>
        <rFont val="Arial"/>
        <family val="2"/>
      </rPr>
      <t>TAG1203</t>
    </r>
  </si>
  <si>
    <r>
      <rPr>
        <sz val="10"/>
        <rFont val="Arial"/>
        <family val="2"/>
      </rPr>
      <t>Agent de saisie</t>
    </r>
  </si>
  <si>
    <r>
      <rPr>
        <b/>
        <sz val="10"/>
        <rFont val="Arial"/>
        <family val="2"/>
      </rPr>
      <t>TAG0702</t>
    </r>
  </si>
  <si>
    <r>
      <rPr>
        <sz val="10"/>
        <rFont val="Arial"/>
        <family val="2"/>
      </rPr>
      <t>Comptabilité</t>
    </r>
  </si>
  <si>
    <r>
      <rPr>
        <b/>
        <sz val="10"/>
        <rFont val="Arial"/>
        <family val="2"/>
      </rPr>
      <t>TAG0703</t>
    </r>
  </si>
  <si>
    <r>
      <rPr>
        <sz val="10"/>
        <rFont val="Arial"/>
        <family val="2"/>
      </rPr>
      <t>Banque</t>
    </r>
  </si>
  <si>
    <r>
      <rPr>
        <b/>
        <sz val="10"/>
        <rFont val="Arial"/>
        <family val="2"/>
      </rPr>
      <t>TAG0704</t>
    </r>
  </si>
  <si>
    <r>
      <rPr>
        <sz val="10"/>
        <rFont val="Arial"/>
        <family val="2"/>
      </rPr>
      <t>Assurances</t>
    </r>
  </si>
  <si>
    <r>
      <rPr>
        <b/>
        <sz val="10"/>
        <rFont val="Arial"/>
        <family val="2"/>
      </rPr>
      <t>TAG0705</t>
    </r>
  </si>
  <si>
    <r>
      <rPr>
        <sz val="10"/>
        <rFont val="Arial"/>
        <family val="2"/>
      </rPr>
      <t>Secrétariat</t>
    </r>
  </si>
  <si>
    <r>
      <rPr>
        <b/>
        <sz val="10"/>
        <rFont val="Arial"/>
        <family val="2"/>
      </rPr>
      <t>TAG1204</t>
    </r>
  </si>
  <si>
    <r>
      <rPr>
        <sz val="10"/>
        <rFont val="Arial"/>
        <family val="2"/>
      </rPr>
      <t>Conseiller de vente</t>
    </r>
  </si>
  <si>
    <r>
      <rPr>
        <b/>
        <sz val="10"/>
        <rFont val="Arial"/>
        <family val="2"/>
      </rPr>
      <t>TAG0706</t>
    </r>
  </si>
  <si>
    <r>
      <rPr>
        <sz val="10"/>
        <rFont val="Arial"/>
        <family val="2"/>
      </rPr>
      <t>Commercial</t>
    </r>
  </si>
  <si>
    <r>
      <rPr>
        <sz val="9"/>
        <rFont val="Arial"/>
        <family val="2"/>
      </rPr>
      <t>Ancien intitulé« BT Agent commercial » nomenclature, édition 2018</t>
    </r>
  </si>
  <si>
    <r>
      <rPr>
        <b/>
        <sz val="10"/>
        <rFont val="Arial"/>
        <family val="2"/>
      </rPr>
      <t>TAG0707</t>
    </r>
  </si>
  <si>
    <r>
      <rPr>
        <sz val="10"/>
        <rFont val="Arial"/>
        <family val="2"/>
      </rPr>
      <t>Transit et dédouanement</t>
    </r>
  </si>
  <si>
    <r>
      <rPr>
        <sz val="9"/>
        <rFont val="Arial"/>
        <family val="2"/>
      </rPr>
      <t>Ancien intitulé« BT Agent de transit et de dédouanement » nomenclature, édition 2018</t>
    </r>
  </si>
  <si>
    <r>
      <rPr>
        <b/>
        <sz val="10"/>
        <rFont val="Arial"/>
        <family val="2"/>
      </rPr>
      <t>TAG0708</t>
    </r>
  </si>
  <si>
    <r>
      <rPr>
        <sz val="10"/>
        <rFont val="Arial"/>
        <family val="2"/>
      </rPr>
      <t>Secrétariat bureautique</t>
    </r>
  </si>
  <si>
    <r>
      <rPr>
        <b/>
        <sz val="10"/>
        <rFont val="Arial"/>
        <family val="2"/>
      </rPr>
      <t>TAG0709</t>
    </r>
  </si>
  <si>
    <r>
      <rPr>
        <b/>
        <sz val="10"/>
        <rFont val="Arial"/>
        <family val="2"/>
      </rPr>
      <t>TAG0718</t>
    </r>
  </si>
  <si>
    <r>
      <rPr>
        <sz val="10"/>
        <rFont val="Arial"/>
        <family val="2"/>
      </rPr>
      <t>Techniques comptables</t>
    </r>
  </si>
  <si>
    <r>
      <rPr>
        <sz val="10"/>
        <rFont val="Arial"/>
        <family val="2"/>
      </rPr>
      <t>CMTC</t>
    </r>
  </si>
  <si>
    <r>
      <rPr>
        <sz val="10"/>
        <rFont val="Arial"/>
        <family val="2"/>
      </rPr>
      <t>FD</t>
    </r>
  </si>
  <si>
    <r>
      <rPr>
        <sz val="9"/>
        <rFont val="Arial"/>
        <family val="2"/>
      </rPr>
      <t>A dispenser uniquement en mode à distance</t>
    </r>
  </si>
  <si>
    <r>
      <rPr>
        <b/>
        <sz val="10"/>
        <rFont val="Arial"/>
        <family val="2"/>
      </rPr>
      <t>TAG1205</t>
    </r>
  </si>
  <si>
    <r>
      <rPr>
        <sz val="10"/>
        <rFont val="Arial"/>
        <family val="2"/>
      </rPr>
      <t>Achat et approvisionnement</t>
    </r>
  </si>
  <si>
    <r>
      <rPr>
        <b/>
        <sz val="10"/>
        <rFont val="Arial"/>
        <family val="2"/>
      </rPr>
      <t>TAG1206</t>
    </r>
  </si>
  <si>
    <r>
      <rPr>
        <sz val="10"/>
        <rFont val="Arial"/>
        <family val="2"/>
      </rPr>
      <t>Gestion des stocks</t>
    </r>
  </si>
  <si>
    <r>
      <rPr>
        <b/>
        <sz val="10"/>
        <rFont val="Arial"/>
        <family val="2"/>
      </rPr>
      <t>TAG0719</t>
    </r>
  </si>
  <si>
    <r>
      <rPr>
        <sz val="10"/>
        <rFont val="Arial"/>
        <family val="2"/>
      </rPr>
      <t>BP</t>
    </r>
  </si>
  <si>
    <r>
      <rPr>
        <b/>
        <sz val="10"/>
        <rFont val="Arial"/>
        <family val="2"/>
      </rPr>
      <t>TAG0720</t>
    </r>
  </si>
  <si>
    <r>
      <rPr>
        <b/>
        <sz val="10"/>
        <rFont val="Arial"/>
        <family val="2"/>
      </rPr>
      <t>TAG0721</t>
    </r>
  </si>
  <si>
    <r>
      <rPr>
        <sz val="10"/>
        <rFont val="Arial"/>
        <family val="2"/>
      </rPr>
      <t>Economie et droit</t>
    </r>
  </si>
  <si>
    <r>
      <rPr>
        <sz val="10"/>
        <rFont val="Arial"/>
        <family val="2"/>
      </rPr>
      <t>CED</t>
    </r>
  </si>
  <si>
    <r>
      <rPr>
        <sz val="10"/>
        <rFont val="Arial"/>
        <family val="2"/>
      </rPr>
      <t>CMTC + 3</t>
    </r>
    <r>
      <rPr>
        <vertAlign val="superscript"/>
        <sz val="10"/>
        <rFont val="Arial"/>
        <family val="2"/>
      </rPr>
      <t>ème</t>
    </r>
    <r>
      <rPr>
        <sz val="10"/>
        <rFont val="Arial"/>
        <family val="2"/>
      </rPr>
      <t xml:space="preserve"> Année Secondaire</t>
    </r>
  </si>
  <si>
    <r>
      <rPr>
        <sz val="9"/>
        <rFont val="Arial"/>
        <family val="2"/>
      </rPr>
      <t xml:space="preserve">A dispenser
</t>
    </r>
    <r>
      <rPr>
        <sz val="9"/>
        <rFont val="Arial"/>
        <family val="2"/>
      </rPr>
      <t>uniquement en mode à distance</t>
    </r>
  </si>
  <si>
    <r>
      <rPr>
        <b/>
        <sz val="10"/>
        <rFont val="Arial"/>
        <family val="2"/>
      </rPr>
      <t>TAG1801</t>
    </r>
  </si>
  <si>
    <r>
      <rPr>
        <sz val="10"/>
        <rFont val="Arial"/>
        <family val="2"/>
      </rPr>
      <t>Gestion des stocks et logistique</t>
    </r>
  </si>
  <si>
    <r>
      <rPr>
        <b/>
        <sz val="10"/>
        <rFont val="Arial"/>
        <family val="2"/>
      </rPr>
      <t>TAG0710</t>
    </r>
  </si>
  <si>
    <r>
      <rPr>
        <sz val="10"/>
        <rFont val="Arial"/>
        <family val="2"/>
      </rPr>
      <t>Documentation et archives</t>
    </r>
  </si>
  <si>
    <r>
      <rPr>
        <b/>
        <sz val="10"/>
        <rFont val="Arial"/>
        <family val="2"/>
      </rPr>
      <t>TAG0711</t>
    </r>
  </si>
  <si>
    <r>
      <rPr>
        <sz val="10"/>
        <rFont val="Arial"/>
        <family val="2"/>
      </rPr>
      <t>Commerce international</t>
    </r>
  </si>
  <si>
    <r>
      <rPr>
        <b/>
        <sz val="10"/>
        <rFont val="Arial"/>
        <family val="2"/>
      </rPr>
      <t>TAG0712</t>
    </r>
  </si>
  <si>
    <r>
      <rPr>
        <sz val="10"/>
        <rFont val="Arial"/>
        <family val="2"/>
      </rPr>
      <t>Marketing</t>
    </r>
  </si>
  <si>
    <r>
      <rPr>
        <b/>
        <sz val="10"/>
        <rFont val="Arial"/>
        <family val="2"/>
      </rPr>
      <t>TAG0713</t>
    </r>
  </si>
  <si>
    <r>
      <rPr>
        <sz val="10"/>
        <rFont val="Arial"/>
        <family val="2"/>
      </rPr>
      <t>Secrétariat de direction</t>
    </r>
  </si>
  <si>
    <r>
      <rPr>
        <b/>
        <sz val="10"/>
        <rFont val="Arial"/>
        <family val="2"/>
      </rPr>
      <t>TAG0714</t>
    </r>
  </si>
  <si>
    <r>
      <rPr>
        <sz val="10"/>
        <rFont val="Arial"/>
        <family val="2"/>
      </rPr>
      <t>Comptabilité et gestion</t>
    </r>
  </si>
  <si>
    <r>
      <rPr>
        <b/>
        <sz val="10"/>
        <rFont val="Arial"/>
        <family val="2"/>
      </rPr>
      <t>TAG0715</t>
    </r>
  </si>
  <si>
    <r>
      <rPr>
        <b/>
        <sz val="10"/>
        <rFont val="Arial"/>
        <family val="2"/>
      </rPr>
      <t>TAG0716</t>
    </r>
  </si>
  <si>
    <r>
      <rPr>
        <b/>
        <sz val="10"/>
        <rFont val="Arial"/>
        <family val="2"/>
      </rPr>
      <t>TAG0717</t>
    </r>
  </si>
  <si>
    <r>
      <rPr>
        <sz val="10"/>
        <rFont val="Arial"/>
        <family val="2"/>
      </rPr>
      <t>Gestion des ressources humaines</t>
    </r>
  </si>
  <si>
    <r>
      <rPr>
        <b/>
        <sz val="10"/>
        <rFont val="Arial"/>
        <family val="2"/>
      </rPr>
      <t>TAG1207</t>
    </r>
  </si>
  <si>
    <r>
      <rPr>
        <sz val="10"/>
        <rFont val="Arial"/>
        <family val="2"/>
      </rPr>
      <t>Comptabilité et finances</t>
    </r>
  </si>
  <si>
    <r>
      <rPr>
        <b/>
        <sz val="10"/>
        <rFont val="Arial"/>
        <family val="2"/>
      </rPr>
      <t>TAG1802</t>
    </r>
  </si>
  <si>
    <r>
      <rPr>
        <sz val="10"/>
        <rFont val="Arial"/>
        <family val="2"/>
      </rPr>
      <t>Gestion du commerce de détail</t>
    </r>
  </si>
  <si>
    <r>
      <rPr>
        <b/>
        <sz val="10"/>
        <rFont val="Arial"/>
        <family val="2"/>
      </rPr>
      <t>TAG1803</t>
    </r>
  </si>
  <si>
    <r>
      <rPr>
        <sz val="10"/>
        <rFont val="Arial"/>
        <family val="2"/>
      </rPr>
      <t>Téléconseiller</t>
    </r>
  </si>
  <si>
    <r>
      <rPr>
        <sz val="10"/>
        <rFont val="Arial"/>
        <family val="2"/>
      </rPr>
      <t>Photographie</t>
    </r>
  </si>
  <si>
    <r>
      <rPr>
        <b/>
        <sz val="10"/>
        <rFont val="Arial"/>
        <family val="2"/>
      </rPr>
      <t>TAV1806</t>
    </r>
  </si>
  <si>
    <r>
      <rPr>
        <sz val="10"/>
        <rFont val="Arial"/>
        <family val="2"/>
      </rPr>
      <t>Opérateur projectionniste</t>
    </r>
  </si>
  <si>
    <r>
      <rPr>
        <sz val="9"/>
        <rFont val="Arial"/>
        <family val="2"/>
      </rPr>
      <t xml:space="preserve">Nomenclature,
</t>
    </r>
    <r>
      <rPr>
        <sz val="9"/>
        <rFont val="Arial"/>
        <family val="2"/>
      </rPr>
      <t>édition 2018 ACP1803</t>
    </r>
  </si>
  <si>
    <r>
      <rPr>
        <b/>
        <sz val="10"/>
        <rFont val="Arial"/>
        <family val="2"/>
      </rPr>
      <t>TAV1801</t>
    </r>
  </si>
  <si>
    <r>
      <rPr>
        <sz val="10"/>
        <rFont val="Arial"/>
        <family val="2"/>
      </rPr>
      <t>Audiovisuel/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Prise de vue</t>
    </r>
  </si>
  <si>
    <r>
      <rPr>
        <b/>
        <sz val="10"/>
        <rFont val="Arial"/>
        <family val="2"/>
      </rPr>
      <t>TAV1802</t>
    </r>
  </si>
  <si>
    <r>
      <rPr>
        <sz val="10"/>
        <rFont val="Arial"/>
        <family val="2"/>
      </rPr>
      <t>Audiovisuel/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Prise de son</t>
    </r>
  </si>
  <si>
    <r>
      <rPr>
        <b/>
        <sz val="10"/>
        <rFont val="Arial"/>
        <family val="2"/>
      </rPr>
      <t>TAV1803</t>
    </r>
  </si>
  <si>
    <r>
      <rPr>
        <sz val="10"/>
        <rFont val="Arial"/>
        <family val="2"/>
      </rPr>
      <t>Audiovisuel/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Montage</t>
    </r>
  </si>
  <si>
    <r>
      <rPr>
        <b/>
        <sz val="10"/>
        <rFont val="Arial"/>
        <family val="2"/>
      </rPr>
      <t>TAV0702</t>
    </r>
  </si>
  <si>
    <r>
      <rPr>
        <sz val="10"/>
        <rFont val="Arial"/>
        <family val="2"/>
      </rPr>
      <t>Techniques d’exploitation des équipements audiovisuels</t>
    </r>
  </si>
  <si>
    <r>
      <rPr>
        <b/>
        <sz val="10"/>
        <rFont val="Arial"/>
        <family val="2"/>
      </rPr>
      <t>TAV0703</t>
    </r>
  </si>
  <si>
    <r>
      <rPr>
        <sz val="10"/>
        <rFont val="Arial"/>
        <family val="2"/>
      </rPr>
      <t xml:space="preserve">Techniques audiovisuelles/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Image</t>
    </r>
  </si>
  <si>
    <r>
      <rPr>
        <b/>
        <sz val="10"/>
        <rFont val="Arial"/>
        <family val="2"/>
      </rPr>
      <t>TAV0704</t>
    </r>
  </si>
  <si>
    <r>
      <rPr>
        <sz val="10"/>
        <rFont val="Arial"/>
        <family val="2"/>
      </rPr>
      <t xml:space="preserve">Techniques audiovisuelles/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Son</t>
    </r>
  </si>
  <si>
    <r>
      <rPr>
        <b/>
        <sz val="10"/>
        <rFont val="Arial"/>
        <family val="2"/>
      </rPr>
      <t>TAV0705</t>
    </r>
  </si>
  <si>
    <r>
      <rPr>
        <sz val="10"/>
        <rFont val="Arial"/>
        <family val="2"/>
      </rPr>
      <t xml:space="preserve">Techniques audiovisuelles/
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Montage</t>
    </r>
  </si>
  <si>
    <r>
      <rPr>
        <b/>
        <sz val="10"/>
        <rFont val="Arial"/>
        <family val="2"/>
      </rPr>
      <t>TAV1201</t>
    </r>
  </si>
  <si>
    <r>
      <rPr>
        <sz val="10"/>
        <rFont val="Arial"/>
        <family val="2"/>
      </rPr>
      <t>Techniques d’exploitation et maintenance des équipements audiovisuels</t>
    </r>
  </si>
  <si>
    <r>
      <rPr>
        <b/>
        <sz val="10"/>
        <rFont val="Arial"/>
        <family val="2"/>
      </rPr>
      <t>TAV1804</t>
    </r>
  </si>
  <si>
    <r>
      <rPr>
        <sz val="10"/>
        <rFont val="Arial"/>
        <family val="2"/>
      </rPr>
      <t>Audiovisuel/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Gestion de la production</t>
    </r>
  </si>
  <si>
    <r>
      <rPr>
        <b/>
        <sz val="10"/>
        <rFont val="Arial"/>
        <family val="2"/>
      </rPr>
      <t>TAV1805</t>
    </r>
  </si>
  <si>
    <r>
      <rPr>
        <sz val="10"/>
        <rFont val="Arial"/>
        <family val="2"/>
      </rPr>
      <t>Audiovisuel/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Montage et post production</t>
    </r>
  </si>
  <si>
    <r>
      <rPr>
        <sz val="10"/>
        <rFont val="Arial"/>
        <family val="2"/>
      </rPr>
      <t>Production textile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Tisserand</t>
    </r>
  </si>
  <si>
    <r>
      <rPr>
        <b/>
        <sz val="10"/>
        <rFont val="Arial"/>
        <family val="2"/>
      </rPr>
      <t>THC1203</t>
    </r>
  </si>
  <si>
    <r>
      <rPr>
        <sz val="10"/>
        <rFont val="Arial"/>
        <family val="2"/>
      </rPr>
      <t>Production textile 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Filage</t>
    </r>
  </si>
  <si>
    <r>
      <rPr>
        <b/>
        <sz val="10"/>
        <rFont val="Arial"/>
        <family val="2"/>
      </rPr>
      <t>THC1204</t>
    </r>
  </si>
  <si>
    <r>
      <rPr>
        <sz val="10"/>
        <rFont val="Arial"/>
        <family val="2"/>
      </rPr>
      <t>Production textile/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Bobinage, assemblage et retordage</t>
    </r>
  </si>
  <si>
    <r>
      <rPr>
        <b/>
        <sz val="10"/>
        <rFont val="Arial"/>
        <family val="2"/>
      </rPr>
      <t>THC1205</t>
    </r>
  </si>
  <si>
    <r>
      <rPr>
        <sz val="10"/>
        <rFont val="Arial"/>
        <family val="2"/>
      </rPr>
      <t xml:space="preserve">Production textile/ 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Préparation filature</t>
    </r>
  </si>
  <si>
    <r>
      <rPr>
        <b/>
        <sz val="10"/>
        <rFont val="Arial"/>
        <family val="2"/>
      </rPr>
      <t>THC1206</t>
    </r>
  </si>
  <si>
    <r>
      <rPr>
        <sz val="10"/>
        <rFont val="Arial"/>
        <family val="2"/>
      </rPr>
      <t xml:space="preserve">Préparation tissage </t>
    </r>
    <r>
      <rPr>
        <b/>
        <sz val="10"/>
        <rFont val="Arial"/>
        <family val="2"/>
      </rPr>
      <t xml:space="preserve">/Option : </t>
    </r>
    <r>
      <rPr>
        <sz val="10"/>
        <rFont val="Arial"/>
        <family val="2"/>
      </rPr>
      <t>Ourdisseur – Encolleur</t>
    </r>
  </si>
  <si>
    <r>
      <rPr>
        <b/>
        <sz val="10"/>
        <rFont val="Arial"/>
        <family val="2"/>
      </rPr>
      <t>THC1207</t>
    </r>
  </si>
  <si>
    <r>
      <rPr>
        <sz val="10"/>
        <rFont val="Arial"/>
        <family val="2"/>
      </rPr>
      <t>Préparation tissage/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Noueur - Rentreur</t>
    </r>
  </si>
  <si>
    <r>
      <rPr>
        <b/>
        <sz val="10"/>
        <rFont val="Arial"/>
        <family val="2"/>
      </rPr>
      <t>THC1208</t>
    </r>
  </si>
  <si>
    <r>
      <rPr>
        <sz val="10"/>
        <rFont val="Arial"/>
        <family val="2"/>
      </rPr>
      <t>Préparation tissage/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Monteur de chaine – Raffleur</t>
    </r>
  </si>
  <si>
    <r>
      <rPr>
        <b/>
        <sz val="10"/>
        <rFont val="Arial"/>
        <family val="2"/>
      </rPr>
      <t>THC1209</t>
    </r>
  </si>
  <si>
    <r>
      <rPr>
        <sz val="10"/>
        <rFont val="Arial"/>
        <family val="2"/>
      </rPr>
      <t>Nettoyeur et graisseur des équipements de filature</t>
    </r>
  </si>
  <si>
    <r>
      <rPr>
        <b/>
        <sz val="10"/>
        <rFont val="Arial"/>
        <family val="2"/>
      </rPr>
      <t>THC1210</t>
    </r>
  </si>
  <si>
    <r>
      <rPr>
        <sz val="10"/>
        <rFont val="Arial"/>
        <family val="2"/>
      </rPr>
      <t>Nettoyeur et graisseur des équipements de tissage</t>
    </r>
  </si>
  <si>
    <r>
      <rPr>
        <b/>
        <sz val="10"/>
        <rFont val="Arial"/>
        <family val="2"/>
      </rPr>
      <t>THC0703</t>
    </r>
  </si>
  <si>
    <r>
      <rPr>
        <sz val="10"/>
        <rFont val="Arial"/>
        <family val="2"/>
      </rPr>
      <t>Mécanique réparation des machines de piquage</t>
    </r>
  </si>
  <si>
    <r>
      <rPr>
        <b/>
        <sz val="10"/>
        <rFont val="Arial"/>
        <family val="2"/>
      </rPr>
      <t>THC1212</t>
    </r>
  </si>
  <si>
    <r>
      <rPr>
        <sz val="10"/>
        <rFont val="Arial"/>
        <family val="2"/>
      </rPr>
      <t>Mécanique réparation des machines à coudre et à tricoter</t>
    </r>
  </si>
  <si>
    <r>
      <rPr>
        <b/>
        <sz val="10"/>
        <rFont val="Arial"/>
        <family val="2"/>
      </rPr>
      <t>THC1211</t>
    </r>
  </si>
  <si>
    <r>
      <rPr>
        <sz val="10"/>
        <rFont val="Arial"/>
        <family val="2"/>
      </rPr>
      <t>Confection industrielle</t>
    </r>
  </si>
  <si>
    <r>
      <rPr>
        <sz val="10"/>
        <rFont val="Arial"/>
        <family val="2"/>
      </rPr>
      <t>Fin de cycle primaire</t>
    </r>
  </si>
  <si>
    <r>
      <rPr>
        <sz val="10"/>
        <rFont val="Arial"/>
        <family val="2"/>
      </rPr>
      <t>Couture</t>
    </r>
  </si>
  <si>
    <r>
      <rPr>
        <b/>
        <sz val="10"/>
        <rFont val="Arial"/>
        <family val="2"/>
      </rPr>
      <t>THC0702</t>
    </r>
  </si>
  <si>
    <r>
      <rPr>
        <sz val="10"/>
        <rFont val="Arial"/>
        <family val="2"/>
      </rPr>
      <t>Prêt-à-porter</t>
    </r>
  </si>
  <si>
    <r>
      <rPr>
        <b/>
        <sz val="10"/>
        <rFont val="Arial"/>
        <family val="2"/>
      </rPr>
      <t>THC0704</t>
    </r>
  </si>
  <si>
    <r>
      <rPr>
        <sz val="10"/>
        <rFont val="Arial"/>
        <family val="2"/>
      </rPr>
      <t>Production textiles/</t>
    </r>
    <r>
      <rPr>
        <b/>
        <sz val="10"/>
        <rFont val="Arial"/>
        <family val="2"/>
      </rPr>
      <t xml:space="preserve">Option : </t>
    </r>
    <r>
      <rPr>
        <sz val="10"/>
        <rFont val="Arial"/>
        <family val="2"/>
      </rPr>
      <t>Ennoblissement</t>
    </r>
  </si>
  <si>
    <r>
      <rPr>
        <b/>
        <sz val="10"/>
        <rFont val="Arial"/>
        <family val="2"/>
      </rPr>
      <t>THC1213</t>
    </r>
  </si>
  <si>
    <r>
      <rPr>
        <sz val="10"/>
        <rFont val="Arial"/>
        <family val="2"/>
      </rPr>
      <t>Mécanique réglage tissage</t>
    </r>
  </si>
  <si>
    <r>
      <rPr>
        <b/>
        <sz val="10"/>
        <rFont val="Arial"/>
        <family val="2"/>
      </rPr>
      <t>THC1214</t>
    </r>
  </si>
  <si>
    <r>
      <rPr>
        <sz val="10"/>
        <rFont val="Arial"/>
        <family val="2"/>
      </rPr>
      <t>Mécanique et réglage filature</t>
    </r>
  </si>
  <si>
    <r>
      <rPr>
        <b/>
        <sz val="10"/>
        <rFont val="Arial"/>
        <family val="2"/>
      </rPr>
      <t>THC1215</t>
    </r>
  </si>
  <si>
    <r>
      <rPr>
        <sz val="10"/>
        <rFont val="Arial"/>
        <family val="2"/>
      </rPr>
      <t>Mécanique réglage finissage</t>
    </r>
  </si>
  <si>
    <r>
      <rPr>
        <b/>
        <sz val="10"/>
        <rFont val="Arial"/>
        <family val="2"/>
      </rPr>
      <t>THC1216</t>
    </r>
  </si>
  <si>
    <r>
      <rPr>
        <sz val="10"/>
        <rFont val="Arial"/>
        <family val="2"/>
      </rPr>
      <t>Mécanique réglage préparation tissage</t>
    </r>
  </si>
  <si>
    <r>
      <rPr>
        <b/>
        <sz val="10"/>
        <rFont val="Arial"/>
        <family val="2"/>
      </rPr>
      <t>THC0705</t>
    </r>
  </si>
  <si>
    <r>
      <rPr>
        <sz val="10"/>
        <rFont val="Arial"/>
        <family val="2"/>
      </rPr>
      <t>Mécanique réglage des équipements textiles</t>
    </r>
  </si>
  <si>
    <r>
      <rPr>
        <b/>
        <sz val="10"/>
        <rFont val="Arial"/>
        <family val="2"/>
      </rPr>
      <t>THC1217</t>
    </r>
  </si>
  <si>
    <r>
      <rPr>
        <sz val="10"/>
        <rFont val="Arial"/>
        <family val="2"/>
      </rPr>
      <t>Tailleur Dames</t>
    </r>
  </si>
  <si>
    <r>
      <rPr>
        <b/>
        <sz val="10"/>
        <rFont val="Arial"/>
        <family val="2"/>
      </rPr>
      <t>THC1218</t>
    </r>
  </si>
  <si>
    <r>
      <rPr>
        <sz val="10"/>
        <rFont val="Arial"/>
        <family val="2"/>
      </rPr>
      <t>Tailleur hommes</t>
    </r>
  </si>
  <si>
    <r>
      <rPr>
        <b/>
        <sz val="10"/>
        <rFont val="Arial"/>
        <family val="2"/>
      </rPr>
      <t>THC1801</t>
    </r>
  </si>
  <si>
    <r>
      <rPr>
        <sz val="10"/>
        <rFont val="Arial"/>
        <family val="2"/>
      </rPr>
      <t>Patron gradation en industries de l’habillement</t>
    </r>
  </si>
  <si>
    <r>
      <rPr>
        <b/>
        <sz val="10"/>
        <rFont val="Arial"/>
        <family val="2"/>
      </rPr>
      <t>THC1802</t>
    </r>
  </si>
  <si>
    <r>
      <rPr>
        <sz val="10"/>
        <rFont val="Arial"/>
        <family val="2"/>
      </rPr>
      <t>Méthodes habillement</t>
    </r>
  </si>
  <si>
    <r>
      <rPr>
        <b/>
        <sz val="10"/>
        <rFont val="Arial"/>
        <family val="2"/>
      </rPr>
      <t>THC1803</t>
    </r>
  </si>
  <si>
    <r>
      <rPr>
        <sz val="10"/>
        <rFont val="Arial"/>
        <family val="2"/>
      </rPr>
      <t>Méthodes textiles</t>
    </r>
  </si>
  <si>
    <r>
      <rPr>
        <b/>
        <sz val="10"/>
        <rFont val="Arial"/>
        <family val="2"/>
      </rPr>
      <t>THC1804</t>
    </r>
  </si>
  <si>
    <r>
      <rPr>
        <sz val="10"/>
        <rFont val="Arial"/>
        <family val="2"/>
      </rPr>
      <t>Ordonnancement lancement textiles</t>
    </r>
  </si>
  <si>
    <r>
      <rPr>
        <b/>
        <sz val="10"/>
        <rFont val="Arial"/>
        <family val="2"/>
      </rPr>
      <t>THC1805</t>
    </r>
  </si>
  <si>
    <r>
      <rPr>
        <sz val="10"/>
        <rFont val="Arial"/>
        <family val="2"/>
      </rPr>
      <t>Production textiles/option : Traitements</t>
    </r>
  </si>
  <si>
    <r>
      <rPr>
        <b/>
        <sz val="10"/>
        <rFont val="Arial"/>
        <family val="2"/>
      </rPr>
      <t>THC1806</t>
    </r>
  </si>
  <si>
    <r>
      <rPr>
        <sz val="10"/>
        <rFont val="Arial"/>
        <family val="2"/>
      </rPr>
      <t>Production textiles/option : Structures</t>
    </r>
  </si>
  <si>
    <r>
      <rPr>
        <b/>
        <sz val="10"/>
        <rFont val="Arial"/>
        <family val="2"/>
      </rPr>
      <t>THC0707</t>
    </r>
  </si>
  <si>
    <r>
      <rPr>
        <sz val="10"/>
        <rFont val="Arial"/>
        <family val="2"/>
      </rPr>
      <t>Modélisme</t>
    </r>
  </si>
  <si>
    <r>
      <rPr>
        <b/>
        <sz val="10"/>
        <rFont val="Arial"/>
        <family val="2"/>
      </rPr>
      <t>THC0708</t>
    </r>
  </si>
  <si>
    <r>
      <rPr>
        <sz val="10"/>
        <rFont val="Arial"/>
        <family val="2"/>
      </rPr>
      <t>Gestion de la production habillement</t>
    </r>
  </si>
  <si>
    <r>
      <rPr>
        <b/>
        <sz val="10"/>
        <rFont val="Arial"/>
        <family val="2"/>
      </rPr>
      <t>THC0706</t>
    </r>
  </si>
  <si>
    <r>
      <rPr>
        <sz val="10"/>
        <rFont val="Arial"/>
        <family val="2"/>
      </rPr>
      <t>Maintenance des équipements de confection habillement</t>
    </r>
  </si>
  <si>
    <t xml:space="preserve"> التخصص</t>
  </si>
  <si>
    <t>الشعبـــــــــــة</t>
  </si>
  <si>
    <t xml:space="preserve">Intitulé de la spécialité </t>
  </si>
  <si>
    <t xml:space="preserve">رمز 
التخصص </t>
  </si>
  <si>
    <t xml:space="preserve">رمز 
الشعبة </t>
  </si>
  <si>
    <t xml:space="preserve">معــــــابـــــــر </t>
  </si>
  <si>
    <t xml:space="preserve">المستوى </t>
  </si>
  <si>
    <t>بناء في التراث المبني</t>
  </si>
  <si>
    <t xml:space="preserve"> تقنية الحفاظ على التراث المبني</t>
  </si>
  <si>
    <t>تقني في الحفاظ على التراث المبني</t>
  </si>
  <si>
    <t>تقني في ترميم التراث المبني</t>
  </si>
  <si>
    <t>الحفاظ على التراث المبني</t>
  </si>
  <si>
    <t>تسيير أشغال ترميم التراث المبني</t>
  </si>
  <si>
    <t>دون مستوى دراسي</t>
  </si>
  <si>
    <t>زراعة الغابـات</t>
  </si>
  <si>
    <t>ش.ك.م الزراعة البلاستيكية حذفت و ادرجت الكفاءة في " ش.ك.م المحاصيل تحت الدفيئة"</t>
  </si>
  <si>
    <t>مدوّنة الشعب المهنية طبعة 2018 رمز التخصص MEE0703</t>
  </si>
  <si>
    <r>
      <t xml:space="preserve">الإنتاج الحيواني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تربية  الحـيـوانات المجتـرة </t>
    </r>
  </si>
  <si>
    <r>
      <t xml:space="preserve">الإنتاج الحيواني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تربية الحـيـوانات الصغيرة</t>
    </r>
  </si>
  <si>
    <r>
      <t xml:space="preserve">تشغيل وسائل الطبع / </t>
    </r>
    <r>
      <rPr>
        <b/>
        <sz val="12"/>
        <color theme="1"/>
        <rFont val="Arial"/>
        <family val="2"/>
      </rPr>
      <t>خيار :</t>
    </r>
    <r>
      <rPr>
        <sz val="12"/>
        <color theme="1"/>
        <rFont val="Arial"/>
        <family val="2"/>
      </rPr>
      <t xml:space="preserve"> فليكسو و هيليو</t>
    </r>
  </si>
  <si>
    <r>
      <t xml:space="preserve">الاتصال و الصناعات المطبعية  </t>
    </r>
    <r>
      <rPr>
        <b/>
        <sz val="12"/>
        <color theme="1"/>
        <rFont val="Arial"/>
        <family val="2"/>
      </rPr>
      <t>خيار :</t>
    </r>
    <r>
      <rPr>
        <sz val="12"/>
        <color theme="1"/>
        <rFont val="Arial"/>
        <family val="2"/>
      </rPr>
      <t xml:space="preserve"> دراسة و انجاز المنتجات التخطيطية</t>
    </r>
  </si>
  <si>
    <r>
      <t xml:space="preserve">الاتصال و الصناعات المطبعية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دراسة و انجاز المنتجات المطبعية </t>
    </r>
  </si>
  <si>
    <r>
      <t xml:space="preserve">الاتصال المطبعي / </t>
    </r>
    <r>
      <rPr>
        <b/>
        <sz val="12"/>
        <color theme="1"/>
        <rFont val="Arial"/>
        <family val="2"/>
      </rPr>
      <t xml:space="preserve">خيار:  </t>
    </r>
    <r>
      <rPr>
        <sz val="12"/>
        <color theme="1"/>
        <rFont val="Arial"/>
        <family val="2"/>
      </rPr>
      <t>ابتكار لوازم التغليــف</t>
    </r>
  </si>
  <si>
    <t>نقش على الجبس</t>
  </si>
  <si>
    <r>
      <t xml:space="preserve">صناعة الخزف / </t>
    </r>
    <r>
      <rPr>
        <b/>
        <sz val="12"/>
        <color theme="1"/>
        <rFont val="Arial"/>
        <family val="2"/>
      </rPr>
      <t>تخصص</t>
    </r>
    <r>
      <rPr>
        <sz val="12"/>
        <color theme="1"/>
        <rFont val="Arial"/>
        <family val="2"/>
      </rPr>
      <t xml:space="preserve"> فخار</t>
    </r>
  </si>
  <si>
    <r>
      <t xml:space="preserve">صناعة الخزف / </t>
    </r>
    <r>
      <rPr>
        <b/>
        <sz val="12"/>
        <color theme="1"/>
        <rFont val="Arial"/>
        <family val="2"/>
      </rPr>
      <t xml:space="preserve">تخصص </t>
    </r>
    <r>
      <rPr>
        <sz val="12"/>
        <color theme="1"/>
        <rFont val="Arial"/>
        <family val="2"/>
      </rPr>
      <t>الزليج</t>
    </r>
  </si>
  <si>
    <t>المنسوج</t>
  </si>
  <si>
    <r>
      <t xml:space="preserve">المنتجات الجلدية </t>
    </r>
    <r>
      <rPr>
        <sz val="12"/>
        <color theme="1"/>
        <rFont val="Arial"/>
        <family val="2"/>
      </rPr>
      <t>التقليدية</t>
    </r>
  </si>
  <si>
    <t>تنجيد</t>
  </si>
  <si>
    <t>الألبسة التقليدية</t>
  </si>
  <si>
    <t>صياغة المجوهرات</t>
  </si>
  <si>
    <r>
      <t xml:space="preserve">فن الزجاج / </t>
    </r>
    <r>
      <rPr>
        <b/>
        <sz val="12"/>
        <color theme="1"/>
        <rFont val="Arial"/>
        <family val="2"/>
      </rPr>
      <t>تخصص</t>
    </r>
    <r>
      <rPr>
        <sz val="12"/>
        <color theme="1"/>
        <rFont val="Arial"/>
        <family val="2"/>
      </rPr>
      <t xml:space="preserve"> الزجاج الملون</t>
    </r>
  </si>
  <si>
    <t>صياغة و صناعة الحلي</t>
  </si>
  <si>
    <t>إنجاز سابق الإجهاد</t>
  </si>
  <si>
    <t>بنــاء</t>
  </si>
  <si>
    <t>طلاء و تركيب الزجاج</t>
  </si>
  <si>
    <t>دهن الإيبوكسي للأرضيات و الجدران</t>
  </si>
  <si>
    <t>تركيب و كساء الواجهات</t>
  </si>
  <si>
    <t>التركيب في التهوية وتكييف الهـواء</t>
  </si>
  <si>
    <r>
      <t xml:space="preserve">متار جميع عناصر البناء  </t>
    </r>
    <r>
      <rPr>
        <sz val="12"/>
        <color theme="1"/>
        <rFont val="Times New Roman"/>
        <family val="1"/>
      </rPr>
      <t xml:space="preserve"> </t>
    </r>
  </si>
  <si>
    <t>الطرق و الشبكات المختلفة</t>
  </si>
  <si>
    <r>
      <t xml:space="preserve">رسم الدراسة  / </t>
    </r>
    <r>
      <rPr>
        <b/>
        <sz val="12"/>
        <color theme="1"/>
        <rFont val="Arial"/>
        <family val="2"/>
      </rPr>
      <t xml:space="preserve"> خيار :</t>
    </r>
    <r>
      <rPr>
        <sz val="12"/>
        <color theme="1"/>
        <rFont val="Arial"/>
        <family val="2"/>
      </rPr>
      <t xml:space="preserve"> هندسة معمارية</t>
    </r>
  </si>
  <si>
    <r>
      <t xml:space="preserve">رسم الدراسة / </t>
    </r>
    <r>
      <rPr>
        <b/>
        <sz val="12"/>
        <color theme="1"/>
        <rFont val="Arial"/>
        <family val="2"/>
      </rPr>
      <t>خيار :</t>
    </r>
    <r>
      <rPr>
        <sz val="12"/>
        <color theme="1"/>
        <rFont val="Arial"/>
        <family val="2"/>
      </rPr>
      <t xml:space="preserve"> خرسانة مسلحة</t>
    </r>
  </si>
  <si>
    <t>إعادة تأهيل البناء</t>
  </si>
  <si>
    <t>رسّام مُسقط في الخرسانة المسلـحة</t>
  </si>
  <si>
    <t>الطاقات المتجددة في مجال البناء</t>
  </si>
  <si>
    <t>تركيب و صيانة شبكات الموائع الطبية</t>
  </si>
  <si>
    <t>تصفيح راتنج بوليستر</t>
  </si>
  <si>
    <t>تصنيع التجهيزات وقطع الغيار الخاصة بمادة البوليستر المقوى بألياف الزجاج</t>
  </si>
  <si>
    <t>صناعة البلاستيك</t>
  </si>
  <si>
    <t>كيمياء الطلاء، الغراء و البرنيق</t>
  </si>
  <si>
    <t>صيانة أنظمة أنابيب البوليستر و المقوى بالألياف الزجاجية</t>
  </si>
  <si>
    <t>مطالة و هياكل المركبات</t>
  </si>
  <si>
    <t>مطالة ، هياكل المركبات و الطلاء</t>
  </si>
  <si>
    <t>نجارة معدنية</t>
  </si>
  <si>
    <t>تحضيرات و طرق الإنشاءات المعدنية</t>
  </si>
  <si>
    <t>تلحيم الصفائح والمجنبات</t>
  </si>
  <si>
    <t>قدور أنابيب  صناعية</t>
  </si>
  <si>
    <t>تلحـيم صنــاعــي</t>
  </si>
  <si>
    <t>تفريز</t>
  </si>
  <si>
    <t>شـحْـذ</t>
  </si>
  <si>
    <t>تجليخ</t>
  </si>
  <si>
    <t>التركيب و ضبط في الإنشاءات الميكانيكية و الصناعة الحديدية</t>
  </si>
  <si>
    <t>التحضير و الطرق في الإنشاءات الميكانيكية والصناعة الحديدية</t>
  </si>
  <si>
    <t>علم القياس ومراقبة النوعية</t>
  </si>
  <si>
    <r>
      <t xml:space="preserve">الرسم في دراسات </t>
    </r>
    <r>
      <rPr>
        <sz val="12"/>
        <color theme="1"/>
        <rFont val="Arial"/>
        <family val="2"/>
      </rPr>
      <t>الإنشاءات الميكانيكية والصناعة الحديدية</t>
    </r>
  </si>
  <si>
    <r>
      <t xml:space="preserve">الأنتجة الميكانيكية / </t>
    </r>
    <r>
      <rPr>
        <b/>
        <sz val="12"/>
        <color theme="1"/>
        <rFont val="Arial"/>
        <family val="2"/>
      </rPr>
      <t>خيار :</t>
    </r>
    <r>
      <rPr>
        <sz val="12"/>
        <color theme="1"/>
        <rFont val="Arial"/>
        <family val="2"/>
      </rPr>
      <t xml:space="preserve"> إستصناع</t>
    </r>
  </si>
  <si>
    <r>
      <t xml:space="preserve">الأنتجة الميكانيكية / </t>
    </r>
    <r>
      <rPr>
        <b/>
        <sz val="12"/>
        <color theme="1"/>
        <rFont val="Arial"/>
        <family val="2"/>
      </rPr>
      <t xml:space="preserve">خيار </t>
    </r>
    <r>
      <rPr>
        <sz val="12"/>
        <color theme="1"/>
        <rFont val="Arial"/>
        <family val="2"/>
      </rPr>
      <t>: آلات وأدوات التصليح</t>
    </r>
  </si>
  <si>
    <r>
      <t xml:space="preserve">الأنتجة الميكانيكية / </t>
    </r>
    <r>
      <rPr>
        <b/>
        <sz val="12"/>
        <color theme="1"/>
        <rFont val="Arial"/>
        <family val="2"/>
      </rPr>
      <t xml:space="preserve">خيار : </t>
    </r>
    <r>
      <rPr>
        <sz val="12"/>
        <color theme="1"/>
        <rFont val="Arial"/>
        <family val="2"/>
      </rPr>
      <t>استصناع</t>
    </r>
  </si>
  <si>
    <r>
      <t xml:space="preserve">التخصصات المدمجة » ش.ت.س معالجة المواد/ </t>
    </r>
    <r>
      <rPr>
        <sz val="10"/>
        <color theme="1"/>
        <rFont val="Arial,Bold"/>
      </rPr>
      <t xml:space="preserve">خيار : </t>
    </r>
    <r>
      <rPr>
        <sz val="10"/>
        <color theme="1"/>
        <rFont val="Calibri"/>
        <family val="2"/>
        <scheme val="minor"/>
      </rPr>
      <t xml:space="preserve">معالجة المساحات « و » ش.ت.س معالجة المواد / </t>
    </r>
    <r>
      <rPr>
        <sz val="10"/>
        <color theme="1"/>
        <rFont val="Arial,Bold"/>
      </rPr>
      <t>خيار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Arial,Bold"/>
      </rPr>
      <t>:</t>
    </r>
    <r>
      <rPr>
        <sz val="10"/>
        <color theme="1"/>
        <rFont val="Calibri"/>
        <family val="2"/>
        <scheme val="minor"/>
      </rPr>
      <t>المعالجة الحرارية</t>
    </r>
  </si>
  <si>
    <r>
      <t>خياطة</t>
    </r>
    <r>
      <rPr>
        <sz val="12"/>
        <color rgb="FF000000"/>
        <rFont val="Arial"/>
        <family val="2"/>
      </rPr>
      <t xml:space="preserve"> تركيب </t>
    </r>
    <r>
      <rPr>
        <sz val="12"/>
        <color theme="1"/>
        <rFont val="Arial"/>
        <family val="2"/>
      </rPr>
      <t xml:space="preserve">الأحذية المنتجات الجلدية و الألبسة الجلدية  </t>
    </r>
  </si>
  <si>
    <r>
      <t xml:space="preserve">تركيب وتشطيب </t>
    </r>
    <r>
      <rPr>
        <sz val="12"/>
        <color theme="1"/>
        <rFont val="Arial"/>
        <family val="2"/>
      </rPr>
      <t>الأحذية</t>
    </r>
  </si>
  <si>
    <t>عامل في تحضير الدباغــة</t>
  </si>
  <si>
    <t xml:space="preserve">مفصل، محضر الأحذية ، و المنتجات الجلدية ، القفاز و الملابس الجلدية </t>
  </si>
  <si>
    <t>نموذج تدرج للأحذية والمواد اللينة</t>
  </si>
  <si>
    <t>الصناعات الجلدية / الخيار: دباغة - بياضة</t>
  </si>
  <si>
    <t>الكهروميكانـيك</t>
  </si>
  <si>
    <t>تركيب و صيانة أجهزة التوليد بالرياح</t>
  </si>
  <si>
    <t>تركيب وصيانة أنظمة الإنذار و المراقبة بالفيديو</t>
  </si>
  <si>
    <t>الميتورولوجيا و أدوات الضبط</t>
  </si>
  <si>
    <t>الفعالية الطاقوية و الآلية الصناعية</t>
  </si>
  <si>
    <t>صيانة الأنظمة - خيار : إنتاجية</t>
  </si>
  <si>
    <t>صيانة أنظمة الطاقات و السوائل</t>
  </si>
  <si>
    <t>صيانة أنظمة التوليد بالرياح</t>
  </si>
  <si>
    <t>الخبازة و الفطائر</t>
  </si>
  <si>
    <r>
      <t>الإطعام</t>
    </r>
    <r>
      <rPr>
        <b/>
        <sz val="12"/>
        <rFont val="Arial"/>
        <family val="2"/>
      </rPr>
      <t xml:space="preserve"> /</t>
    </r>
    <r>
      <rPr>
        <sz val="12"/>
        <rFont val="Arial"/>
        <family val="2"/>
      </rPr>
      <t xml:space="preserve">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الطبخ التقليدي</t>
    </r>
  </si>
  <si>
    <r>
      <t xml:space="preserve">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الطبخ الجماعي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</si>
  <si>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الإطعام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</si>
  <si>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الطبخ</t>
    </r>
  </si>
  <si>
    <r>
      <t xml:space="preserve">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الاستقبال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</si>
  <si>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خدمات المقهى</t>
    </r>
  </si>
  <si>
    <r>
      <t xml:space="preserve">الفندقة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خدمات فندقية</t>
    </r>
  </si>
  <si>
    <r>
      <t xml:space="preserve">الفندقة - الإطعام / </t>
    </r>
    <r>
      <rPr>
        <b/>
        <sz val="12"/>
        <rFont val="Arial"/>
        <family val="2"/>
      </rPr>
      <t xml:space="preserve">خيار : </t>
    </r>
    <r>
      <rPr>
        <sz val="12"/>
        <rFont val="Arial"/>
        <family val="2"/>
      </rPr>
      <t>جزارة فندقية</t>
    </r>
  </si>
  <si>
    <r>
      <t xml:space="preserve">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وكالة الأسفار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</si>
  <si>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الإنتاج المطبخي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</si>
  <si>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خدمات المطعم </t>
    </r>
  </si>
  <si>
    <t>تسمية سابقة - "ش,ت الفندقة و الإطعام / خيار: خدمات الطاولة" مدوّنة الشعب المهنية طبعة 0211</t>
  </si>
  <si>
    <r>
      <t xml:space="preserve">السياحة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الإنتاج  والتسويق</t>
    </r>
  </si>
  <si>
    <r>
      <t xml:space="preserve">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وكالة الاسفار</t>
    </r>
  </si>
  <si>
    <r>
      <t xml:space="preserve">السياحة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مرشد السياحة المحلية</t>
    </r>
  </si>
  <si>
    <r>
      <t>الفندقة - الإطعام</t>
    </r>
    <r>
      <rPr>
        <sz val="10"/>
        <rFont val="Arial"/>
        <family val="2"/>
      </rPr>
      <t xml:space="preserve"> </t>
    </r>
    <r>
      <rPr>
        <sz val="12"/>
        <rFont val="Arial"/>
        <family val="2"/>
      </rPr>
      <t xml:space="preserve">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فن خدمة الطاولة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</si>
  <si>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فن الطبخ</t>
    </r>
  </si>
  <si>
    <r>
      <t xml:space="preserve">الفندقة - الإطعام / </t>
    </r>
    <r>
      <rPr>
        <b/>
        <sz val="12"/>
        <rFont val="Arial"/>
        <family val="2"/>
      </rPr>
      <t>خيار :</t>
    </r>
    <r>
      <rPr>
        <sz val="12"/>
        <rFont val="Arial"/>
        <family val="2"/>
      </rPr>
      <t xml:space="preserve">  الطبخ التقليدي</t>
    </r>
  </si>
  <si>
    <r>
      <t xml:space="preserve">الفندقة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تسيير و إدارة الفنادق</t>
    </r>
  </si>
  <si>
    <r>
      <t>التسيير الفندقي</t>
    </r>
    <r>
      <rPr>
        <sz val="12"/>
        <rFont val="Arial"/>
        <family val="2"/>
      </rPr>
      <t xml:space="preserve">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الإيواء</t>
    </r>
  </si>
  <si>
    <r>
      <t xml:space="preserve">التسيير الفندقي </t>
    </r>
    <r>
      <rPr>
        <sz val="12"/>
        <rFont val="Arial"/>
        <family val="2"/>
      </rPr>
      <t xml:space="preserve">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الاستقبال</t>
    </r>
  </si>
  <si>
    <t>المناجمنت في الفنادق - الإطعام</t>
  </si>
  <si>
    <t>تحضير المشروبات و المعلبات</t>
  </si>
  <si>
    <t>تحضير الحلوى ، الشكولاطة و البسكويت</t>
  </si>
  <si>
    <t>جزارة و منتجات اللحوم</t>
  </si>
  <si>
    <t>تكنولوجيا صنع الحلوى،  الشكولاطة و البسكويت</t>
  </si>
  <si>
    <t>تعبئة وتغليف المواد الزراعية الغذائية</t>
  </si>
  <si>
    <t>تحويل اللحوم</t>
  </si>
  <si>
    <t>تحويل الحليب</t>
  </si>
  <si>
    <t>مراقبة و تعبئة منتجات الحليب</t>
  </si>
  <si>
    <t>إنتاج المشروبات و المعلبات</t>
  </si>
  <si>
    <t>مراقبة النوعية في الصناعات الغذائية</t>
  </si>
  <si>
    <t>الأجبان و مشتقات الحليب</t>
  </si>
  <si>
    <r>
      <t xml:space="preserve">الصناعات النفطية/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 : الوقاية و الأمـن الصنـاعــي</t>
    </r>
  </si>
  <si>
    <t>تسمية سابقة - مدوّنة الشعب المهنية طبعة  2018 » ش.ت.س:الأمن الصناعي « CML1207</t>
  </si>
  <si>
    <r>
      <t xml:space="preserve">الصناعات النفطية/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 : أشغال الآبــار</t>
    </r>
  </si>
  <si>
    <r>
      <t xml:space="preserve">الصناعات النفطية/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 : القيــاس</t>
    </r>
  </si>
  <si>
    <r>
      <t xml:space="preserve">الصناعات النفطية/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 : آليات الضبـط </t>
    </r>
  </si>
  <si>
    <t>عـامــــــل في الميكـــرومعلـوماتيـــة</t>
  </si>
  <si>
    <t>تركيب و تصليح تجهيزات الإتصال اللاسلكي</t>
  </si>
  <si>
    <r>
      <t xml:space="preserve">إعلام آلي / </t>
    </r>
    <r>
      <rPr>
        <b/>
        <sz val="12"/>
        <color theme="1"/>
        <rFont val="Arial"/>
        <family val="2"/>
      </rPr>
      <t>خيار :</t>
    </r>
    <r>
      <rPr>
        <sz val="12"/>
        <color theme="1"/>
        <rFont val="Arial"/>
        <family val="2"/>
      </rPr>
      <t xml:space="preserve"> البرمـــجة</t>
    </r>
  </si>
  <si>
    <t>إعلام آلي التسييـر</t>
  </si>
  <si>
    <t>تركيب  شبكات الاتصال اللاسلكي</t>
  </si>
  <si>
    <r>
      <t xml:space="preserve">إعلام آلي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قاعدة المعطيات</t>
    </r>
  </si>
  <si>
    <r>
      <t xml:space="preserve">إعلام آلي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صيانة الأنظمة المعلوماتية</t>
    </r>
  </si>
  <si>
    <t>الاتصالات</t>
  </si>
  <si>
    <r>
      <t xml:space="preserve">إعلام آلي / </t>
    </r>
    <r>
      <rPr>
        <b/>
        <sz val="12"/>
        <color theme="1"/>
        <rFont val="Arial"/>
        <family val="2"/>
      </rPr>
      <t>خيار :</t>
    </r>
    <r>
      <rPr>
        <sz val="12"/>
        <color theme="1"/>
        <rFont val="Arial"/>
        <family val="2"/>
      </rPr>
      <t xml:space="preserve"> مُطوّر اللواب والوسائط الإعلامية</t>
    </r>
  </si>
  <si>
    <t>طاقة و محيط الاتصال</t>
  </si>
  <si>
    <t xml:space="preserve">راديو - الاتصالات </t>
  </si>
  <si>
    <t>شبكات الاتصال السلكية</t>
  </si>
  <si>
    <t>اإدارة الحوسبة السحابية والمحاكاة الافتراضية</t>
  </si>
  <si>
    <t>إدارة مركز البيانات</t>
  </si>
  <si>
    <r>
      <t xml:space="preserve">إعلام آلي 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 : مطور تطبيقات متعددة المنصات</t>
    </r>
  </si>
  <si>
    <r>
      <t xml:space="preserve">الأنظمة الرقمية/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المعلوماتية و شبكات المعلوماتية</t>
    </r>
  </si>
  <si>
    <t>إدارة الهاتف عبر voip</t>
  </si>
  <si>
    <t>تسمية سابقة مدوّنة الشعب المهنية» 2018  ش . ت . م . م نظافة / خيار : جمع وفرز النفايات «</t>
  </si>
  <si>
    <t>تركيب القنوات</t>
  </si>
  <si>
    <t>صيانة شبكات الصرف</t>
  </si>
  <si>
    <t>إعادة تأهيل وصيانة المنشآت الهيدروتقنية</t>
  </si>
  <si>
    <t>استغلال محطات تطهير المياه</t>
  </si>
  <si>
    <t>تنظيم و توزيع مياه السقي</t>
  </si>
  <si>
    <t>استغلال وصيانة أنظمة الصرف الصحي</t>
  </si>
  <si>
    <t>فحص المنشآت الهيدروتقنية (السدود)</t>
  </si>
  <si>
    <t>نساجة و حياكة</t>
  </si>
  <si>
    <t>مغسلة و التنظيف الجاف</t>
  </si>
  <si>
    <t>ماكياج مانيكير</t>
  </si>
  <si>
    <t>مساعدة حضانة</t>
  </si>
  <si>
    <t>تسمية سابقة – مدوّنة الشعب المهنية طبعة 2018   »  ش ت مساعدة الأمومة «</t>
  </si>
  <si>
    <t>مُربية الطفولة الأولى</t>
  </si>
  <si>
    <t>الوقاية و الأمن المنجمي</t>
  </si>
  <si>
    <t>سائق آليات إستغلال المناجم</t>
  </si>
  <si>
    <t xml:space="preserve">ثاقب في المناجم </t>
  </si>
  <si>
    <t>مســبـار في المحاجر</t>
  </si>
  <si>
    <t>ميكانيك تصليح قوارب الصيد و اليخت</t>
  </si>
  <si>
    <t>قيادة اليات أشغال الطرقات</t>
  </si>
  <si>
    <t>ميكانيك تصليح  أنظمة الضغط الهوائي و الهيدروليكية</t>
  </si>
  <si>
    <t>ميكانيك وتصليح اليات المناجم</t>
  </si>
  <si>
    <t>ميكانيك وتصليح  الاليات البحرية</t>
  </si>
  <si>
    <t>صيانة قوارب الصيد و اليخت</t>
  </si>
  <si>
    <t>قيادة محطة صناعة الخرسانة</t>
  </si>
  <si>
    <r>
      <t>تربية الأسماك في</t>
    </r>
    <r>
      <rPr>
        <sz val="12"/>
        <color rgb="FFFF0000"/>
        <rFont val="Arial"/>
        <family val="2"/>
      </rPr>
      <t xml:space="preserve"> </t>
    </r>
    <r>
      <rPr>
        <sz val="12"/>
        <color theme="1"/>
        <rFont val="Arial"/>
        <family val="2"/>
      </rPr>
      <t>الأحواض</t>
    </r>
  </si>
  <si>
    <t>تربية أسماك الزينة</t>
  </si>
  <si>
    <t xml:space="preserve"> تربية المائيات </t>
  </si>
  <si>
    <t>تسمية سابقة مدوّنة الشعب المهنية طبعة  2018 » ش.ت.س تربية الأسماك «</t>
  </si>
  <si>
    <t>عون ادراج المعلومات</t>
  </si>
  <si>
    <t>تجاري (تجارة)</t>
  </si>
  <si>
    <r>
      <t>تسمية سابقة مدوّنة الشعب المهنية طبعة  2018  » ش.ت.عون التجاري</t>
    </r>
    <r>
      <rPr>
        <sz val="10"/>
        <color theme="1"/>
        <rFont val="Times New Roman"/>
        <family val="1"/>
      </rPr>
      <t xml:space="preserve">   «</t>
    </r>
  </si>
  <si>
    <t>تسمية سابقة مدوّنة الشعب المهنية طبعة 2018  » ش.ت.عون العبور و الجمركة  «</t>
  </si>
  <si>
    <t>الأمانة المكتبية</t>
  </si>
  <si>
    <t>يقدم فقط في  نمط التكوين عن بعد</t>
  </si>
  <si>
    <t>أمانة المديرية</t>
  </si>
  <si>
    <t>الإستشارة عن بعد</t>
  </si>
  <si>
    <t>مدوّنة الشعب المهنية  طبعة  2018    « ACP1803 »</t>
  </si>
  <si>
    <r>
      <t xml:space="preserve">السمعي البصري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إلتقاط الصورة</t>
    </r>
  </si>
  <si>
    <r>
      <t xml:space="preserve">السمعي البصري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إلتقاط الصوت</t>
    </r>
  </si>
  <si>
    <r>
      <t xml:space="preserve">السمعي البصري 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تركيب</t>
    </r>
  </si>
  <si>
    <r>
      <t xml:space="preserve">تقنيات السمعي البصري / </t>
    </r>
    <r>
      <rPr>
        <b/>
        <sz val="12"/>
        <color theme="1"/>
        <rFont val="Arial"/>
        <family val="2"/>
      </rPr>
      <t>خيار :</t>
    </r>
    <r>
      <rPr>
        <sz val="12"/>
        <color theme="1"/>
        <rFont val="Arial"/>
        <family val="2"/>
      </rPr>
      <t xml:space="preserve"> الصورة</t>
    </r>
  </si>
  <si>
    <r>
      <t xml:space="preserve">تقنيات السمعي البصري/ </t>
    </r>
    <r>
      <rPr>
        <b/>
        <sz val="12"/>
        <color theme="1"/>
        <rFont val="Arial"/>
        <family val="2"/>
      </rPr>
      <t xml:space="preserve">خيار : </t>
    </r>
    <r>
      <rPr>
        <sz val="12"/>
        <color theme="1"/>
        <rFont val="Arial"/>
        <family val="2"/>
      </rPr>
      <t>الصوت</t>
    </r>
  </si>
  <si>
    <r>
      <t xml:space="preserve">تقنيات السمعي البصري/ </t>
    </r>
    <r>
      <rPr>
        <b/>
        <sz val="12"/>
        <color theme="1"/>
        <rFont val="Arial"/>
        <family val="2"/>
      </rPr>
      <t xml:space="preserve">خيار : </t>
    </r>
    <r>
      <rPr>
        <sz val="12"/>
        <color theme="1"/>
        <rFont val="Arial"/>
        <family val="2"/>
      </rPr>
      <t>التركيب</t>
    </r>
  </si>
  <si>
    <r>
      <t xml:space="preserve">السمعي البصري/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تسيير الإنتاج </t>
    </r>
  </si>
  <si>
    <r>
      <t xml:space="preserve">السمعي البصري/ </t>
    </r>
    <r>
      <rPr>
        <b/>
        <sz val="12"/>
        <color theme="1"/>
        <rFont val="Arial"/>
        <family val="2"/>
      </rPr>
      <t>خيار:</t>
    </r>
    <r>
      <rPr>
        <sz val="12"/>
        <color theme="1"/>
        <rFont val="Arial"/>
        <family val="2"/>
      </rPr>
      <t xml:space="preserve"> التركيب و ما بعد الإنتاج 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</si>
  <si>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>: الحياكة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</si>
  <si>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>: الغزل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</si>
  <si>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>: التلفيف، التجميع و إعادة الفتل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</si>
  <si>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>: تحضير الغزل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</si>
  <si>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>: التسدية - التبويش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</si>
  <si>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:عاقد- مركب </t>
    </r>
  </si>
  <si>
    <r>
      <t xml:space="preserve">إنتاج النسيج/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: مركب السلسلة   </t>
    </r>
  </si>
  <si>
    <t>منظف و مشحم تجهيزات الغزل</t>
  </si>
  <si>
    <t>منظف مشحم تجهيزات النسيج</t>
  </si>
  <si>
    <t>ميكانيك تصليح آلات الغرز</t>
  </si>
  <si>
    <t>ميكانيك تصليح آلات الخياطة و الحياكة</t>
  </si>
  <si>
    <r>
      <t xml:space="preserve">صناعة الأنسجة / </t>
    </r>
    <r>
      <rPr>
        <b/>
        <sz val="12"/>
        <color theme="1"/>
        <rFont val="Arial"/>
        <family val="2"/>
      </rPr>
      <t>خيار</t>
    </r>
    <r>
      <rPr>
        <sz val="12"/>
        <color theme="1"/>
        <rFont val="Arial"/>
        <family val="2"/>
      </rPr>
      <t xml:space="preserve"> : معالجة الأنسجة</t>
    </r>
  </si>
  <si>
    <t>ميكانيك ضبط آلات النسيج</t>
  </si>
  <si>
    <t>ميكانيك ضبط آلات الغزل</t>
  </si>
  <si>
    <t>ميكانيك ضبط آلات معالجة الأنسجة</t>
  </si>
  <si>
    <t>ميكانيك ضبط آلات تحضير النسيج</t>
  </si>
  <si>
    <t xml:space="preserve">نمط التدرج في صناعة الألبسة </t>
  </si>
  <si>
    <r>
      <t xml:space="preserve">صناعة الأنسجة / </t>
    </r>
    <r>
      <rPr>
        <b/>
        <sz val="12"/>
        <rFont val="Arial"/>
        <family val="2"/>
      </rPr>
      <t>خيار:</t>
    </r>
    <r>
      <rPr>
        <sz val="12"/>
        <rFont val="Arial"/>
        <family val="2"/>
      </rPr>
      <t xml:space="preserve"> معالجة النسيج</t>
    </r>
  </si>
  <si>
    <r>
      <t xml:space="preserve">إنتاج النسيج / </t>
    </r>
    <r>
      <rPr>
        <b/>
        <sz val="12"/>
        <rFont val="Arial"/>
        <family val="2"/>
      </rPr>
      <t>خيار</t>
    </r>
    <r>
      <rPr>
        <sz val="12"/>
        <rFont val="Arial"/>
        <family val="2"/>
      </rPr>
      <t>: هياكل النسيج</t>
    </r>
  </si>
  <si>
    <t xml:space="preserve">AGR01Q </t>
  </si>
  <si>
    <t xml:space="preserve">إنتاج الخضر </t>
  </si>
  <si>
    <t xml:space="preserve">شهادة التأهيل المهني </t>
  </si>
  <si>
    <t xml:space="preserve">03 أشهر  </t>
  </si>
  <si>
    <t xml:space="preserve">AGR02Q </t>
  </si>
  <si>
    <t xml:space="preserve">إنتاج الفواكه </t>
  </si>
  <si>
    <r>
      <t>03 أشهر</t>
    </r>
    <r>
      <rPr>
        <sz val="12"/>
        <color rgb="FF000000"/>
        <rFont val="Times New Roman"/>
        <family val="1"/>
      </rPr>
      <t xml:space="preserve"> </t>
    </r>
  </si>
  <si>
    <t xml:space="preserve">AGR03Q </t>
  </si>
  <si>
    <t xml:space="preserve">إنتاج النباتات </t>
  </si>
  <si>
    <t xml:space="preserve">AGR04Q </t>
  </si>
  <si>
    <t xml:space="preserve">العناية بالحدائق والمنتزهات </t>
  </si>
  <si>
    <t xml:space="preserve">AGR05Q </t>
  </si>
  <si>
    <t xml:space="preserve">قطع و تطعيم أشجار الفاكهة </t>
  </si>
  <si>
    <t xml:space="preserve">AGR06Q </t>
  </si>
  <si>
    <t xml:space="preserve">عامل المزرعة </t>
  </si>
  <si>
    <t xml:space="preserve">AGR07Q </t>
  </si>
  <si>
    <t xml:space="preserve">تشذيب أشجار الزينة </t>
  </si>
  <si>
    <t xml:space="preserve">AGR08Q </t>
  </si>
  <si>
    <t xml:space="preserve">إنشاء مشتله الأشجار </t>
  </si>
  <si>
    <t xml:space="preserve">AGR09Q </t>
  </si>
  <si>
    <t xml:space="preserve">إنشاء و تشغيل البستان </t>
  </si>
  <si>
    <t xml:space="preserve">AGR10Q </t>
  </si>
  <si>
    <t xml:space="preserve">زراعة النخيل </t>
  </si>
  <si>
    <t xml:space="preserve">AGR11Q </t>
  </si>
  <si>
    <t xml:space="preserve">بائع الزهور </t>
  </si>
  <si>
    <t xml:space="preserve">03 أشهر </t>
  </si>
  <si>
    <t xml:space="preserve">AGR20Q </t>
  </si>
  <si>
    <t xml:space="preserve">حصاد النباتات الطبية والعطرية والبهارات </t>
  </si>
  <si>
    <r>
      <t xml:space="preserve">  03 أشهر</t>
    </r>
    <r>
      <rPr>
        <sz val="12"/>
        <color rgb="FF000000"/>
        <rFont val="Arial"/>
        <family val="2"/>
      </rPr>
      <t xml:space="preserve"> </t>
    </r>
  </si>
  <si>
    <t xml:space="preserve">AGR21Q </t>
  </si>
  <si>
    <t xml:space="preserve">فرز و تجفيف  النباتات الطبية والعطرية والأعشاب </t>
  </si>
  <si>
    <t xml:space="preserve">AGR22Q </t>
  </si>
  <si>
    <t xml:space="preserve">تعبئة ، تلفيف و تخزين النباتات الطبية والعطرية والأعشاب </t>
  </si>
  <si>
    <t xml:space="preserve">AGR23Q </t>
  </si>
  <si>
    <t xml:space="preserve">استخلاص زيوت النباتات الطبية والعطرية والأعشاب </t>
  </si>
  <si>
    <t xml:space="preserve">AGR26Q </t>
  </si>
  <si>
    <r>
      <t>زراعة الفطر</t>
    </r>
    <r>
      <rPr>
        <sz val="14"/>
        <color rgb="FF231F20"/>
        <rFont val="Arial"/>
        <family val="2"/>
      </rPr>
      <t xml:space="preserve"> </t>
    </r>
  </si>
  <si>
    <t xml:space="preserve">01 شهر </t>
  </si>
  <si>
    <t xml:space="preserve">AGR24Q </t>
  </si>
  <si>
    <t xml:space="preserve">صيانة العشب الرياضي </t>
  </si>
  <si>
    <t xml:space="preserve">AGR12Q </t>
  </si>
  <si>
    <t xml:space="preserve">قيادة خلايا النحل </t>
  </si>
  <si>
    <t xml:space="preserve">  03 أشهر  </t>
  </si>
  <si>
    <t xml:space="preserve">AGR13Q </t>
  </si>
  <si>
    <t xml:space="preserve">تربية ملكات النحل </t>
  </si>
  <si>
    <t xml:space="preserve">AGR14Q </t>
  </si>
  <si>
    <t xml:space="preserve">مربي المواشي </t>
  </si>
  <si>
    <t xml:space="preserve">  06 أشهر  </t>
  </si>
  <si>
    <t xml:space="preserve">AGR15Q </t>
  </si>
  <si>
    <t xml:space="preserve">مربي الحيوانات الصغيرة </t>
  </si>
  <si>
    <t xml:space="preserve">  06 أشهر </t>
  </si>
  <si>
    <t xml:space="preserve">AGR16Q </t>
  </si>
  <si>
    <t xml:space="preserve">مربي الدجاج اللحام </t>
  </si>
  <si>
    <t xml:space="preserve">  03 أشهر </t>
  </si>
  <si>
    <t xml:space="preserve">AGR17Q </t>
  </si>
  <si>
    <t xml:space="preserve">مربي الدجاج البيوض </t>
  </si>
  <si>
    <t xml:space="preserve">AGR18Q </t>
  </si>
  <si>
    <t xml:space="preserve">مربي الديك الرومي </t>
  </si>
  <si>
    <t xml:space="preserve">  02 أشهر  </t>
  </si>
  <si>
    <t xml:space="preserve">AGR19Q </t>
  </si>
  <si>
    <t xml:space="preserve">إنشاء وصيانة تربية الأرانب </t>
  </si>
  <si>
    <t xml:space="preserve">AGR25Q </t>
  </si>
  <si>
    <t xml:space="preserve">تغذية الماشية   </t>
  </si>
  <si>
    <t xml:space="preserve">AGR27Q </t>
  </si>
  <si>
    <t xml:space="preserve">مربي الحيوانات المجترة </t>
  </si>
  <si>
    <t xml:space="preserve">AGR28Q </t>
  </si>
  <si>
    <t xml:space="preserve">مشغل آلة التجميع </t>
  </si>
  <si>
    <t xml:space="preserve">02 أشهر  </t>
  </si>
  <si>
    <t xml:space="preserve">مشغل آلة الطي </t>
  </si>
  <si>
    <r>
      <t>02 أشهر</t>
    </r>
    <r>
      <rPr>
        <sz val="12"/>
        <color rgb="FF000000"/>
        <rFont val="Times New Roman"/>
        <family val="1"/>
      </rPr>
      <t xml:space="preserve"> </t>
    </r>
  </si>
  <si>
    <r>
      <t xml:space="preserve"> </t>
    </r>
    <r>
      <rPr>
        <sz val="14"/>
        <color rgb="FF000000"/>
        <rFont val="Simplified Arabic"/>
        <family val="1"/>
      </rPr>
      <t>الطور المتوسط</t>
    </r>
  </si>
  <si>
    <t xml:space="preserve">مشغل على آلة تضمين وغرز في الفنون المطبعية  </t>
  </si>
  <si>
    <t xml:space="preserve">عامل على الة قطع الورق </t>
  </si>
  <si>
    <t xml:space="preserve">مساعد مشغل ألة الطبع فليسكو </t>
  </si>
  <si>
    <t xml:space="preserve">مساعد مشغل آلة الطبع هيليو </t>
  </si>
  <si>
    <t xml:space="preserve">مساعد مشغل آلة الطبع أوفست </t>
  </si>
  <si>
    <t xml:space="preserve">ملفف الهوامش </t>
  </si>
  <si>
    <t xml:space="preserve">مساعد مشغل ألة الطبع الحريري </t>
  </si>
  <si>
    <t xml:space="preserve">التجليد و الطلي </t>
  </si>
  <si>
    <t xml:space="preserve">مشغل الألة الرقمية </t>
  </si>
  <si>
    <t xml:space="preserve">الثانية ثانوي </t>
  </si>
  <si>
    <t xml:space="preserve">تلقين الأفوغرافيا مستوي 1 و 2 </t>
  </si>
  <si>
    <t xml:space="preserve">06 أشهر  </t>
  </si>
  <si>
    <t xml:space="preserve">الثالثة ثانوي </t>
  </si>
  <si>
    <t xml:space="preserve">تصمم السيراميك </t>
  </si>
  <si>
    <t xml:space="preserve">مستوى تعليمي محدود طور  محو الامية منتهي </t>
  </si>
  <si>
    <t xml:space="preserve">الرسم على القماش و الحرير </t>
  </si>
  <si>
    <r>
      <t>06 أشهر</t>
    </r>
    <r>
      <rPr>
        <sz val="12"/>
        <color rgb="FF000000"/>
        <rFont val="Times New Roman"/>
        <family val="1"/>
      </rPr>
      <t xml:space="preserve"> </t>
    </r>
  </si>
  <si>
    <t xml:space="preserve">الزخرفة على الخشب </t>
  </si>
  <si>
    <t xml:space="preserve">الزخرفة بالعجينة الكيمياوية </t>
  </si>
  <si>
    <t xml:space="preserve">الحياكة </t>
  </si>
  <si>
    <t xml:space="preserve">صناعة التحف الفنية الرملية </t>
  </si>
  <si>
    <t xml:space="preserve">الفخار/ خيار: التحويل  </t>
  </si>
  <si>
    <t xml:space="preserve">الفخار/ خيار: القولبة </t>
  </si>
  <si>
    <t xml:space="preserve">الفخار /خيار: الزخرفة </t>
  </si>
  <si>
    <t xml:space="preserve">القولبة بالسيراميك </t>
  </si>
  <si>
    <t xml:space="preserve">إنجاز أعمال الطرز اليدوي </t>
  </si>
  <si>
    <t xml:space="preserve">06 أشهر </t>
  </si>
  <si>
    <t xml:space="preserve">إنجاز أعمال الطرز على الألة </t>
  </si>
  <si>
    <t xml:space="preserve">إنجاز أعمال الفتلة </t>
  </si>
  <si>
    <t xml:space="preserve">إنجاز أعمال الطرز بالمجبود </t>
  </si>
  <si>
    <t xml:space="preserve">إنجاز الاعمال بالخرز </t>
  </si>
  <si>
    <t xml:space="preserve">الشبكة </t>
  </si>
  <si>
    <t xml:space="preserve">الشعرة </t>
  </si>
  <si>
    <t xml:space="preserve">المسلول </t>
  </si>
  <si>
    <t xml:space="preserve">السوتاج </t>
  </si>
  <si>
    <t xml:space="preserve">الشورى  </t>
  </si>
  <si>
    <t xml:space="preserve">المكرامي </t>
  </si>
  <si>
    <t xml:space="preserve">الزخرفة البربرية </t>
  </si>
  <si>
    <t xml:space="preserve">صناعة السجاد التقليدي </t>
  </si>
  <si>
    <t xml:space="preserve">التضفير بالخيزران </t>
  </si>
  <si>
    <t xml:space="preserve">إنجاز أعمال الطرز الصيني  </t>
  </si>
  <si>
    <t xml:space="preserve">الطرز البربري  </t>
  </si>
  <si>
    <t xml:space="preserve">إنجاز البرنس  </t>
  </si>
  <si>
    <t xml:space="preserve">مشطب و ملمع الخشب </t>
  </si>
  <si>
    <t xml:space="preserve">تركيب ووضع نجارة البناء </t>
  </si>
  <si>
    <t xml:space="preserve"> ترميم الأثاث </t>
  </si>
  <si>
    <t xml:space="preserve">واضع و مثبت المساكة </t>
  </si>
  <si>
    <t xml:space="preserve">مساعد بناء </t>
  </si>
  <si>
    <t xml:space="preserve">مساعد التركيب الصحي </t>
  </si>
  <si>
    <t xml:space="preserve">عون تنفيذ في أشغال الطرقات </t>
  </si>
  <si>
    <t xml:space="preserve">دهان البنايات </t>
  </si>
  <si>
    <t xml:space="preserve">مركب الزجاج </t>
  </si>
  <si>
    <t xml:space="preserve">إنجاز الخرسانة </t>
  </si>
  <si>
    <t xml:space="preserve">إنجاز التسليح </t>
  </si>
  <si>
    <t xml:space="preserve">إعداد أشغال إخلاء مياه الأمطار و الأغماد </t>
  </si>
  <si>
    <t xml:space="preserve">مثبت البلاط </t>
  </si>
  <si>
    <t xml:space="preserve">خزفي  </t>
  </si>
  <si>
    <t xml:space="preserve">فسيفسائي </t>
  </si>
  <si>
    <t xml:space="preserve">نحات الحجر </t>
  </si>
  <si>
    <t xml:space="preserve">وضع و تركـيـب الحجر والرخام </t>
  </si>
  <si>
    <t xml:space="preserve">رش الخرسانة وغيرها من الطلاءات </t>
  </si>
  <si>
    <r>
      <t xml:space="preserve">مستوى تعليمي محدود </t>
    </r>
    <r>
      <rPr>
        <sz val="12"/>
        <color rgb="FF000000"/>
        <rFont val="Times New Roman"/>
        <family val="1"/>
      </rPr>
      <t xml:space="preserve"> </t>
    </r>
    <r>
      <rPr>
        <sz val="14"/>
        <color rgb="FF000000"/>
        <rFont val="Arial"/>
        <family val="2"/>
      </rPr>
      <t>طور محو الامية منتهي</t>
    </r>
  </si>
  <si>
    <r>
      <t>تطبيق طلاء الايبوكسي على الأرضيات وأغطية الجدران(</t>
    </r>
    <r>
      <rPr>
        <sz val="12"/>
        <color rgb="FF000000"/>
        <rFont val="Arial"/>
        <family val="2"/>
      </rPr>
      <t>Epoxy</t>
    </r>
    <r>
      <rPr>
        <sz val="14"/>
        <color rgb="FF000000"/>
        <rFont val="Arial"/>
        <family val="2"/>
      </rPr>
      <t xml:space="preserve">)   </t>
    </r>
  </si>
  <si>
    <r>
      <t xml:space="preserve">تركيب لوحات الألومنيوم </t>
    </r>
    <r>
      <rPr>
        <sz val="12"/>
        <color rgb="FF000000"/>
        <rFont val="Arial"/>
        <family val="2"/>
      </rPr>
      <t>Alucoband</t>
    </r>
    <r>
      <rPr>
        <sz val="14"/>
        <color rgb="FF000000"/>
        <rFont val="Arial"/>
        <family val="2"/>
      </rPr>
      <t xml:space="preserve"> </t>
    </r>
  </si>
  <si>
    <r>
      <t xml:space="preserve">تركيب الأسقف بلوحات الألومنيوم </t>
    </r>
    <r>
      <rPr>
        <sz val="12"/>
        <color rgb="FF000000"/>
        <rFont val="Arial"/>
        <family val="2"/>
      </rPr>
      <t>BA13</t>
    </r>
    <r>
      <rPr>
        <sz val="14"/>
        <color rgb="FF000000"/>
        <rFont val="Arial"/>
        <family val="2"/>
      </rPr>
      <t xml:space="preserve"> </t>
    </r>
  </si>
  <si>
    <t xml:space="preserve">وضع السجادات و تلبيس الأرضيات   </t>
  </si>
  <si>
    <t xml:space="preserve">BTP20Q </t>
  </si>
  <si>
    <r>
      <t xml:space="preserve">تلبيس الجدران والسقوف ببولي كلوريد الفينيل   ( </t>
    </r>
    <r>
      <rPr>
        <sz val="12"/>
        <color rgb="FF231F20"/>
        <rFont val="Arial"/>
        <family val="2"/>
      </rPr>
      <t>PVC</t>
    </r>
    <r>
      <rPr>
        <sz val="14"/>
        <color rgb="FF000000"/>
        <rFont val="Arial"/>
        <family val="2"/>
      </rPr>
      <t xml:space="preserve"> ) </t>
    </r>
    <r>
      <rPr>
        <sz val="10"/>
        <color rgb="FF231F20"/>
        <rFont val="Arial"/>
        <family val="2"/>
      </rPr>
      <t xml:space="preserve"> </t>
    </r>
  </si>
  <si>
    <t xml:space="preserve">BTP21Q </t>
  </si>
  <si>
    <r>
      <t>تركيب وضع  لوحات الحائط 3D مع دهانات كورال</t>
    </r>
    <r>
      <rPr>
        <sz val="10"/>
        <color rgb="FF231F20"/>
        <rFont val="Arial"/>
        <family val="2"/>
      </rPr>
      <t xml:space="preserve">  </t>
    </r>
  </si>
  <si>
    <t xml:space="preserve">عون الوقاية و الأمن  </t>
  </si>
  <si>
    <r>
      <t xml:space="preserve">عون الفرز و التنظيف في </t>
    </r>
    <r>
      <rPr>
        <b/>
        <sz val="13"/>
        <color rgb="FF000000"/>
        <rFont val="Arial"/>
        <family val="2"/>
      </rPr>
      <t>الإنشاءات</t>
    </r>
    <r>
      <rPr>
        <sz val="14"/>
        <color rgb="FF000000"/>
        <rFont val="Arial"/>
        <family val="2"/>
      </rPr>
      <t xml:space="preserve"> المعدنية </t>
    </r>
  </si>
  <si>
    <r>
      <t xml:space="preserve">التلحيم </t>
    </r>
    <r>
      <rPr>
        <sz val="12"/>
        <color rgb="FF000000"/>
        <rFont val="Arial"/>
        <family val="2"/>
      </rPr>
      <t>TIG</t>
    </r>
    <r>
      <rPr>
        <sz val="14"/>
        <color rgb="FF000000"/>
        <rFont val="Arial"/>
        <family val="2"/>
      </rPr>
      <t xml:space="preserve"> و بالقوس الكهربائي </t>
    </r>
  </si>
  <si>
    <t xml:space="preserve">الرابعة متوسط </t>
  </si>
  <si>
    <r>
      <t xml:space="preserve">التلحيم  </t>
    </r>
    <r>
      <rPr>
        <sz val="12"/>
        <color rgb="FF000000"/>
        <rFont val="Arial"/>
        <family val="2"/>
      </rPr>
      <t>MIG</t>
    </r>
    <r>
      <rPr>
        <sz val="14"/>
        <color rgb="FF000000"/>
        <rFont val="Arial"/>
        <family val="2"/>
      </rPr>
      <t xml:space="preserve"> و  </t>
    </r>
    <r>
      <rPr>
        <sz val="12"/>
        <color rgb="FF000000"/>
        <rFont val="Arial"/>
        <family val="2"/>
      </rPr>
      <t>MAG</t>
    </r>
    <r>
      <rPr>
        <sz val="14"/>
        <color rgb="FF000000"/>
        <rFont val="Arial"/>
        <family val="2"/>
      </rPr>
      <t xml:space="preserve"> و الشبه التلقائي </t>
    </r>
  </si>
  <si>
    <t xml:space="preserve">التلحيم بالقوس الكهربائي مع القطب المغلفة </t>
  </si>
  <si>
    <t xml:space="preserve">مصلح هياكل المركبات  </t>
  </si>
  <si>
    <t xml:space="preserve">تطبيق رذاذ الطلاء الصناعي  </t>
  </si>
  <si>
    <t xml:space="preserve">إصلاح المقاعد و الوسائد </t>
  </si>
  <si>
    <t xml:space="preserve">حفظ و تخزين الجلود </t>
  </si>
  <si>
    <t xml:space="preserve">تضميد و تشطيب الجلود </t>
  </si>
  <si>
    <t xml:space="preserve">دباغة الجلود </t>
  </si>
  <si>
    <t xml:space="preserve">إنجاز أدوات التأثيث </t>
  </si>
  <si>
    <t xml:space="preserve">إعداد مخاليط في الدباغة </t>
  </si>
  <si>
    <t xml:space="preserve">مشغل على آلة الدباغة </t>
  </si>
  <si>
    <r>
      <t>علاج وتحويل الجلود الخام</t>
    </r>
    <r>
      <rPr>
        <sz val="10"/>
        <color rgb="FF231F20"/>
        <rFont val="Arial"/>
        <family val="2"/>
      </rPr>
      <t xml:space="preserve"> </t>
    </r>
  </si>
  <si>
    <t xml:space="preserve">خياط متعدد المهام في المواد اللينة </t>
  </si>
  <si>
    <t xml:space="preserve">مساعد الكهرباء المعماري </t>
  </si>
  <si>
    <t xml:space="preserve">الطور الإبتداء </t>
  </si>
  <si>
    <t xml:space="preserve">تركيب الأسلاك الكهربائية  </t>
  </si>
  <si>
    <r>
      <t xml:space="preserve">تصليح آلات القهوة </t>
    </r>
    <r>
      <rPr>
        <b/>
        <sz val="14"/>
        <color rgb="FF000000"/>
        <rFont val="Arial"/>
        <family val="2"/>
      </rPr>
      <t xml:space="preserve"> </t>
    </r>
  </si>
  <si>
    <r>
      <t>شهادة التأهيل المهني</t>
    </r>
    <r>
      <rPr>
        <b/>
        <sz val="12"/>
        <color rgb="FF000000"/>
        <rFont val="Arial"/>
        <family val="2"/>
      </rPr>
      <t xml:space="preserve"> </t>
    </r>
  </si>
  <si>
    <r>
      <t>06 أشهر</t>
    </r>
    <r>
      <rPr>
        <b/>
        <sz val="12"/>
        <color rgb="FF000000"/>
        <rFont val="Arial"/>
        <family val="2"/>
      </rPr>
      <t xml:space="preserve"> </t>
    </r>
  </si>
  <si>
    <r>
      <t>الطور المتوسط</t>
    </r>
    <r>
      <rPr>
        <b/>
        <sz val="12"/>
        <color rgb="FF000000"/>
        <rFont val="Arial"/>
        <family val="2"/>
      </rPr>
      <t xml:space="preserve"> </t>
    </r>
  </si>
  <si>
    <t xml:space="preserve">صانع البييزا </t>
  </si>
  <si>
    <t xml:space="preserve">صناعة الحلويات الغربية </t>
  </si>
  <si>
    <t xml:space="preserve">صناعة الحلويات الشرقية </t>
  </si>
  <si>
    <t xml:space="preserve">صناعة الحلويات التقليدية </t>
  </si>
  <si>
    <t xml:space="preserve">صنع معجنات ، البر يوش والكرواسان </t>
  </si>
  <si>
    <t xml:space="preserve">إعداد الأطباق التقليدية </t>
  </si>
  <si>
    <t xml:space="preserve">الآيس كريم و مثلجات  </t>
  </si>
  <si>
    <t xml:space="preserve">الشوكولاتة </t>
  </si>
  <si>
    <t xml:space="preserve">الشواء  </t>
  </si>
  <si>
    <t xml:space="preserve">خدمة القاعات  </t>
  </si>
  <si>
    <t xml:space="preserve">صنع الجبن </t>
  </si>
  <si>
    <t xml:space="preserve">استخراج زيت الزيتون </t>
  </si>
  <si>
    <t>تكوين تعاقدي - تضمن  وزارة التكوين و التعليم المهنيين الإشراف البيداغوجي للتكوينات</t>
  </si>
  <si>
    <r>
      <t>ناقل في الصناعات النفطية</t>
    </r>
    <r>
      <rPr>
        <sz val="10"/>
        <color rgb="FF000000"/>
        <rFont val="Arial"/>
        <family val="2"/>
      </rPr>
      <t xml:space="preserve"> </t>
    </r>
  </si>
  <si>
    <r>
      <t>مشغل التجارب الهيدروستاتية</t>
    </r>
    <r>
      <rPr>
        <sz val="12"/>
        <color rgb="FF000000"/>
        <rFont val="Arial"/>
        <family val="2"/>
      </rPr>
      <t xml:space="preserve"> </t>
    </r>
  </si>
  <si>
    <r>
      <t>المشابك في خط الانابيب</t>
    </r>
    <r>
      <rPr>
        <vertAlign val="subscript"/>
        <sz val="14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 xml:space="preserve"> </t>
    </r>
  </si>
  <si>
    <r>
      <t>العزل الصناعي</t>
    </r>
    <r>
      <rPr>
        <sz val="10"/>
        <color rgb="FF000000"/>
        <rFont val="Arial"/>
        <family val="2"/>
      </rPr>
      <t xml:space="preserve"> </t>
    </r>
  </si>
  <si>
    <t xml:space="preserve">تلحيم أنابيب البترول   </t>
  </si>
  <si>
    <r>
      <t>تلقين  الإعلام الألي(</t>
    </r>
    <r>
      <rPr>
        <sz val="12"/>
        <color rgb="FF000000"/>
        <rFont val="Arial"/>
        <family val="2"/>
      </rPr>
      <t xml:space="preserve"> Word-Excel- Power Point</t>
    </r>
    <r>
      <rPr>
        <sz val="14"/>
        <color rgb="FF000000"/>
        <rFont val="Arial"/>
        <family val="2"/>
      </rPr>
      <t>)</t>
    </r>
  </si>
  <si>
    <t xml:space="preserve"> </t>
  </si>
  <si>
    <t xml:space="preserve">الإعلام الألي / معلومات الباري </t>
  </si>
  <si>
    <t xml:space="preserve">الطور المتوسط  </t>
  </si>
  <si>
    <r>
      <t xml:space="preserve">التكوين موجه لفئة </t>
    </r>
    <r>
      <rPr>
        <sz val="14"/>
        <color rgb="FF000000"/>
        <rFont val="Arial"/>
        <family val="2"/>
      </rPr>
      <t>للمكفوفين</t>
    </r>
  </si>
  <si>
    <t xml:space="preserve">إنشاء و صيانة شبكة محلية </t>
  </si>
  <si>
    <r>
      <t xml:space="preserve">إنشاء مواقع الواب </t>
    </r>
    <r>
      <rPr>
        <sz val="12"/>
        <color rgb="FF000000"/>
        <rFont val="Arial"/>
        <family val="2"/>
      </rPr>
      <t xml:space="preserve">WEB </t>
    </r>
    <r>
      <rPr>
        <sz val="14"/>
        <color rgb="FF000000"/>
        <rFont val="Arial"/>
        <family val="2"/>
      </rPr>
      <t xml:space="preserve">الثابت و المتنقل </t>
    </r>
  </si>
  <si>
    <r>
      <t xml:space="preserve"> </t>
    </r>
    <r>
      <rPr>
        <sz val="12"/>
        <color rgb="FF000000"/>
        <rFont val="Arial"/>
        <family val="2"/>
      </rPr>
      <t>Publisher</t>
    </r>
    <r>
      <rPr>
        <sz val="14"/>
        <color rgb="FF000000"/>
        <rFont val="Arial"/>
        <family val="2"/>
      </rPr>
      <t xml:space="preserve"> الناشر </t>
    </r>
  </si>
  <si>
    <r>
      <t xml:space="preserve"> </t>
    </r>
    <r>
      <rPr>
        <sz val="12"/>
        <color rgb="FF000000"/>
        <rFont val="Arial"/>
        <family val="2"/>
      </rPr>
      <t>ACCESS</t>
    </r>
    <r>
      <rPr>
        <sz val="14"/>
        <color rgb="FF000000"/>
        <rFont val="Arial"/>
        <family val="2"/>
      </rPr>
      <t xml:space="preserve">  أكساس</t>
    </r>
  </si>
  <si>
    <r>
      <t>فرز النفايات</t>
    </r>
    <r>
      <rPr>
        <b/>
        <sz val="14"/>
        <color rgb="FF000000"/>
        <rFont val="Arial"/>
        <family val="2"/>
      </rPr>
      <t xml:space="preserve"> </t>
    </r>
  </si>
  <si>
    <r>
      <t>02 أشهر</t>
    </r>
    <r>
      <rPr>
        <b/>
        <sz val="12"/>
        <color rgb="FF000000"/>
        <rFont val="Arial"/>
        <family val="2"/>
      </rPr>
      <t xml:space="preserve"> </t>
    </r>
  </si>
  <si>
    <t xml:space="preserve">بدون مستوى دراسي </t>
  </si>
  <si>
    <r>
      <t>الصيانة والصرف الصحي</t>
    </r>
    <r>
      <rPr>
        <b/>
        <sz val="14"/>
        <color rgb="FF000000"/>
        <rFont val="Arial"/>
        <family val="2"/>
      </rPr>
      <t xml:space="preserve"> </t>
    </r>
  </si>
  <si>
    <r>
      <t>03 أشهر</t>
    </r>
    <r>
      <rPr>
        <b/>
        <sz val="12"/>
        <color rgb="FF000000"/>
        <rFont val="Arial"/>
        <family val="2"/>
      </rPr>
      <t xml:space="preserve"> </t>
    </r>
  </si>
  <si>
    <r>
      <t>استعادة النفايات وإعادة تدويرها</t>
    </r>
    <r>
      <rPr>
        <b/>
        <sz val="12"/>
        <color rgb="FF000000"/>
        <rFont val="Arial"/>
        <family val="2"/>
      </rPr>
      <t xml:space="preserve"> </t>
    </r>
  </si>
  <si>
    <t xml:space="preserve">قص و تجفيف الشعر </t>
  </si>
  <si>
    <t xml:space="preserve">04 أشهر  </t>
  </si>
  <si>
    <t xml:space="preserve">صبغ الشعر، إزالة الصبغة و تجعيد الشعر </t>
  </si>
  <si>
    <t xml:space="preserve">حلق الذقن وقص اللحية و الشوارب  </t>
  </si>
  <si>
    <t xml:space="preserve">01 شهر  </t>
  </si>
  <si>
    <t xml:space="preserve">مستوى تعليمي محدود طور محو الامية منتهي </t>
  </si>
  <si>
    <t xml:space="preserve">الأظافر – مانيكير و باديكير </t>
  </si>
  <si>
    <t xml:space="preserve">02 شهر </t>
  </si>
  <si>
    <t xml:space="preserve">الزخرفة بالأزهار </t>
  </si>
  <si>
    <t xml:space="preserve">تنظيف و تلميع السيارات  </t>
  </si>
  <si>
    <r>
      <t xml:space="preserve"> سائق أستكار </t>
    </r>
    <r>
      <rPr>
        <sz val="12"/>
        <color rgb="FF000000"/>
        <rFont val="Arial"/>
        <family val="2"/>
      </rPr>
      <t>STACKER</t>
    </r>
    <r>
      <rPr>
        <sz val="14"/>
        <color rgb="FF000000"/>
        <rFont val="Arial"/>
        <family val="2"/>
      </rPr>
      <t xml:space="preserve"> </t>
    </r>
  </si>
  <si>
    <t xml:space="preserve">سائق مجرفة الهيدروليكية </t>
  </si>
  <si>
    <r>
      <t xml:space="preserve"> </t>
    </r>
    <r>
      <rPr>
        <sz val="12"/>
        <color rgb="FF000000"/>
        <rFont val="Arial"/>
        <family val="2"/>
      </rPr>
      <t xml:space="preserve">(Rétro chargeur) </t>
    </r>
    <r>
      <rPr>
        <sz val="14"/>
        <color rgb="FF000000"/>
        <rFont val="Arial"/>
        <family val="2"/>
      </rPr>
      <t xml:space="preserve">  سائق الالة  الشحن</t>
    </r>
  </si>
  <si>
    <r>
      <t>سائق ممهدات الطرق   (</t>
    </r>
    <r>
      <rPr>
        <sz val="12"/>
        <color rgb="FF000000"/>
        <rFont val="Arial"/>
        <family val="2"/>
      </rPr>
      <t>Niveleuse</t>
    </r>
    <r>
      <rPr>
        <sz val="14"/>
        <color rgb="FF000000"/>
        <rFont val="Arial"/>
        <family val="2"/>
      </rPr>
      <t xml:space="preserve">) </t>
    </r>
  </si>
  <si>
    <r>
      <t xml:space="preserve"> </t>
    </r>
    <r>
      <rPr>
        <sz val="14"/>
        <color rgb="FF000000"/>
        <rFont val="Arial"/>
        <family val="2"/>
      </rPr>
      <t>سائق  رافعة أثقال  (</t>
    </r>
    <r>
      <rPr>
        <sz val="12"/>
        <color rgb="FF000000"/>
        <rFont val="Arial"/>
        <family val="2"/>
      </rPr>
      <t>Chariot élévateur )</t>
    </r>
  </si>
  <si>
    <r>
      <t xml:space="preserve">سائق الرافعة  ذاتية الدفع  </t>
    </r>
    <r>
      <rPr>
        <sz val="12"/>
        <color rgb="FF000000"/>
        <rFont val="Arial"/>
        <family val="2"/>
      </rPr>
      <t>Grue automotrice)</t>
    </r>
    <r>
      <rPr>
        <sz val="14"/>
        <color rgb="FF000000"/>
        <rFont val="Arial"/>
        <family val="2"/>
      </rPr>
      <t xml:space="preserve">) </t>
    </r>
  </si>
  <si>
    <t xml:space="preserve">سائق ألات الشحن </t>
  </si>
  <si>
    <t xml:space="preserve">تصليح المبرد للسيارات  </t>
  </si>
  <si>
    <t xml:space="preserve">جمع رسوم المرور  </t>
  </si>
  <si>
    <t xml:space="preserve">معالجة النصوص  </t>
  </si>
  <si>
    <t xml:space="preserve">تلقين الصورة  </t>
  </si>
  <si>
    <t xml:space="preserve"> Photoshop   فوتوشوب</t>
  </si>
  <si>
    <t xml:space="preserve">الغرز على الآلات الصناعية </t>
  </si>
  <si>
    <t xml:space="preserve">كي الملابس </t>
  </si>
  <si>
    <t xml:space="preserve">التشطيبات صناعات الملابس </t>
  </si>
  <si>
    <t xml:space="preserve">خياطة و تجميع الملابس </t>
  </si>
  <si>
    <t xml:space="preserve">رسم و قطع الفراش </t>
  </si>
  <si>
    <t xml:space="preserve">إنجاز النماذج في صناعة الألبسة </t>
  </si>
  <si>
    <t xml:space="preserve">Production légumière </t>
  </si>
  <si>
    <t xml:space="preserve">CQP </t>
  </si>
  <si>
    <t xml:space="preserve">03 mois </t>
  </si>
  <si>
    <t xml:space="preserve">Niveau scolaire réduit     Cycle d’alphabétisation achevé </t>
  </si>
  <si>
    <t xml:space="preserve">Production fruitière </t>
  </si>
  <si>
    <t xml:space="preserve">Production de plantes </t>
  </si>
  <si>
    <t xml:space="preserve">Entretien des parcs et jardins </t>
  </si>
  <si>
    <t xml:space="preserve">Taillage et greffage d'arbres fruitiers </t>
  </si>
  <si>
    <t xml:space="preserve">Ouvrier agricole </t>
  </si>
  <si>
    <t xml:space="preserve">Elagueur arbres d'ornement </t>
  </si>
  <si>
    <t xml:space="preserve">Mise en place d’une pépinière arboricole </t>
  </si>
  <si>
    <t xml:space="preserve">Installation et conduite d’un verger  </t>
  </si>
  <si>
    <t xml:space="preserve">Phoeniciculture (culture de palmiers dattiers) </t>
  </si>
  <si>
    <t xml:space="preserve">Fleuriste </t>
  </si>
  <si>
    <t xml:space="preserve">Conduite de la culture des plantes médicinales, aromatiques et condimentaires </t>
  </si>
  <si>
    <t xml:space="preserve">Récolte et séchage des plantes médicinales, aromatiques et condimentaires </t>
  </si>
  <si>
    <t xml:space="preserve">Conditionnement et stockage des plantes médicinales, aromatiques et condimentaires </t>
  </si>
  <si>
    <t xml:space="preserve">Extraction d’huiles des plantes médicinales, aromatiques et condimentaires  </t>
  </si>
  <si>
    <t xml:space="preserve">Cultures des champignons </t>
  </si>
  <si>
    <t xml:space="preserve">01 mois </t>
  </si>
  <si>
    <t xml:space="preserve">Entretien des gazons sportifs </t>
  </si>
  <si>
    <t xml:space="preserve">Conduite de ruches </t>
  </si>
  <si>
    <t xml:space="preserve">Elevage de reines </t>
  </si>
  <si>
    <t xml:space="preserve">Eleveur de bétail </t>
  </si>
  <si>
    <t xml:space="preserve">Eleveur de petits animaux </t>
  </si>
  <si>
    <t xml:space="preserve">Eleveur de poulets de chair </t>
  </si>
  <si>
    <t xml:space="preserve">Eleveur de poules pondeuses </t>
  </si>
  <si>
    <t xml:space="preserve">Eleveur de dindes </t>
  </si>
  <si>
    <t xml:space="preserve">02 mois </t>
  </si>
  <si>
    <t xml:space="preserve">Mise en place et entretien de l’élevage cunicole </t>
  </si>
  <si>
    <t xml:space="preserve">Alimentation du bétail </t>
  </si>
  <si>
    <t xml:space="preserve">Eleveur des ruminants   </t>
  </si>
  <si>
    <t xml:space="preserve">Opérateur sur machine de pliage </t>
  </si>
  <si>
    <r>
      <t>Cycle moyen</t>
    </r>
    <r>
      <rPr>
        <sz val="11"/>
        <color rgb="FF000000"/>
        <rFont val="Arial"/>
        <family val="2"/>
      </rPr>
      <t xml:space="preserve"> </t>
    </r>
  </si>
  <si>
    <t xml:space="preserve">Opérateur sur machine d'encartage piquage </t>
  </si>
  <si>
    <t xml:space="preserve">Massicotier </t>
  </si>
  <si>
    <t xml:space="preserve">Aide conducteur presse flexo graphique </t>
  </si>
  <si>
    <t xml:space="preserve">Aide conducteur presse héliographique </t>
  </si>
  <si>
    <t xml:space="preserve">Aide Conducteur presse offset </t>
  </si>
  <si>
    <t xml:space="preserve">Bobinier margeur </t>
  </si>
  <si>
    <t xml:space="preserve">Aide conducteur presse sérigraphique </t>
  </si>
  <si>
    <t xml:space="preserve">Relieur doreur </t>
  </si>
  <si>
    <t xml:space="preserve">Conducteur presse numérique </t>
  </si>
  <si>
    <r>
      <t>2</t>
    </r>
    <r>
      <rPr>
        <vertAlign val="superscript"/>
        <sz val="10"/>
        <color rgb="FF231F20"/>
        <rFont val="Arial"/>
        <family val="2"/>
      </rPr>
      <t>ème</t>
    </r>
    <r>
      <rPr>
        <sz val="10"/>
        <color rgb="FF231F20"/>
        <rFont val="Arial"/>
        <family val="2"/>
      </rPr>
      <t xml:space="preserve"> année secondaire </t>
    </r>
  </si>
  <si>
    <t xml:space="preserve">Initiation à l’infographie Niveaux 1 et 2 </t>
  </si>
  <si>
    <r>
      <t>3</t>
    </r>
    <r>
      <rPr>
        <vertAlign val="superscript"/>
        <sz val="10"/>
        <color rgb="FF231F20"/>
        <rFont val="Arial"/>
        <family val="2"/>
      </rPr>
      <t>ème</t>
    </r>
    <r>
      <rPr>
        <sz val="10"/>
        <color rgb="FF231F20"/>
        <rFont val="Arial"/>
        <family val="2"/>
      </rPr>
      <t xml:space="preserve"> année secondaire </t>
    </r>
  </si>
  <si>
    <t xml:space="preserve">Modelage en céramique </t>
  </si>
  <si>
    <t xml:space="preserve">Peinture sur tissu et sur soie </t>
  </si>
  <si>
    <t xml:space="preserve">Décoration sur bois </t>
  </si>
  <si>
    <t xml:space="preserve">Décoration à base de pâte composée </t>
  </si>
  <si>
    <t xml:space="preserve">Tricotage </t>
  </si>
  <si>
    <t xml:space="preserve">Fabrication d’objets d’art en sable </t>
  </si>
  <si>
    <r>
      <t xml:space="preserve">Poterie / </t>
    </r>
    <r>
      <rPr>
        <b/>
        <sz val="10"/>
        <color rgb="FF231F20"/>
        <rFont val="Arial"/>
        <family val="2"/>
      </rPr>
      <t xml:space="preserve">Option : </t>
    </r>
    <r>
      <rPr>
        <sz val="10"/>
        <color rgb="FF231F20"/>
        <rFont val="Arial"/>
        <family val="2"/>
      </rPr>
      <t xml:space="preserve">Tournage </t>
    </r>
  </si>
  <si>
    <r>
      <t xml:space="preserve">Poterie / </t>
    </r>
    <r>
      <rPr>
        <b/>
        <sz val="10"/>
        <color rgb="FF231F20"/>
        <rFont val="Arial"/>
        <family val="2"/>
      </rPr>
      <t xml:space="preserve">Option : </t>
    </r>
    <r>
      <rPr>
        <sz val="10"/>
        <color rgb="FF231F20"/>
        <rFont val="Arial"/>
        <family val="2"/>
      </rPr>
      <t xml:space="preserve">Moulage </t>
    </r>
  </si>
  <si>
    <r>
      <t xml:space="preserve">Poterie / </t>
    </r>
    <r>
      <rPr>
        <b/>
        <sz val="10"/>
        <color rgb="FF231F20"/>
        <rFont val="Arial"/>
        <family val="2"/>
      </rPr>
      <t xml:space="preserve">Option : </t>
    </r>
    <r>
      <rPr>
        <sz val="10"/>
        <color rgb="FF231F20"/>
        <rFont val="Arial"/>
        <family val="2"/>
      </rPr>
      <t xml:space="preserve">Décoration </t>
    </r>
  </si>
  <si>
    <t xml:space="preserve">Moulage en céramique </t>
  </si>
  <si>
    <t xml:space="preserve">Réalisation des ouvrages de broderie à la main </t>
  </si>
  <si>
    <t xml:space="preserve">Réalisation des ouvrages de broderie à la machine </t>
  </si>
  <si>
    <t xml:space="preserve">Réalisation des ouvrages avec le point fetla </t>
  </si>
  <si>
    <t xml:space="preserve">Réalisation des ouvrages de broderie de Medjboud </t>
  </si>
  <si>
    <t xml:space="preserve">Réalisation des ouvrages en perlage </t>
  </si>
  <si>
    <t xml:space="preserve">Chbika </t>
  </si>
  <si>
    <t xml:space="preserve">Châara </t>
  </si>
  <si>
    <t xml:space="preserve">Mesloul </t>
  </si>
  <si>
    <t xml:space="preserve">Soutadj </t>
  </si>
  <si>
    <r>
      <t xml:space="preserve">El Chora  </t>
    </r>
    <r>
      <rPr>
        <sz val="11"/>
        <color rgb="FF231F20"/>
        <rFont val="Arial"/>
        <family val="2"/>
      </rPr>
      <t xml:space="preserve"> </t>
    </r>
  </si>
  <si>
    <t xml:space="preserve">Macramé </t>
  </si>
  <si>
    <t xml:space="preserve">Décoration berbère </t>
  </si>
  <si>
    <t xml:space="preserve">Noueuse de tapis traditionnels </t>
  </si>
  <si>
    <t xml:space="preserve">Tresseur d’osier </t>
  </si>
  <si>
    <t xml:space="preserve">Réalisation des ouvrages de broderie chinoise </t>
  </si>
  <si>
    <t xml:space="preserve">Réalisation des ouvrages de Broderie berbère  </t>
  </si>
  <si>
    <t xml:space="preserve">Réalisation de burnous </t>
  </si>
  <si>
    <t xml:space="preserve">Finisseur – vernisseur en ébénisterie </t>
  </si>
  <si>
    <t xml:space="preserve">Installateur – poseur en menuiserie bâtiment </t>
  </si>
  <si>
    <t xml:space="preserve">Restauration de meubles  </t>
  </si>
  <si>
    <t xml:space="preserve">06 mois  </t>
  </si>
  <si>
    <t xml:space="preserve">Poseur et applicateur d’étanchéité </t>
  </si>
  <si>
    <t xml:space="preserve">Aide maçon  </t>
  </si>
  <si>
    <t xml:space="preserve">Aide installateur en sanitaire  </t>
  </si>
  <si>
    <t xml:space="preserve">Agent d’exécution en travaux de chaussée </t>
  </si>
  <si>
    <t xml:space="preserve">Peintre bâtiment </t>
  </si>
  <si>
    <t xml:space="preserve">Vitrier </t>
  </si>
  <si>
    <t xml:space="preserve">Réalisation des coffrages </t>
  </si>
  <si>
    <t xml:space="preserve">Réalisation du ferraillage </t>
  </si>
  <si>
    <t xml:space="preserve">Mise en place des ouvrages d’évacuation des eaux pluviales et les gaines </t>
  </si>
  <si>
    <t xml:space="preserve">Carreleur </t>
  </si>
  <si>
    <t xml:space="preserve">Faïencier </t>
  </si>
  <si>
    <t xml:space="preserve">Mosaïste </t>
  </si>
  <si>
    <t xml:space="preserve">Tailleur de pierre </t>
  </si>
  <si>
    <t xml:space="preserve">Poseur de pierre et marbre </t>
  </si>
  <si>
    <t xml:space="preserve">Pulvérisateur de béton et autres enduits  </t>
  </si>
  <si>
    <t xml:space="preserve">Application peinture en Epoxy sur revêtements sols et muraux </t>
  </si>
  <si>
    <t xml:space="preserve">Montage de panneaux en aluminium alucoband </t>
  </si>
  <si>
    <t xml:space="preserve">Montage de plafonds en plaques Alu BA13 </t>
  </si>
  <si>
    <t xml:space="preserve">Poseur de moquette et revêtements souples   </t>
  </si>
  <si>
    <t xml:space="preserve">Revêtement PVC sur murs et plafonds </t>
  </si>
  <si>
    <t xml:space="preserve">Pose de plaques 3D mural avec coral peintures  </t>
  </si>
  <si>
    <t xml:space="preserve">Agent HSE  </t>
  </si>
  <si>
    <r>
      <t>3</t>
    </r>
    <r>
      <rPr>
        <vertAlign val="superscript"/>
        <sz val="10"/>
        <color rgb="FF000000"/>
        <rFont val="Arial"/>
        <family val="2"/>
      </rPr>
      <t>ème</t>
    </r>
    <r>
      <rPr>
        <sz val="10"/>
        <color rgb="FF000000"/>
        <rFont val="Arial"/>
        <family val="2"/>
      </rPr>
      <t xml:space="preserve"> année secondaire </t>
    </r>
  </si>
  <si>
    <t xml:space="preserve">Agent de tri et de nettoyage en construction métallique </t>
  </si>
  <si>
    <t xml:space="preserve">Soudage TIG et à l’arc électrique </t>
  </si>
  <si>
    <r>
      <t>4</t>
    </r>
    <r>
      <rPr>
        <vertAlign val="superscript"/>
        <sz val="10"/>
        <color rgb="FF231F20"/>
        <rFont val="Arial"/>
        <family val="2"/>
      </rPr>
      <t>ème</t>
    </r>
    <r>
      <rPr>
        <sz val="10"/>
        <color rgb="FF231F20"/>
        <rFont val="Arial"/>
        <family val="2"/>
      </rPr>
      <t xml:space="preserve"> année moyenne </t>
    </r>
  </si>
  <si>
    <t xml:space="preserve">Soudage MIG - MAG et semi-automatique </t>
  </si>
  <si>
    <t xml:space="preserve">Soudage à l'arc avec électrode enrobée </t>
  </si>
  <si>
    <t xml:space="preserve">Réparation carrosserie </t>
  </si>
  <si>
    <t xml:space="preserve">Application peinture industrielle au pistolet </t>
  </si>
  <si>
    <t xml:space="preserve">Réfection des sièges et coussins </t>
  </si>
  <si>
    <t xml:space="preserve">Conservation et stockage des peaux </t>
  </si>
  <si>
    <t xml:space="preserve">Corroyage et finissage du cuir </t>
  </si>
  <si>
    <t xml:space="preserve">Tannage des peaux </t>
  </si>
  <si>
    <t xml:space="preserve">Réalisation des articles d’ameublement </t>
  </si>
  <si>
    <t xml:space="preserve">Préparation des mélanges en tannerie </t>
  </si>
  <si>
    <t xml:space="preserve">Agent d’exécution sur machine de tannerie </t>
  </si>
  <si>
    <t xml:space="preserve">Traitement et transformation des peaux brutes   </t>
  </si>
  <si>
    <t xml:space="preserve">Piqueur polyvalent en matériaux souples </t>
  </si>
  <si>
    <t xml:space="preserve">Aide électricien bâtiment  </t>
  </si>
  <si>
    <t xml:space="preserve">Cycle primaire  </t>
  </si>
  <si>
    <t xml:space="preserve">Montage câblage électrique </t>
  </si>
  <si>
    <t xml:space="preserve">Cycle primaire </t>
  </si>
  <si>
    <t xml:space="preserve">Réparation machines à café professionnelles </t>
  </si>
  <si>
    <t xml:space="preserve">Pizzaïolo </t>
  </si>
  <si>
    <t xml:space="preserve">Pâtisserie occidentale </t>
  </si>
  <si>
    <t xml:space="preserve">Pâtisserie orientale </t>
  </si>
  <si>
    <t xml:space="preserve">Gâteaux traditionnels </t>
  </si>
  <si>
    <t xml:space="preserve">Réalisation de s différents types de pains (ordinaire, de campagne, de semoule et pain complet) </t>
  </si>
  <si>
    <t xml:space="preserve">Réalisation de la viennoiserie, brioche et croissanterie </t>
  </si>
  <si>
    <t xml:space="preserve">Réalisation de plats traditionnels </t>
  </si>
  <si>
    <t xml:space="preserve">Réalisation des entremets </t>
  </si>
  <si>
    <t xml:space="preserve">Crémier – Glacier </t>
  </si>
  <si>
    <t xml:space="preserve">Chocolatier </t>
  </si>
  <si>
    <t xml:space="preserve">Rôtisserie - Grillades   </t>
  </si>
  <si>
    <t xml:space="preserve">Service en salle </t>
  </si>
  <si>
    <t xml:space="preserve">Fabrication de fromage </t>
  </si>
  <si>
    <t xml:space="preserve">Extraction d’huile d’olives </t>
  </si>
  <si>
    <t xml:space="preserve">Agent de traitement de surface </t>
  </si>
  <si>
    <r>
      <t>4</t>
    </r>
    <r>
      <rPr>
        <vertAlign val="superscript"/>
        <sz val="10"/>
        <color rgb="FF231F20"/>
        <rFont val="Arial"/>
        <family val="2"/>
      </rPr>
      <t>ème</t>
    </r>
    <r>
      <rPr>
        <sz val="10"/>
        <color rgb="FF231F20"/>
        <rFont val="Arial"/>
        <family val="2"/>
      </rPr>
      <t xml:space="preserve"> année moyenne</t>
    </r>
    <r>
      <rPr>
        <b/>
        <sz val="10"/>
        <color rgb="FF231F20"/>
        <rFont val="Arial"/>
        <family val="2"/>
      </rPr>
      <t xml:space="preserve"> </t>
    </r>
  </si>
  <si>
    <t xml:space="preserve">Formations conventionnées - la tutelle pédagogique des formations est assurée par le Ministère de la Formation et de l’Enseignement Professionnels.  </t>
  </si>
  <si>
    <t xml:space="preserve">Convoyeur  </t>
  </si>
  <si>
    <t xml:space="preserve">Cycle moyen  </t>
  </si>
  <si>
    <r>
      <t>Opérateur des essais hydrostatiques</t>
    </r>
    <r>
      <rPr>
        <b/>
        <sz val="10"/>
        <color rgb="FF231F20"/>
        <rFont val="Arial"/>
        <family val="2"/>
      </rPr>
      <t xml:space="preserve"> </t>
    </r>
  </si>
  <si>
    <r>
      <t>06 mois</t>
    </r>
    <r>
      <rPr>
        <sz val="11"/>
        <color rgb="FF000000"/>
        <rFont val="Arial"/>
        <family val="2"/>
      </rPr>
      <t xml:space="preserve"> </t>
    </r>
  </si>
  <si>
    <r>
      <t>3</t>
    </r>
    <r>
      <rPr>
        <vertAlign val="superscript"/>
        <sz val="10"/>
        <color rgb="FF231F20"/>
        <rFont val="Arial"/>
        <family val="2"/>
      </rPr>
      <t>ème</t>
    </r>
    <r>
      <rPr>
        <sz val="10"/>
        <color rgb="FF231F20"/>
        <rFont val="Arial"/>
        <family val="2"/>
      </rPr>
      <t xml:space="preserve"> année secondaire</t>
    </r>
    <r>
      <rPr>
        <b/>
        <sz val="10"/>
        <color rgb="FF231F20"/>
        <rFont val="Arial"/>
        <family val="2"/>
      </rPr>
      <t xml:space="preserve"> </t>
    </r>
  </si>
  <si>
    <r>
      <t>Clampseur en pipeline</t>
    </r>
    <r>
      <rPr>
        <b/>
        <sz val="10"/>
        <color rgb="FF231F20"/>
        <rFont val="Arial"/>
        <family val="2"/>
      </rPr>
      <t xml:space="preserve"> </t>
    </r>
  </si>
  <si>
    <r>
      <t>4</t>
    </r>
    <r>
      <rPr>
        <vertAlign val="superscript"/>
        <sz val="10"/>
        <color rgb="FF000000"/>
        <rFont val="Arial"/>
        <family val="2"/>
      </rPr>
      <t>ème</t>
    </r>
    <r>
      <rPr>
        <sz val="10"/>
        <color rgb="FF000000"/>
        <rFont val="Arial"/>
        <family val="2"/>
      </rPr>
      <t xml:space="preserve"> année moyenne</t>
    </r>
    <r>
      <rPr>
        <b/>
        <sz val="10"/>
        <color rgb="FF231F20"/>
        <rFont val="Arial"/>
        <family val="2"/>
      </rPr>
      <t xml:space="preserve"> </t>
    </r>
  </si>
  <si>
    <r>
      <t>Calorifugeage en isolation industrielle</t>
    </r>
    <r>
      <rPr>
        <b/>
        <sz val="10"/>
        <color rgb="FF231F20"/>
        <rFont val="Arial"/>
        <family val="2"/>
      </rPr>
      <t xml:space="preserve"> </t>
    </r>
  </si>
  <si>
    <r>
      <t>2</t>
    </r>
    <r>
      <rPr>
        <vertAlign val="superscript"/>
        <sz val="10"/>
        <color rgb="FF000000"/>
        <rFont val="Arial"/>
        <family val="2"/>
      </rPr>
      <t>ème</t>
    </r>
    <r>
      <rPr>
        <sz val="10"/>
        <color rgb="FF000000"/>
        <rFont val="Arial"/>
        <family val="2"/>
      </rPr>
      <t xml:space="preserve"> année secondaire</t>
    </r>
    <r>
      <rPr>
        <b/>
        <sz val="10"/>
        <color rgb="FF231F20"/>
        <rFont val="Arial"/>
        <family val="2"/>
      </rPr>
      <t xml:space="preserve"> </t>
    </r>
  </si>
  <si>
    <r>
      <t>Soudage des conduites de pétrole</t>
    </r>
    <r>
      <rPr>
        <b/>
        <sz val="10"/>
        <color rgb="FF231F20"/>
        <rFont val="Arial"/>
        <family val="2"/>
      </rPr>
      <t xml:space="preserve"> </t>
    </r>
  </si>
  <si>
    <t xml:space="preserve">Initiation à l’informatique (Word, Excel, Power Point) </t>
  </si>
  <si>
    <t xml:space="preserve">Info – braille </t>
  </si>
  <si>
    <t xml:space="preserve">Formation réservée aux non-voyants  </t>
  </si>
  <si>
    <t xml:space="preserve">Installation et maintenance d’un réseau local </t>
  </si>
  <si>
    <t xml:space="preserve">Création de sites web (statiques et dynamiques) </t>
  </si>
  <si>
    <t xml:space="preserve">Publisher </t>
  </si>
  <si>
    <t xml:space="preserve">Access </t>
  </si>
  <si>
    <r>
      <t>Tri des déchets</t>
    </r>
    <r>
      <rPr>
        <sz val="11"/>
        <color rgb="FF000000"/>
        <rFont val="Arial"/>
        <family val="2"/>
      </rPr>
      <t xml:space="preserve"> </t>
    </r>
  </si>
  <si>
    <r>
      <t>CQP</t>
    </r>
    <r>
      <rPr>
        <sz val="10"/>
        <color rgb="FF000000"/>
        <rFont val="Arial"/>
        <family val="2"/>
      </rPr>
      <t xml:space="preserve"> </t>
    </r>
  </si>
  <si>
    <r>
      <t>03 mois</t>
    </r>
    <r>
      <rPr>
        <sz val="10"/>
        <color rgb="FF000000"/>
        <rFont val="Arial"/>
        <family val="2"/>
      </rPr>
      <t xml:space="preserve"> </t>
    </r>
  </si>
  <si>
    <t xml:space="preserve">Aucun niveau scolaire </t>
  </si>
  <si>
    <r>
      <t>Entretien et assainissement</t>
    </r>
    <r>
      <rPr>
        <sz val="14"/>
        <color rgb="FF000000"/>
        <rFont val="Arial"/>
        <family val="2"/>
      </rPr>
      <t xml:space="preserve"> </t>
    </r>
  </si>
  <si>
    <r>
      <t xml:space="preserve">Récupération et recyclage des déchets </t>
    </r>
    <r>
      <rPr>
        <sz val="11"/>
        <color rgb="FF000000"/>
        <rFont val="Arial"/>
        <family val="2"/>
      </rPr>
      <t xml:space="preserve"> </t>
    </r>
  </si>
  <si>
    <r>
      <t>06 mois</t>
    </r>
    <r>
      <rPr>
        <sz val="10"/>
        <color rgb="FF000000"/>
        <rFont val="Arial"/>
        <family val="2"/>
      </rPr>
      <t xml:space="preserve"> </t>
    </r>
  </si>
  <si>
    <t xml:space="preserve">Coupe, Mise en plis et brushing </t>
  </si>
  <si>
    <t xml:space="preserve">04 mois </t>
  </si>
  <si>
    <t xml:space="preserve">Coloration, Décoloration, Permanente et Défrisage </t>
  </si>
  <si>
    <t xml:space="preserve">Rasage et taille de barbes, moustaches et favoris </t>
  </si>
  <si>
    <t xml:space="preserve">Onglerie - Manucure - Pédicure </t>
  </si>
  <si>
    <t xml:space="preserve">Décoration florale </t>
  </si>
  <si>
    <t xml:space="preserve">Lifting Automobile </t>
  </si>
  <si>
    <t xml:space="preserve">Vulcanisateur </t>
  </si>
  <si>
    <t xml:space="preserve">Conducteur de STACKER </t>
  </si>
  <si>
    <t xml:space="preserve">Conducteur de pelle hydraulique </t>
  </si>
  <si>
    <t xml:space="preserve">Conducteur de rétro chargeur </t>
  </si>
  <si>
    <t xml:space="preserve">Conducteur de niveleuse </t>
  </si>
  <si>
    <t xml:space="preserve">Conducteur de chariot élévateur </t>
  </si>
  <si>
    <t xml:space="preserve">Conducteur de grue automotrice </t>
  </si>
  <si>
    <t xml:space="preserve">Conducteur de bulldozer </t>
  </si>
  <si>
    <t xml:space="preserve">Conducteur de chargeur </t>
  </si>
  <si>
    <t xml:space="preserve">Réparation radiateur auto </t>
  </si>
  <si>
    <r>
      <t>Péagiste</t>
    </r>
    <r>
      <rPr>
        <b/>
        <sz val="10"/>
        <color rgb="FF231F20"/>
        <rFont val="Arial"/>
        <family val="2"/>
      </rPr>
      <t xml:space="preserve"> </t>
    </r>
  </si>
  <si>
    <t xml:space="preserve">02 mois  </t>
  </si>
  <si>
    <r>
      <t>4</t>
    </r>
    <r>
      <rPr>
        <vertAlign val="superscript"/>
        <sz val="10"/>
        <color rgb="FF231F20"/>
        <rFont val="Arial"/>
        <family val="2"/>
      </rPr>
      <t>ème</t>
    </r>
    <r>
      <rPr>
        <sz val="10"/>
        <color rgb="FF231F20"/>
        <rFont val="Arial"/>
        <family val="2"/>
      </rPr>
      <t xml:space="preserve"> Année moyenne </t>
    </r>
  </si>
  <si>
    <t xml:space="preserve">Traitement de textes  </t>
  </si>
  <si>
    <t xml:space="preserve">Initiation à la photo </t>
  </si>
  <si>
    <t xml:space="preserve">Photoshop  </t>
  </si>
  <si>
    <t xml:space="preserve">Surjetteuse sur machine industrielle </t>
  </si>
  <si>
    <t xml:space="preserve">Repassage habillement </t>
  </si>
  <si>
    <t xml:space="preserve">Finissage des industries de l’habillement </t>
  </si>
  <si>
    <t xml:space="preserve">Piquage et montage de vêtements </t>
  </si>
  <si>
    <t xml:space="preserve">Traçage et découpage de matelas </t>
  </si>
  <si>
    <t xml:space="preserve">Réalisation de prototypes </t>
  </si>
  <si>
    <t>TAG03Q</t>
  </si>
  <si>
    <t>MES05Q</t>
  </si>
  <si>
    <t>MEE04Q</t>
  </si>
  <si>
    <t>MEE03Q</t>
  </si>
  <si>
    <t>MEE02Q</t>
  </si>
  <si>
    <t>INP02Q</t>
  </si>
  <si>
    <t>IAA02Q</t>
  </si>
  <si>
    <t>IAA01Q</t>
  </si>
  <si>
    <t>HRT12Q</t>
  </si>
  <si>
    <t>ELE04Q</t>
  </si>
  <si>
    <t>ELE01Q</t>
  </si>
  <si>
    <t>CPX09Q</t>
  </si>
  <si>
    <t>BAM03Q</t>
  </si>
  <si>
    <t>ART27Q</t>
  </si>
  <si>
    <t>ART26Q</t>
  </si>
  <si>
    <t>Opérateursurmachined’assemblage</t>
  </si>
  <si>
    <t>عون معالجة المساحات (عامل المسابر)</t>
  </si>
  <si>
    <t xml:space="preserve"> (les entremets) صنع الحلويات</t>
  </si>
  <si>
    <t>صنع أنواع مختلفة من الخبز (الخبر العادي، الريفي، السميد و الخبز الكامل)</t>
  </si>
  <si>
    <r>
      <t xml:space="preserve"> </t>
    </r>
    <r>
      <rPr>
        <sz val="12"/>
        <color rgb="FF000000"/>
        <rFont val="Arial"/>
        <family val="2"/>
      </rPr>
      <t>( vulcanisateur)</t>
    </r>
    <r>
      <rPr>
        <sz val="14"/>
        <color rgb="FF000000"/>
        <rFont val="Arial"/>
        <family val="2"/>
      </rPr>
      <t xml:space="preserve">   الفلكنة</t>
    </r>
  </si>
  <si>
    <r>
      <t>سائق الجرافة البلدوزر(</t>
    </r>
    <r>
      <rPr>
        <sz val="12"/>
        <color rgb="FF000000"/>
        <rFont val="Arial"/>
        <family val="2"/>
      </rPr>
      <t>Bulldozer)</t>
    </r>
  </si>
  <si>
    <t>دليل التكوين التأهيلي الأولي - طبعة 2019</t>
  </si>
  <si>
    <t>2019</t>
  </si>
  <si>
    <t>تركيب وصيانة أجهزة التبريد والتكييف</t>
  </si>
  <si>
    <t xml:space="preserve">تأهيلي </t>
  </si>
  <si>
    <t xml:space="preserve">إعلام آلي - الرقمنة - الاتصالات </t>
  </si>
  <si>
    <t>Informatique – Numérique - Télécom</t>
  </si>
  <si>
    <t xml:space="preserve">اختيار الشعبة </t>
  </si>
  <si>
    <t>اختيار التخصص</t>
  </si>
  <si>
    <t>عدد تخصصات شعبة</t>
  </si>
  <si>
    <t xml:space="preserve">اختر التخصص </t>
  </si>
  <si>
    <t xml:space="preserve">عدد تخصصات شعبــة </t>
  </si>
  <si>
    <t xml:space="preserve">المستوى المطلوب </t>
  </si>
  <si>
    <t>القائمة التخصصات المبرمجة لدورة : فيفري 2023</t>
  </si>
  <si>
    <t xml:space="preserve">الاستاذ المشرف </t>
  </si>
  <si>
    <t xml:space="preserve"> المتوج بشهادة  </t>
  </si>
  <si>
    <t>المنتجات الجلدية الصناعية</t>
  </si>
  <si>
    <t xml:space="preserve">دروس مسائية </t>
  </si>
  <si>
    <t>تلقين  الإعلام الألي( Word-Excel- Power Point)</t>
  </si>
  <si>
    <t xml:space="preserve">استعادة النفايات وإعادة تدويرها </t>
  </si>
  <si>
    <t xml:space="preserve">Récupération et recyclage des déchets  </t>
  </si>
  <si>
    <t>المؤسسة العقابية</t>
  </si>
  <si>
    <t xml:space="preserve">حضوري </t>
  </si>
  <si>
    <t>جلجلي أسماء</t>
  </si>
  <si>
    <t>شاوي حياة</t>
  </si>
  <si>
    <t>عزالدين احمد</t>
  </si>
  <si>
    <t>برشان نعيمة</t>
  </si>
  <si>
    <t xml:space="preserve">فتاح نصيرة الفوج الأول </t>
  </si>
  <si>
    <t>فتاح نصيرة  الفوج الثاني</t>
  </si>
  <si>
    <t xml:space="preserve"> بحوصي زهرة المؤسسة العقابية</t>
  </si>
  <si>
    <t>جلجلي أسماء المؤسسة العقابية</t>
  </si>
  <si>
    <t>/</t>
  </si>
  <si>
    <t xml:space="preserve">جلجلي أسماء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</si>
</sst>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* #,##0.00\ _€_-;\-* #,##0.00\ _€_-;_-* &quot;-&quot;??\ _€_-;_-@_-"/>
    <numFmt numFmtId="165" formatCode="_-* #,##0.00_-;_-* #,##0.00\-;_-* &quot;-&quot;??_-;_-@_-"/>
    <numFmt numFmtId="166" formatCode="0000"/>
    <numFmt numFmtId="167" formatCode="_-[$€]\ * #,##0.00_-;_-[$€]\ * #,##0.00\-;_-[$€]\ * &quot;-&quot;??_-;_-@_-"/>
    <numFmt numFmtId="168" formatCode="_ &quot; F&quot;* #,##0_ ;_ &quot; F&quot;* \-#,##0_ ;_ &quot; F&quot;* &quot;-&quot;_ ;_ @_ "/>
    <numFmt numFmtId="169" formatCode="_ &quot; F&quot;* #,##0.00_ ;_ &quot; F&quot;* \-#,##0.00_ ;_ &quot; F&quot;* &quot;-&quot;??_ ;_ @_ "/>
    <numFmt numFmtId="170" formatCode="_ * #,##0_ ;_ * \-#,##0_ ;_ * &quot;-&quot;_ ;_ @_ "/>
    <numFmt numFmtId="171" formatCode="_ * #,##0.00_ ;_ * \-#,##0.00_ ;_ * &quot;-&quot;??_ ;_ @_ "/>
  </numFmts>
  <fonts count="10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9"/>
      <color theme="1"/>
      <name val="Arial"/>
      <family val="2"/>
    </font>
    <font>
      <sz val="24"/>
      <color theme="1"/>
      <name val="Arial Black"/>
      <family val="2"/>
    </font>
    <font>
      <b/>
      <sz val="10"/>
      <color rgb="FF231F20"/>
      <name val="Arial"/>
      <family val="2"/>
    </font>
    <font>
      <sz val="14"/>
      <color rgb="FF231F20"/>
      <name val="Arial"/>
      <family val="2"/>
    </font>
    <font>
      <sz val="10"/>
      <color rgb="FF231F20"/>
      <name val="Arial"/>
      <family val="2"/>
    </font>
    <font>
      <vertAlign val="superscript"/>
      <sz val="10"/>
      <color rgb="FF231F20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b/>
      <sz val="26"/>
      <color theme="1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b/>
      <sz val="11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2"/>
      <name val="Simplified Arabic"/>
      <family val="1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2"/>
      <name val="Calibri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8"/>
      <name val="Times New Roman"/>
      <family val="1"/>
    </font>
    <font>
      <sz val="24"/>
      <color theme="1"/>
      <name val="Andalus"/>
      <family val="1"/>
    </font>
    <font>
      <b/>
      <sz val="11"/>
      <color theme="1"/>
      <name val="Cambria"/>
      <family val="1"/>
      <scheme val="major"/>
    </font>
    <font>
      <b/>
      <sz val="16"/>
      <color rgb="FFFF0000"/>
      <name val="Arial"/>
      <family val="2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name val="Cambria"/>
      <family val="1"/>
      <scheme val="major"/>
    </font>
    <font>
      <b/>
      <sz val="14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Traditional Arabic"/>
      <family val="1"/>
    </font>
    <font>
      <sz val="11"/>
      <name val="Calibri"/>
      <family val="2"/>
    </font>
    <font>
      <b/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rgb="FF4970ED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Arial"/>
      <family val="2"/>
    </font>
    <font>
      <sz val="10"/>
      <color theme="1"/>
      <name val="Arial,Bold"/>
    </font>
    <font>
      <sz val="10"/>
      <color theme="1"/>
      <name val="Calibri"/>
      <family val="2"/>
    </font>
    <font>
      <sz val="12"/>
      <color rgb="FFFF0000"/>
      <name val="Arial"/>
      <family val="2"/>
    </font>
    <font>
      <sz val="10"/>
      <color theme="1"/>
      <name val="Times New Roman"/>
      <family val="1"/>
    </font>
    <font>
      <sz val="9"/>
      <color theme="1"/>
      <name val="Arial"/>
      <family val="2"/>
    </font>
    <font>
      <sz val="14"/>
      <color rgb="FF000000"/>
      <name val="Arial"/>
      <family val="2"/>
    </font>
    <font>
      <sz val="12"/>
      <color rgb="FF000000"/>
      <name val="Times New Roman"/>
      <family val="1"/>
    </font>
    <font>
      <sz val="14"/>
      <color rgb="FF000000"/>
      <name val="Simplified Arabic"/>
      <family val="1"/>
    </font>
    <font>
      <sz val="12"/>
      <color rgb="FF000000"/>
      <name val="Simplified Arabic"/>
      <family val="1"/>
    </font>
    <font>
      <sz val="12"/>
      <color rgb="FF231F20"/>
      <name val="Arial"/>
      <family val="2"/>
    </font>
    <font>
      <b/>
      <sz val="13"/>
      <color rgb="FF000000"/>
      <name val="Arial"/>
      <family val="2"/>
    </font>
    <font>
      <b/>
      <sz val="14"/>
      <color rgb="FF000000"/>
      <name val="Arial"/>
      <family val="2"/>
    </font>
    <font>
      <b/>
      <sz val="12"/>
      <color rgb="FF000000"/>
      <name val="Arial"/>
      <family val="2"/>
    </font>
    <font>
      <vertAlign val="subscript"/>
      <sz val="14"/>
      <color rgb="FF000000"/>
      <name val="Arial"/>
      <family val="2"/>
    </font>
    <font>
      <sz val="10"/>
      <color rgb="FF000000"/>
      <name val="Courier New"/>
      <family val="3"/>
    </font>
    <font>
      <sz val="11"/>
      <color rgb="FF000000"/>
      <name val="Arial"/>
      <family val="2"/>
    </font>
    <font>
      <sz val="11"/>
      <color rgb="FF231F20"/>
      <name val="Arial"/>
      <family val="2"/>
    </font>
    <font>
      <vertAlign val="superscript"/>
      <sz val="10"/>
      <color rgb="FF000000"/>
      <name val="Arial"/>
      <family val="2"/>
    </font>
    <font>
      <b/>
      <sz val="8"/>
      <color rgb="FF231F20"/>
      <name val="Arial"/>
      <family val="2"/>
    </font>
    <font>
      <b/>
      <sz val="10"/>
      <color rgb="FF231F2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rgb="FF0000FF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1"/>
      <color rgb="FF000099"/>
      <name val="Calibri"/>
      <family val="2"/>
      <scheme val="minor"/>
    </font>
    <font>
      <b/>
      <sz val="55"/>
      <color rgb="FFC00000"/>
      <name val="Aldhabi"/>
    </font>
    <font>
      <b/>
      <sz val="36"/>
      <color rgb="FFC00000"/>
      <name val="Algerian"/>
      <family val="5"/>
    </font>
    <font>
      <b/>
      <sz val="16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mbria"/>
      <family val="1"/>
      <scheme val="major"/>
    </font>
    <font>
      <b/>
      <sz val="9"/>
      <name val="Calibri"/>
      <family val="2"/>
      <scheme val="minor"/>
    </font>
    <font>
      <b/>
      <sz val="22"/>
      <color rgb="FF0000FF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rgb="FFC00000"/>
      <name val="Times New Roman"/>
      <family val="1"/>
    </font>
  </fonts>
  <fills count="2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CFF"/>
      </patternFill>
    </fill>
    <fill>
      <patternFill patternType="solid">
        <fgColor rgb="FFB8FDED"/>
      </patternFill>
    </fill>
    <fill>
      <patternFill patternType="solid">
        <fgColor rgb="FFD9E187"/>
      </patternFill>
    </fill>
    <fill>
      <patternFill patternType="solid">
        <fgColor rgb="FFCC99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FCAEB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948A54"/>
      </left>
      <right style="medium">
        <color rgb="FF948A54"/>
      </right>
      <top style="double">
        <color rgb="FF948A54"/>
      </top>
      <bottom/>
      <diagonal/>
    </border>
    <border>
      <left/>
      <right style="medium">
        <color rgb="FF948A54"/>
      </right>
      <top style="double">
        <color rgb="FF948A54"/>
      </top>
      <bottom/>
      <diagonal/>
    </border>
    <border>
      <left/>
      <right style="double">
        <color rgb="FF948A54"/>
      </right>
      <top style="double">
        <color rgb="FF948A5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9900"/>
      </left>
      <right style="thin">
        <color rgb="FF009900"/>
      </right>
      <top style="thin">
        <color rgb="FF009900"/>
      </top>
      <bottom style="thin">
        <color rgb="FF009900"/>
      </bottom>
      <diagonal/>
    </border>
    <border>
      <left style="thin">
        <color rgb="FF009900"/>
      </left>
      <right/>
      <top style="thin">
        <color rgb="FF009900"/>
      </top>
      <bottom style="thin">
        <color rgb="FF009900"/>
      </bottom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1">
    <xf numFmtId="0" fontId="0" fillId="0" borderId="0"/>
    <xf numFmtId="166" fontId="43" fillId="0" borderId="0" applyFont="0" applyFill="0" applyBorder="0" applyAlignment="0" applyProtection="0"/>
    <xf numFmtId="165" fontId="43" fillId="0" borderId="0" applyFont="0" applyFill="0" applyBorder="0" applyAlignment="0" applyProtection="0"/>
    <xf numFmtId="167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4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" fillId="0" borderId="0"/>
    <xf numFmtId="0" fontId="4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70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9" fontId="43" fillId="0" borderId="0" applyFont="0" applyFill="0" applyBorder="0" applyAlignment="0" applyProtection="0"/>
  </cellStyleXfs>
  <cellXfs count="5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readingOrder="2"/>
    </xf>
    <xf numFmtId="0" fontId="6" fillId="2" borderId="2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horizontal="right" vertical="center" wrapText="1" readingOrder="2"/>
    </xf>
    <xf numFmtId="0" fontId="0" fillId="0" borderId="0" xfId="0" applyFill="1"/>
    <xf numFmtId="0" fontId="9" fillId="0" borderId="1" xfId="0" applyFont="1" applyBorder="1" applyAlignment="1">
      <alignment horizontal="center" vertical="center" wrapText="1" readingOrder="2"/>
    </xf>
    <xf numFmtId="0" fontId="6" fillId="4" borderId="2" xfId="0" applyFont="1" applyFill="1" applyBorder="1" applyAlignment="1">
      <alignment horizontal="center" vertical="center" readingOrder="2"/>
    </xf>
    <xf numFmtId="0" fontId="6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 wrapText="1"/>
    </xf>
    <xf numFmtId="0" fontId="26" fillId="7" borderId="1" xfId="0" applyFont="1" applyFill="1" applyBorder="1" applyAlignment="1">
      <alignment horizontal="left" vertical="center" wrapText="1"/>
    </xf>
    <xf numFmtId="0" fontId="26" fillId="7" borderId="1" xfId="0" applyFont="1" applyFill="1" applyBorder="1" applyAlignment="1">
      <alignment vertical="center" wrapText="1"/>
    </xf>
    <xf numFmtId="0" fontId="28" fillId="0" borderId="1" xfId="0" applyFont="1" applyBorder="1" applyAlignment="1">
      <alignment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 readingOrder="2"/>
    </xf>
    <xf numFmtId="0" fontId="13" fillId="0" borderId="1" xfId="0" applyFont="1" applyBorder="1" applyAlignment="1">
      <alignment horizontal="right" vertical="center" readingOrder="2"/>
    </xf>
    <xf numFmtId="0" fontId="12" fillId="0" borderId="1" xfId="0" applyFont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center" wrapText="1" readingOrder="2"/>
    </xf>
    <xf numFmtId="0" fontId="8" fillId="0" borderId="1" xfId="0" applyFont="1" applyFill="1" applyBorder="1" applyAlignment="1">
      <alignment wrapText="1"/>
    </xf>
    <xf numFmtId="0" fontId="33" fillId="5" borderId="1" xfId="0" applyFont="1" applyFill="1" applyBorder="1" applyAlignment="1">
      <alignment horizontal="left" vertical="top" wrapText="1"/>
    </xf>
    <xf numFmtId="0" fontId="34" fillId="5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 wrapText="1" readingOrder="2"/>
    </xf>
    <xf numFmtId="0" fontId="36" fillId="0" borderId="1" xfId="0" applyFont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 wrapText="1" readingOrder="2"/>
    </xf>
    <xf numFmtId="0" fontId="12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/>
    </xf>
    <xf numFmtId="0" fontId="36" fillId="0" borderId="1" xfId="0" applyFont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readingOrder="2"/>
    </xf>
    <xf numFmtId="0" fontId="8" fillId="0" borderId="1" xfId="0" applyFont="1" applyBorder="1" applyAlignment="1">
      <alignment horizontal="justify" vertical="center" wrapText="1" readingOrder="2"/>
    </xf>
    <xf numFmtId="0" fontId="38" fillId="0" borderId="1" xfId="0" applyFont="1" applyFill="1" applyBorder="1" applyAlignment="1">
      <alignment horizontal="right" vertical="center" wrapText="1" readingOrder="2"/>
    </xf>
    <xf numFmtId="0" fontId="14" fillId="0" borderId="1" xfId="0" applyFont="1" applyFill="1" applyBorder="1" applyAlignment="1">
      <alignment horizontal="center" vertical="center" wrapText="1" readingOrder="2"/>
    </xf>
    <xf numFmtId="0" fontId="14" fillId="0" borderId="1" xfId="0" applyFont="1" applyBorder="1" applyAlignment="1">
      <alignment horizontal="right" vertical="center" wrapText="1" readingOrder="2"/>
    </xf>
    <xf numFmtId="0" fontId="14" fillId="0" borderId="1" xfId="0" applyFont="1" applyFill="1" applyBorder="1" applyAlignment="1">
      <alignment horizontal="justify" vertical="center" wrapText="1" readingOrder="2"/>
    </xf>
    <xf numFmtId="0" fontId="14" fillId="0" borderId="1" xfId="0" applyFont="1" applyFill="1" applyBorder="1" applyAlignment="1">
      <alignment horizontal="right" vertical="center" wrapText="1" readingOrder="2"/>
    </xf>
    <xf numFmtId="0" fontId="16" fillId="0" borderId="1" xfId="0" applyFont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right" vertical="center" wrapText="1" readingOrder="2"/>
    </xf>
    <xf numFmtId="0" fontId="8" fillId="8" borderId="1" xfId="0" applyFont="1" applyFill="1" applyBorder="1" applyAlignment="1">
      <alignment horizontal="center" vertical="center" wrapText="1" readingOrder="2"/>
    </xf>
    <xf numFmtId="0" fontId="17" fillId="0" borderId="1" xfId="0" applyFont="1" applyBorder="1"/>
    <xf numFmtId="0" fontId="16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8" fillId="0" borderId="1" xfId="0" applyFont="1" applyBorder="1" applyAlignment="1">
      <alignment horizontal="right" wrapText="1" readingOrder="2"/>
    </xf>
    <xf numFmtId="0" fontId="13" fillId="0" borderId="1" xfId="0" applyFont="1" applyBorder="1" applyAlignment="1">
      <alignment horizontal="center" vertical="center" wrapText="1" readingOrder="2"/>
    </xf>
    <xf numFmtId="0" fontId="24" fillId="9" borderId="4" xfId="0" applyFont="1" applyFill="1" applyBorder="1" applyAlignment="1">
      <alignment horizontal="center" vertical="center" wrapText="1"/>
    </xf>
    <xf numFmtId="0" fontId="24" fillId="9" borderId="5" xfId="0" applyFont="1" applyFill="1" applyBorder="1" applyAlignment="1">
      <alignment horizontal="center" vertical="center" wrapText="1"/>
    </xf>
    <xf numFmtId="0" fontId="24" fillId="9" borderId="6" xfId="0" applyFont="1" applyFill="1" applyBorder="1" applyAlignment="1">
      <alignment horizontal="center" vertical="center" wrapText="1"/>
    </xf>
    <xf numFmtId="0" fontId="19" fillId="9" borderId="2" xfId="0" applyFont="1" applyFill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 wrapText="1"/>
    </xf>
    <xf numFmtId="0" fontId="42" fillId="0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7" fillId="5" borderId="1" xfId="0" applyNumberFormat="1" applyFont="1" applyFill="1" applyBorder="1" applyAlignment="1">
      <alignment horizontal="center" vertical="top" wrapText="1"/>
    </xf>
    <xf numFmtId="0" fontId="4" fillId="0" borderId="0" xfId="0" applyNumberFormat="1" applyFont="1" applyAlignment="1"/>
    <xf numFmtId="0" fontId="6" fillId="4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readingOrder="2"/>
    </xf>
    <xf numFmtId="0" fontId="9" fillId="0" borderId="1" xfId="0" applyFont="1" applyBorder="1" applyAlignment="1">
      <alignment horizontal="left" vertical="top" wrapText="1" readingOrder="1"/>
    </xf>
    <xf numFmtId="0" fontId="0" fillId="0" borderId="0" xfId="0" applyFill="1" applyAlignment="1">
      <alignment horizontal="right"/>
    </xf>
    <xf numFmtId="0" fontId="44" fillId="0" borderId="0" xfId="0" applyFont="1" applyFill="1"/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 readingOrder="2"/>
    </xf>
    <xf numFmtId="0" fontId="3" fillId="0" borderId="0" xfId="0" applyFont="1" applyFill="1" applyAlignment="1">
      <alignment vertical="center"/>
    </xf>
    <xf numFmtId="0" fontId="44" fillId="5" borderId="0" xfId="0" applyFont="1" applyFill="1"/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right"/>
    </xf>
    <xf numFmtId="0" fontId="47" fillId="5" borderId="0" xfId="0" applyFont="1" applyFill="1" applyBorder="1" applyAlignment="1">
      <alignment horizontal="center" vertical="center"/>
    </xf>
    <xf numFmtId="0" fontId="35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 readingOrder="2"/>
    </xf>
    <xf numFmtId="0" fontId="13" fillId="0" borderId="1" xfId="0" applyFont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center" wrapText="1" readingOrder="2"/>
    </xf>
    <xf numFmtId="0" fontId="12" fillId="0" borderId="1" xfId="0" applyFont="1" applyBorder="1" applyAlignment="1">
      <alignment horizontal="center" vertical="center" wrapText="1" readingOrder="2"/>
    </xf>
    <xf numFmtId="0" fontId="41" fillId="0" borderId="1" xfId="0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right" vertical="center" wrapText="1" readingOrder="2"/>
    </xf>
    <xf numFmtId="0" fontId="8" fillId="0" borderId="1" xfId="0" applyFont="1" applyBorder="1" applyAlignment="1">
      <alignment horizontal="right" wrapText="1" readingOrder="2"/>
    </xf>
    <xf numFmtId="0" fontId="16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right" vertical="center" readingOrder="2"/>
    </xf>
    <xf numFmtId="0" fontId="16" fillId="8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justify" vertical="center" readingOrder="2"/>
    </xf>
    <xf numFmtId="0" fontId="12" fillId="8" borderId="1" xfId="0" applyFont="1" applyFill="1" applyBorder="1" applyAlignment="1">
      <alignment horizontal="center" vertical="center" wrapText="1" readingOrder="2"/>
    </xf>
    <xf numFmtId="0" fontId="8" fillId="8" borderId="1" xfId="0" applyFont="1" applyFill="1" applyBorder="1" applyAlignment="1">
      <alignment horizontal="center" vertical="center" wrapText="1" readingOrder="2"/>
    </xf>
    <xf numFmtId="0" fontId="16" fillId="0" borderId="2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 readingOrder="2"/>
    </xf>
    <xf numFmtId="0" fontId="35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right" vertical="center" wrapText="1"/>
    </xf>
    <xf numFmtId="0" fontId="36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vertical="center" wrapText="1" readingOrder="2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 readingOrder="2"/>
    </xf>
    <xf numFmtId="0" fontId="4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0" fontId="13" fillId="0" borderId="2" xfId="0" applyFont="1" applyBorder="1" applyAlignment="1">
      <alignment horizontal="left" vertical="center" wrapText="1"/>
    </xf>
    <xf numFmtId="0" fontId="7" fillId="2" borderId="1" xfId="0" applyFont="1" applyFill="1" applyBorder="1" applyAlignment="1">
      <alignment horizontal="center" vertical="center" readingOrder="2"/>
    </xf>
    <xf numFmtId="0" fontId="7" fillId="2" borderId="1" xfId="0" applyFont="1" applyFill="1" applyBorder="1" applyAlignment="1">
      <alignment horizontal="center" vertical="center" wrapText="1" readingOrder="2"/>
    </xf>
    <xf numFmtId="0" fontId="47" fillId="6" borderId="9" xfId="0" applyFont="1" applyFill="1" applyBorder="1" applyAlignment="1">
      <alignment vertical="center"/>
    </xf>
    <xf numFmtId="0" fontId="0" fillId="1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right" vertical="center"/>
    </xf>
    <xf numFmtId="165" fontId="0" fillId="14" borderId="1" xfId="2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13" fillId="0" borderId="2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 wrapText="1" readingOrder="2"/>
    </xf>
    <xf numFmtId="0" fontId="12" fillId="0" borderId="2" xfId="0" applyFont="1" applyBorder="1" applyAlignment="1">
      <alignment vertical="center" wrapText="1" readingOrder="2"/>
    </xf>
    <xf numFmtId="0" fontId="36" fillId="0" borderId="2" xfId="0" applyFont="1" applyBorder="1" applyAlignment="1">
      <alignment vertical="center" wrapText="1"/>
    </xf>
    <xf numFmtId="0" fontId="36" fillId="0" borderId="2" xfId="0" applyFont="1" applyBorder="1" applyAlignment="1">
      <alignment horizontal="center" vertical="center" wrapText="1" readingOrder="2"/>
    </xf>
    <xf numFmtId="0" fontId="8" fillId="0" borderId="2" xfId="0" applyFont="1" applyBorder="1" applyAlignment="1">
      <alignment horizontal="right" vertical="center" wrapText="1" readingOrder="2"/>
    </xf>
    <xf numFmtId="0" fontId="8" fillId="0" borderId="2" xfId="0" applyFont="1" applyBorder="1" applyAlignment="1">
      <alignment horizontal="center" vertical="center" wrapText="1" readingOrder="2"/>
    </xf>
    <xf numFmtId="0" fontId="36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0" fontId="39" fillId="0" borderId="2" xfId="0" applyFont="1" applyBorder="1" applyAlignment="1">
      <alignment vertical="center"/>
    </xf>
    <xf numFmtId="0" fontId="16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justify" vertical="center" wrapText="1" readingOrder="2"/>
    </xf>
    <xf numFmtId="0" fontId="39" fillId="14" borderId="1" xfId="0" applyFont="1" applyFill="1" applyBorder="1" applyAlignment="1">
      <alignment horizontal="center" vertical="center"/>
    </xf>
    <xf numFmtId="0" fontId="42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1" fillId="14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 readingOrder="2"/>
    </xf>
    <xf numFmtId="0" fontId="7" fillId="2" borderId="1" xfId="0" applyFont="1" applyFill="1" applyBorder="1" applyAlignment="1" applyProtection="1">
      <alignment horizontal="center" vertical="center" wrapText="1" readingOrder="2"/>
    </xf>
    <xf numFmtId="0" fontId="0" fillId="14" borderId="1" xfId="0" applyFill="1" applyBorder="1" applyAlignment="1" applyProtection="1">
      <alignment horizontal="center" vertical="center"/>
    </xf>
    <xf numFmtId="0" fontId="0" fillId="14" borderId="1" xfId="0" applyFill="1" applyBorder="1" applyAlignment="1" applyProtection="1">
      <alignment horizontal="center" vertical="center" readingOrder="2"/>
    </xf>
    <xf numFmtId="165" fontId="0" fillId="14" borderId="1" xfId="2" applyFont="1" applyFill="1" applyBorder="1" applyAlignment="1" applyProtection="1">
      <alignment horizontal="right" vertical="center" readingOrder="2"/>
    </xf>
    <xf numFmtId="165" fontId="0" fillId="14" borderId="1" xfId="2" applyFont="1" applyFill="1" applyBorder="1" applyAlignment="1" applyProtection="1">
      <alignment horizontal="center" vertical="center" readingOrder="2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14" borderId="1" xfId="0" applyFill="1" applyBorder="1" applyAlignment="1" applyProtection="1">
      <alignment vertical="center"/>
    </xf>
    <xf numFmtId="0" fontId="39" fillId="0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0" fillId="0" borderId="0" xfId="0" applyBorder="1"/>
    <xf numFmtId="0" fontId="0" fillId="0" borderId="1" xfId="0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right"/>
    </xf>
    <xf numFmtId="0" fontId="6" fillId="2" borderId="2" xfId="0" applyFont="1" applyFill="1" applyBorder="1" applyAlignment="1">
      <alignment horizontal="center" vertical="center" wrapText="1"/>
    </xf>
    <xf numFmtId="0" fontId="0" fillId="0" borderId="1" xfId="0" applyFont="1" applyBorder="1"/>
    <xf numFmtId="0" fontId="0" fillId="0" borderId="1" xfId="0" applyFont="1" applyFill="1" applyBorder="1"/>
    <xf numFmtId="0" fontId="0" fillId="0" borderId="0" xfId="0" applyFont="1" applyFill="1"/>
    <xf numFmtId="0" fontId="0" fillId="10" borderId="1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 readingOrder="2"/>
    </xf>
    <xf numFmtId="0" fontId="15" fillId="0" borderId="1" xfId="0" applyFont="1" applyBorder="1" applyAlignment="1">
      <alignment horizontal="center" vertical="center" wrapText="1" readingOrder="2"/>
    </xf>
    <xf numFmtId="0" fontId="57" fillId="0" borderId="1" xfId="0" applyFont="1" applyBorder="1" applyAlignment="1">
      <alignment horizontal="center" vertical="center" wrapText="1"/>
    </xf>
    <xf numFmtId="0" fontId="42" fillId="16" borderId="11" xfId="0" applyFont="1" applyFill="1" applyBorder="1" applyAlignment="1">
      <alignment horizontal="center" vertical="center" wrapText="1"/>
    </xf>
    <xf numFmtId="0" fontId="13" fillId="16" borderId="11" xfId="0" applyFont="1" applyFill="1" applyBorder="1" applyAlignment="1">
      <alignment horizontal="left" vertical="center" wrapText="1"/>
    </xf>
    <xf numFmtId="1" fontId="23" fillId="16" borderId="11" xfId="0" applyNumberFormat="1" applyFont="1" applyFill="1" applyBorder="1" applyAlignment="1">
      <alignment horizontal="center" vertical="center" shrinkToFit="1"/>
    </xf>
    <xf numFmtId="0" fontId="13" fillId="16" borderId="11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left" vertical="center" wrapText="1"/>
    </xf>
    <xf numFmtId="0" fontId="42" fillId="0" borderId="11" xfId="0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left" vertical="center" wrapText="1"/>
    </xf>
    <xf numFmtId="1" fontId="23" fillId="0" borderId="11" xfId="0" applyNumberFormat="1" applyFont="1" applyFill="1" applyBorder="1" applyAlignment="1">
      <alignment horizontal="center" vertical="center" shrinkToFit="1"/>
    </xf>
    <xf numFmtId="0" fontId="13" fillId="0" borderId="11" xfId="0" applyFont="1" applyFill="1" applyBorder="1" applyAlignment="1">
      <alignment horizontal="center" vertical="center" wrapText="1"/>
    </xf>
    <xf numFmtId="0" fontId="42" fillId="17" borderId="1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left" vertical="center" wrapText="1"/>
    </xf>
    <xf numFmtId="1" fontId="23" fillId="17" borderId="11" xfId="0" applyNumberFormat="1" applyFont="1" applyFill="1" applyBorder="1" applyAlignment="1">
      <alignment horizontal="center" vertical="center" shrinkToFit="1"/>
    </xf>
    <xf numFmtId="0" fontId="13" fillId="17" borderId="11" xfId="0" applyFont="1" applyFill="1" applyBorder="1" applyAlignment="1">
      <alignment horizontal="center" vertical="center" wrapText="1"/>
    </xf>
    <xf numFmtId="0" fontId="21" fillId="17" borderId="11" xfId="0" applyFont="1" applyFill="1" applyBorder="1" applyAlignment="1">
      <alignment horizontal="left" vertical="top" wrapText="1"/>
    </xf>
    <xf numFmtId="0" fontId="42" fillId="18" borderId="11" xfId="0" applyFont="1" applyFill="1" applyBorder="1" applyAlignment="1">
      <alignment horizontal="center" vertical="center" wrapText="1"/>
    </xf>
    <xf numFmtId="0" fontId="13" fillId="18" borderId="11" xfId="0" applyFont="1" applyFill="1" applyBorder="1" applyAlignment="1">
      <alignment horizontal="left" vertical="center" wrapText="1"/>
    </xf>
    <xf numFmtId="1" fontId="23" fillId="18" borderId="11" xfId="0" applyNumberFormat="1" applyFont="1" applyFill="1" applyBorder="1" applyAlignment="1">
      <alignment horizontal="center" vertical="center" shrinkToFit="1"/>
    </xf>
    <xf numFmtId="0" fontId="13" fillId="18" borderId="11" xfId="0" applyFont="1" applyFill="1" applyBorder="1" applyAlignment="1">
      <alignment horizontal="center" vertical="center" wrapText="1"/>
    </xf>
    <xf numFmtId="0" fontId="0" fillId="16" borderId="11" xfId="0" applyFill="1" applyBorder="1" applyAlignment="1">
      <alignment horizontal="left" vertical="top" wrapText="1"/>
    </xf>
    <xf numFmtId="0" fontId="21" fillId="0" borderId="11" xfId="0" applyFont="1" applyFill="1" applyBorder="1" applyAlignment="1">
      <alignment horizontal="left" vertical="top" wrapText="1"/>
    </xf>
    <xf numFmtId="0" fontId="20" fillId="16" borderId="11" xfId="0" applyFont="1" applyFill="1" applyBorder="1" applyAlignment="1">
      <alignment horizontal="center" vertical="center" wrapText="1"/>
    </xf>
    <xf numFmtId="0" fontId="13" fillId="16" borderId="12" xfId="0" applyFont="1" applyFill="1" applyBorder="1" applyAlignment="1">
      <alignment horizontal="left" vertical="center" wrapText="1"/>
    </xf>
    <xf numFmtId="0" fontId="13" fillId="16" borderId="12" xfId="0" applyFont="1" applyFill="1" applyBorder="1" applyAlignment="1">
      <alignment horizontal="center" vertical="center" wrapText="1"/>
    </xf>
    <xf numFmtId="0" fontId="0" fillId="16" borderId="12" xfId="0" applyFill="1" applyBorder="1" applyAlignment="1">
      <alignment horizontal="left" vertical="center" wrapText="1"/>
    </xf>
    <xf numFmtId="1" fontId="23" fillId="16" borderId="12" xfId="0" applyNumberFormat="1" applyFont="1" applyFill="1" applyBorder="1" applyAlignment="1">
      <alignment horizontal="center" vertical="center" shrinkToFit="1"/>
    </xf>
    <xf numFmtId="0" fontId="20" fillId="0" borderId="11" xfId="0" applyFont="1" applyFill="1" applyBorder="1" applyAlignment="1">
      <alignment horizontal="center" vertical="center" wrapText="1"/>
    </xf>
    <xf numFmtId="1" fontId="23" fillId="0" borderId="12" xfId="0" applyNumberFormat="1" applyFont="1" applyFill="1" applyBorder="1" applyAlignment="1">
      <alignment horizontal="center" vertical="center" shrinkToFit="1"/>
    </xf>
    <xf numFmtId="0" fontId="13" fillId="0" borderId="12" xfId="0" applyFont="1" applyFill="1" applyBorder="1" applyAlignment="1">
      <alignment horizontal="center" vertical="center" wrapText="1"/>
    </xf>
    <xf numFmtId="0" fontId="20" fillId="18" borderId="11" xfId="0" applyFont="1" applyFill="1" applyBorder="1" applyAlignment="1">
      <alignment horizontal="center" vertical="center" wrapText="1"/>
    </xf>
    <xf numFmtId="0" fontId="13" fillId="0" borderId="12" xfId="0" applyFont="1" applyFill="1" applyBorder="1" applyAlignment="1">
      <alignment horizontal="left" vertical="center" wrapText="1"/>
    </xf>
    <xf numFmtId="0" fontId="57" fillId="0" borderId="12" xfId="0" applyFont="1" applyFill="1" applyBorder="1" applyAlignment="1">
      <alignment horizontal="left" vertical="center" wrapText="1"/>
    </xf>
    <xf numFmtId="0" fontId="0" fillId="18" borderId="12" xfId="0" applyFill="1" applyBorder="1" applyAlignment="1">
      <alignment horizontal="left" vertical="center" wrapText="1"/>
    </xf>
    <xf numFmtId="1" fontId="23" fillId="18" borderId="12" xfId="0" applyNumberFormat="1" applyFont="1" applyFill="1" applyBorder="1" applyAlignment="1">
      <alignment horizontal="center" vertical="center" shrinkToFit="1"/>
    </xf>
    <xf numFmtId="0" fontId="13" fillId="18" borderId="12" xfId="0" applyFont="1" applyFill="1" applyBorder="1" applyAlignment="1">
      <alignment horizontal="center" vertical="center" wrapText="1"/>
    </xf>
    <xf numFmtId="0" fontId="0" fillId="16" borderId="11" xfId="0" applyFill="1" applyBorder="1" applyAlignment="1">
      <alignment horizontal="left" vertical="center" wrapText="1"/>
    </xf>
    <xf numFmtId="0" fontId="20" fillId="19" borderId="11" xfId="0" applyFont="1" applyFill="1" applyBorder="1" applyAlignment="1">
      <alignment horizontal="center" vertical="center" wrapText="1"/>
    </xf>
    <xf numFmtId="0" fontId="0" fillId="19" borderId="11" xfId="0" applyFill="1" applyBorder="1" applyAlignment="1">
      <alignment horizontal="left" vertical="center" wrapText="1"/>
    </xf>
    <xf numFmtId="1" fontId="23" fillId="19" borderId="11" xfId="0" applyNumberFormat="1" applyFont="1" applyFill="1" applyBorder="1" applyAlignment="1">
      <alignment horizontal="center" vertical="center" shrinkToFit="1"/>
    </xf>
    <xf numFmtId="0" fontId="13" fillId="19" borderId="11" xfId="0" applyFont="1" applyFill="1" applyBorder="1" applyAlignment="1">
      <alignment horizontal="center" vertical="center" wrapText="1"/>
    </xf>
    <xf numFmtId="0" fontId="0" fillId="19" borderId="11" xfId="0" applyFill="1" applyBorder="1" applyAlignment="1">
      <alignment horizontal="left" vertical="top" wrapText="1"/>
    </xf>
    <xf numFmtId="0" fontId="0" fillId="18" borderId="11" xfId="0" applyFill="1" applyBorder="1" applyAlignment="1">
      <alignment horizontal="left" vertical="center" wrapText="1"/>
    </xf>
    <xf numFmtId="0" fontId="21" fillId="19" borderId="11" xfId="0" applyFont="1" applyFill="1" applyBorder="1" applyAlignment="1">
      <alignment horizontal="left" vertical="top" wrapText="1"/>
    </xf>
    <xf numFmtId="0" fontId="0" fillId="0" borderId="12" xfId="0" applyFill="1" applyBorder="1" applyAlignment="1">
      <alignment horizontal="left" vertical="center" wrapText="1"/>
    </xf>
    <xf numFmtId="0" fontId="13" fillId="18" borderId="12" xfId="0" applyFont="1" applyFill="1" applyBorder="1" applyAlignment="1">
      <alignment horizontal="left" vertical="center" wrapText="1"/>
    </xf>
    <xf numFmtId="0" fontId="13" fillId="19" borderId="11" xfId="0" applyFont="1" applyFill="1" applyBorder="1" applyAlignment="1">
      <alignment horizontal="left" vertical="center" wrapText="1"/>
    </xf>
    <xf numFmtId="0" fontId="21" fillId="19" borderId="11" xfId="0" applyFont="1" applyFill="1" applyBorder="1" applyAlignment="1">
      <alignment horizontal="left" vertical="center" wrapText="1"/>
    </xf>
    <xf numFmtId="0" fontId="21" fillId="0" borderId="11" xfId="0" applyFont="1" applyFill="1" applyBorder="1" applyAlignment="1">
      <alignment horizontal="left" vertical="center" wrapText="1"/>
    </xf>
    <xf numFmtId="0" fontId="0" fillId="0" borderId="11" xfId="0" applyFill="1" applyBorder="1" applyAlignment="1">
      <alignment horizontal="left" vertical="top" wrapText="1"/>
    </xf>
    <xf numFmtId="0" fontId="58" fillId="0" borderId="0" xfId="0" applyFont="1"/>
    <xf numFmtId="0" fontId="0" fillId="5" borderId="0" xfId="0" applyFont="1" applyFill="1"/>
    <xf numFmtId="0" fontId="59" fillId="6" borderId="9" xfId="0" applyFont="1" applyFill="1" applyBorder="1" applyAlignment="1">
      <alignment vertical="center"/>
    </xf>
    <xf numFmtId="0" fontId="59" fillId="5" borderId="0" xfId="0" applyFont="1" applyFill="1" applyBorder="1" applyAlignment="1">
      <alignment horizontal="center" vertical="center"/>
    </xf>
    <xf numFmtId="0" fontId="55" fillId="2" borderId="1" xfId="0" applyFont="1" applyFill="1" applyBorder="1" applyAlignment="1" applyProtection="1">
      <alignment horizontal="center" vertical="center" wrapText="1" readingOrder="2"/>
    </xf>
    <xf numFmtId="0" fontId="0" fillId="14" borderId="1" xfId="0" applyFont="1" applyFill="1" applyBorder="1" applyAlignment="1" applyProtection="1">
      <alignment horizontal="center" vertical="center"/>
    </xf>
    <xf numFmtId="0" fontId="0" fillId="14" borderId="1" xfId="0" applyFont="1" applyFill="1" applyBorder="1" applyAlignment="1" applyProtection="1">
      <alignment vertical="center"/>
    </xf>
    <xf numFmtId="0" fontId="0" fillId="14" borderId="1" xfId="0" applyFont="1" applyFill="1" applyBorder="1" applyAlignment="1" applyProtection="1">
      <alignment horizontal="center" vertical="center" readingOrder="2"/>
    </xf>
    <xf numFmtId="0" fontId="0" fillId="5" borderId="0" xfId="0" applyFont="1" applyFill="1" applyProtection="1"/>
    <xf numFmtId="0" fontId="0" fillId="0" borderId="0" xfId="0" applyFont="1" applyFill="1" applyAlignment="1">
      <alignment vertical="center"/>
    </xf>
    <xf numFmtId="0" fontId="0" fillId="5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right"/>
    </xf>
    <xf numFmtId="0" fontId="21" fillId="0" borderId="1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1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14" borderId="1" xfId="0" applyFill="1" applyBorder="1" applyAlignment="1" applyProtection="1">
      <alignment horizontal="center" vertical="center"/>
      <protection locked="0"/>
    </xf>
    <xf numFmtId="0" fontId="44" fillId="0" borderId="0" xfId="0" applyFont="1" applyProtection="1"/>
    <xf numFmtId="0" fontId="0" fillId="5" borderId="0" xfId="0" applyFill="1" applyAlignment="1">
      <alignment readingOrder="2"/>
    </xf>
    <xf numFmtId="0" fontId="0" fillId="14" borderId="1" xfId="0" applyFill="1" applyBorder="1" applyAlignment="1">
      <alignment horizontal="center" vertical="center" readingOrder="2"/>
    </xf>
    <xf numFmtId="0" fontId="0" fillId="0" borderId="0" xfId="0" applyFill="1" applyAlignment="1">
      <alignment readingOrder="2"/>
    </xf>
    <xf numFmtId="0" fontId="0" fillId="0" borderId="0" xfId="0" applyAlignment="1" applyProtection="1">
      <alignment horizontal="center"/>
      <protection locked="0"/>
    </xf>
    <xf numFmtId="0" fontId="8" fillId="0" borderId="1" xfId="0" applyFont="1" applyBorder="1" applyAlignment="1">
      <alignment horizontal="right" vertical="center" wrapText="1" readingOrder="2"/>
    </xf>
    <xf numFmtId="0" fontId="8" fillId="0" borderId="3" xfId="0" applyFont="1" applyBorder="1" applyAlignment="1">
      <alignment horizontal="right" vertical="center" wrapText="1" readingOrder="2"/>
    </xf>
    <xf numFmtId="0" fontId="11" fillId="0" borderId="3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 readingOrder="2"/>
    </xf>
    <xf numFmtId="0" fontId="64" fillId="0" borderId="1" xfId="0" applyFont="1" applyBorder="1"/>
    <xf numFmtId="0" fontId="11" fillId="0" borderId="7" xfId="0" applyFont="1" applyBorder="1" applyAlignment="1">
      <alignment horizontal="center" vertical="center" wrapText="1" readingOrder="2"/>
    </xf>
    <xf numFmtId="0" fontId="0" fillId="0" borderId="1" xfId="0" applyBorder="1" applyAlignment="1">
      <alignment horizontal="right" vertical="center" wrapText="1"/>
    </xf>
    <xf numFmtId="0" fontId="10" fillId="0" borderId="1" xfId="0" applyFont="1" applyBorder="1" applyAlignment="1">
      <alignment horizontal="right" vertical="center" wrapText="1" readingOrder="2"/>
    </xf>
    <xf numFmtId="0" fontId="11" fillId="0" borderId="1" xfId="0" applyFont="1" applyBorder="1" applyAlignment="1">
      <alignment horizontal="center" vertical="center" wrapText="1" readingOrder="2"/>
    </xf>
    <xf numFmtId="0" fontId="67" fillId="0" borderId="1" xfId="0" applyFont="1" applyBorder="1" applyAlignment="1">
      <alignment horizontal="right" vertical="center" wrapText="1" readingOrder="2"/>
    </xf>
    <xf numFmtId="0" fontId="68" fillId="0" borderId="1" xfId="0" applyFont="1" applyBorder="1" applyAlignment="1">
      <alignment horizontal="right" vertical="center" wrapText="1" readingOrder="2"/>
    </xf>
    <xf numFmtId="0" fontId="64" fillId="0" borderId="1" xfId="0" applyFont="1" applyBorder="1" applyAlignment="1">
      <alignment horizontal="right" readingOrder="2"/>
    </xf>
    <xf numFmtId="0" fontId="10" fillId="0" borderId="1" xfId="0" applyFont="1" applyBorder="1" applyAlignment="1">
      <alignment horizontal="center" vertical="center" wrapText="1" readingOrder="2"/>
    </xf>
    <xf numFmtId="0" fontId="13" fillId="0" borderId="7" xfId="0" applyFont="1" applyBorder="1" applyAlignment="1">
      <alignment horizontal="center" vertical="center" wrapText="1" readingOrder="2"/>
    </xf>
    <xf numFmtId="0" fontId="73" fillId="0" borderId="1" xfId="0" applyFont="1" applyBorder="1" applyAlignment="1">
      <alignment horizontal="center" vertical="center" wrapText="1" readingOrder="2"/>
    </xf>
    <xf numFmtId="0" fontId="74" fillId="0" borderId="1" xfId="0" applyFont="1" applyBorder="1" applyAlignment="1">
      <alignment horizontal="right" vertical="center" wrapText="1" readingOrder="2"/>
    </xf>
    <xf numFmtId="0" fontId="74" fillId="0" borderId="1" xfId="0" applyFont="1" applyBorder="1" applyAlignment="1">
      <alignment horizontal="center" vertical="center" wrapText="1" readingOrder="2"/>
    </xf>
    <xf numFmtId="0" fontId="74" fillId="21" borderId="1" xfId="0" applyFont="1" applyFill="1" applyBorder="1" applyAlignment="1">
      <alignment horizontal="right" vertical="center" wrapText="1" readingOrder="2"/>
    </xf>
    <xf numFmtId="0" fontId="74" fillId="21" borderId="1" xfId="0" applyFont="1" applyFill="1" applyBorder="1" applyAlignment="1">
      <alignment horizontal="center" vertical="center" wrapText="1" readingOrder="2"/>
    </xf>
    <xf numFmtId="0" fontId="27" fillId="21" borderId="1" xfId="0" applyFont="1" applyFill="1" applyBorder="1" applyAlignment="1">
      <alignment horizontal="right" vertical="center" wrapText="1" readingOrder="2"/>
    </xf>
    <xf numFmtId="0" fontId="74" fillId="0" borderId="15" xfId="0" applyFont="1" applyBorder="1" applyAlignment="1">
      <alignment horizontal="right" vertical="center" wrapText="1" readingOrder="2"/>
    </xf>
    <xf numFmtId="0" fontId="74" fillId="0" borderId="15" xfId="0" applyFont="1" applyBorder="1" applyAlignment="1">
      <alignment horizontal="center" vertical="center" wrapText="1" readingOrder="2"/>
    </xf>
    <xf numFmtId="0" fontId="76" fillId="0" borderId="16" xfId="0" applyFont="1" applyBorder="1" applyAlignment="1">
      <alignment horizontal="center" vertical="center" wrapText="1" readingOrder="2"/>
    </xf>
    <xf numFmtId="0" fontId="77" fillId="0" borderId="16" xfId="0" applyFont="1" applyBorder="1" applyAlignment="1">
      <alignment horizontal="center" vertical="center" wrapText="1" readingOrder="2"/>
    </xf>
    <xf numFmtId="0" fontId="74" fillId="0" borderId="16" xfId="0" applyFont="1" applyBorder="1" applyAlignment="1">
      <alignment horizontal="center" vertical="center" wrapText="1" readingOrder="2"/>
    </xf>
    <xf numFmtId="0" fontId="74" fillId="21" borderId="15" xfId="0" applyFont="1" applyFill="1" applyBorder="1" applyAlignment="1">
      <alignment horizontal="right" vertical="center" wrapText="1" readingOrder="2"/>
    </xf>
    <xf numFmtId="0" fontId="74" fillId="21" borderId="15" xfId="0" applyFont="1" applyFill="1" applyBorder="1" applyAlignment="1">
      <alignment horizontal="center" vertical="center" wrapText="1" readingOrder="2"/>
    </xf>
    <xf numFmtId="0" fontId="74" fillId="21" borderId="16" xfId="0" applyFont="1" applyFill="1" applyBorder="1" applyAlignment="1">
      <alignment horizontal="center" vertical="center" wrapText="1" readingOrder="2"/>
    </xf>
    <xf numFmtId="0" fontId="74" fillId="0" borderId="17" xfId="0" applyFont="1" applyBorder="1" applyAlignment="1">
      <alignment horizontal="right" vertical="center" wrapText="1" readingOrder="2"/>
    </xf>
    <xf numFmtId="0" fontId="74" fillId="0" borderId="17" xfId="0" applyFont="1" applyBorder="1" applyAlignment="1">
      <alignment horizontal="center" vertical="center" wrapText="1" readingOrder="2"/>
    </xf>
    <xf numFmtId="0" fontId="74" fillId="0" borderId="1" xfId="0" applyFont="1" applyBorder="1" applyAlignment="1">
      <alignment horizontal="right" vertical="center" wrapText="1" readingOrder="1"/>
    </xf>
    <xf numFmtId="0" fontId="74" fillId="0" borderId="1" xfId="0" applyFont="1" applyBorder="1" applyAlignment="1">
      <alignment horizontal="justify" vertical="center" wrapText="1" readingOrder="2"/>
    </xf>
    <xf numFmtId="0" fontId="74" fillId="0" borderId="1" xfId="0" applyFont="1" applyBorder="1" applyAlignment="1">
      <alignment vertical="center" wrapText="1" readingOrder="2"/>
    </xf>
    <xf numFmtId="0" fontId="76" fillId="0" borderId="1" xfId="0" applyFont="1" applyBorder="1" applyAlignment="1">
      <alignment horizontal="right" vertical="center" wrapText="1" readingOrder="2"/>
    </xf>
    <xf numFmtId="0" fontId="74" fillId="0" borderId="1" xfId="0" applyFont="1" applyBorder="1" applyAlignment="1">
      <alignment horizontal="center" vertical="center" wrapText="1" readingOrder="1"/>
    </xf>
    <xf numFmtId="0" fontId="27" fillId="0" borderId="1" xfId="0" applyFont="1" applyBorder="1" applyAlignment="1">
      <alignment horizontal="right" vertical="center" wrapText="1" readingOrder="2"/>
    </xf>
    <xf numFmtId="0" fontId="81" fillId="0" borderId="16" xfId="0" applyFont="1" applyBorder="1" applyAlignment="1">
      <alignment horizontal="center" vertical="center" wrapText="1" readingOrder="2"/>
    </xf>
    <xf numFmtId="0" fontId="81" fillId="21" borderId="16" xfId="0" applyFont="1" applyFill="1" applyBorder="1" applyAlignment="1">
      <alignment horizontal="center" vertical="center" wrapText="1" readingOrder="2"/>
    </xf>
    <xf numFmtId="0" fontId="74" fillId="21" borderId="1" xfId="0" applyFont="1" applyFill="1" applyBorder="1" applyAlignment="1">
      <alignment vertical="center" wrapText="1" readingOrder="2"/>
    </xf>
    <xf numFmtId="0" fontId="74" fillId="0" borderId="17" xfId="0" applyFont="1" applyBorder="1" applyAlignment="1">
      <alignment horizontal="right" vertical="center" wrapText="1" readingOrder="1"/>
    </xf>
    <xf numFmtId="0" fontId="83" fillId="0" borderId="17" xfId="0" applyFont="1" applyBorder="1" applyAlignment="1">
      <alignment horizontal="right" vertical="center" wrapText="1" readingOrder="1"/>
    </xf>
    <xf numFmtId="0" fontId="74" fillId="21" borderId="15" xfId="0" applyFont="1" applyFill="1" applyBorder="1" applyAlignment="1">
      <alignment horizontal="right" vertical="center" wrapText="1" readingOrder="1"/>
    </xf>
    <xf numFmtId="0" fontId="23" fillId="0" borderId="1" xfId="0" applyFont="1" applyBorder="1" applyAlignment="1">
      <alignment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11" borderId="1" xfId="0" applyFont="1" applyFill="1" applyBorder="1" applyAlignment="1">
      <alignment horizontal="justify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vertical="center" wrapText="1"/>
    </xf>
    <xf numFmtId="0" fontId="28" fillId="11" borderId="1" xfId="0" applyFont="1" applyFill="1" applyBorder="1" applyAlignment="1">
      <alignment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28" fillId="0" borderId="15" xfId="0" applyFont="1" applyBorder="1" applyAlignment="1">
      <alignment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11" borderId="15" xfId="0" applyFont="1" applyFill="1" applyBorder="1" applyAlignment="1">
      <alignment vertical="center" wrapText="1"/>
    </xf>
    <xf numFmtId="0" fontId="28" fillId="11" borderId="15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justify" vertical="center" wrapText="1"/>
    </xf>
    <xf numFmtId="0" fontId="23" fillId="11" borderId="15" xfId="0" applyFont="1" applyFill="1" applyBorder="1" applyAlignment="1">
      <alignment vertical="center" wrapText="1"/>
    </xf>
    <xf numFmtId="0" fontId="23" fillId="11" borderId="15" xfId="0" applyFont="1" applyFill="1" applyBorder="1" applyAlignment="1">
      <alignment horizontal="center" vertical="center" wrapText="1"/>
    </xf>
    <xf numFmtId="0" fontId="28" fillId="0" borderId="17" xfId="0" applyFont="1" applyBorder="1" applyAlignment="1">
      <alignment vertical="center" wrapText="1"/>
    </xf>
    <xf numFmtId="0" fontId="28" fillId="0" borderId="17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5" xfId="0" applyFont="1" applyBorder="1" applyAlignment="1">
      <alignment vertical="center" wrapText="1"/>
    </xf>
    <xf numFmtId="0" fontId="23" fillId="0" borderId="1" xfId="0" applyFont="1" applyBorder="1" applyAlignment="1">
      <alignment horizontal="justify" vertical="center" wrapText="1"/>
    </xf>
    <xf numFmtId="0" fontId="87" fillId="0" borderId="1" xfId="0" applyFont="1" applyBorder="1" applyAlignment="1">
      <alignment horizontal="justify" vertical="center" wrapText="1"/>
    </xf>
    <xf numFmtId="0" fontId="0" fillId="0" borderId="1" xfId="0" applyBorder="1"/>
    <xf numFmtId="0" fontId="28" fillId="0" borderId="7" xfId="0" applyFont="1" applyBorder="1" applyAlignment="1">
      <alignment horizontal="left" vertical="center" wrapText="1"/>
    </xf>
    <xf numFmtId="0" fontId="23" fillId="11" borderId="7" xfId="0" applyFont="1" applyFill="1" applyBorder="1" applyAlignment="1">
      <alignment horizontal="left" vertical="center" wrapText="1"/>
    </xf>
    <xf numFmtId="0" fontId="28" fillId="0" borderId="18" xfId="0" applyFont="1" applyBorder="1" applyAlignment="1">
      <alignment horizontal="left" vertical="center" wrapText="1"/>
    </xf>
    <xf numFmtId="0" fontId="28" fillId="11" borderId="18" xfId="0" applyFont="1" applyFill="1" applyBorder="1" applyAlignment="1">
      <alignment horizontal="left" vertical="center" wrapText="1"/>
    </xf>
    <xf numFmtId="0" fontId="28" fillId="11" borderId="7" xfId="0" applyFont="1" applyFill="1" applyBorder="1" applyAlignment="1">
      <alignment horizontal="left" vertical="center" wrapText="1"/>
    </xf>
    <xf numFmtId="0" fontId="23" fillId="11" borderId="18" xfId="0" applyFont="1" applyFill="1" applyBorder="1" applyAlignment="1">
      <alignment horizontal="left" vertical="center" wrapText="1"/>
    </xf>
    <xf numFmtId="0" fontId="23" fillId="0" borderId="7" xfId="0" applyFont="1" applyBorder="1" applyAlignment="1">
      <alignment horizontal="left" vertical="center" wrapText="1"/>
    </xf>
    <xf numFmtId="0" fontId="23" fillId="0" borderId="18" xfId="0" applyFont="1" applyBorder="1" applyAlignment="1">
      <alignment horizontal="left" vertical="center" wrapText="1"/>
    </xf>
    <xf numFmtId="0" fontId="0" fillId="0" borderId="0" xfId="0" applyFont="1" applyAlignment="1">
      <alignment horizontal="left"/>
    </xf>
    <xf numFmtId="0" fontId="39" fillId="4" borderId="2" xfId="0" applyFont="1" applyFill="1" applyBorder="1" applyAlignment="1">
      <alignment horizontal="left" vertical="center" readingOrder="2"/>
    </xf>
    <xf numFmtId="0" fontId="88" fillId="0" borderId="1" xfId="0" applyFont="1" applyBorder="1" applyAlignment="1">
      <alignment horizontal="left" vertical="center" wrapText="1" readingOrder="1"/>
    </xf>
    <xf numFmtId="0" fontId="88" fillId="21" borderId="1" xfId="0" applyFont="1" applyFill="1" applyBorder="1" applyAlignment="1">
      <alignment horizontal="left" vertical="center" wrapText="1" readingOrder="1"/>
    </xf>
    <xf numFmtId="0" fontId="89" fillId="21" borderId="15" xfId="0" applyFont="1" applyFill="1" applyBorder="1" applyAlignment="1">
      <alignment horizontal="left" vertical="center" wrapText="1" readingOrder="1"/>
    </xf>
    <xf numFmtId="0" fontId="89" fillId="0" borderId="1" xfId="0" applyFont="1" applyBorder="1" applyAlignment="1">
      <alignment horizontal="left" vertical="center" wrapText="1" readingOrder="1"/>
    </xf>
    <xf numFmtId="0" fontId="89" fillId="21" borderId="1" xfId="0" applyFont="1" applyFill="1" applyBorder="1" applyAlignment="1">
      <alignment horizontal="left" vertical="center" wrapText="1" readingOrder="1"/>
    </xf>
    <xf numFmtId="0" fontId="89" fillId="0" borderId="17" xfId="0" applyFont="1" applyBorder="1" applyAlignment="1">
      <alignment horizontal="left" vertical="center" wrapText="1" readingOrder="1"/>
    </xf>
    <xf numFmtId="0" fontId="89" fillId="0" borderId="15" xfId="0" applyFont="1" applyBorder="1" applyAlignment="1">
      <alignment horizontal="left" vertical="center" wrapText="1" readingOrder="1"/>
    </xf>
    <xf numFmtId="0" fontId="23" fillId="11" borderId="19" xfId="0" applyFont="1" applyFill="1" applyBorder="1" applyAlignment="1">
      <alignment vertical="center" wrapText="1"/>
    </xf>
    <xf numFmtId="0" fontId="23" fillId="11" borderId="19" xfId="0" applyFont="1" applyFill="1" applyBorder="1" applyAlignment="1">
      <alignment horizontal="center" vertical="center" wrapText="1"/>
    </xf>
    <xf numFmtId="0" fontId="23" fillId="11" borderId="0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right" vertical="center" wrapText="1" readingOrder="2"/>
    </xf>
    <xf numFmtId="0" fontId="53" fillId="14" borderId="0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60" fillId="5" borderId="0" xfId="0" applyFont="1" applyFill="1" applyAlignment="1">
      <alignment vertical="center"/>
    </xf>
    <xf numFmtId="0" fontId="39" fillId="24" borderId="1" xfId="0" applyFont="1" applyFill="1" applyBorder="1" applyAlignment="1">
      <alignment horizontal="center" vertical="center" readingOrder="2"/>
    </xf>
    <xf numFmtId="0" fontId="92" fillId="24" borderId="2" xfId="0" applyFont="1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63" fillId="6" borderId="1" xfId="0" applyFont="1" applyFill="1" applyBorder="1" applyAlignment="1">
      <alignment horizontal="center" vertical="center" readingOrder="2"/>
    </xf>
    <xf numFmtId="0" fontId="0" fillId="24" borderId="22" xfId="0" applyFont="1" applyFill="1" applyBorder="1"/>
    <xf numFmtId="0" fontId="0" fillId="24" borderId="26" xfId="0" applyFont="1" applyFill="1" applyBorder="1"/>
    <xf numFmtId="0" fontId="0" fillId="24" borderId="20" xfId="0" applyFont="1" applyFill="1" applyBorder="1" applyProtection="1"/>
    <xf numFmtId="0" fontId="0" fillId="24" borderId="0" xfId="0" applyFont="1" applyFill="1" applyBorder="1" applyProtection="1"/>
    <xf numFmtId="0" fontId="0" fillId="24" borderId="21" xfId="0" applyFont="1" applyFill="1" applyBorder="1" applyProtection="1"/>
    <xf numFmtId="0" fontId="0" fillId="24" borderId="21" xfId="0" applyFont="1" applyFill="1" applyBorder="1"/>
    <xf numFmtId="0" fontId="50" fillId="14" borderId="8" xfId="0" applyFont="1" applyFill="1" applyBorder="1" applyAlignment="1">
      <alignment horizontal="center" vertical="center"/>
    </xf>
    <xf numFmtId="0" fontId="93" fillId="15" borderId="8" xfId="0" applyFont="1" applyFill="1" applyBorder="1" applyAlignment="1">
      <alignment horizontal="center" vertical="center" readingOrder="2"/>
    </xf>
    <xf numFmtId="0" fontId="0" fillId="23" borderId="22" xfId="0" applyFont="1" applyFill="1" applyBorder="1"/>
    <xf numFmtId="0" fontId="0" fillId="23" borderId="26" xfId="0" applyFont="1" applyFill="1" applyBorder="1"/>
    <xf numFmtId="0" fontId="0" fillId="23" borderId="0" xfId="0" applyFont="1" applyFill="1" applyBorder="1" applyProtection="1"/>
    <xf numFmtId="0" fontId="0" fillId="23" borderId="21" xfId="0" applyFont="1" applyFill="1" applyBorder="1" applyProtection="1"/>
    <xf numFmtId="0" fontId="0" fillId="23" borderId="20" xfId="0" applyFont="1" applyFill="1" applyBorder="1"/>
    <xf numFmtId="0" fontId="0" fillId="23" borderId="21" xfId="0" applyFont="1" applyFill="1" applyBorder="1"/>
    <xf numFmtId="0" fontId="39" fillId="23" borderId="1" xfId="0" applyFont="1" applyFill="1" applyBorder="1" applyAlignment="1">
      <alignment horizontal="center" vertical="center" readingOrder="2"/>
    </xf>
    <xf numFmtId="0" fontId="92" fillId="23" borderId="1" xfId="0" applyFont="1" applyFill="1" applyBorder="1" applyAlignment="1">
      <alignment horizontal="center" vertical="center"/>
    </xf>
    <xf numFmtId="0" fontId="97" fillId="23" borderId="21" xfId="0" applyFont="1" applyFill="1" applyBorder="1"/>
    <xf numFmtId="0" fontId="39" fillId="23" borderId="1" xfId="0" applyFont="1" applyFill="1" applyBorder="1" applyAlignment="1">
      <alignment horizontal="center" vertical="center"/>
    </xf>
    <xf numFmtId="0" fontId="93" fillId="23" borderId="1" xfId="0" applyFont="1" applyFill="1" applyBorder="1" applyAlignment="1">
      <alignment horizontal="center" vertical="center"/>
    </xf>
    <xf numFmtId="0" fontId="39" fillId="23" borderId="1" xfId="0" applyFont="1" applyFill="1" applyBorder="1" applyAlignment="1">
      <alignment horizontal="center" vertical="center" wrapText="1"/>
    </xf>
    <xf numFmtId="0" fontId="93" fillId="23" borderId="1" xfId="0" applyFont="1" applyFill="1" applyBorder="1" applyAlignment="1">
      <alignment horizontal="center" vertical="center" readingOrder="2"/>
    </xf>
    <xf numFmtId="0" fontId="62" fillId="23" borderId="1" xfId="0" applyFont="1" applyFill="1" applyBorder="1" applyAlignment="1">
      <alignment horizontal="center" vertical="center"/>
    </xf>
    <xf numFmtId="0" fontId="50" fillId="23" borderId="1" xfId="0" applyFont="1" applyFill="1" applyBorder="1" applyAlignment="1">
      <alignment horizontal="center" vertical="center"/>
    </xf>
    <xf numFmtId="0" fontId="91" fillId="11" borderId="1" xfId="0" applyFont="1" applyFill="1" applyBorder="1" applyAlignment="1">
      <alignment horizontal="center" vertical="center"/>
    </xf>
    <xf numFmtId="0" fontId="94" fillId="24" borderId="8" xfId="0" applyFont="1" applyFill="1" applyBorder="1" applyAlignment="1">
      <alignment horizontal="center" vertical="center"/>
    </xf>
    <xf numFmtId="0" fontId="100" fillId="6" borderId="1" xfId="0" applyFont="1" applyFill="1" applyBorder="1" applyAlignment="1">
      <alignment horizontal="center" vertical="center"/>
    </xf>
    <xf numFmtId="165" fontId="93" fillId="23" borderId="1" xfId="2" applyFont="1" applyFill="1" applyBorder="1" applyAlignment="1">
      <alignment horizontal="center" vertical="center"/>
    </xf>
    <xf numFmtId="165" fontId="95" fillId="23" borderId="1" xfId="2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 readingOrder="2"/>
    </xf>
    <xf numFmtId="0" fontId="95" fillId="24" borderId="8" xfId="0" applyFont="1" applyFill="1" applyBorder="1" applyAlignment="1" applyProtection="1">
      <alignment horizontal="center" vertical="center"/>
      <protection locked="0"/>
    </xf>
    <xf numFmtId="0" fontId="0" fillId="24" borderId="20" xfId="0" applyFont="1" applyFill="1" applyBorder="1"/>
    <xf numFmtId="0" fontId="0" fillId="24" borderId="0" xfId="0" applyFont="1" applyFill="1" applyBorder="1"/>
    <xf numFmtId="0" fontId="101" fillId="24" borderId="21" xfId="0" applyFont="1" applyFill="1" applyBorder="1"/>
    <xf numFmtId="0" fontId="103" fillId="23" borderId="8" xfId="0" applyFont="1" applyFill="1" applyBorder="1" applyAlignment="1" applyProtection="1">
      <alignment horizontal="center" vertical="center"/>
      <protection locked="0"/>
    </xf>
    <xf numFmtId="0" fontId="0" fillId="23" borderId="0" xfId="0" applyFont="1" applyFill="1" applyBorder="1"/>
    <xf numFmtId="0" fontId="94" fillId="24" borderId="8" xfId="0" applyFont="1" applyFill="1" applyBorder="1" applyAlignment="1">
      <alignment horizontal="center" vertical="center"/>
    </xf>
    <xf numFmtId="0" fontId="66" fillId="13" borderId="7" xfId="2" applyNumberFormat="1" applyFont="1" applyFill="1" applyBorder="1" applyAlignment="1">
      <alignment horizontal="right" vertical="center"/>
    </xf>
    <xf numFmtId="0" fontId="66" fillId="13" borderId="9" xfId="2" applyNumberFormat="1" applyFont="1" applyFill="1" applyBorder="1" applyAlignment="1">
      <alignment horizontal="right" vertical="center"/>
    </xf>
    <xf numFmtId="0" fontId="66" fillId="13" borderId="8" xfId="2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center" vertical="center" wrapText="1" readingOrder="2"/>
    </xf>
    <xf numFmtId="0" fontId="7" fillId="2" borderId="9" xfId="0" applyFont="1" applyFill="1" applyBorder="1" applyAlignment="1">
      <alignment horizontal="center" vertical="center" wrapText="1" readingOrder="2"/>
    </xf>
    <xf numFmtId="0" fontId="7" fillId="2" borderId="8" xfId="0" applyFont="1" applyFill="1" applyBorder="1" applyAlignment="1">
      <alignment horizontal="center" vertical="center" wrapText="1" readingOrder="2"/>
    </xf>
    <xf numFmtId="165" fontId="50" fillId="23" borderId="1" xfId="2" applyFont="1" applyFill="1" applyBorder="1" applyAlignment="1">
      <alignment horizontal="center" vertical="center"/>
    </xf>
    <xf numFmtId="165" fontId="104" fillId="23" borderId="1" xfId="2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 readingOrder="2"/>
    </xf>
    <xf numFmtId="0" fontId="105" fillId="11" borderId="1" xfId="0" applyFont="1" applyFill="1" applyBorder="1" applyAlignment="1">
      <alignment horizontal="center" vertical="center"/>
    </xf>
    <xf numFmtId="0" fontId="106" fillId="6" borderId="1" xfId="0" applyFont="1" applyFill="1" applyBorder="1" applyAlignment="1">
      <alignment horizontal="center" vertical="center"/>
    </xf>
    <xf numFmtId="0" fontId="7" fillId="24" borderId="1" xfId="0" applyFont="1" applyFill="1" applyBorder="1" applyAlignment="1">
      <alignment horizontal="right" vertical="center" readingOrder="2"/>
    </xf>
    <xf numFmtId="0" fontId="18" fillId="24" borderId="2" xfId="0" applyFont="1" applyFill="1" applyBorder="1" applyAlignment="1">
      <alignment horizontal="center" vertical="center"/>
    </xf>
    <xf numFmtId="0" fontId="54" fillId="24" borderId="1" xfId="0" applyFont="1" applyFill="1" applyBorder="1" applyAlignment="1">
      <alignment horizontal="center" vertical="center"/>
    </xf>
    <xf numFmtId="0" fontId="35" fillId="24" borderId="8" xfId="0" applyFont="1" applyFill="1" applyBorder="1" applyAlignment="1" applyProtection="1">
      <alignment horizontal="center" vertical="center"/>
      <protection locked="0"/>
    </xf>
    <xf numFmtId="0" fontId="0" fillId="24" borderId="22" xfId="0" applyFill="1" applyBorder="1"/>
    <xf numFmtId="0" fontId="0" fillId="24" borderId="26" xfId="0" applyFill="1" applyBorder="1"/>
    <xf numFmtId="0" fontId="0" fillId="24" borderId="20" xfId="0" applyFill="1" applyBorder="1"/>
    <xf numFmtId="0" fontId="0" fillId="24" borderId="0" xfId="0" applyFill="1" applyBorder="1"/>
    <xf numFmtId="0" fontId="0" fillId="24" borderId="21" xfId="0" applyFill="1" applyBorder="1"/>
    <xf numFmtId="0" fontId="44" fillId="23" borderId="22" xfId="0" applyFont="1" applyFill="1" applyBorder="1"/>
    <xf numFmtId="0" fontId="0" fillId="23" borderId="26" xfId="0" applyFill="1" applyBorder="1" applyAlignment="1">
      <alignment horizontal="center" vertical="center"/>
    </xf>
    <xf numFmtId="0" fontId="44" fillId="23" borderId="0" xfId="0" applyFont="1" applyFill="1" applyBorder="1"/>
    <xf numFmtId="0" fontId="46" fillId="23" borderId="21" xfId="0" applyFont="1" applyFill="1" applyBorder="1" applyAlignment="1">
      <alignment vertical="center"/>
    </xf>
    <xf numFmtId="0" fontId="0" fillId="23" borderId="0" xfId="0" applyFill="1" applyBorder="1"/>
    <xf numFmtId="0" fontId="0" fillId="23" borderId="21" xfId="0" applyFill="1" applyBorder="1"/>
    <xf numFmtId="0" fontId="54" fillId="23" borderId="1" xfId="0" applyFont="1" applyFill="1" applyBorder="1" applyAlignment="1">
      <alignment horizontal="center" vertical="center"/>
    </xf>
    <xf numFmtId="1" fontId="58" fillId="23" borderId="1" xfId="2" applyNumberFormat="1" applyFont="1" applyFill="1" applyBorder="1" applyAlignment="1">
      <alignment horizontal="center" vertical="center"/>
    </xf>
    <xf numFmtId="165" fontId="58" fillId="23" borderId="1" xfId="2" applyFont="1" applyFill="1" applyBorder="1" applyAlignment="1">
      <alignment horizontal="center" vertical="center"/>
    </xf>
    <xf numFmtId="0" fontId="52" fillId="23" borderId="8" xfId="0" applyFont="1" applyFill="1" applyBorder="1" applyAlignment="1" applyProtection="1">
      <alignment horizontal="center" vertical="center"/>
      <protection locked="0"/>
    </xf>
    <xf numFmtId="0" fontId="66" fillId="13" borderId="7" xfId="2" applyNumberFormat="1" applyFont="1" applyFill="1" applyBorder="1" applyAlignment="1">
      <alignment vertical="center"/>
    </xf>
    <xf numFmtId="0" fontId="66" fillId="13" borderId="9" xfId="2" applyNumberFormat="1" applyFont="1" applyFill="1" applyBorder="1" applyAlignment="1">
      <alignment vertical="center"/>
    </xf>
    <xf numFmtId="0" fontId="66" fillId="13" borderId="8" xfId="2" applyNumberFormat="1" applyFont="1" applyFill="1" applyBorder="1" applyAlignment="1">
      <alignment vertical="center"/>
    </xf>
    <xf numFmtId="0" fontId="0" fillId="0" borderId="0" xfId="0" applyFill="1" applyProtection="1"/>
    <xf numFmtId="0" fontId="0" fillId="0" borderId="0" xfId="0" applyFill="1" applyAlignment="1" applyProtection="1">
      <alignment vertical="center"/>
    </xf>
    <xf numFmtId="0" fontId="0" fillId="0" borderId="0" xfId="0" applyFill="1" applyProtection="1">
      <protection locked="0"/>
    </xf>
    <xf numFmtId="0" fontId="18" fillId="0" borderId="0" xfId="0" applyFont="1" applyAlignment="1" applyProtection="1">
      <alignment horizontal="right" vertical="center" readingOrder="2"/>
    </xf>
    <xf numFmtId="0" fontId="0" fillId="14" borderId="1" xfId="0" applyFont="1" applyFill="1" applyBorder="1" applyAlignment="1" applyProtection="1">
      <alignment horizontal="center" vertical="center" readingOrder="2"/>
      <protection locked="0"/>
    </xf>
    <xf numFmtId="0" fontId="0" fillId="14" borderId="1" xfId="0" applyFont="1" applyFill="1" applyBorder="1" applyAlignment="1" applyProtection="1">
      <alignment horizontal="center" vertical="center" wrapText="1" readingOrder="2"/>
      <protection locked="0"/>
    </xf>
    <xf numFmtId="0" fontId="0" fillId="14" borderId="1" xfId="0" applyFont="1" applyFill="1" applyBorder="1" applyAlignment="1" applyProtection="1">
      <alignment horizontal="center" readingOrder="2"/>
      <protection locked="0"/>
    </xf>
    <xf numFmtId="0" fontId="0" fillId="0" borderId="0" xfId="0" applyAlignment="1" applyProtection="1">
      <alignment readingOrder="2"/>
      <protection locked="0"/>
    </xf>
    <xf numFmtId="0" fontId="0" fillId="0" borderId="0" xfId="0" applyAlignment="1">
      <alignment readingOrder="2"/>
    </xf>
    <xf numFmtId="0" fontId="61" fillId="6" borderId="1" xfId="0" applyFont="1" applyFill="1" applyBorder="1" applyAlignment="1">
      <alignment horizontal="right" vertical="center" readingOrder="2"/>
    </xf>
    <xf numFmtId="0" fontId="49" fillId="6" borderId="1" xfId="0" applyFont="1" applyFill="1" applyBorder="1" applyAlignment="1">
      <alignment horizontal="right" vertical="center" readingOrder="2"/>
    </xf>
    <xf numFmtId="0" fontId="93" fillId="23" borderId="7" xfId="0" applyFont="1" applyFill="1" applyBorder="1" applyAlignment="1">
      <alignment horizontal="center" vertical="center"/>
    </xf>
    <xf numFmtId="0" fontId="93" fillId="23" borderId="8" xfId="0" applyFont="1" applyFill="1" applyBorder="1" applyAlignment="1">
      <alignment horizontal="center" vertical="center"/>
    </xf>
    <xf numFmtId="0" fontId="107" fillId="23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39" fillId="24" borderId="8" xfId="0" applyFont="1" applyFill="1" applyBorder="1" applyAlignment="1" applyProtection="1">
      <alignment horizontal="center" vertical="center" readingOrder="2"/>
      <protection locked="0"/>
    </xf>
    <xf numFmtId="0" fontId="39" fillId="22" borderId="8" xfId="0" applyFont="1" applyFill="1" applyBorder="1" applyAlignment="1" applyProtection="1">
      <alignment horizontal="center" vertical="center" readingOrder="2"/>
      <protection locked="0"/>
    </xf>
    <xf numFmtId="165" fontId="102" fillId="23" borderId="7" xfId="2" applyFont="1" applyFill="1" applyBorder="1" applyAlignment="1">
      <alignment horizontal="center" vertical="center"/>
    </xf>
    <xf numFmtId="165" fontId="102" fillId="23" borderId="8" xfId="2" applyFont="1" applyFill="1" applyBorder="1" applyAlignment="1">
      <alignment horizontal="center" vertical="center"/>
    </xf>
    <xf numFmtId="0" fontId="101" fillId="23" borderId="1" xfId="0" applyFont="1" applyFill="1" applyBorder="1"/>
    <xf numFmtId="0" fontId="39" fillId="23" borderId="10" xfId="0" applyFont="1" applyFill="1" applyBorder="1" applyAlignment="1">
      <alignment horizontal="center" vertical="center" readingOrder="2"/>
    </xf>
    <xf numFmtId="0" fontId="39" fillId="23" borderId="29" xfId="0" applyFont="1" applyFill="1" applyBorder="1" applyAlignment="1">
      <alignment horizontal="center" vertical="center" readingOrder="2"/>
    </xf>
    <xf numFmtId="0" fontId="39" fillId="23" borderId="28" xfId="0" applyFont="1" applyFill="1" applyBorder="1" applyAlignment="1">
      <alignment horizontal="center" vertical="center" readingOrder="2"/>
    </xf>
    <xf numFmtId="0" fontId="100" fillId="14" borderId="7" xfId="0" applyFont="1" applyFill="1" applyBorder="1" applyAlignment="1">
      <alignment horizontal="center" vertical="center"/>
    </xf>
    <xf numFmtId="0" fontId="100" fillId="6" borderId="1" xfId="0" applyFont="1" applyFill="1" applyBorder="1" applyAlignment="1" applyProtection="1">
      <alignment horizontal="center" vertical="center"/>
      <protection locked="0"/>
    </xf>
    <xf numFmtId="0" fontId="48" fillId="20" borderId="1" xfId="0" applyFont="1" applyFill="1" applyBorder="1" applyAlignment="1" applyProtection="1">
      <alignment horizontal="center" vertical="center"/>
    </xf>
    <xf numFmtId="0" fontId="48" fillId="20" borderId="1" xfId="0" applyFont="1" applyFill="1" applyBorder="1" applyAlignment="1" applyProtection="1">
      <alignment horizontal="center" vertical="center"/>
      <protection locked="0"/>
    </xf>
    <xf numFmtId="0" fontId="48" fillId="20" borderId="1" xfId="0" applyFont="1" applyFill="1" applyBorder="1" applyAlignment="1" applyProtection="1">
      <alignment horizontal="center" vertical="center" wrapText="1"/>
      <protection locked="0"/>
    </xf>
    <xf numFmtId="0" fontId="45" fillId="20" borderId="1" xfId="0" applyFont="1" applyFill="1" applyBorder="1" applyAlignment="1" applyProtection="1">
      <alignment horizontal="center" vertical="center" wrapText="1"/>
      <protection locked="0"/>
    </xf>
    <xf numFmtId="0" fontId="55" fillId="20" borderId="1" xfId="0" applyFont="1" applyFill="1" applyBorder="1" applyAlignment="1" applyProtection="1">
      <alignment horizontal="center" vertical="center"/>
      <protection locked="0"/>
    </xf>
    <xf numFmtId="0" fontId="48" fillId="20" borderId="1" xfId="0" applyFont="1" applyFill="1" applyBorder="1" applyAlignment="1" applyProtection="1">
      <alignment horizontal="center" vertical="center" wrapText="1" readingOrder="2"/>
      <protection locked="0"/>
    </xf>
    <xf numFmtId="0" fontId="98" fillId="25" borderId="23" xfId="0" applyFont="1" applyFill="1" applyBorder="1" applyAlignment="1">
      <alignment horizontal="center" vertical="center" wrapText="1"/>
    </xf>
    <xf numFmtId="0" fontId="98" fillId="25" borderId="24" xfId="0" applyFont="1" applyFill="1" applyBorder="1" applyAlignment="1">
      <alignment horizontal="center" vertical="center" wrapText="1"/>
    </xf>
    <xf numFmtId="0" fontId="99" fillId="25" borderId="24" xfId="0" applyFont="1" applyFill="1" applyBorder="1" applyAlignment="1">
      <alignment horizontal="center" vertical="center" wrapText="1"/>
    </xf>
    <xf numFmtId="0" fontId="99" fillId="25" borderId="25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/>
    </xf>
    <xf numFmtId="49" fontId="0" fillId="0" borderId="0" xfId="0" applyNumberFormat="1" applyFont="1"/>
    <xf numFmtId="0" fontId="6" fillId="0" borderId="0" xfId="0" applyFont="1" applyBorder="1" applyAlignment="1">
      <alignment horizontal="center"/>
    </xf>
    <xf numFmtId="49" fontId="18" fillId="0" borderId="0" xfId="0" applyNumberFormat="1" applyFont="1"/>
    <xf numFmtId="49" fontId="18" fillId="0" borderId="0" xfId="0" applyNumberFormat="1" applyFont="1" applyAlignment="1">
      <alignment horizontal="center"/>
    </xf>
    <xf numFmtId="0" fontId="0" fillId="18" borderId="13" xfId="0" applyFill="1" applyBorder="1" applyAlignment="1">
      <alignment horizontal="left" vertical="top" wrapText="1"/>
    </xf>
    <xf numFmtId="0" fontId="0" fillId="18" borderId="14" xfId="0" applyFill="1" applyBorder="1" applyAlignment="1">
      <alignment horizontal="left" vertical="top" wrapText="1"/>
    </xf>
    <xf numFmtId="0" fontId="2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49" fontId="58" fillId="0" borderId="0" xfId="0" applyNumberFormat="1" applyFont="1" applyAlignment="1">
      <alignment horizontal="center" vertical="center"/>
    </xf>
    <xf numFmtId="49" fontId="0" fillId="0" borderId="0" xfId="0" applyNumberFormat="1"/>
    <xf numFmtId="0" fontId="8" fillId="0" borderId="1" xfId="0" applyFont="1" applyBorder="1" applyAlignment="1">
      <alignment horizontal="right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49" fontId="3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65" fontId="54" fillId="23" borderId="7" xfId="2" applyFont="1" applyFill="1" applyBorder="1" applyAlignment="1">
      <alignment horizontal="center" vertical="center"/>
    </xf>
    <xf numFmtId="165" fontId="54" fillId="23" borderId="8" xfId="2" applyFont="1" applyFill="1" applyBorder="1" applyAlignment="1">
      <alignment horizontal="center" vertical="center"/>
    </xf>
    <xf numFmtId="0" fontId="63" fillId="6" borderId="2" xfId="0" applyFont="1" applyFill="1" applyBorder="1" applyAlignment="1">
      <alignment horizontal="center" vertical="center" readingOrder="2"/>
    </xf>
    <xf numFmtId="0" fontId="63" fillId="6" borderId="3" xfId="0" applyFont="1" applyFill="1" applyBorder="1" applyAlignment="1">
      <alignment horizontal="center" vertical="center" readingOrder="2"/>
    </xf>
    <xf numFmtId="0" fontId="93" fillId="23" borderId="7" xfId="0" applyFont="1" applyFill="1" applyBorder="1" applyAlignment="1">
      <alignment horizontal="center" vertical="center"/>
    </xf>
    <xf numFmtId="0" fontId="93" fillId="23" borderId="8" xfId="0" applyFont="1" applyFill="1" applyBorder="1" applyAlignment="1">
      <alignment horizontal="center" vertical="center"/>
    </xf>
    <xf numFmtId="165" fontId="35" fillId="23" borderId="7" xfId="2" applyFont="1" applyFill="1" applyBorder="1" applyAlignment="1">
      <alignment horizontal="center" vertical="center"/>
    </xf>
    <xf numFmtId="165" fontId="35" fillId="23" borderId="8" xfId="2" applyFont="1" applyFill="1" applyBorder="1" applyAlignment="1">
      <alignment horizontal="center" vertical="center"/>
    </xf>
    <xf numFmtId="0" fontId="96" fillId="15" borderId="7" xfId="0" applyFont="1" applyFill="1" applyBorder="1" applyAlignment="1">
      <alignment horizontal="center" vertical="center" readingOrder="2"/>
    </xf>
    <xf numFmtId="0" fontId="96" fillId="15" borderId="9" xfId="0" applyFont="1" applyFill="1" applyBorder="1" applyAlignment="1">
      <alignment horizontal="center" vertical="center" readingOrder="2"/>
    </xf>
    <xf numFmtId="0" fontId="94" fillId="24" borderId="7" xfId="0" applyFont="1" applyFill="1" applyBorder="1" applyAlignment="1">
      <alignment horizontal="center" vertical="center"/>
    </xf>
    <xf numFmtId="0" fontId="94" fillId="24" borderId="8" xfId="0" applyFont="1" applyFill="1" applyBorder="1" applyAlignment="1">
      <alignment horizontal="center" vertical="center"/>
    </xf>
    <xf numFmtId="0" fontId="35" fillId="23" borderId="7" xfId="0" applyFont="1" applyFill="1" applyBorder="1" applyAlignment="1">
      <alignment horizontal="center" vertical="center"/>
    </xf>
    <xf numFmtId="0" fontId="35" fillId="23" borderId="8" xfId="0" applyFont="1" applyFill="1" applyBorder="1" applyAlignment="1">
      <alignment horizontal="center" vertical="center"/>
    </xf>
    <xf numFmtId="0" fontId="93" fillId="24" borderId="7" xfId="0" applyFont="1" applyFill="1" applyBorder="1" applyAlignment="1">
      <alignment horizontal="center" vertical="center"/>
    </xf>
    <xf numFmtId="0" fontId="93" fillId="24" borderId="8" xfId="0" applyFont="1" applyFill="1" applyBorder="1" applyAlignment="1">
      <alignment horizontal="center" vertical="center"/>
    </xf>
    <xf numFmtId="165" fontId="95" fillId="23" borderId="7" xfId="2" applyFont="1" applyFill="1" applyBorder="1" applyAlignment="1">
      <alignment horizontal="center" vertical="center"/>
    </xf>
    <xf numFmtId="165" fontId="95" fillId="23" borderId="8" xfId="2" applyFont="1" applyFill="1" applyBorder="1" applyAlignment="1">
      <alignment horizontal="center" vertical="center"/>
    </xf>
    <xf numFmtId="0" fontId="61" fillId="6" borderId="27" xfId="0" applyFont="1" applyFill="1" applyBorder="1" applyAlignment="1">
      <alignment horizontal="center" vertical="center" readingOrder="2"/>
    </xf>
    <xf numFmtId="0" fontId="61" fillId="6" borderId="20" xfId="0" applyFont="1" applyFill="1" applyBorder="1" applyAlignment="1">
      <alignment horizontal="center" vertical="center" readingOrder="2"/>
    </xf>
    <xf numFmtId="0" fontId="90" fillId="23" borderId="7" xfId="0" applyFont="1" applyFill="1" applyBorder="1" applyAlignment="1">
      <alignment horizontal="center" vertical="center"/>
    </xf>
    <xf numFmtId="0" fontId="90" fillId="23" borderId="8" xfId="0" applyFont="1" applyFill="1" applyBorder="1" applyAlignment="1">
      <alignment horizontal="center" vertical="center"/>
    </xf>
    <xf numFmtId="0" fontId="62" fillId="24" borderId="1" xfId="0" applyFont="1" applyFill="1" applyBorder="1" applyAlignment="1">
      <alignment horizontal="center" vertical="center"/>
    </xf>
    <xf numFmtId="165" fontId="58" fillId="24" borderId="1" xfId="2" applyFont="1" applyFill="1" applyBorder="1" applyAlignment="1">
      <alignment horizontal="center" vertical="center"/>
    </xf>
    <xf numFmtId="0" fontId="65" fillId="12" borderId="7" xfId="2" applyNumberFormat="1" applyFont="1" applyFill="1" applyBorder="1" applyAlignment="1">
      <alignment horizontal="left" vertical="center"/>
    </xf>
    <xf numFmtId="0" fontId="65" fillId="12" borderId="9" xfId="2" applyNumberFormat="1" applyFont="1" applyFill="1" applyBorder="1" applyAlignment="1">
      <alignment horizontal="left" vertical="center"/>
    </xf>
    <xf numFmtId="0" fontId="65" fillId="12" borderId="8" xfId="2" applyNumberFormat="1" applyFont="1" applyFill="1" applyBorder="1" applyAlignment="1">
      <alignment horizontal="left" vertical="center"/>
    </xf>
    <xf numFmtId="165" fontId="54" fillId="12" borderId="7" xfId="2" applyFont="1" applyFill="1" applyBorder="1" applyAlignment="1">
      <alignment horizontal="center" vertical="center"/>
    </xf>
    <xf numFmtId="0" fontId="64" fillId="0" borderId="9" xfId="0" applyFont="1" applyBorder="1"/>
    <xf numFmtId="0" fontId="64" fillId="0" borderId="8" xfId="0" applyFont="1" applyBorder="1"/>
    <xf numFmtId="0" fontId="93" fillId="23" borderId="7" xfId="0" applyFont="1" applyFill="1" applyBorder="1" applyAlignment="1">
      <alignment horizontal="center" vertical="center" readingOrder="2"/>
    </xf>
    <xf numFmtId="0" fontId="93" fillId="23" borderId="8" xfId="0" applyFont="1" applyFill="1" applyBorder="1" applyAlignment="1">
      <alignment horizontal="center" vertical="center" readingOrder="2"/>
    </xf>
    <xf numFmtId="165" fontId="37" fillId="13" borderId="7" xfId="2" applyFont="1" applyFill="1" applyBorder="1" applyAlignment="1">
      <alignment horizontal="center" vertical="center"/>
    </xf>
    <xf numFmtId="0" fontId="65" fillId="12" borderId="7" xfId="20" applyNumberFormat="1" applyFont="1" applyFill="1" applyBorder="1" applyAlignment="1">
      <alignment horizontal="left" vertical="center"/>
    </xf>
    <xf numFmtId="0" fontId="65" fillId="12" borderId="9" xfId="20" applyNumberFormat="1" applyFont="1" applyFill="1" applyBorder="1" applyAlignment="1">
      <alignment horizontal="left" vertical="center"/>
    </xf>
    <xf numFmtId="0" fontId="65" fillId="12" borderId="8" xfId="20" applyNumberFormat="1" applyFont="1" applyFill="1" applyBorder="1" applyAlignment="1">
      <alignment horizontal="left" vertical="center"/>
    </xf>
    <xf numFmtId="0" fontId="51" fillId="6" borderId="27" xfId="0" applyFont="1" applyFill="1" applyBorder="1" applyAlignment="1">
      <alignment horizontal="center" vertical="center"/>
    </xf>
    <xf numFmtId="0" fontId="51" fillId="6" borderId="22" xfId="0" applyFont="1" applyFill="1" applyBorder="1" applyAlignment="1">
      <alignment horizontal="center" vertical="center"/>
    </xf>
    <xf numFmtId="0" fontId="61" fillId="6" borderId="10" xfId="0" applyFont="1" applyFill="1" applyBorder="1" applyAlignment="1">
      <alignment horizontal="center" vertical="center" readingOrder="2"/>
    </xf>
    <xf numFmtId="165" fontId="58" fillId="23" borderId="7" xfId="2" applyFont="1" applyFill="1" applyBorder="1" applyAlignment="1">
      <alignment horizontal="center" vertical="center"/>
    </xf>
    <xf numFmtId="165" fontId="58" fillId="23" borderId="9" xfId="2" applyFont="1" applyFill="1" applyBorder="1" applyAlignment="1">
      <alignment horizontal="center" vertical="center"/>
    </xf>
    <xf numFmtId="165" fontId="58" fillId="23" borderId="8" xfId="2" applyFont="1" applyFill="1" applyBorder="1" applyAlignment="1">
      <alignment horizontal="center" vertical="center"/>
    </xf>
    <xf numFmtId="0" fontId="93" fillId="23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 readingOrder="2"/>
    </xf>
    <xf numFmtId="0" fontId="7" fillId="2" borderId="9" xfId="0" applyFont="1" applyFill="1" applyBorder="1" applyAlignment="1">
      <alignment horizontal="center" vertical="center" wrapText="1" readingOrder="2"/>
    </xf>
    <xf numFmtId="0" fontId="7" fillId="2" borderId="8" xfId="0" applyFont="1" applyFill="1" applyBorder="1" applyAlignment="1">
      <alignment horizontal="center" vertical="center" wrapText="1" readingOrder="2"/>
    </xf>
    <xf numFmtId="0" fontId="18" fillId="0" borderId="0" xfId="0" applyFont="1" applyAlignment="1" applyProtection="1">
      <alignment horizontal="center" vertical="center"/>
      <protection locked="0"/>
    </xf>
  </cellXfs>
  <cellStyles count="21">
    <cellStyle name="Euro" xfId="3"/>
    <cellStyle name="Milliers" xfId="2" builtinId="3"/>
    <cellStyle name="Milliers 2" xfId="1"/>
    <cellStyle name="Milliers 2 2" xfId="4"/>
    <cellStyle name="Milliers 3" xfId="5"/>
    <cellStyle name="Milliers 4" xfId="6"/>
    <cellStyle name="Milliers 5" xfId="7"/>
    <cellStyle name="Normal" xfId="0" builtinId="0"/>
    <cellStyle name="Normal 2" xfId="8"/>
    <cellStyle name="Normal 2 2" xfId="9"/>
    <cellStyle name="Normal 3" xfId="10"/>
    <cellStyle name="Normal 4" xfId="11"/>
    <cellStyle name="Normal 5" xfId="12"/>
    <cellStyle name="Pourcentage" xfId="20" builtinId="5"/>
    <cellStyle name="Pourcentage 2" xfId="13"/>
    <cellStyle name="Pourcentage 2 2" xfId="14"/>
    <cellStyle name="Pourcentage 3" xfId="15"/>
    <cellStyle name="عملة [0]_CNASS" xfId="16"/>
    <cellStyle name="عملة_CNASS" xfId="17"/>
    <cellStyle name="فاصلة [0]_CNASS" xfId="18"/>
    <cellStyle name="فاصلة_CNASS" xfId="19"/>
  </cellStyles>
  <dxfs count="9"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AFCAEB"/>
      <color rgb="FF000099"/>
      <color rgb="FF0000FF"/>
      <color rgb="FFFF6600"/>
      <color rgb="FFCC9900"/>
      <color rgb="FF00FFFF"/>
      <color rgb="FF4970ED"/>
      <color rgb="FFFFCC66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0" dropStyle="combo" dx="16" fmlaLink="$D$13" fmlaRange="$I$5:$I$52" noThreeD="1" sel="6" val="5"/>
</file>

<file path=xl/ctrlProps/ctrlProp2.xml><?xml version="1.0" encoding="utf-8"?>
<formControlPr xmlns="http://schemas.microsoft.com/office/spreadsheetml/2009/9/main" objectType="Spin" dx="16" fmlaLink="$D$13" max="30000" page="10" val="6"/>
</file>

<file path=xl/ctrlProps/ctrlProp3.xml><?xml version="1.0" encoding="utf-8"?>
<formControlPr xmlns="http://schemas.microsoft.com/office/spreadsheetml/2009/9/main" objectType="Drop" dropLines="20" dropStyle="combo" dx="16" fmlaLink="$D$13" fmlaRange="$H$5:$H$52" noThreeD="1" sel="6" val="5"/>
</file>

<file path=xl/ctrlProps/ctrlProp4.xml><?xml version="1.0" encoding="utf-8"?>
<formControlPr xmlns="http://schemas.microsoft.com/office/spreadsheetml/2009/9/main" objectType="Drop" dropLines="20" dropStyle="combo" dx="16" fmlaLink="$D$6" fmlaRange="branche!$B$2:$B$24" noThreeD="1" sel="23" val="3"/>
</file>

<file path=xl/ctrlProps/ctrlProp5.xml><?xml version="1.0" encoding="utf-8"?>
<formControlPr xmlns="http://schemas.microsoft.com/office/spreadsheetml/2009/9/main" objectType="Spin" dx="16" fmlaLink="$D$6" max="30000" page="10" val="23"/>
</file>

<file path=xl/ctrlProps/ctrlProp6.xml><?xml version="1.0" encoding="utf-8"?>
<formControlPr xmlns="http://schemas.microsoft.com/office/spreadsheetml/2009/9/main" objectType="Drop" dropLines="20" dropStyle="combo" dx="16" fmlaLink="$D$13" fmlaRange="$I$5:$I$29" noThreeD="1" sel="5" val="0"/>
</file>

<file path=xl/ctrlProps/ctrlProp7.xml><?xml version="1.0" encoding="utf-8"?>
<formControlPr xmlns="http://schemas.microsoft.com/office/spreadsheetml/2009/9/main" objectType="Spin" dx="16" fmlaLink="$D$13" max="30000" page="10" val="5"/>
</file>

<file path=xl/ctrlProps/ctrlProp8.xml><?xml version="1.0" encoding="utf-8"?>
<formControlPr xmlns="http://schemas.microsoft.com/office/spreadsheetml/2009/9/main" objectType="Drop" dropLines="20" dropStyle="combo" dx="16" fmlaLink="$D$13" fmlaRange="$H$5:$H$29" noThreeD="1" sel="5" val="0"/>
</file>

<file path=xl/ctrlProps/ctrlProp9.xml><?xml version="1.0" encoding="utf-8"?>
<formControlPr xmlns="http://schemas.microsoft.com/office/spreadsheetml/2009/9/main" objectType="Drop" dropLines="20" dropStyle="combo" dx="16" fmlaLink="$D$6" fmlaRange="branche!$B$2:$B$24" noThreeD="1" sel="6" val="0"/>
</file>

<file path=xl/ctrlProps/ctrlProp10.xml><?xml version="1.0" encoding="utf-8"?>
<formControlPr xmlns="http://schemas.microsoft.com/office/spreadsheetml/2009/9/main" objectType="Spin" dx="16" fmlaLink="$D$6" max="30000" page="10" val="6"/>
</file>

<file path=xl/ctrlProps/ctrlProp11.xml><?xml version="1.0" encoding="utf-8"?>
<formControlPr xmlns="http://schemas.microsoft.com/office/spreadsheetml/2009/9/main" objectType="Drop" dropLines="20" dropStyle="combo" dx="16" fmlaLink="$F$12" fmlaRange="$L$5:$L$31" noThreeD="1" val="0"/>
</file>

<file path=xl/ctrlProps/ctrlProp12.xml><?xml version="1.0" encoding="utf-8"?>
<formControlPr xmlns="http://schemas.microsoft.com/office/spreadsheetml/2009/9/main" objectType="Spin" dx="16" fmlaLink="$F$12" max="30000" page="10"/>
</file>

<file path=xl/ctrlProps/ctrlProp13.xml><?xml version="1.0" encoding="utf-8"?>
<formControlPr xmlns="http://schemas.microsoft.com/office/spreadsheetml/2009/9/main" objectType="Drop" dropLines="20" dropStyle="combo" dx="16" fmlaLink="$F$12" fmlaRange="$K$5:$K$31" noThreeD="1" val="4"/>
</file>

<file path=xl/ctrlProps/ctrlProp14.xml><?xml version="1.0" encoding="utf-8"?>
<formControlPr xmlns="http://schemas.microsoft.com/office/spreadsheetml/2009/9/main" objectType="Drop" dropLines="20" dropStyle="combo" dx="16" fmlaLink="$F$6" fmlaRange="branche!$B$2:$B$24" noThreeD="1" sel="14" val="0"/>
</file>

<file path=xl/ctrlProps/ctrlProp15.xml><?xml version="1.0" encoding="utf-8"?>
<formControlPr xmlns="http://schemas.microsoft.com/office/spreadsheetml/2009/9/main" objectType="Spin" dx="16" fmlaLink="$F$6" max="30000" page="10" val="14"/>
</file>

<file path=xl/ctrlProps/ctrlProp16.xml><?xml version="1.0" encoding="utf-8"?>
<formControlPr xmlns="http://schemas.microsoft.com/office/spreadsheetml/2009/9/main" objectType="Spin" dx="16" fmlaLink="#REF!" max="30000" page="10" val="6"/>
</file>

<file path=xl/ctrlProps/ctrlProp17.xml><?xml version="1.0" encoding="utf-8"?>
<formControlPr xmlns="http://schemas.microsoft.com/office/spreadsheetml/2009/9/main" objectType="Spin" dx="16" fmlaLink="#REF!" max="30000" page="10" val="3"/>
</file>

<file path=xl/ctrlProps/ctrlProp18.xml><?xml version="1.0" encoding="utf-8"?>
<formControlPr xmlns="http://schemas.microsoft.com/office/spreadsheetml/2009/9/main" objectType="Spin" dx="16" fmlaLink="#REF!" max="30000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SSER!A1"/><Relationship Id="rId2" Type="http://schemas.openxmlformats.org/officeDocument/2006/relationships/hyperlink" Target="#QUALIF!A1"/><Relationship Id="rId1" Type="http://schemas.openxmlformats.org/officeDocument/2006/relationships/hyperlink" Target="#DIPLOME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#List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#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#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hyperlink" Target="#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QUALIF!A1"/><Relationship Id="rId2" Type="http://schemas.openxmlformats.org/officeDocument/2006/relationships/hyperlink" Target="#DIPLOME!A1"/><Relationship Id="rId1" Type="http://schemas.openxmlformats.org/officeDocument/2006/relationships/hyperlink" Target="#&#1585;&#1574;&#1610;&#1587;&#1610;&#1577;!A1"/><Relationship Id="rId4" Type="http://schemas.openxmlformats.org/officeDocument/2006/relationships/hyperlink" Target="#PASSER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266700</xdr:colOff>
      <xdr:row>5</xdr:row>
      <xdr:rowOff>58210</xdr:rowOff>
    </xdr:from>
    <xdr:to>
      <xdr:col>1</xdr:col>
      <xdr:colOff>2724150</xdr:colOff>
      <xdr:row>5</xdr:row>
      <xdr:rowOff>514350</xdr:rowOff>
    </xdr:to>
    <xdr:sp macro="" textlink="">
      <xdr:nvSpPr>
        <xdr:cNvPr id="2" name="مجسم مشطوف الحواف 1">
          <a:hlinkClick xmlns:r="http://schemas.openxmlformats.org/officeDocument/2006/relationships" r:id="rId1"/>
        </xdr:cNvPr>
        <xdr:cNvSpPr/>
      </xdr:nvSpPr>
      <xdr:spPr>
        <a:xfrm>
          <a:off x="9833971950" y="2220385"/>
          <a:ext cx="2457450" cy="456140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2000" b="1">
              <a:solidFill>
                <a:srgbClr val="0033CC"/>
              </a:solidFill>
              <a:latin typeface="Sakkal Majalla" pitchFamily="2" charset="-78"/>
              <a:cs typeface="+mn-cs"/>
            </a:rPr>
            <a:t>اقامي -</a:t>
          </a:r>
          <a:r>
            <a:rPr lang="fr-FR" sz="2000" b="1">
              <a:solidFill>
                <a:srgbClr val="0033CC"/>
              </a:solidFill>
              <a:latin typeface="Sakkal Majalla" pitchFamily="2" charset="-78"/>
              <a:cs typeface="+mn-cs"/>
            </a:rPr>
            <a:t> </a:t>
          </a:r>
          <a:r>
            <a:rPr lang="ar-DZ" sz="2000" b="1">
              <a:solidFill>
                <a:srgbClr val="0033CC"/>
              </a:solidFill>
              <a:latin typeface="Sakkal Majalla" pitchFamily="2" charset="-78"/>
              <a:cs typeface="+mn-cs"/>
            </a:rPr>
            <a:t>تمهين </a:t>
          </a:r>
          <a:endParaRPr lang="ar-SA" sz="2000" b="1">
            <a:solidFill>
              <a:srgbClr val="0033CC"/>
            </a:solidFill>
            <a:latin typeface="Sakkal Majalla" pitchFamily="2" charset="-78"/>
            <a:cs typeface="+mn-cs"/>
          </a:endParaRPr>
        </a:p>
      </xdr:txBody>
    </xdr:sp>
    <xdr:clientData/>
  </xdr:twoCellAnchor>
  <xdr:twoCellAnchor editAs="absolute">
    <xdr:from>
      <xdr:col>1</xdr:col>
      <xdr:colOff>290205</xdr:colOff>
      <xdr:row>6</xdr:row>
      <xdr:rowOff>58211</xdr:rowOff>
    </xdr:from>
    <xdr:to>
      <xdr:col>1</xdr:col>
      <xdr:colOff>2697185</xdr:colOff>
      <xdr:row>6</xdr:row>
      <xdr:rowOff>514351</xdr:rowOff>
    </xdr:to>
    <xdr:sp macro="" textlink="">
      <xdr:nvSpPr>
        <xdr:cNvPr id="3" name="مجسم مشطوف الحواف 3">
          <a:hlinkClick xmlns:r="http://schemas.openxmlformats.org/officeDocument/2006/relationships" r:id="rId2"/>
        </xdr:cNvPr>
        <xdr:cNvSpPr/>
      </xdr:nvSpPr>
      <xdr:spPr>
        <a:xfrm>
          <a:off x="9833998915" y="2810936"/>
          <a:ext cx="2406980" cy="456140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marL="0" indent="0" algn="ctr" rtl="1"/>
          <a:r>
            <a:rPr lang="ar-DZ" sz="2000" b="1">
              <a:solidFill>
                <a:srgbClr val="0033CC"/>
              </a:solidFill>
              <a:latin typeface="Sakkal Majalla" pitchFamily="2" charset="-78"/>
              <a:ea typeface="+mn-ea"/>
              <a:cs typeface="+mn-cs"/>
            </a:rPr>
            <a:t>تأهيـــــلي</a:t>
          </a:r>
          <a:r>
            <a:rPr lang="ar-DZ" sz="2000" b="1" baseline="0">
              <a:solidFill>
                <a:srgbClr val="0033CC"/>
              </a:solidFill>
              <a:latin typeface="Sakkal Majalla" pitchFamily="2" charset="-78"/>
              <a:ea typeface="+mn-ea"/>
              <a:cs typeface="Sakkal Majalla" pitchFamily="2" charset="-78"/>
            </a:rPr>
            <a:t> </a:t>
          </a:r>
          <a:endParaRPr lang="ar-SA" sz="2000" b="1">
            <a:solidFill>
              <a:srgbClr val="0033CC"/>
            </a:solidFill>
            <a:latin typeface="Sakkal Majalla" pitchFamily="2" charset="-78"/>
            <a:ea typeface="+mn-ea"/>
            <a:cs typeface="Sakkal Majalla" pitchFamily="2" charset="-78"/>
          </a:endParaRPr>
        </a:p>
      </xdr:txBody>
    </xdr:sp>
    <xdr:clientData/>
  </xdr:twoCellAnchor>
  <xdr:twoCellAnchor editAs="absolute">
    <xdr:from>
      <xdr:col>1</xdr:col>
      <xdr:colOff>262315</xdr:colOff>
      <xdr:row>7</xdr:row>
      <xdr:rowOff>48686</xdr:rowOff>
    </xdr:from>
    <xdr:to>
      <xdr:col>1</xdr:col>
      <xdr:colOff>2661532</xdr:colOff>
      <xdr:row>7</xdr:row>
      <xdr:rowOff>515434</xdr:rowOff>
    </xdr:to>
    <xdr:sp macro="" textlink="">
      <xdr:nvSpPr>
        <xdr:cNvPr id="4" name="مجسم مشطوف الحواف 3">
          <a:hlinkClick xmlns:r="http://schemas.openxmlformats.org/officeDocument/2006/relationships" r:id="rId3"/>
        </xdr:cNvPr>
        <xdr:cNvSpPr/>
      </xdr:nvSpPr>
      <xdr:spPr>
        <a:xfrm>
          <a:off x="9834034568" y="3391961"/>
          <a:ext cx="2399217" cy="466748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2000" b="1">
              <a:solidFill>
                <a:srgbClr val="0033CC"/>
              </a:solidFill>
              <a:latin typeface="Sakkal Majalla" pitchFamily="2" charset="-78"/>
              <a:ea typeface="+mn-ea"/>
              <a:cs typeface="+mn-cs"/>
            </a:rPr>
            <a:t>معابــــــر</a:t>
          </a:r>
          <a:endParaRPr lang="ar-SA" sz="2000" b="1">
            <a:solidFill>
              <a:srgbClr val="0033CC"/>
            </a:solidFill>
            <a:latin typeface="Sakkal Majalla" pitchFamily="2" charset="-78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271840</xdr:colOff>
      <xdr:row>8</xdr:row>
      <xdr:rowOff>58210</xdr:rowOff>
    </xdr:from>
    <xdr:to>
      <xdr:col>1</xdr:col>
      <xdr:colOff>2671057</xdr:colOff>
      <xdr:row>8</xdr:row>
      <xdr:rowOff>514350</xdr:rowOff>
    </xdr:to>
    <xdr:sp macro="" textlink="">
      <xdr:nvSpPr>
        <xdr:cNvPr id="7" name="مجسم مشطوف الحواف 3">
          <a:hlinkClick xmlns:r="http://schemas.openxmlformats.org/officeDocument/2006/relationships" r:id="rId4"/>
        </xdr:cNvPr>
        <xdr:cNvSpPr/>
      </xdr:nvSpPr>
      <xdr:spPr>
        <a:xfrm>
          <a:off x="9834025043" y="3992035"/>
          <a:ext cx="2399217" cy="456140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600" b="1">
              <a:solidFill>
                <a:srgbClr val="0033CC"/>
              </a:solidFill>
              <a:latin typeface="Sakkal Majalla" pitchFamily="2" charset="-78"/>
              <a:ea typeface="+mn-ea"/>
              <a:cs typeface="+mn-cs"/>
            </a:rPr>
            <a:t>التخصصات المبرمجة</a:t>
          </a:r>
          <a:endParaRPr lang="ar-SA" sz="1600" b="1">
            <a:solidFill>
              <a:srgbClr val="0033CC"/>
            </a:solidFill>
            <a:latin typeface="Sakkal Majalla" pitchFamily="2" charset="-78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144120</xdr:colOff>
      <xdr:row>1</xdr:row>
      <xdr:rowOff>7326</xdr:rowOff>
    </xdr:from>
    <xdr:to>
      <xdr:col>4</xdr:col>
      <xdr:colOff>21247</xdr:colOff>
      <xdr:row>9</xdr:row>
      <xdr:rowOff>23280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 l="49435" t="13293" r="4274" b="10445"/>
        <a:stretch>
          <a:fillRect/>
        </a:stretch>
      </xdr:blipFill>
      <xdr:spPr bwMode="auto">
        <a:xfrm>
          <a:off x="9828940553" y="254976"/>
          <a:ext cx="4649152" cy="429267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7326</xdr:colOff>
      <xdr:row>0</xdr:row>
      <xdr:rowOff>183174</xdr:rowOff>
    </xdr:from>
    <xdr:to>
      <xdr:col>1</xdr:col>
      <xdr:colOff>2945422</xdr:colOff>
      <xdr:row>4</xdr:row>
      <xdr:rowOff>161192</xdr:rowOff>
    </xdr:to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 l="65611" t="28965" r="4781" b="36347"/>
        <a:stretch>
          <a:fillRect/>
        </a:stretch>
      </xdr:blipFill>
      <xdr:spPr bwMode="auto">
        <a:xfrm>
          <a:off x="9845750712" y="183174"/>
          <a:ext cx="2938096" cy="196361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647700</xdr:colOff>
      <xdr:row>3</xdr:row>
      <xdr:rowOff>276225</xdr:rowOff>
    </xdr:from>
    <xdr:to>
      <xdr:col>3</xdr:col>
      <xdr:colOff>781050</xdr:colOff>
      <xdr:row>3</xdr:row>
      <xdr:rowOff>514350</xdr:rowOff>
    </xdr:to>
    <xdr:sp macro="" textlink="">
      <xdr:nvSpPr>
        <xdr:cNvPr id="9" name="Rectangle 8"/>
        <xdr:cNvSpPr/>
      </xdr:nvSpPr>
      <xdr:spPr>
        <a:xfrm>
          <a:off x="9832790850" y="1466850"/>
          <a:ext cx="133350" cy="238125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r" rtl="1"/>
          <a:endParaRPr lang="fr-FR" sz="1100" b="0" cap="none" spc="0">
            <a:ln w="18415" cmpd="sng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18414</xdr:colOff>
      <xdr:row>416</xdr:row>
      <xdr:rowOff>161162</xdr:rowOff>
    </xdr:from>
    <xdr:ext cx="890269" cy="18415"/>
    <xdr:grpSp>
      <xdr:nvGrpSpPr>
        <xdr:cNvPr id="2" name="Group 102"/>
        <xdr:cNvGrpSpPr/>
      </xdr:nvGrpSpPr>
      <xdr:grpSpPr>
        <a:xfrm>
          <a:off x="0" y="79647287"/>
          <a:ext cx="890269" cy="18415"/>
          <a:chOff x="0" y="0"/>
          <a:chExt cx="890269" cy="18415"/>
        </a:xfrm>
      </xdr:grpSpPr>
      <xdr:sp macro="" textlink="">
        <xdr:nvSpPr>
          <xdr:cNvPr id="3" name="Shape 103"/>
          <xdr:cNvSpPr/>
        </xdr:nvSpPr>
        <xdr:spPr>
          <a:xfrm>
            <a:off x="0" y="15239"/>
            <a:ext cx="871855" cy="0"/>
          </a:xfrm>
          <a:custGeom>
            <a:avLst/>
            <a:gdLst/>
            <a:ahLst/>
            <a:cxnLst/>
            <a:rect l="0" t="0" r="0" b="0"/>
            <a:pathLst>
              <a:path w="871855">
                <a:moveTo>
                  <a:pt x="0" y="0"/>
                </a:moveTo>
                <a:lnTo>
                  <a:pt x="871727" y="0"/>
                </a:lnTo>
              </a:path>
            </a:pathLst>
          </a:custGeom>
          <a:ln w="6096">
            <a:solidFill>
              <a:srgbClr val="009900"/>
            </a:solidFill>
          </a:ln>
        </xdr:spPr>
      </xdr:sp>
      <xdr:sp macro="" textlink="">
        <xdr:nvSpPr>
          <xdr:cNvPr id="4" name="Shape 104"/>
          <xdr:cNvSpPr/>
        </xdr:nvSpPr>
        <xdr:spPr>
          <a:xfrm>
            <a:off x="871728" y="12"/>
            <a:ext cx="18415" cy="18415"/>
          </a:xfrm>
          <a:custGeom>
            <a:avLst/>
            <a:gdLst/>
            <a:ahLst/>
            <a:cxnLst/>
            <a:rect l="0" t="0" r="0" b="0"/>
            <a:pathLst>
              <a:path w="18415" h="18415">
                <a:moveTo>
                  <a:pt x="18288" y="12179"/>
                </a:moveTo>
                <a:lnTo>
                  <a:pt x="18275" y="0"/>
                </a:lnTo>
                <a:lnTo>
                  <a:pt x="12192" y="0"/>
                </a:lnTo>
                <a:lnTo>
                  <a:pt x="12192" y="12179"/>
                </a:lnTo>
                <a:lnTo>
                  <a:pt x="0" y="12179"/>
                </a:lnTo>
                <a:lnTo>
                  <a:pt x="0" y="18275"/>
                </a:lnTo>
                <a:lnTo>
                  <a:pt x="12192" y="18275"/>
                </a:lnTo>
                <a:lnTo>
                  <a:pt x="18275" y="18275"/>
                </a:lnTo>
                <a:lnTo>
                  <a:pt x="18288" y="12179"/>
                </a:lnTo>
              </a:path>
            </a:pathLst>
          </a:custGeom>
          <a:solidFill>
            <a:srgbClr val="009900"/>
          </a:solidFill>
        </xdr:spPr>
      </xdr:sp>
    </xdr:grp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201084</xdr:colOff>
      <xdr:row>0</xdr:row>
      <xdr:rowOff>31920</xdr:rowOff>
    </xdr:from>
    <xdr:to>
      <xdr:col>8</xdr:col>
      <xdr:colOff>1240367</xdr:colOff>
      <xdr:row>2</xdr:row>
      <xdr:rowOff>74082</xdr:rowOff>
    </xdr:to>
    <xdr:sp macro="" textlink="">
      <xdr:nvSpPr>
        <xdr:cNvPr id="8" name="مجسم مشطوف الحواف 1">
          <a:hlinkClick xmlns:r="http://schemas.openxmlformats.org/officeDocument/2006/relationships" r:id="rId1"/>
        </xdr:cNvPr>
        <xdr:cNvSpPr/>
      </xdr:nvSpPr>
      <xdr:spPr>
        <a:xfrm>
          <a:off x="12011663175" y="31920"/>
          <a:ext cx="2097616" cy="413637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800" b="1">
              <a:solidFill>
                <a:srgbClr val="0033CC"/>
              </a:solidFill>
              <a:cs typeface="+mn-cs"/>
            </a:rPr>
            <a:t>الصفحة</a:t>
          </a:r>
          <a:r>
            <a:rPr lang="ar-DZ" sz="1800" b="1" baseline="0">
              <a:solidFill>
                <a:srgbClr val="0033CC"/>
              </a:solidFill>
              <a:cs typeface="+mn-cs"/>
            </a:rPr>
            <a:t> الرئيسية</a:t>
          </a:r>
          <a:endParaRPr lang="ar-SA" sz="2000" b="1">
            <a:solidFill>
              <a:srgbClr val="0033CC"/>
            </a:solidFill>
            <a:cs typeface="+mn-cs"/>
          </a:endParaRPr>
        </a:p>
      </xdr:txBody>
    </xdr:sp>
    <xdr:clientData/>
  </xdr:twoCellAnchor>
  <xdr:twoCellAnchor editAs="oneCell">
    <xdr:from>
      <xdr:col>2</xdr:col>
      <xdr:colOff>137585</xdr:colOff>
      <xdr:row>11</xdr:row>
      <xdr:rowOff>190501</xdr:rowOff>
    </xdr:from>
    <xdr:to>
      <xdr:col>2</xdr:col>
      <xdr:colOff>2152387</xdr:colOff>
      <xdr:row>12</xdr:row>
      <xdr:rowOff>196852</xdr:rowOff>
    </xdr:to>
    <xdr:pic>
      <xdr:nvPicPr>
        <xdr:cNvPr id="9" name="Image 8"/>
        <xdr:cNvPicPr/>
      </xdr:nvPicPr>
      <xdr:blipFill>
        <a:blip xmlns:r="http://schemas.openxmlformats.org/officeDocument/2006/relationships" r:embed="rId2"/>
        <a:srcRect l="58992" t="53612" r="13011" b="39505"/>
        <a:stretch>
          <a:fillRect/>
        </a:stretch>
      </xdr:blipFill>
      <xdr:spPr bwMode="auto">
        <a:xfrm>
          <a:off x="11961861446" y="2921001"/>
          <a:ext cx="2014802" cy="2497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221570</xdr:colOff>
      <xdr:row>4</xdr:row>
      <xdr:rowOff>222170</xdr:rowOff>
    </xdr:from>
    <xdr:to>
      <xdr:col>2</xdr:col>
      <xdr:colOff>2026707</xdr:colOff>
      <xdr:row>5</xdr:row>
      <xdr:rowOff>215638</xdr:rowOff>
    </xdr:to>
    <xdr:pic>
      <xdr:nvPicPr>
        <xdr:cNvPr id="10" name="Image 9"/>
        <xdr:cNvPicPr/>
      </xdr:nvPicPr>
      <xdr:blipFill>
        <a:blip xmlns:r="http://schemas.openxmlformats.org/officeDocument/2006/relationships" r:embed="rId3"/>
        <a:srcRect l="59849" t="53612" r="13011" b="39886"/>
        <a:stretch>
          <a:fillRect/>
        </a:stretch>
      </xdr:blipFill>
      <xdr:spPr bwMode="auto">
        <a:xfrm>
          <a:off x="11961987126" y="1248753"/>
          <a:ext cx="1805137" cy="2368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9</xdr:row>
          <xdr:rowOff>57150</xdr:rowOff>
        </xdr:from>
        <xdr:to>
          <xdr:col>2</xdr:col>
          <xdr:colOff>1841500</xdr:colOff>
          <xdr:row>10</xdr:row>
          <xdr:rowOff>19050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9</xdr:row>
          <xdr:rowOff>69850</xdr:rowOff>
        </xdr:from>
        <xdr:to>
          <xdr:col>1</xdr:col>
          <xdr:colOff>342900</xdr:colOff>
          <xdr:row>11</xdr:row>
          <xdr:rowOff>69850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</xdr:row>
          <xdr:rowOff>95250</xdr:rowOff>
        </xdr:from>
        <xdr:to>
          <xdr:col>2</xdr:col>
          <xdr:colOff>355600</xdr:colOff>
          <xdr:row>11</xdr:row>
          <xdr:rowOff>57150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107950</xdr:rowOff>
        </xdr:from>
        <xdr:to>
          <xdr:col>1</xdr:col>
          <xdr:colOff>1295400</xdr:colOff>
          <xdr:row>3</xdr:row>
          <xdr:rowOff>323850</xdr:rowOff>
        </xdr:to>
        <xdr:sp macro="" textlink="">
          <xdr:nvSpPr>
            <xdr:cNvPr id="2068" name="Drop Dow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1327150</xdr:colOff>
          <xdr:row>3</xdr:row>
          <xdr:rowOff>50800</xdr:rowOff>
        </xdr:from>
        <xdr:to>
          <xdr:col>1</xdr:col>
          <xdr:colOff>1536700</xdr:colOff>
          <xdr:row>4</xdr:row>
          <xdr:rowOff>12700</xdr:rowOff>
        </xdr:to>
        <xdr:sp macro="" textlink="">
          <xdr:nvSpPr>
            <xdr:cNvPr id="2077" name="Spinner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95250</xdr:rowOff>
        </xdr:from>
        <xdr:to>
          <xdr:col>2</xdr:col>
          <xdr:colOff>2355850</xdr:colOff>
          <xdr:row>4</xdr:row>
          <xdr:rowOff>38100</xdr:rowOff>
        </xdr:to>
        <xdr:sp macro="" textlink="">
          <xdr:nvSpPr>
            <xdr:cNvPr id="2079" name="CommandButton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485774</xdr:colOff>
      <xdr:row>1</xdr:row>
      <xdr:rowOff>1070</xdr:rowOff>
    </xdr:from>
    <xdr:to>
      <xdr:col>2</xdr:col>
      <xdr:colOff>2743200</xdr:colOff>
      <xdr:row>2</xdr:row>
      <xdr:rowOff>66674</xdr:rowOff>
    </xdr:to>
    <xdr:sp macro="" textlink="">
      <xdr:nvSpPr>
        <xdr:cNvPr id="6" name="مجسم مشطوف الحواف 1">
          <a:hlinkClick xmlns:r="http://schemas.openxmlformats.org/officeDocument/2006/relationships" r:id="rId1"/>
        </xdr:cNvPr>
        <xdr:cNvSpPr/>
      </xdr:nvSpPr>
      <xdr:spPr>
        <a:xfrm>
          <a:off x="12016778100" y="77270"/>
          <a:ext cx="2257426" cy="341829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800" b="1">
              <a:solidFill>
                <a:srgbClr val="0033CC"/>
              </a:solidFill>
              <a:cs typeface="+mn-cs"/>
            </a:rPr>
            <a:t>الصفحة</a:t>
          </a:r>
          <a:r>
            <a:rPr lang="ar-DZ" sz="1800" b="1" baseline="0">
              <a:solidFill>
                <a:srgbClr val="0033CC"/>
              </a:solidFill>
              <a:cs typeface="+mn-cs"/>
            </a:rPr>
            <a:t> الرئيسية</a:t>
          </a:r>
          <a:endParaRPr lang="ar-SA" sz="2000" b="1">
            <a:solidFill>
              <a:srgbClr val="0033CC"/>
            </a:solidFill>
            <a:cs typeface="+mn-cs"/>
          </a:endParaRPr>
        </a:p>
      </xdr:txBody>
    </xdr:sp>
    <xdr:clientData/>
  </xdr:twoCellAnchor>
  <xdr:twoCellAnchor editAs="oneCell">
    <xdr:from>
      <xdr:col>2</xdr:col>
      <xdr:colOff>258498</xdr:colOff>
      <xdr:row>12</xdr:row>
      <xdr:rowOff>4762</xdr:rowOff>
    </xdr:from>
    <xdr:to>
      <xdr:col>2</xdr:col>
      <xdr:colOff>2527829</xdr:colOff>
      <xdr:row>12</xdr:row>
      <xdr:rowOff>240506</xdr:rowOff>
    </xdr:to>
    <xdr:pic>
      <xdr:nvPicPr>
        <xdr:cNvPr id="12" name="Image 11"/>
        <xdr:cNvPicPr/>
      </xdr:nvPicPr>
      <xdr:blipFill>
        <a:blip xmlns:r="http://schemas.openxmlformats.org/officeDocument/2006/relationships" r:embed="rId2"/>
        <a:srcRect l="58992" t="53612" r="13011" b="39505"/>
        <a:stretch>
          <a:fillRect/>
        </a:stretch>
      </xdr:blipFill>
      <xdr:spPr bwMode="auto">
        <a:xfrm>
          <a:off x="12016993471" y="2938462"/>
          <a:ext cx="2269331" cy="2357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278607</xdr:colOff>
      <xdr:row>4</xdr:row>
      <xdr:rowOff>230981</xdr:rowOff>
    </xdr:from>
    <xdr:to>
      <xdr:col>2</xdr:col>
      <xdr:colOff>2198233</xdr:colOff>
      <xdr:row>5</xdr:row>
      <xdr:rowOff>207169</xdr:rowOff>
    </xdr:to>
    <xdr:pic>
      <xdr:nvPicPr>
        <xdr:cNvPr id="13" name="Image 12"/>
        <xdr:cNvPicPr/>
      </xdr:nvPicPr>
      <xdr:blipFill>
        <a:blip xmlns:r="http://schemas.openxmlformats.org/officeDocument/2006/relationships" r:embed="rId3"/>
        <a:srcRect l="59849" t="53612" r="13011" b="39886"/>
        <a:stretch>
          <a:fillRect/>
        </a:stretch>
      </xdr:blipFill>
      <xdr:spPr bwMode="auto">
        <a:xfrm>
          <a:off x="12017313542" y="1107281"/>
          <a:ext cx="1919626" cy="2333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9</xdr:row>
          <xdr:rowOff>38100</xdr:rowOff>
        </xdr:from>
        <xdr:to>
          <xdr:col>2</xdr:col>
          <xdr:colOff>1104900</xdr:colOff>
          <xdr:row>9</xdr:row>
          <xdr:rowOff>247650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9</xdr:row>
          <xdr:rowOff>50800</xdr:rowOff>
        </xdr:from>
        <xdr:to>
          <xdr:col>1</xdr:col>
          <xdr:colOff>304800</xdr:colOff>
          <xdr:row>10</xdr:row>
          <xdr:rowOff>190500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10</xdr:row>
          <xdr:rowOff>12700</xdr:rowOff>
        </xdr:from>
        <xdr:to>
          <xdr:col>1</xdr:col>
          <xdr:colOff>1631950</xdr:colOff>
          <xdr:row>10</xdr:row>
          <xdr:rowOff>222250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107950</xdr:rowOff>
        </xdr:from>
        <xdr:to>
          <xdr:col>1</xdr:col>
          <xdr:colOff>1771650</xdr:colOff>
          <xdr:row>3</xdr:row>
          <xdr:rowOff>342900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1809750</xdr:colOff>
          <xdr:row>3</xdr:row>
          <xdr:rowOff>57150</xdr:rowOff>
        </xdr:from>
        <xdr:to>
          <xdr:col>1</xdr:col>
          <xdr:colOff>2038350</xdr:colOff>
          <xdr:row>3</xdr:row>
          <xdr:rowOff>381000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2336800</xdr:colOff>
          <xdr:row>3</xdr:row>
          <xdr:rowOff>127000</xdr:rowOff>
        </xdr:from>
        <xdr:to>
          <xdr:col>2</xdr:col>
          <xdr:colOff>2393950</xdr:colOff>
          <xdr:row>4</xdr:row>
          <xdr:rowOff>19050</xdr:rowOff>
        </xdr:to>
        <xdr:sp macro="" textlink="">
          <xdr:nvSpPr>
            <xdr:cNvPr id="5127" name="CommandButton1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793741</xdr:colOff>
      <xdr:row>1</xdr:row>
      <xdr:rowOff>79373</xdr:rowOff>
    </xdr:from>
    <xdr:to>
      <xdr:col>4</xdr:col>
      <xdr:colOff>3150914</xdr:colOff>
      <xdr:row>2</xdr:row>
      <xdr:rowOff>140227</xdr:rowOff>
    </xdr:to>
    <xdr:sp macro="" textlink="">
      <xdr:nvSpPr>
        <xdr:cNvPr id="13" name="مجسم مشطوف الحواف 1">
          <a:hlinkClick xmlns:r="http://schemas.openxmlformats.org/officeDocument/2006/relationships" r:id="rId1"/>
        </xdr:cNvPr>
        <xdr:cNvSpPr/>
      </xdr:nvSpPr>
      <xdr:spPr>
        <a:xfrm>
          <a:off x="11955867586" y="174623"/>
          <a:ext cx="2357173" cy="441854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800" b="1">
              <a:solidFill>
                <a:srgbClr val="0033CC"/>
              </a:solidFill>
              <a:cs typeface="+mj-cs"/>
            </a:rPr>
            <a:t>الصفحة</a:t>
          </a:r>
          <a:r>
            <a:rPr lang="ar-DZ" sz="1800" b="1" baseline="0">
              <a:solidFill>
                <a:srgbClr val="0033CC"/>
              </a:solidFill>
              <a:cs typeface="+mj-cs"/>
            </a:rPr>
            <a:t> الرئيسية</a:t>
          </a:r>
          <a:endParaRPr lang="ar-SA" sz="2000" b="1">
            <a:solidFill>
              <a:srgbClr val="0033CC"/>
            </a:solidFill>
            <a:cs typeface="+mj-cs"/>
          </a:endParaRPr>
        </a:p>
      </xdr:txBody>
    </xdr:sp>
    <xdr:clientData/>
  </xdr:twoCellAnchor>
  <xdr:twoCellAnchor editAs="oneCell">
    <xdr:from>
      <xdr:col>4</xdr:col>
      <xdr:colOff>746994</xdr:colOff>
      <xdr:row>10</xdr:row>
      <xdr:rowOff>204768</xdr:rowOff>
    </xdr:from>
    <xdr:to>
      <xdr:col>4</xdr:col>
      <xdr:colOff>2890119</xdr:colOff>
      <xdr:row>11</xdr:row>
      <xdr:rowOff>202405</xdr:rowOff>
    </xdr:to>
    <xdr:pic>
      <xdr:nvPicPr>
        <xdr:cNvPr id="9" name="Image 8"/>
        <xdr:cNvPicPr/>
      </xdr:nvPicPr>
      <xdr:blipFill>
        <a:blip xmlns:r="http://schemas.openxmlformats.org/officeDocument/2006/relationships" r:embed="rId2"/>
        <a:srcRect l="58992" t="53612" r="13011" b="39505"/>
        <a:stretch>
          <a:fillRect/>
        </a:stretch>
      </xdr:blipFill>
      <xdr:spPr bwMode="auto">
        <a:xfrm>
          <a:off x="12086894725" y="2836049"/>
          <a:ext cx="2143125" cy="25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1023477</xdr:colOff>
      <xdr:row>4</xdr:row>
      <xdr:rowOff>208229</xdr:rowOff>
    </xdr:from>
    <xdr:to>
      <xdr:col>4</xdr:col>
      <xdr:colOff>3033250</xdr:colOff>
      <xdr:row>5</xdr:row>
      <xdr:rowOff>236700</xdr:rowOff>
    </xdr:to>
    <xdr:pic>
      <xdr:nvPicPr>
        <xdr:cNvPr id="10" name="Image 9"/>
        <xdr:cNvPicPr/>
      </xdr:nvPicPr>
      <xdr:blipFill>
        <a:blip xmlns:r="http://schemas.openxmlformats.org/officeDocument/2006/relationships" r:embed="rId3"/>
        <a:srcRect l="59849" t="53612" r="13011" b="39886"/>
        <a:stretch>
          <a:fillRect/>
        </a:stretch>
      </xdr:blipFill>
      <xdr:spPr bwMode="auto">
        <a:xfrm>
          <a:off x="12086453938" y="1267885"/>
          <a:ext cx="2009773" cy="2904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9</xdr:row>
          <xdr:rowOff>31750</xdr:rowOff>
        </xdr:from>
        <xdr:to>
          <xdr:col>4</xdr:col>
          <xdr:colOff>228600</xdr:colOff>
          <xdr:row>9</xdr:row>
          <xdr:rowOff>228600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0</xdr:rowOff>
        </xdr:from>
        <xdr:to>
          <xdr:col>2</xdr:col>
          <xdr:colOff>342900</xdr:colOff>
          <xdr:row>10</xdr:row>
          <xdr:rowOff>241300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393700</xdr:colOff>
          <xdr:row>10</xdr:row>
          <xdr:rowOff>31750</xdr:rowOff>
        </xdr:from>
        <xdr:to>
          <xdr:col>2</xdr:col>
          <xdr:colOff>1943100</xdr:colOff>
          <xdr:row>10</xdr:row>
          <xdr:rowOff>241300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3</xdr:row>
          <xdr:rowOff>127000</xdr:rowOff>
        </xdr:from>
        <xdr:to>
          <xdr:col>2</xdr:col>
          <xdr:colOff>1860550</xdr:colOff>
          <xdr:row>3</xdr:row>
          <xdr:rowOff>393700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1905000</xdr:colOff>
          <xdr:row>3</xdr:row>
          <xdr:rowOff>57150</xdr:rowOff>
        </xdr:from>
        <xdr:to>
          <xdr:col>2</xdr:col>
          <xdr:colOff>2165350</xdr:colOff>
          <xdr:row>4</xdr:row>
          <xdr:rowOff>0</xdr:rowOff>
        </xdr:to>
        <xdr:sp macro="" textlink="">
          <xdr:nvSpPr>
            <xdr:cNvPr id="6150" name="Spinner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</xdr:row>
          <xdr:rowOff>88900</xdr:rowOff>
        </xdr:from>
        <xdr:to>
          <xdr:col>4</xdr:col>
          <xdr:colOff>2781300</xdr:colOff>
          <xdr:row>4</xdr:row>
          <xdr:rowOff>76200</xdr:rowOff>
        </xdr:to>
        <xdr:sp macro="" textlink="">
          <xdr:nvSpPr>
            <xdr:cNvPr id="6151" name="CommandButton1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672043</xdr:colOff>
      <xdr:row>0</xdr:row>
      <xdr:rowOff>158750</xdr:rowOff>
    </xdr:from>
    <xdr:to>
      <xdr:col>6</xdr:col>
      <xdr:colOff>1629835</xdr:colOff>
      <xdr:row>0</xdr:row>
      <xdr:rowOff>556683</xdr:rowOff>
    </xdr:to>
    <xdr:sp macro="" textlink="">
      <xdr:nvSpPr>
        <xdr:cNvPr id="2" name="مجسم مشطوف الحواف 1">
          <a:hlinkClick xmlns:r="http://schemas.openxmlformats.org/officeDocument/2006/relationships" r:id="rId1"/>
        </xdr:cNvPr>
        <xdr:cNvSpPr/>
      </xdr:nvSpPr>
      <xdr:spPr>
        <a:xfrm>
          <a:off x="12488683640" y="158750"/>
          <a:ext cx="1672167" cy="397933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600" b="1">
              <a:solidFill>
                <a:srgbClr val="0033CC"/>
              </a:solidFill>
              <a:cs typeface="+mj-cs"/>
            </a:rPr>
            <a:t>الصفحة</a:t>
          </a:r>
          <a:r>
            <a:rPr lang="ar-DZ" sz="1600" b="1" baseline="0">
              <a:solidFill>
                <a:srgbClr val="0033CC"/>
              </a:solidFill>
              <a:cs typeface="+mj-cs"/>
            </a:rPr>
            <a:t> الرئيسية</a:t>
          </a:r>
          <a:endParaRPr lang="ar-SA" sz="1800" b="1">
            <a:solidFill>
              <a:srgbClr val="0033CC"/>
            </a:solidFill>
            <a:cs typeface="+mj-cs"/>
          </a:endParaRPr>
        </a:p>
      </xdr:txBody>
    </xdr:sp>
    <xdr:clientData/>
  </xdr:twoCellAnchor>
  <xdr:twoCellAnchor editAs="absolute">
    <xdr:from>
      <xdr:col>6</xdr:col>
      <xdr:colOff>1776938</xdr:colOff>
      <xdr:row>0</xdr:row>
      <xdr:rowOff>160848</xdr:rowOff>
    </xdr:from>
    <xdr:to>
      <xdr:col>9</xdr:col>
      <xdr:colOff>216956</xdr:colOff>
      <xdr:row>0</xdr:row>
      <xdr:rowOff>564093</xdr:rowOff>
    </xdr:to>
    <xdr:sp macro="" textlink="">
      <xdr:nvSpPr>
        <xdr:cNvPr id="3" name="مجسم مشطوف الحواف 1">
          <a:hlinkClick xmlns:r="http://schemas.openxmlformats.org/officeDocument/2006/relationships" r:id="rId2"/>
        </xdr:cNvPr>
        <xdr:cNvSpPr/>
      </xdr:nvSpPr>
      <xdr:spPr>
        <a:xfrm>
          <a:off x="12486896119" y="160848"/>
          <a:ext cx="1640418" cy="403245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600" b="1">
              <a:solidFill>
                <a:srgbClr val="0033CC"/>
              </a:solidFill>
              <a:latin typeface="Sakkal Majalla" pitchFamily="2" charset="-78"/>
              <a:cs typeface="+mn-cs"/>
            </a:rPr>
            <a:t>حضوري-</a:t>
          </a:r>
          <a:r>
            <a:rPr lang="fr-FR" sz="1600" b="1">
              <a:solidFill>
                <a:srgbClr val="0033CC"/>
              </a:solidFill>
              <a:latin typeface="Sakkal Majalla" pitchFamily="2" charset="-78"/>
              <a:cs typeface="+mn-cs"/>
            </a:rPr>
            <a:t> </a:t>
          </a:r>
          <a:r>
            <a:rPr lang="ar-DZ" sz="1600" b="1">
              <a:solidFill>
                <a:srgbClr val="0033CC"/>
              </a:solidFill>
              <a:latin typeface="Sakkal Majalla" pitchFamily="2" charset="-78"/>
              <a:cs typeface="+mn-cs"/>
            </a:rPr>
            <a:t>تمهين </a:t>
          </a:r>
          <a:endParaRPr lang="ar-SA" sz="1600" b="1">
            <a:solidFill>
              <a:srgbClr val="0033CC"/>
            </a:solidFill>
            <a:latin typeface="Sakkal Majalla" pitchFamily="2" charset="-78"/>
            <a:cs typeface="+mn-cs"/>
          </a:endParaRPr>
        </a:p>
      </xdr:txBody>
    </xdr:sp>
    <xdr:clientData/>
  </xdr:twoCellAnchor>
  <xdr:twoCellAnchor editAs="absolute">
    <xdr:from>
      <xdr:col>9</xdr:col>
      <xdr:colOff>376763</xdr:colOff>
      <xdr:row>0</xdr:row>
      <xdr:rowOff>171450</xdr:rowOff>
    </xdr:from>
    <xdr:to>
      <xdr:col>10</xdr:col>
      <xdr:colOff>1492245</xdr:colOff>
      <xdr:row>0</xdr:row>
      <xdr:rowOff>551392</xdr:rowOff>
    </xdr:to>
    <xdr:sp macro="" textlink="">
      <xdr:nvSpPr>
        <xdr:cNvPr id="4" name="مجسم مشطوف الحواف 3">
          <a:hlinkClick xmlns:r="http://schemas.openxmlformats.org/officeDocument/2006/relationships" r:id="rId3"/>
        </xdr:cNvPr>
        <xdr:cNvSpPr/>
      </xdr:nvSpPr>
      <xdr:spPr>
        <a:xfrm>
          <a:off x="12485106480" y="171450"/>
          <a:ext cx="1629832" cy="379942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marL="0" indent="0" algn="ctr" rtl="1"/>
          <a:r>
            <a:rPr lang="ar-DZ" sz="1600" b="1">
              <a:solidFill>
                <a:srgbClr val="0033CC"/>
              </a:solidFill>
              <a:latin typeface="Sakkal Majalla" pitchFamily="2" charset="-78"/>
              <a:ea typeface="+mn-ea"/>
              <a:cs typeface="+mn-cs"/>
            </a:rPr>
            <a:t>تأهيـــــلي</a:t>
          </a:r>
          <a:r>
            <a:rPr lang="ar-DZ" sz="1600" b="1" baseline="0">
              <a:solidFill>
                <a:srgbClr val="0033CC"/>
              </a:solidFill>
              <a:latin typeface="Sakkal Majalla" pitchFamily="2" charset="-78"/>
              <a:ea typeface="+mn-ea"/>
              <a:cs typeface="Sakkal Majalla" pitchFamily="2" charset="-78"/>
            </a:rPr>
            <a:t> </a:t>
          </a:r>
          <a:endParaRPr lang="ar-SA" sz="1600" b="1">
            <a:solidFill>
              <a:srgbClr val="0033CC"/>
            </a:solidFill>
            <a:latin typeface="Sakkal Majalla" pitchFamily="2" charset="-78"/>
            <a:ea typeface="+mn-ea"/>
            <a:cs typeface="Sakkal Majalla" pitchFamily="2" charset="-78"/>
          </a:endParaRPr>
        </a:p>
      </xdr:txBody>
    </xdr:sp>
    <xdr:clientData/>
  </xdr:twoCellAnchor>
  <xdr:twoCellAnchor editAs="absolute">
    <xdr:from>
      <xdr:col>10</xdr:col>
      <xdr:colOff>1698622</xdr:colOff>
      <xdr:row>0</xdr:row>
      <xdr:rowOff>165870</xdr:rowOff>
    </xdr:from>
    <xdr:to>
      <xdr:col>12</xdr:col>
      <xdr:colOff>367049</xdr:colOff>
      <xdr:row>0</xdr:row>
      <xdr:rowOff>561982</xdr:rowOff>
    </xdr:to>
    <xdr:sp macro="" textlink="">
      <xdr:nvSpPr>
        <xdr:cNvPr id="5" name="مجسم مشطوف الحواف 3">
          <a:hlinkClick xmlns:r="http://schemas.openxmlformats.org/officeDocument/2006/relationships" r:id="rId4"/>
        </xdr:cNvPr>
        <xdr:cNvSpPr/>
      </xdr:nvSpPr>
      <xdr:spPr>
        <a:xfrm>
          <a:off x="12483259876" y="165870"/>
          <a:ext cx="1640227" cy="396112"/>
        </a:xfrm>
        <a:prstGeom prst="bevel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1" anchor="ctr"/>
        <a:lstStyle/>
        <a:p>
          <a:pPr algn="ctr" rtl="1"/>
          <a:r>
            <a:rPr lang="ar-DZ" sz="1600" b="1">
              <a:solidFill>
                <a:srgbClr val="0033CC"/>
              </a:solidFill>
              <a:latin typeface="Sakkal Majalla" pitchFamily="2" charset="-78"/>
              <a:ea typeface="+mn-ea"/>
              <a:cs typeface="+mn-cs"/>
            </a:rPr>
            <a:t>معابــــــر</a:t>
          </a:r>
          <a:endParaRPr lang="ar-SA" sz="1600" b="1">
            <a:solidFill>
              <a:srgbClr val="0033CC"/>
            </a:solidFill>
            <a:latin typeface="Sakkal Majalla" pitchFamily="2" charset="-78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0</xdr:rowOff>
        </xdr:from>
        <xdr:to>
          <xdr:col>3</xdr:col>
          <xdr:colOff>247650</xdr:colOff>
          <xdr:row>0</xdr:row>
          <xdr:rowOff>0</xdr:rowOff>
        </xdr:to>
        <xdr:sp macro="" textlink="">
          <xdr:nvSpPr>
            <xdr:cNvPr id="7178" name="Spinner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0</xdr:rowOff>
        </xdr:from>
        <xdr:to>
          <xdr:col>3</xdr:col>
          <xdr:colOff>266700</xdr:colOff>
          <xdr:row>0</xdr:row>
          <xdr:rowOff>0</xdr:rowOff>
        </xdr:to>
        <xdr:sp macro="" textlink="">
          <xdr:nvSpPr>
            <xdr:cNvPr id="7180" name="Spinner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3</xdr:col>
          <xdr:colOff>260350</xdr:colOff>
          <xdr:row>0</xdr:row>
          <xdr:rowOff>0</xdr:rowOff>
        </xdr:to>
        <xdr:sp macro="" textlink="">
          <xdr:nvSpPr>
            <xdr:cNvPr id="7191" name="Spinner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FPA3211/Desktop/personnels/personnel%20BOUSSEMGHO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رئيسية"/>
      <sheetName val="القائمة الاسمية"/>
      <sheetName val="البيانات"/>
      <sheetName val="البيانات للطباعة "/>
      <sheetName val="شهادة عمل"/>
      <sheetName val="كشف الراتب"/>
      <sheetName val="ترقية"/>
      <sheetName val="ترقية الجماعي "/>
      <sheetName val="استمارة التنقيط السنوي "/>
      <sheetName val="نقطة المردودية "/>
      <sheetName val="Feuil1"/>
      <sheetName val="Feuil1 (2)"/>
      <sheetName val="Feuil5"/>
      <sheetName val="العنوان ورقم الهاتف "/>
      <sheetName val="ترقية الجماعي  (2)"/>
    </sheetNames>
    <sheetDataSet>
      <sheetData sheetId="0"/>
      <sheetData sheetId="1">
        <row r="2">
          <cell r="D2">
            <v>1</v>
          </cell>
        </row>
        <row r="4">
          <cell r="A4" t="str">
            <v xml:space="preserve">الرقم </v>
          </cell>
          <cell r="B4" t="str">
            <v>اللقب</v>
          </cell>
          <cell r="C4" t="str">
            <v>الاسم</v>
          </cell>
          <cell r="D4" t="str">
            <v>تاريخ الميلاد</v>
          </cell>
          <cell r="E4" t="str">
            <v>مكان الميلاد</v>
          </cell>
          <cell r="F4" t="str">
            <v xml:space="preserve">اسم الاب </v>
          </cell>
          <cell r="G4" t="str">
            <v xml:space="preserve">لقب واسم الام </v>
          </cell>
          <cell r="H4" t="str">
            <v>الحالة العائلية</v>
          </cell>
          <cell r="I4" t="str">
            <v>عدد الاولاد</v>
          </cell>
          <cell r="J4" t="str">
            <v xml:space="preserve">رقم الضمان
 الاجتماعي </v>
          </cell>
          <cell r="K4" t="str">
            <v xml:space="preserve">العنوان </v>
          </cell>
          <cell r="L4" t="str">
            <v xml:space="preserve">الشهادة </v>
          </cell>
          <cell r="M4" t="str">
            <v>الاختصاص</v>
          </cell>
          <cell r="N4" t="str">
            <v>الرتبة</v>
          </cell>
          <cell r="O4" t="str">
            <v>تاريخ التعيين</v>
          </cell>
          <cell r="P4" t="str">
            <v xml:space="preserve">مقرر
 التعيين
 رقم </v>
          </cell>
          <cell r="Q4" t="str">
            <v xml:space="preserve">تاريخ
 مقرر 
التعيين </v>
          </cell>
          <cell r="R4" t="str">
            <v>تاريخ الترسيم</v>
          </cell>
          <cell r="S4" t="str">
            <v xml:space="preserve">مقرر
الترسيم
 رقم </v>
          </cell>
          <cell r="T4" t="str">
            <v>تاريخ
مقرر
الترسيم</v>
          </cell>
          <cell r="U4" t="str">
            <v>الدرجة</v>
          </cell>
          <cell r="V4" t="str">
            <v>تاريخ سريان 
اخر درجة</v>
          </cell>
          <cell r="W4" t="str">
            <v xml:space="preserve">رقم الهاتف </v>
          </cell>
          <cell r="X4" t="str">
            <v xml:space="preserve">المنصب الحالي </v>
          </cell>
          <cell r="Y4" t="str">
            <v>تاريخ التعيين</v>
          </cell>
          <cell r="Z4" t="str">
            <v xml:space="preserve">مقرر
 التعيين
 رقم </v>
          </cell>
          <cell r="AA4" t="str">
            <v>تاريخ
 المقرر</v>
          </cell>
          <cell r="AB4" t="str">
            <v>تاريخ الترسيم</v>
          </cell>
          <cell r="AC4" t="str">
            <v xml:space="preserve">مقرر
الترسيم
 رقم </v>
          </cell>
          <cell r="AD4" t="str">
            <v>تاريخ
 المقرر</v>
          </cell>
          <cell r="AE4" t="str">
            <v>سبب
 التوقيف</v>
          </cell>
          <cell r="AF4" t="str">
            <v>تاريخ
 التوقيف</v>
          </cell>
          <cell r="AG4" t="str">
            <v xml:space="preserve">مقرر
التوقيف
 رقم </v>
          </cell>
          <cell r="AH4" t="str">
            <v>تاريخ
 المقرر</v>
          </cell>
          <cell r="AI4" t="str">
            <v xml:space="preserve">الحساب البريدي </v>
          </cell>
          <cell r="AJ4" t="str">
            <v>مفتاح</v>
          </cell>
          <cell r="AK4" t="str">
            <v>الاسم 
بالحروف الاتينية</v>
          </cell>
          <cell r="AL4" t="str">
            <v>اللقب
 باللحروف الاتينية</v>
          </cell>
          <cell r="AM4" t="str">
            <v>رقم 
عقد 
الميلاد</v>
          </cell>
          <cell r="AN4" t="str">
            <v>الجنس
M/F</v>
          </cell>
          <cell r="AO4" t="str">
            <v>الاسم + اللقب  
بالحروف الاتينية</v>
          </cell>
          <cell r="AP4" t="str">
            <v>رقم  التعريف الوطني في البطاقة  البيومترية</v>
          </cell>
          <cell r="AQ4" t="str">
            <v xml:space="preserve">الوظيفة </v>
          </cell>
          <cell r="AR4" t="str">
            <v>اللقب+الاسم</v>
          </cell>
        </row>
        <row r="5">
          <cell r="A5">
            <v>1</v>
          </cell>
          <cell r="B5" t="str">
            <v xml:space="preserve">شنيخــــــار </v>
          </cell>
          <cell r="C5" t="str">
            <v xml:space="preserve"> بوبكــــــــر</v>
          </cell>
          <cell r="D5">
            <v>25146</v>
          </cell>
          <cell r="E5" t="str">
            <v>بوقطب</v>
          </cell>
          <cell r="F5" t="str">
            <v>يحـــــــــــي</v>
          </cell>
          <cell r="G5" t="str">
            <v xml:space="preserve">عيدات مسعودة </v>
          </cell>
          <cell r="H5" t="str">
            <v>متزوج</v>
          </cell>
          <cell r="I5">
            <v>3</v>
          </cell>
          <cell r="J5" t="str">
            <v>68 0283 0058 40</v>
          </cell>
          <cell r="K5" t="str">
            <v xml:space="preserve">بوقطب </v>
          </cell>
          <cell r="L5" t="str">
            <v>مهندس دولة</v>
          </cell>
          <cell r="M5" t="str">
            <v>الكترونيك</v>
          </cell>
          <cell r="N5" t="str">
            <v>أستاذ متخصص في التكوين والتعليم المهنيين رتبة 02</v>
          </cell>
          <cell r="O5">
            <v>37226</v>
          </cell>
          <cell r="P5">
            <v>27</v>
          </cell>
          <cell r="Q5">
            <v>37251</v>
          </cell>
          <cell r="R5">
            <v>37500</v>
          </cell>
          <cell r="S5">
            <v>63</v>
          </cell>
          <cell r="T5">
            <v>38319</v>
          </cell>
          <cell r="U5">
            <v>8</v>
          </cell>
          <cell r="V5">
            <v>43252</v>
          </cell>
          <cell r="W5" t="str">
            <v>0778489923</v>
          </cell>
          <cell r="X5" t="str">
            <v xml:space="preserve">مديـــــــــــــر مركــــــــــــــز </v>
          </cell>
          <cell r="Y5">
            <v>41609</v>
          </cell>
          <cell r="Z5">
            <v>366</v>
          </cell>
          <cell r="AA5">
            <v>41639</v>
          </cell>
          <cell r="AE5" t="str">
            <v>عامـــــــــــــــــل</v>
          </cell>
          <cell r="AF5" t="str">
            <v>غاية يومنا هذا</v>
          </cell>
          <cell r="AI5">
            <v>2366923</v>
          </cell>
          <cell r="AJ5">
            <v>13</v>
          </cell>
          <cell r="AK5" t="str">
            <v>BOUBEKEUR</v>
          </cell>
          <cell r="AL5" t="str">
            <v>CHENIKHAR</v>
          </cell>
          <cell r="AM5" t="str">
            <v>283</v>
          </cell>
          <cell r="AN5" t="str">
            <v>M</v>
          </cell>
          <cell r="AO5" t="str">
            <v>CHENIKHAR  BOUBEKEUR</v>
          </cell>
          <cell r="AP5" t="str">
            <v>109681152002830002</v>
          </cell>
          <cell r="AQ5" t="str">
            <v xml:space="preserve">مديـــــــــــــر مركــــــــــــــز </v>
          </cell>
          <cell r="AR5" t="str">
            <v>شنيخــــــار  بوبكــــــــر</v>
          </cell>
          <cell r="AT5">
            <v>1</v>
          </cell>
          <cell r="AU5" t="str">
            <v>شنيخــــــار  بوبكــــــــر</v>
          </cell>
          <cell r="AV5" t="str">
            <v>أستاذ متخصص في التكوين والتعليم المهنيين رتبة 02</v>
          </cell>
          <cell r="AW5">
            <v>13</v>
          </cell>
          <cell r="AX5">
            <v>8</v>
          </cell>
          <cell r="AY5" t="str">
            <v>578</v>
          </cell>
          <cell r="AZ5" t="str">
            <v>+</v>
          </cell>
          <cell r="BA5">
            <v>231</v>
          </cell>
          <cell r="BB5">
            <v>26010</v>
          </cell>
          <cell r="BC5">
            <v>10395</v>
          </cell>
          <cell r="BD5">
            <v>18990</v>
          </cell>
          <cell r="BE5">
            <v>0</v>
          </cell>
          <cell r="BF5">
            <v>0</v>
          </cell>
          <cell r="BG5">
            <v>1518.3</v>
          </cell>
          <cell r="BH5">
            <v>18202.5</v>
          </cell>
          <cell r="BI5">
            <v>0</v>
          </cell>
          <cell r="BJ5">
            <v>3000</v>
          </cell>
          <cell r="BK5">
            <v>16382.25</v>
          </cell>
          <cell r="BL5">
            <v>1500</v>
          </cell>
          <cell r="BN5">
            <v>8323.2000000000007</v>
          </cell>
          <cell r="BO5">
            <v>5460.75</v>
          </cell>
          <cell r="BP5">
            <v>0</v>
          </cell>
          <cell r="BQ5">
            <v>922.5</v>
          </cell>
          <cell r="BR5">
            <v>110704.5</v>
          </cell>
          <cell r="BS5">
            <v>9880.3799999999992</v>
          </cell>
          <cell r="BT5">
            <v>98380</v>
          </cell>
          <cell r="BU5">
            <v>23014</v>
          </cell>
          <cell r="BV5">
            <v>0</v>
          </cell>
          <cell r="BW5">
            <v>77810.12</v>
          </cell>
          <cell r="BY5">
            <v>1</v>
          </cell>
          <cell r="BZ5" t="str">
            <v xml:space="preserve">شنيخــــــار </v>
          </cell>
          <cell r="CA5" t="str">
            <v xml:space="preserve"> بوبكــــــــر</v>
          </cell>
          <cell r="CB5">
            <v>38322</v>
          </cell>
          <cell r="CC5">
            <v>38777</v>
          </cell>
          <cell r="CD5">
            <v>39600</v>
          </cell>
          <cell r="CE5">
            <v>40330</v>
          </cell>
          <cell r="CF5">
            <v>41061</v>
          </cell>
          <cell r="CG5">
            <v>41791</v>
          </cell>
          <cell r="CH5">
            <v>42522</v>
          </cell>
          <cell r="CI5">
            <v>43252</v>
          </cell>
          <cell r="CO5">
            <v>1</v>
          </cell>
          <cell r="CP5" t="str">
            <v>Formation  Pédagogique</v>
          </cell>
          <cell r="CQ5" t="str">
            <v>IFP  SBA</v>
          </cell>
          <cell r="CR5">
            <v>37268</v>
          </cell>
          <cell r="CS5">
            <v>37419</v>
          </cell>
          <cell r="CT5" t="str">
            <v>Méthodes Pédagogiques</v>
          </cell>
          <cell r="CU5" t="str">
            <v xml:space="preserve">IFP  Sétif </v>
          </cell>
          <cell r="CV5">
            <v>37688</v>
          </cell>
          <cell r="CW5">
            <v>37692</v>
          </cell>
          <cell r="CX5" t="str">
            <v>Automates Programmables</v>
          </cell>
          <cell r="CY5" t="str">
            <v>IFP  Sidi Bel Abess</v>
          </cell>
          <cell r="CZ5">
            <v>37835</v>
          </cell>
          <cell r="DA5">
            <v>37839</v>
          </cell>
          <cell r="DB5" t="str">
            <v>Suivi et maintenance des équipements informatique</v>
          </cell>
          <cell r="DC5" t="str">
            <v xml:space="preserve">IFP Bir khadem </v>
          </cell>
          <cell r="DD5">
            <v>37898</v>
          </cell>
          <cell r="DE5">
            <v>37902</v>
          </cell>
          <cell r="DF5" t="str">
            <v>Réalisation d’une page WEB</v>
          </cell>
          <cell r="DG5" t="str">
            <v>IFP  Sidi Bel Abess</v>
          </cell>
          <cell r="DH5">
            <v>38185</v>
          </cell>
          <cell r="DI5">
            <v>38189</v>
          </cell>
          <cell r="DJ5" t="str">
            <v xml:space="preserve">Power point </v>
          </cell>
          <cell r="DK5" t="str">
            <v>IFP  Sidi Bel Abess</v>
          </cell>
          <cell r="DL5">
            <v>38542</v>
          </cell>
          <cell r="DM5">
            <v>38553</v>
          </cell>
          <cell r="DN5" t="str">
            <v>Approche par compétence</v>
          </cell>
          <cell r="DO5" t="str">
            <v>IFP  Sidi Bel Abess</v>
          </cell>
          <cell r="DP5">
            <v>38766</v>
          </cell>
          <cell r="DQ5">
            <v>38770</v>
          </cell>
          <cell r="DR5" t="str">
            <v xml:space="preserve">Micro contrôleur  PIC </v>
          </cell>
          <cell r="DS5" t="str">
            <v>IFP  Sidi Bel Abess</v>
          </cell>
          <cell r="DT5">
            <v>39396</v>
          </cell>
          <cell r="DU5">
            <v>39400</v>
          </cell>
          <cell r="DV5" t="str">
            <v xml:space="preserve">MTPS </v>
          </cell>
          <cell r="DW5" t="str">
            <v>IFP  Sidi Bel Abess</v>
          </cell>
          <cell r="DX5">
            <v>39411</v>
          </cell>
          <cell r="DY5">
            <v>39413</v>
          </cell>
          <cell r="DZ5" t="str">
            <v>Anglais Niveau I (PLA 1)</v>
          </cell>
          <cell r="EA5" t="str">
            <v>IFP Bir khadem</v>
          </cell>
          <cell r="EB5">
            <v>39459</v>
          </cell>
          <cell r="EC5">
            <v>39470</v>
          </cell>
          <cell r="ED5" t="str">
            <v>Création d’un film de qualité</v>
          </cell>
          <cell r="EE5" t="str">
            <v>IFP  Sidi Bel Abess</v>
          </cell>
          <cell r="EF5">
            <v>39508</v>
          </cell>
          <cell r="EG5">
            <v>39512</v>
          </cell>
          <cell r="EH5" t="str">
            <v>SPSS Niveau 2</v>
          </cell>
          <cell r="EI5" t="str">
            <v>IFP  Sidi Bel Abess</v>
          </cell>
          <cell r="EJ5">
            <v>39781</v>
          </cell>
          <cell r="EK5" t="str">
            <v xml:space="preserve"> 02/12/2008</v>
          </cell>
          <cell r="EL5" t="str">
            <v>Création de site web statique</v>
          </cell>
          <cell r="EM5" t="str">
            <v>IFP  Sétif</v>
          </cell>
          <cell r="EN5">
            <v>39942</v>
          </cell>
          <cell r="EO5" t="str">
            <v xml:space="preserve"> 13/05/2009</v>
          </cell>
        </row>
        <row r="6">
          <cell r="A6">
            <v>2</v>
          </cell>
          <cell r="B6" t="str">
            <v xml:space="preserve">رريب الله </v>
          </cell>
          <cell r="C6" t="str">
            <v xml:space="preserve"> محمد</v>
          </cell>
          <cell r="D6">
            <v>31886</v>
          </cell>
          <cell r="E6" t="str">
            <v>وادي رهيو</v>
          </cell>
          <cell r="F6" t="str">
            <v>عبد القادر</v>
          </cell>
          <cell r="G6" t="str">
            <v>بن كلثوم خديجة</v>
          </cell>
          <cell r="H6" t="str">
            <v>متزوج</v>
          </cell>
          <cell r="I6">
            <v>2</v>
          </cell>
          <cell r="J6" t="str">
            <v>87 0819 0060 45</v>
          </cell>
          <cell r="K6" t="str">
            <v xml:space="preserve">واد رهيو - غليزان </v>
          </cell>
          <cell r="L6" t="str">
            <v>ليسانس</v>
          </cell>
          <cell r="M6" t="str">
            <v>اقتصاد</v>
          </cell>
          <cell r="N6" t="str">
            <v>مقتصد مسير</v>
          </cell>
          <cell r="O6">
            <v>42338</v>
          </cell>
          <cell r="P6">
            <v>40</v>
          </cell>
          <cell r="Q6">
            <v>42346</v>
          </cell>
          <cell r="R6">
            <v>42143</v>
          </cell>
          <cell r="S6">
            <v>8</v>
          </cell>
          <cell r="T6">
            <v>42331</v>
          </cell>
          <cell r="U6">
            <v>1</v>
          </cell>
          <cell r="V6">
            <v>42614</v>
          </cell>
          <cell r="W6" t="str">
            <v>0661559330</v>
          </cell>
          <cell r="X6" t="str">
            <v xml:space="preserve">نقــــــــــــــــــــل </v>
          </cell>
          <cell r="AE6" t="str">
            <v xml:space="preserve">نقــــــــــــــــــــل </v>
          </cell>
          <cell r="AF6">
            <v>42834</v>
          </cell>
          <cell r="AG6">
            <v>1</v>
          </cell>
          <cell r="AH6">
            <v>42834</v>
          </cell>
          <cell r="AI6" t="str">
            <v>0008532520</v>
          </cell>
          <cell r="AJ6">
            <v>73</v>
          </cell>
          <cell r="AK6" t="str">
            <v>MOHAMED</v>
          </cell>
          <cell r="AL6" t="str">
            <v>RERIB ELLAH</v>
          </cell>
          <cell r="AN6" t="str">
            <v>M</v>
          </cell>
          <cell r="AO6" t="str">
            <v>RERIB ELLAH  MOHAMED</v>
          </cell>
          <cell r="AQ6" t="str">
            <v xml:space="preserve">نقــــــــــــــــــــل </v>
          </cell>
          <cell r="AR6" t="str">
            <v>رريب الله  محمد</v>
          </cell>
          <cell r="AT6">
            <v>2</v>
          </cell>
          <cell r="AU6" t="str">
            <v>رريب الله  محمد</v>
          </cell>
          <cell r="AV6" t="str">
            <v>مقتصد مسير</v>
          </cell>
          <cell r="AW6">
            <v>13</v>
          </cell>
          <cell r="AX6">
            <v>1</v>
          </cell>
          <cell r="AY6" t="str">
            <v>578</v>
          </cell>
          <cell r="AZ6" t="str">
            <v>+</v>
          </cell>
          <cell r="BA6">
            <v>29</v>
          </cell>
          <cell r="BB6">
            <v>26010</v>
          </cell>
          <cell r="BC6">
            <v>1305</v>
          </cell>
          <cell r="BE6">
            <v>0</v>
          </cell>
          <cell r="BF6">
            <v>0</v>
          </cell>
          <cell r="BG6">
            <v>1367.1</v>
          </cell>
          <cell r="BH6">
            <v>13657.5</v>
          </cell>
          <cell r="BI6">
            <v>0</v>
          </cell>
          <cell r="BJ6">
            <v>3000</v>
          </cell>
          <cell r="BK6">
            <v>12291.75</v>
          </cell>
          <cell r="BL6">
            <v>1500</v>
          </cell>
          <cell r="BO6">
            <v>4097.25</v>
          </cell>
          <cell r="BP6">
            <v>0</v>
          </cell>
          <cell r="BQ6">
            <v>600</v>
          </cell>
          <cell r="BR6">
            <v>63828.6</v>
          </cell>
          <cell r="BS6">
            <v>5690.5739999999996</v>
          </cell>
          <cell r="BT6">
            <v>56170</v>
          </cell>
          <cell r="BU6">
            <v>10351</v>
          </cell>
          <cell r="BV6">
            <v>0</v>
          </cell>
          <cell r="BW6">
            <v>47787.025999999998</v>
          </cell>
          <cell r="BY6">
            <v>2</v>
          </cell>
          <cell r="BZ6" t="str">
            <v xml:space="preserve">رريب الله </v>
          </cell>
          <cell r="CA6" t="str">
            <v xml:space="preserve"> محمد</v>
          </cell>
          <cell r="CB6">
            <v>42614</v>
          </cell>
          <cell r="CO6">
            <v>2</v>
          </cell>
        </row>
        <row r="7">
          <cell r="A7">
            <v>3</v>
          </cell>
          <cell r="B7" t="str">
            <v>عثماني</v>
          </cell>
          <cell r="C7" t="str">
            <v xml:space="preserve"> صلاح الدين </v>
          </cell>
          <cell r="D7">
            <v>30060</v>
          </cell>
          <cell r="E7" t="str">
            <v>مغرار</v>
          </cell>
          <cell r="F7" t="str">
            <v>عبد القادر</v>
          </cell>
          <cell r="G7" t="str">
            <v>بن يوس فاطيمة</v>
          </cell>
          <cell r="H7" t="str">
            <v>متزوج</v>
          </cell>
          <cell r="I7">
            <v>0</v>
          </cell>
          <cell r="J7" t="str">
            <v>82 0021 0226 64</v>
          </cell>
          <cell r="K7" t="str">
            <v xml:space="preserve">شارع بلية لحبيب الشلالة الظهرانية </v>
          </cell>
          <cell r="L7" t="str">
            <v>ليسانس</v>
          </cell>
          <cell r="M7" t="str">
            <v>علم النفس</v>
          </cell>
          <cell r="N7" t="str">
            <v>مستشار التوجيه و التقييم و الادماج المهنيين</v>
          </cell>
          <cell r="O7">
            <v>41835</v>
          </cell>
          <cell r="P7">
            <v>17</v>
          </cell>
          <cell r="Q7">
            <v>41857</v>
          </cell>
          <cell r="R7">
            <v>42200</v>
          </cell>
          <cell r="S7">
            <v>41</v>
          </cell>
          <cell r="T7">
            <v>42369</v>
          </cell>
          <cell r="U7">
            <v>2</v>
          </cell>
          <cell r="V7">
            <v>43296</v>
          </cell>
          <cell r="W7" t="str">
            <v>0659207527</v>
          </cell>
          <cell r="AE7" t="str">
            <v>عامـــــــــــــــــل</v>
          </cell>
          <cell r="AF7" t="str">
            <v>غاية يومنا هذا</v>
          </cell>
          <cell r="AI7" t="str">
            <v>0018254777</v>
          </cell>
          <cell r="AJ7">
            <v>38</v>
          </cell>
          <cell r="AK7" t="str">
            <v>SALAHEDDINE</v>
          </cell>
          <cell r="AL7" t="str">
            <v>OTMANI</v>
          </cell>
          <cell r="AM7" t="str">
            <v>021</v>
          </cell>
          <cell r="AN7" t="str">
            <v>M</v>
          </cell>
          <cell r="AO7" t="str">
            <v>OTMANI  SALAHEDDINE</v>
          </cell>
          <cell r="AQ7" t="str">
            <v xml:space="preserve">رئيس مصلحة التكوين الحضوري </v>
          </cell>
          <cell r="AR7" t="str">
            <v xml:space="preserve">عثماني صلاح الدين </v>
          </cell>
          <cell r="AT7">
            <v>3</v>
          </cell>
          <cell r="AU7" t="str">
            <v xml:space="preserve">عثماني صلاح الدين </v>
          </cell>
          <cell r="AV7" t="str">
            <v>مستشار التوجيه و التقييم و الادماج المهنيين</v>
          </cell>
          <cell r="AW7">
            <v>12</v>
          </cell>
          <cell r="AX7">
            <v>2</v>
          </cell>
          <cell r="AY7" t="str">
            <v>537</v>
          </cell>
          <cell r="AZ7" t="str">
            <v>+</v>
          </cell>
          <cell r="BA7">
            <v>54</v>
          </cell>
          <cell r="BB7">
            <v>24165</v>
          </cell>
          <cell r="BC7">
            <v>2430</v>
          </cell>
          <cell r="BE7">
            <v>0</v>
          </cell>
          <cell r="BF7">
            <v>0</v>
          </cell>
          <cell r="BG7">
            <v>1367.1</v>
          </cell>
          <cell r="BH7">
            <v>13297.5</v>
          </cell>
          <cell r="BI7">
            <v>1000</v>
          </cell>
          <cell r="BJ7">
            <v>2500</v>
          </cell>
          <cell r="BK7">
            <v>10638</v>
          </cell>
          <cell r="BL7">
            <v>1500</v>
          </cell>
          <cell r="BN7">
            <v>1933.2</v>
          </cell>
          <cell r="BO7">
            <v>3989.25</v>
          </cell>
          <cell r="BP7">
            <v>0</v>
          </cell>
          <cell r="BQ7">
            <v>0</v>
          </cell>
          <cell r="BR7">
            <v>62820.049999999996</v>
          </cell>
          <cell r="BS7">
            <v>5563.8044999999993</v>
          </cell>
          <cell r="BT7">
            <v>54880</v>
          </cell>
          <cell r="BU7">
            <v>9964</v>
          </cell>
          <cell r="BV7">
            <v>0</v>
          </cell>
          <cell r="BW7">
            <v>47292.245499999997</v>
          </cell>
          <cell r="BY7">
            <v>3</v>
          </cell>
          <cell r="BZ7" t="str">
            <v>عثماني</v>
          </cell>
          <cell r="CA7" t="str">
            <v xml:space="preserve"> صلاح الدين </v>
          </cell>
          <cell r="CB7">
            <v>42750</v>
          </cell>
          <cell r="CC7">
            <v>43296</v>
          </cell>
          <cell r="CO7">
            <v>3</v>
          </cell>
        </row>
        <row r="8">
          <cell r="A8">
            <v>4</v>
          </cell>
          <cell r="B8" t="str">
            <v xml:space="preserve">لحسين </v>
          </cell>
          <cell r="C8" t="str">
            <v xml:space="preserve"> عائشة </v>
          </cell>
          <cell r="D8">
            <v>33082</v>
          </cell>
          <cell r="E8" t="str">
            <v>الشــــــــــــــــلالة</v>
          </cell>
          <cell r="F8" t="str">
            <v>الطيب</v>
          </cell>
          <cell r="G8" t="str">
            <v>ماوي يمينة</v>
          </cell>
          <cell r="H8" t="str">
            <v>متزوجة</v>
          </cell>
          <cell r="I8">
            <v>0</v>
          </cell>
          <cell r="J8" t="str">
            <v>90 0058 0416 51</v>
          </cell>
          <cell r="K8" t="str">
            <v xml:space="preserve">الشـــــــــــــــــلالة </v>
          </cell>
          <cell r="L8" t="str">
            <v>ليسانس</v>
          </cell>
          <cell r="M8" t="str">
            <v>اعلام آلــــــــي</v>
          </cell>
          <cell r="N8" t="str">
            <v>أستاذ متخصص في التكوين والتعليم المهنيين رتبة 01</v>
          </cell>
          <cell r="O8">
            <v>42186</v>
          </cell>
          <cell r="P8">
            <v>28</v>
          </cell>
          <cell r="Q8">
            <v>42197</v>
          </cell>
          <cell r="R8" t="str">
            <v>X</v>
          </cell>
          <cell r="S8" t="str">
            <v>X</v>
          </cell>
          <cell r="T8" t="str">
            <v>X</v>
          </cell>
          <cell r="V8" t="str">
            <v>X</v>
          </cell>
          <cell r="W8" t="str">
            <v>0698842206</v>
          </cell>
          <cell r="X8" t="str">
            <v>استقــــــــــــالة</v>
          </cell>
          <cell r="AE8" t="str">
            <v>استقــــــــــــالة</v>
          </cell>
          <cell r="AF8">
            <v>42284</v>
          </cell>
          <cell r="AG8">
            <v>37</v>
          </cell>
          <cell r="AH8">
            <v>42296</v>
          </cell>
          <cell r="AI8" t="str">
            <v>12396044</v>
          </cell>
          <cell r="AJ8" t="str">
            <v>08</v>
          </cell>
          <cell r="AK8" t="str">
            <v>AICHA</v>
          </cell>
          <cell r="AL8" t="str">
            <v xml:space="preserve">LAHCINE </v>
          </cell>
          <cell r="AN8" t="str">
            <v>F</v>
          </cell>
          <cell r="AO8" t="str">
            <v>LAHCINE   AICHA</v>
          </cell>
          <cell r="AQ8" t="str">
            <v>استقــــــــــــالة</v>
          </cell>
          <cell r="AR8" t="str">
            <v xml:space="preserve">لحسين  عائشة </v>
          </cell>
          <cell r="AT8">
            <v>4</v>
          </cell>
          <cell r="AU8" t="str">
            <v xml:space="preserve">لحسين  عائشة </v>
          </cell>
          <cell r="AV8" t="str">
            <v>أستاذ متخصص في التكوين والتعليم المهنيين رتبة 01</v>
          </cell>
          <cell r="AW8">
            <v>12</v>
          </cell>
          <cell r="AX8">
            <v>0</v>
          </cell>
          <cell r="AY8" t="str">
            <v>537</v>
          </cell>
          <cell r="AZ8" t="str">
            <v>+</v>
          </cell>
          <cell r="BA8">
            <v>0</v>
          </cell>
          <cell r="BB8">
            <v>24165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1260</v>
          </cell>
          <cell r="BH8">
            <v>12082.5</v>
          </cell>
          <cell r="BI8">
            <v>1000</v>
          </cell>
          <cell r="BJ8">
            <v>2500</v>
          </cell>
          <cell r="BK8">
            <v>9666</v>
          </cell>
          <cell r="BL8">
            <v>1500</v>
          </cell>
          <cell r="BN8">
            <v>0</v>
          </cell>
          <cell r="BO8">
            <v>3624.75</v>
          </cell>
          <cell r="BP8">
            <v>0</v>
          </cell>
          <cell r="BQ8">
            <v>0</v>
          </cell>
          <cell r="BR8">
            <v>55798.25</v>
          </cell>
          <cell r="BS8">
            <v>4931.8424999999997</v>
          </cell>
          <cell r="BT8">
            <v>48600</v>
          </cell>
          <cell r="BU8">
            <v>8080</v>
          </cell>
          <cell r="BV8">
            <v>0</v>
          </cell>
          <cell r="BW8">
            <v>42786.407500000001</v>
          </cell>
          <cell r="BY8">
            <v>4</v>
          </cell>
          <cell r="BZ8" t="str">
            <v xml:space="preserve">لحسين </v>
          </cell>
          <cell r="CA8" t="str">
            <v xml:space="preserve"> عائشة </v>
          </cell>
          <cell r="CO8">
            <v>4</v>
          </cell>
        </row>
        <row r="9">
          <cell r="A9">
            <v>5</v>
          </cell>
          <cell r="B9" t="str">
            <v xml:space="preserve">بلحــــــــاج </v>
          </cell>
          <cell r="C9" t="str">
            <v xml:space="preserve"> عبد الحفيظ</v>
          </cell>
          <cell r="D9">
            <v>30087</v>
          </cell>
          <cell r="E9" t="str">
            <v>عين الصفراء</v>
          </cell>
          <cell r="F9" t="str">
            <v>امحمد</v>
          </cell>
          <cell r="G9" t="str">
            <v>عزيزي رقية</v>
          </cell>
          <cell r="H9" t="str">
            <v>أعزب</v>
          </cell>
          <cell r="I9">
            <v>0</v>
          </cell>
          <cell r="J9" t="str">
            <v>82 0432 0245 54</v>
          </cell>
          <cell r="K9" t="str">
            <v xml:space="preserve">   شارع رقم 10 الاخوين نحيلي بوسمغون </v>
          </cell>
          <cell r="L9" t="str">
            <v xml:space="preserve">شهادة الدرسات التطبيقية </v>
          </cell>
          <cell r="M9" t="str">
            <v>اعلام آلــــــــي</v>
          </cell>
          <cell r="N9" t="str">
            <v>أستاذ  التكوين المهني</v>
          </cell>
          <cell r="O9">
            <v>41835</v>
          </cell>
          <cell r="P9">
            <v>15</v>
          </cell>
          <cell r="Q9">
            <v>41857</v>
          </cell>
          <cell r="R9">
            <v>42200</v>
          </cell>
          <cell r="S9">
            <v>18</v>
          </cell>
          <cell r="T9">
            <v>42733</v>
          </cell>
          <cell r="U9">
            <v>1</v>
          </cell>
          <cell r="V9">
            <v>42750</v>
          </cell>
          <cell r="W9" t="str">
            <v>0666036868</v>
          </cell>
          <cell r="AE9" t="str">
            <v>عامـــــــــــــــــل</v>
          </cell>
          <cell r="AF9" t="str">
            <v>غاية يومنا هذا</v>
          </cell>
          <cell r="AI9" t="str">
            <v>57670 99</v>
          </cell>
          <cell r="AJ9">
            <v>91</v>
          </cell>
          <cell r="AK9" t="str">
            <v>ABDELHAFID</v>
          </cell>
          <cell r="AL9" t="str">
            <v>BELHADJ</v>
          </cell>
          <cell r="AM9" t="str">
            <v>432</v>
          </cell>
          <cell r="AN9" t="str">
            <v>M</v>
          </cell>
          <cell r="AO9" t="str">
            <v>BELHADJ  ABDELHAFID</v>
          </cell>
          <cell r="AQ9" t="str">
            <v>أستاذ  التكوين المهني</v>
          </cell>
          <cell r="AR9" t="str">
            <v>بلحــــــــاج  عبد الحفيظ</v>
          </cell>
          <cell r="AT9">
            <v>5</v>
          </cell>
          <cell r="AU9" t="str">
            <v>بلحــــــــاج  عبد الحفيظ</v>
          </cell>
          <cell r="AV9" t="str">
            <v>أستاذ  التكوين المهني</v>
          </cell>
          <cell r="AW9">
            <v>10</v>
          </cell>
          <cell r="AX9">
            <v>1</v>
          </cell>
          <cell r="AY9" t="str">
            <v>453</v>
          </cell>
          <cell r="AZ9" t="str">
            <v>+</v>
          </cell>
          <cell r="BA9">
            <v>23</v>
          </cell>
          <cell r="BB9">
            <v>20385</v>
          </cell>
          <cell r="BC9">
            <v>1035</v>
          </cell>
          <cell r="BD9">
            <v>0</v>
          </cell>
          <cell r="BE9">
            <v>0</v>
          </cell>
          <cell r="BF9">
            <v>0</v>
          </cell>
          <cell r="BG9">
            <v>1260</v>
          </cell>
          <cell r="BH9">
            <v>0</v>
          </cell>
          <cell r="BI9">
            <v>0</v>
          </cell>
          <cell r="BJ9">
            <v>2000</v>
          </cell>
          <cell r="BK9">
            <v>8568</v>
          </cell>
          <cell r="BL9">
            <v>3100</v>
          </cell>
          <cell r="BN9">
            <v>815.4</v>
          </cell>
          <cell r="BO9">
            <v>3213</v>
          </cell>
          <cell r="BP9">
            <v>0</v>
          </cell>
          <cell r="BQ9">
            <v>0</v>
          </cell>
          <cell r="BR9">
            <v>40376.400000000001</v>
          </cell>
          <cell r="BS9">
            <v>3633.8760000000002</v>
          </cell>
          <cell r="BT9">
            <v>35480</v>
          </cell>
          <cell r="BU9">
            <v>4144</v>
          </cell>
          <cell r="BV9">
            <v>0</v>
          </cell>
          <cell r="BW9">
            <v>32598.524000000005</v>
          </cell>
          <cell r="BY9">
            <v>5</v>
          </cell>
          <cell r="BZ9" t="str">
            <v xml:space="preserve">بلحــــــــاج </v>
          </cell>
          <cell r="CA9" t="str">
            <v xml:space="preserve"> عبد الحفيظ</v>
          </cell>
          <cell r="CB9">
            <v>42750</v>
          </cell>
          <cell r="CO9">
            <v>5</v>
          </cell>
          <cell r="CP9" t="str">
            <v xml:space="preserve">التربص البيداعوجي </v>
          </cell>
          <cell r="CQ9" t="str">
            <v>IFP SBA</v>
          </cell>
          <cell r="CR9">
            <v>42379</v>
          </cell>
          <cell r="CS9">
            <v>42656</v>
          </cell>
        </row>
        <row r="10">
          <cell r="A10">
            <v>6</v>
          </cell>
          <cell r="B10" t="str">
            <v xml:space="preserve">داود </v>
          </cell>
          <cell r="C10" t="str">
            <v xml:space="preserve"> عبد الجبار</v>
          </cell>
          <cell r="D10">
            <v>29627</v>
          </cell>
          <cell r="E10" t="str">
            <v>حاسي بحبح  الجلفة</v>
          </cell>
          <cell r="F10" t="str">
            <v>أكمل</v>
          </cell>
          <cell r="G10" t="str">
            <v>أكمل</v>
          </cell>
          <cell r="H10" t="str">
            <v>متزوج</v>
          </cell>
          <cell r="I10">
            <v>3</v>
          </cell>
          <cell r="J10" t="str">
            <v>81 0179 0201 55</v>
          </cell>
          <cell r="K10" t="str">
            <v>حي 202 بنايا 740/09حاسي بحبح</v>
          </cell>
          <cell r="L10" t="str">
            <v>تقني سامي</v>
          </cell>
          <cell r="M10" t="str">
            <v>دباغة وجلود</v>
          </cell>
          <cell r="N10" t="str">
            <v>أستاذ  التكوين المهني</v>
          </cell>
          <cell r="O10">
            <v>42278</v>
          </cell>
          <cell r="P10">
            <v>32</v>
          </cell>
          <cell r="Q10">
            <v>42282</v>
          </cell>
          <cell r="R10">
            <v>41037</v>
          </cell>
          <cell r="S10">
            <v>16</v>
          </cell>
          <cell r="T10">
            <v>41473</v>
          </cell>
          <cell r="U10">
            <v>2</v>
          </cell>
          <cell r="V10">
            <v>42705</v>
          </cell>
          <cell r="W10" t="str">
            <v>0659294301</v>
          </cell>
          <cell r="AE10" t="str">
            <v>عامـــــــــــــــــل</v>
          </cell>
          <cell r="AF10" t="str">
            <v>غاية يومنا هذا</v>
          </cell>
          <cell r="AI10" t="str">
            <v>0009760236</v>
          </cell>
          <cell r="AJ10">
            <v>15</v>
          </cell>
          <cell r="AK10" t="str">
            <v>ABDELDJABAR</v>
          </cell>
          <cell r="AL10" t="str">
            <v>DAOUD</v>
          </cell>
          <cell r="AM10" t="str">
            <v>179</v>
          </cell>
          <cell r="AN10" t="str">
            <v>M</v>
          </cell>
          <cell r="AO10" t="str">
            <v>DAOUD  ABDELDJABAR</v>
          </cell>
          <cell r="AP10" t="str">
            <v>109810612001790006</v>
          </cell>
          <cell r="AQ10" t="str">
            <v>أستاذ  التكوين المهني</v>
          </cell>
          <cell r="AR10" t="str">
            <v>داود  عبد الجبار</v>
          </cell>
          <cell r="AT10">
            <v>6</v>
          </cell>
          <cell r="AU10" t="str">
            <v>داود  عبد الجبار</v>
          </cell>
          <cell r="AV10" t="str">
            <v>أستاذ  التكوين المهني</v>
          </cell>
          <cell r="AW10">
            <v>10</v>
          </cell>
          <cell r="AX10">
            <v>2</v>
          </cell>
          <cell r="AY10" t="str">
            <v>453</v>
          </cell>
          <cell r="AZ10" t="str">
            <v>+</v>
          </cell>
          <cell r="BA10">
            <v>45</v>
          </cell>
          <cell r="BB10">
            <v>20385</v>
          </cell>
          <cell r="BC10">
            <v>2025</v>
          </cell>
          <cell r="BD10">
            <v>0</v>
          </cell>
          <cell r="BE10">
            <v>0</v>
          </cell>
          <cell r="BF10">
            <v>0</v>
          </cell>
          <cell r="BG10">
            <v>1260</v>
          </cell>
          <cell r="BH10">
            <v>0</v>
          </cell>
          <cell r="BI10">
            <v>0</v>
          </cell>
          <cell r="BJ10">
            <v>2000</v>
          </cell>
          <cell r="BK10">
            <v>8964</v>
          </cell>
          <cell r="BL10">
            <v>3100</v>
          </cell>
          <cell r="BN10">
            <v>1630.8</v>
          </cell>
          <cell r="BO10">
            <v>3361.5</v>
          </cell>
          <cell r="BP10">
            <v>0</v>
          </cell>
          <cell r="BQ10">
            <v>2000</v>
          </cell>
          <cell r="BR10">
            <v>44726.3</v>
          </cell>
          <cell r="BS10">
            <v>3845.3670000000002</v>
          </cell>
          <cell r="BT10">
            <v>37620</v>
          </cell>
          <cell r="BU10">
            <v>4786</v>
          </cell>
          <cell r="BV10">
            <v>0</v>
          </cell>
          <cell r="BW10">
            <v>36094.933000000005</v>
          </cell>
          <cell r="BY10">
            <v>6</v>
          </cell>
          <cell r="BZ10" t="str">
            <v xml:space="preserve">داود </v>
          </cell>
          <cell r="CA10" t="str">
            <v xml:space="preserve"> عبد الجبار</v>
          </cell>
          <cell r="CB10">
            <v>2</v>
          </cell>
          <cell r="CC10">
            <v>42705</v>
          </cell>
          <cell r="CO10">
            <v>6</v>
          </cell>
        </row>
        <row r="11">
          <cell r="A11">
            <v>7</v>
          </cell>
          <cell r="B11" t="str">
            <v>برشان</v>
          </cell>
          <cell r="C11" t="str">
            <v xml:space="preserve"> نعيمة</v>
          </cell>
          <cell r="D11">
            <v>27768</v>
          </cell>
          <cell r="E11" t="str">
            <v>بوسمغون</v>
          </cell>
          <cell r="F11" t="str">
            <v>عمار</v>
          </cell>
          <cell r="G11" t="str">
            <v>عماراة بخثة</v>
          </cell>
          <cell r="H11" t="str">
            <v>متزوجة</v>
          </cell>
          <cell r="I11">
            <v>3</v>
          </cell>
          <cell r="J11" t="str">
            <v>76 0007 0285 49</v>
          </cell>
          <cell r="K11" t="str">
            <v xml:space="preserve">شارع رقم 15 صافري علي بوسمغون </v>
          </cell>
          <cell r="L11" t="str">
            <v>حرفـــــــــــــــــي</v>
          </cell>
          <cell r="M11" t="str">
            <v xml:space="preserve">نسيج تقليدي </v>
          </cell>
          <cell r="N11" t="str">
            <v>أستاذ  التكوين المهني</v>
          </cell>
          <cell r="O11">
            <v>41835</v>
          </cell>
          <cell r="P11">
            <v>13</v>
          </cell>
          <cell r="Q11">
            <v>41857</v>
          </cell>
          <cell r="R11">
            <v>42200</v>
          </cell>
          <cell r="S11">
            <v>19</v>
          </cell>
          <cell r="T11">
            <v>42733</v>
          </cell>
          <cell r="U11">
            <v>1</v>
          </cell>
          <cell r="V11">
            <v>42750</v>
          </cell>
          <cell r="W11" t="str">
            <v>0668201456</v>
          </cell>
          <cell r="AE11" t="str">
            <v>عامـــــــــــــــــل</v>
          </cell>
          <cell r="AF11" t="str">
            <v>غاية يومنا هذا</v>
          </cell>
          <cell r="AI11" t="str">
            <v>9760236</v>
          </cell>
          <cell r="AJ11">
            <v>52</v>
          </cell>
          <cell r="AK11" t="str">
            <v>NAIMA</v>
          </cell>
          <cell r="AL11" t="str">
            <v>BERCHANE</v>
          </cell>
          <cell r="AM11" t="str">
            <v>007</v>
          </cell>
          <cell r="AN11" t="str">
            <v>M</v>
          </cell>
          <cell r="AO11" t="str">
            <v>BERCHANE  NAIMA</v>
          </cell>
          <cell r="AQ11" t="str">
            <v>أستاذ  التكوين المهني</v>
          </cell>
          <cell r="AR11" t="str">
            <v>برشان نعيمة</v>
          </cell>
          <cell r="AT11">
            <v>7</v>
          </cell>
          <cell r="AU11" t="str">
            <v>برشان نعيمة</v>
          </cell>
          <cell r="AV11" t="str">
            <v>أستاذ  التكوين المهني</v>
          </cell>
          <cell r="AW11">
            <v>10</v>
          </cell>
          <cell r="AX11">
            <v>1</v>
          </cell>
          <cell r="AY11" t="str">
            <v>453</v>
          </cell>
          <cell r="AZ11" t="str">
            <v>+</v>
          </cell>
          <cell r="BA11">
            <v>23</v>
          </cell>
          <cell r="BB11">
            <v>20385</v>
          </cell>
          <cell r="BC11">
            <v>1035</v>
          </cell>
          <cell r="BD11">
            <v>0</v>
          </cell>
          <cell r="BE11">
            <v>0</v>
          </cell>
          <cell r="BF11">
            <v>0</v>
          </cell>
          <cell r="BG11">
            <v>1260</v>
          </cell>
          <cell r="BH11">
            <v>0</v>
          </cell>
          <cell r="BI11">
            <v>0</v>
          </cell>
          <cell r="BJ11">
            <v>2000</v>
          </cell>
          <cell r="BK11">
            <v>8568</v>
          </cell>
          <cell r="BL11">
            <v>3100</v>
          </cell>
          <cell r="BN11">
            <v>815.4</v>
          </cell>
          <cell r="BO11">
            <v>3213</v>
          </cell>
          <cell r="BP11">
            <v>0</v>
          </cell>
          <cell r="BQ11">
            <v>611.25</v>
          </cell>
          <cell r="BR11">
            <v>40987.65</v>
          </cell>
          <cell r="BS11">
            <v>3633.8760000000002</v>
          </cell>
          <cell r="BT11">
            <v>35480</v>
          </cell>
          <cell r="BU11">
            <v>4144</v>
          </cell>
          <cell r="BV11">
            <v>0</v>
          </cell>
          <cell r="BW11">
            <v>33209.774000000005</v>
          </cell>
          <cell r="BY11">
            <v>7</v>
          </cell>
          <cell r="BZ11" t="str">
            <v>برشان</v>
          </cell>
          <cell r="CA11" t="str">
            <v xml:space="preserve"> نعيمة</v>
          </cell>
          <cell r="CB11">
            <v>42749</v>
          </cell>
          <cell r="CO11">
            <v>7</v>
          </cell>
          <cell r="CP11" t="str">
            <v xml:space="preserve">التربص البيداعوجي </v>
          </cell>
          <cell r="CQ11" t="str">
            <v>IFP SBA</v>
          </cell>
          <cell r="CR11">
            <v>42379</v>
          </cell>
          <cell r="CS11">
            <v>42656</v>
          </cell>
        </row>
        <row r="12">
          <cell r="A12">
            <v>8</v>
          </cell>
          <cell r="B12" t="str">
            <v>بوشويرب</v>
          </cell>
          <cell r="C12" t="str">
            <v xml:space="preserve"> أحمد</v>
          </cell>
          <cell r="D12">
            <v>26475</v>
          </cell>
          <cell r="E12" t="str">
            <v>بوسمغون</v>
          </cell>
          <cell r="F12" t="str">
            <v>عبد الرحمان</v>
          </cell>
          <cell r="G12" t="str">
            <v>بن دحمان فضيلة</v>
          </cell>
          <cell r="H12" t="str">
            <v>متزوج</v>
          </cell>
          <cell r="I12">
            <v>1</v>
          </cell>
          <cell r="J12" t="str">
            <v>72 0049 0147 50</v>
          </cell>
          <cell r="K12" t="str">
            <v>شارع رقم 06 عباد بشير بوسمغون</v>
          </cell>
          <cell r="L12" t="str">
            <v>السنة الثالثة ثانوي</v>
          </cell>
          <cell r="N12" t="str">
            <v xml:space="preserve">مساعد التكوين </v>
          </cell>
          <cell r="O12">
            <v>41835</v>
          </cell>
          <cell r="P12">
            <v>14</v>
          </cell>
          <cell r="Q12">
            <v>41857</v>
          </cell>
          <cell r="R12">
            <v>42200</v>
          </cell>
          <cell r="S12">
            <v>42</v>
          </cell>
          <cell r="T12">
            <v>42369</v>
          </cell>
          <cell r="U12">
            <v>1</v>
          </cell>
          <cell r="V12">
            <v>42750</v>
          </cell>
          <cell r="W12" t="str">
            <v>0699661691</v>
          </cell>
          <cell r="AE12" t="str">
            <v>عامـــــــــــــــــل</v>
          </cell>
          <cell r="AF12" t="str">
            <v>غاية يومنا هذا</v>
          </cell>
          <cell r="AI12" t="str">
            <v>54078 12</v>
          </cell>
          <cell r="AJ12">
            <v>96</v>
          </cell>
          <cell r="AK12" t="str">
            <v>AHMED</v>
          </cell>
          <cell r="AL12" t="str">
            <v>BOUCHOUIREB</v>
          </cell>
          <cell r="AM12" t="str">
            <v>049</v>
          </cell>
          <cell r="AN12" t="str">
            <v>M</v>
          </cell>
          <cell r="AO12" t="str">
            <v>BOUCHOUIREB  AHMED</v>
          </cell>
          <cell r="AP12" t="str">
            <v>109724455000490002</v>
          </cell>
          <cell r="AQ12" t="str">
            <v xml:space="preserve">مكلف بالمصلحة التقنية </v>
          </cell>
          <cell r="AR12" t="str">
            <v>بوشويرب أحمد</v>
          </cell>
          <cell r="AT12">
            <v>8</v>
          </cell>
          <cell r="AU12" t="str">
            <v>بوشويرب أحمد</v>
          </cell>
          <cell r="AV12" t="str">
            <v xml:space="preserve">مساعد التكوين </v>
          </cell>
          <cell r="AW12">
            <v>7</v>
          </cell>
          <cell r="AX12">
            <v>1</v>
          </cell>
          <cell r="AY12" t="str">
            <v>348</v>
          </cell>
          <cell r="AZ12" t="str">
            <v>+</v>
          </cell>
          <cell r="BA12">
            <v>17</v>
          </cell>
          <cell r="BB12">
            <v>15660</v>
          </cell>
          <cell r="BC12">
            <v>765</v>
          </cell>
          <cell r="BD12">
            <v>0</v>
          </cell>
          <cell r="BE12">
            <v>0</v>
          </cell>
          <cell r="BF12">
            <v>0</v>
          </cell>
          <cell r="BG12">
            <v>967.05</v>
          </cell>
          <cell r="BH12">
            <v>0</v>
          </cell>
          <cell r="BI12">
            <v>0</v>
          </cell>
          <cell r="BJ12">
            <v>2000</v>
          </cell>
          <cell r="BK12">
            <v>6570</v>
          </cell>
          <cell r="BL12">
            <v>3800</v>
          </cell>
          <cell r="BN12">
            <v>626.4</v>
          </cell>
          <cell r="BO12">
            <v>2463.75</v>
          </cell>
          <cell r="BP12">
            <v>0</v>
          </cell>
          <cell r="BQ12">
            <v>1400</v>
          </cell>
          <cell r="BR12">
            <v>34252.199999999997</v>
          </cell>
          <cell r="BS12">
            <v>2956.6979999999994</v>
          </cell>
          <cell r="BT12">
            <v>28920</v>
          </cell>
          <cell r="BU12">
            <v>2284</v>
          </cell>
          <cell r="BV12">
            <v>0</v>
          </cell>
          <cell r="BW12">
            <v>29011.501999999997</v>
          </cell>
          <cell r="BY12">
            <v>8</v>
          </cell>
          <cell r="BZ12" t="str">
            <v>بوشويرب</v>
          </cell>
          <cell r="CA12" t="str">
            <v xml:space="preserve"> أحمد</v>
          </cell>
          <cell r="CB12">
            <v>42750</v>
          </cell>
          <cell r="CO12">
            <v>8</v>
          </cell>
        </row>
        <row r="13">
          <cell r="A13">
            <v>9</v>
          </cell>
          <cell r="B13" t="str">
            <v>صافري</v>
          </cell>
          <cell r="C13" t="str">
            <v xml:space="preserve"> زبيدة </v>
          </cell>
          <cell r="D13">
            <v>26880</v>
          </cell>
          <cell r="E13" t="str">
            <v>بوسمغون</v>
          </cell>
          <cell r="F13" t="str">
            <v>مصطفى</v>
          </cell>
          <cell r="G13" t="str">
            <v>عزالدين زازة</v>
          </cell>
          <cell r="H13" t="str">
            <v>مطلقة</v>
          </cell>
          <cell r="I13">
            <v>2</v>
          </cell>
          <cell r="J13" t="str">
            <v>73 0095 0218 47</v>
          </cell>
          <cell r="K13" t="str">
            <v>شارع رقم 4 منتفى الطاهر بوسمغون</v>
          </cell>
          <cell r="L13" t="str">
            <v>السنة الثالثة ثانوي</v>
          </cell>
          <cell r="N13" t="str">
            <v>مساعد التكوين</v>
          </cell>
          <cell r="O13">
            <v>41835</v>
          </cell>
          <cell r="P13">
            <v>19</v>
          </cell>
          <cell r="Q13">
            <v>41872</v>
          </cell>
          <cell r="R13">
            <v>42200</v>
          </cell>
          <cell r="S13">
            <v>43</v>
          </cell>
          <cell r="T13">
            <v>42369</v>
          </cell>
          <cell r="U13">
            <v>1</v>
          </cell>
          <cell r="V13">
            <v>42750</v>
          </cell>
          <cell r="W13" t="str">
            <v>0662219082</v>
          </cell>
          <cell r="AE13" t="str">
            <v>عامـــــــــــــــــل</v>
          </cell>
          <cell r="AF13" t="str">
            <v>غاية يومنا هذا</v>
          </cell>
          <cell r="AI13" t="str">
            <v>0008484793</v>
          </cell>
          <cell r="AJ13">
            <v>82</v>
          </cell>
          <cell r="AK13" t="str">
            <v>ZOUBIDA</v>
          </cell>
          <cell r="AL13" t="str">
            <v>SAFRI</v>
          </cell>
          <cell r="AM13" t="str">
            <v>095</v>
          </cell>
          <cell r="AN13" t="str">
            <v>F</v>
          </cell>
          <cell r="AO13" t="str">
            <v>SAFRI  ZOUBIDA</v>
          </cell>
          <cell r="AP13" t="str">
            <v>119731155000950002</v>
          </cell>
          <cell r="AQ13" t="str">
            <v>مساعد التكوين</v>
          </cell>
          <cell r="AR13" t="str">
            <v xml:space="preserve">صافري زبيدة </v>
          </cell>
          <cell r="AT13">
            <v>9</v>
          </cell>
          <cell r="AU13" t="str">
            <v xml:space="preserve">صافري زبيدة </v>
          </cell>
          <cell r="AV13" t="str">
            <v>مساعد التكوين</v>
          </cell>
          <cell r="AW13">
            <v>7</v>
          </cell>
          <cell r="AX13">
            <v>1</v>
          </cell>
          <cell r="AY13" t="str">
            <v>348</v>
          </cell>
          <cell r="AZ13" t="str">
            <v>+</v>
          </cell>
          <cell r="BA13">
            <v>17</v>
          </cell>
          <cell r="BB13">
            <v>15660</v>
          </cell>
          <cell r="BC13">
            <v>765</v>
          </cell>
          <cell r="BD13">
            <v>0</v>
          </cell>
          <cell r="BE13">
            <v>0</v>
          </cell>
          <cell r="BF13">
            <v>0</v>
          </cell>
          <cell r="BG13">
            <v>967.05</v>
          </cell>
          <cell r="BH13">
            <v>0</v>
          </cell>
          <cell r="BI13">
            <v>0</v>
          </cell>
          <cell r="BJ13">
            <v>2000</v>
          </cell>
          <cell r="BK13">
            <v>6570</v>
          </cell>
          <cell r="BL13">
            <v>3800</v>
          </cell>
          <cell r="BN13">
            <v>626.4</v>
          </cell>
          <cell r="BO13">
            <v>2463.75</v>
          </cell>
          <cell r="BP13">
            <v>0</v>
          </cell>
          <cell r="BQ13">
            <v>611.25</v>
          </cell>
          <cell r="BR13">
            <v>33463.449999999997</v>
          </cell>
          <cell r="BS13">
            <v>2956.6979999999994</v>
          </cell>
          <cell r="BT13">
            <v>28920</v>
          </cell>
          <cell r="BU13">
            <v>2284</v>
          </cell>
          <cell r="BV13">
            <v>0</v>
          </cell>
          <cell r="BW13">
            <v>28222.751999999997</v>
          </cell>
          <cell r="BY13">
            <v>9</v>
          </cell>
          <cell r="BZ13" t="str">
            <v>صافري</v>
          </cell>
          <cell r="CA13" t="str">
            <v xml:space="preserve"> زبيدة </v>
          </cell>
          <cell r="CB13">
            <v>42750</v>
          </cell>
          <cell r="CO13">
            <v>9</v>
          </cell>
        </row>
        <row r="14">
          <cell r="A14">
            <v>10</v>
          </cell>
          <cell r="B14" t="str">
            <v xml:space="preserve">عباد </v>
          </cell>
          <cell r="C14" t="str">
            <v xml:space="preserve"> رشيد </v>
          </cell>
          <cell r="D14">
            <v>30716</v>
          </cell>
          <cell r="E14" t="str">
            <v>بوسمغون</v>
          </cell>
          <cell r="F14" t="str">
            <v>محمد</v>
          </cell>
          <cell r="G14" t="str">
            <v>عباد خديجة</v>
          </cell>
          <cell r="H14" t="str">
            <v>أعزب</v>
          </cell>
          <cell r="I14">
            <v>0</v>
          </cell>
          <cell r="J14" t="str">
            <v>84 0014 0302 68</v>
          </cell>
          <cell r="K14" t="str">
            <v>شارع منتفى فاتح بوسمغون</v>
          </cell>
          <cell r="L14" t="str">
            <v xml:space="preserve">شهادة الدرسات التطبيقية </v>
          </cell>
          <cell r="M14" t="str">
            <v>اعلام آلــــــــي</v>
          </cell>
          <cell r="N14" t="str">
            <v>تقني سامي في الاعلام الالي</v>
          </cell>
          <cell r="O14">
            <v>41835</v>
          </cell>
          <cell r="P14">
            <v>18</v>
          </cell>
          <cell r="Q14">
            <v>41872</v>
          </cell>
          <cell r="R14">
            <v>42200</v>
          </cell>
          <cell r="S14">
            <v>36</v>
          </cell>
          <cell r="T14">
            <v>42288</v>
          </cell>
          <cell r="V14" t="str">
            <v>X</v>
          </cell>
          <cell r="W14" t="str">
            <v>0665719252</v>
          </cell>
          <cell r="X14" t="str">
            <v>استقــــــــــــالة</v>
          </cell>
          <cell r="AE14" t="str">
            <v>استقــــــــــــالة</v>
          </cell>
          <cell r="AF14">
            <v>42705</v>
          </cell>
          <cell r="AG14">
            <v>17</v>
          </cell>
          <cell r="AH14">
            <v>42724</v>
          </cell>
          <cell r="AI14" t="str">
            <v>84422 65</v>
          </cell>
          <cell r="AJ14">
            <v>24</v>
          </cell>
          <cell r="AK14" t="str">
            <v>RACHID</v>
          </cell>
          <cell r="AL14" t="str">
            <v xml:space="preserve">ABBED </v>
          </cell>
          <cell r="AN14" t="str">
            <v>M</v>
          </cell>
          <cell r="AO14" t="str">
            <v>ABBED   RACHID</v>
          </cell>
          <cell r="AQ14" t="str">
            <v>استقــــــــــــالة</v>
          </cell>
          <cell r="AR14" t="str">
            <v xml:space="preserve">عباد  رشيد </v>
          </cell>
          <cell r="AT14">
            <v>10</v>
          </cell>
          <cell r="AU14" t="str">
            <v xml:space="preserve">عباد  رشيد </v>
          </cell>
          <cell r="AV14" t="str">
            <v>تقني سامي في الاعلام الالي</v>
          </cell>
          <cell r="AW14">
            <v>10</v>
          </cell>
          <cell r="AX14">
            <v>0</v>
          </cell>
          <cell r="AY14" t="str">
            <v>453</v>
          </cell>
          <cell r="AZ14" t="str">
            <v>+</v>
          </cell>
          <cell r="BA14">
            <v>0</v>
          </cell>
          <cell r="BB14">
            <v>20385</v>
          </cell>
          <cell r="BC14">
            <v>0</v>
          </cell>
          <cell r="BD14">
            <v>0</v>
          </cell>
          <cell r="BE14">
            <v>0</v>
          </cell>
          <cell r="BF14">
            <v>5096.25</v>
          </cell>
          <cell r="BG14">
            <v>1234.8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3100</v>
          </cell>
          <cell r="BN14">
            <v>0</v>
          </cell>
          <cell r="BO14">
            <v>0</v>
          </cell>
          <cell r="BP14">
            <v>2038.5</v>
          </cell>
          <cell r="BQ14">
            <v>0</v>
          </cell>
          <cell r="BR14">
            <v>31854.55</v>
          </cell>
          <cell r="BS14">
            <v>2866.9094999999998</v>
          </cell>
          <cell r="BT14">
            <v>27750</v>
          </cell>
          <cell r="BU14">
            <v>2130</v>
          </cell>
          <cell r="BV14">
            <v>0</v>
          </cell>
          <cell r="BW14">
            <v>26857.640500000001</v>
          </cell>
          <cell r="BY14">
            <v>10</v>
          </cell>
          <cell r="BZ14" t="str">
            <v xml:space="preserve">عباد </v>
          </cell>
          <cell r="CA14" t="str">
            <v xml:space="preserve"> رشيد </v>
          </cell>
          <cell r="CO14">
            <v>10</v>
          </cell>
        </row>
        <row r="15">
          <cell r="A15">
            <v>11</v>
          </cell>
          <cell r="B15" t="str">
            <v>بلوفة</v>
          </cell>
          <cell r="C15" t="str">
            <v xml:space="preserve">محمد </v>
          </cell>
          <cell r="D15">
            <v>31448</v>
          </cell>
          <cell r="E15" t="str">
            <v>سيدي أحمد  سعيدة</v>
          </cell>
          <cell r="F15" t="str">
            <v>احمد</v>
          </cell>
          <cell r="G15" t="str">
            <v>بلوفة خيرة</v>
          </cell>
          <cell r="H15" t="str">
            <v>أعزب</v>
          </cell>
          <cell r="I15">
            <v>0</v>
          </cell>
          <cell r="J15" t="str">
            <v>86 0038 0224 53</v>
          </cell>
          <cell r="K15" t="str">
            <v>حي بوخرص رقم 34 - سعيدة</v>
          </cell>
          <cell r="L15" t="str">
            <v>تقني سامي</v>
          </cell>
          <cell r="M15" t="str">
            <v>تسيير المخزونات</v>
          </cell>
          <cell r="N15" t="str">
            <v>محاسب إداري رئيسي</v>
          </cell>
          <cell r="O15">
            <v>42186</v>
          </cell>
          <cell r="P15">
            <v>29</v>
          </cell>
          <cell r="Q15">
            <v>42197</v>
          </cell>
          <cell r="R15">
            <v>42552</v>
          </cell>
          <cell r="S15">
            <v>3</v>
          </cell>
          <cell r="T15">
            <v>42210</v>
          </cell>
          <cell r="U15">
            <v>1</v>
          </cell>
          <cell r="V15">
            <v>43101</v>
          </cell>
          <cell r="W15" t="str">
            <v>0660518348</v>
          </cell>
          <cell r="AE15" t="str">
            <v>عامـــــــــــــــــل</v>
          </cell>
          <cell r="AF15" t="str">
            <v>غاية يومنا هذا</v>
          </cell>
          <cell r="AI15" t="str">
            <v>0011011067</v>
          </cell>
          <cell r="AJ15">
            <v>64</v>
          </cell>
          <cell r="AK15" t="str">
            <v>MOHAMED</v>
          </cell>
          <cell r="AL15" t="str">
            <v>BELOUFA</v>
          </cell>
          <cell r="AM15" t="str">
            <v>038</v>
          </cell>
          <cell r="AN15" t="str">
            <v>M</v>
          </cell>
          <cell r="AO15" t="str">
            <v>BELOUFA  MOHAMED</v>
          </cell>
          <cell r="AQ15" t="str">
            <v xml:space="preserve">محاسب الفرع الثاني </v>
          </cell>
          <cell r="AR15" t="str">
            <v>بلوفة محمد</v>
          </cell>
          <cell r="AT15">
            <v>11</v>
          </cell>
          <cell r="AU15" t="str">
            <v>بلوفة محمد</v>
          </cell>
          <cell r="AV15" t="str">
            <v>محاسب إداري رئيسي</v>
          </cell>
          <cell r="AW15">
            <v>10</v>
          </cell>
          <cell r="AX15">
            <v>1</v>
          </cell>
          <cell r="AY15" t="str">
            <v>453</v>
          </cell>
          <cell r="AZ15" t="str">
            <v>+</v>
          </cell>
          <cell r="BA15">
            <v>23</v>
          </cell>
          <cell r="BB15">
            <v>20385</v>
          </cell>
          <cell r="BC15">
            <v>1035</v>
          </cell>
          <cell r="BE15">
            <v>5355</v>
          </cell>
          <cell r="BF15">
            <v>0</v>
          </cell>
          <cell r="BG15">
            <v>1115.0999999999999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3100</v>
          </cell>
          <cell r="BM15">
            <v>491</v>
          </cell>
          <cell r="BN15">
            <v>0</v>
          </cell>
          <cell r="BO15">
            <v>0</v>
          </cell>
          <cell r="BP15">
            <v>2142</v>
          </cell>
          <cell r="BQ15">
            <v>0</v>
          </cell>
          <cell r="BR15">
            <v>33623.1</v>
          </cell>
          <cell r="BS15">
            <v>3026.0789999999997</v>
          </cell>
          <cell r="BT15">
            <v>29480</v>
          </cell>
          <cell r="BU15">
            <v>958.40000000000009</v>
          </cell>
          <cell r="BV15">
            <v>0</v>
          </cell>
          <cell r="BW15">
            <v>29638.620999999999</v>
          </cell>
          <cell r="BY15">
            <v>11</v>
          </cell>
          <cell r="BZ15" t="str">
            <v>بلوفة</v>
          </cell>
          <cell r="CA15" t="str">
            <v xml:space="preserve">محمد </v>
          </cell>
          <cell r="CB15">
            <v>43101</v>
          </cell>
          <cell r="CO15">
            <v>11</v>
          </cell>
        </row>
        <row r="16">
          <cell r="A16">
            <v>12</v>
          </cell>
          <cell r="B16" t="str">
            <v xml:space="preserve">عزيزي </v>
          </cell>
          <cell r="C16" t="str">
            <v xml:space="preserve"> عبد الجبار </v>
          </cell>
          <cell r="D16">
            <v>30440</v>
          </cell>
          <cell r="E16" t="str">
            <v>بوسمغون</v>
          </cell>
          <cell r="F16" t="str">
            <v>محمد</v>
          </cell>
          <cell r="G16" t="str">
            <v>لعراجي خيرة</v>
          </cell>
          <cell r="H16" t="str">
            <v>متزوجة</v>
          </cell>
          <cell r="I16">
            <v>1</v>
          </cell>
          <cell r="J16" t="str">
            <v>83 0054 0073 49</v>
          </cell>
          <cell r="K16" t="str">
            <v xml:space="preserve">شارع رقم 05 الاخوين نحيلي - بوسمغون </v>
          </cell>
          <cell r="L16" t="str">
            <v>ليسانس</v>
          </cell>
          <cell r="M16" t="str">
            <v>اقتصاد</v>
          </cell>
          <cell r="N16" t="str">
            <v>ملحق إدارة</v>
          </cell>
          <cell r="O16">
            <v>41835</v>
          </cell>
          <cell r="P16">
            <v>12</v>
          </cell>
          <cell r="Q16">
            <v>41857</v>
          </cell>
          <cell r="R16">
            <v>42200</v>
          </cell>
          <cell r="S16">
            <v>33</v>
          </cell>
          <cell r="T16">
            <v>42288</v>
          </cell>
          <cell r="U16">
            <v>1</v>
          </cell>
          <cell r="V16">
            <v>42750</v>
          </cell>
          <cell r="W16" t="str">
            <v>0663916833</v>
          </cell>
          <cell r="AE16" t="str">
            <v>عامـــــــــــــــــل</v>
          </cell>
          <cell r="AF16" t="str">
            <v>غاية يومنا هذا</v>
          </cell>
          <cell r="AI16" t="str">
            <v>0005606515</v>
          </cell>
          <cell r="AJ16">
            <v>73</v>
          </cell>
          <cell r="AK16" t="str">
            <v>ABDELDJABAR</v>
          </cell>
          <cell r="AL16" t="str">
            <v>AZIZI</v>
          </cell>
          <cell r="AM16" t="str">
            <v>054</v>
          </cell>
          <cell r="AN16" t="str">
            <v>M</v>
          </cell>
          <cell r="AO16" t="str">
            <v>AZIZI  ABDELDJABAR</v>
          </cell>
          <cell r="AQ16" t="str">
            <v xml:space="preserve">محاسب الفرع الاول </v>
          </cell>
          <cell r="AR16" t="str">
            <v xml:space="preserve">عزيزي  عبد الجبار </v>
          </cell>
          <cell r="AT16">
            <v>12</v>
          </cell>
          <cell r="AU16" t="str">
            <v xml:space="preserve">عزيزي  عبد الجبار </v>
          </cell>
          <cell r="AV16" t="str">
            <v>ملحق إدارة</v>
          </cell>
          <cell r="AW16">
            <v>9</v>
          </cell>
          <cell r="AX16">
            <v>1</v>
          </cell>
          <cell r="AY16" t="str">
            <v>418</v>
          </cell>
          <cell r="AZ16" t="str">
            <v>+</v>
          </cell>
          <cell r="BA16">
            <v>21</v>
          </cell>
          <cell r="BB16">
            <v>18810</v>
          </cell>
          <cell r="BC16">
            <v>945</v>
          </cell>
          <cell r="BD16">
            <v>0</v>
          </cell>
          <cell r="BE16">
            <v>4938.75</v>
          </cell>
          <cell r="BF16">
            <v>0</v>
          </cell>
          <cell r="BG16">
            <v>1115.0999999999999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3100</v>
          </cell>
          <cell r="BN16">
            <v>0</v>
          </cell>
          <cell r="BO16">
            <v>0</v>
          </cell>
          <cell r="BP16">
            <v>1975.5</v>
          </cell>
          <cell r="BQ16">
            <v>1400</v>
          </cell>
          <cell r="BR16">
            <v>32284.35</v>
          </cell>
          <cell r="BS16">
            <v>2779.5914999999995</v>
          </cell>
          <cell r="BT16">
            <v>26980</v>
          </cell>
          <cell r="BU16">
            <v>2037.6</v>
          </cell>
          <cell r="BV16">
            <v>0</v>
          </cell>
          <cell r="BW16">
            <v>27467.158500000001</v>
          </cell>
          <cell r="BY16">
            <v>12</v>
          </cell>
          <cell r="BZ16" t="str">
            <v xml:space="preserve">عزيزي </v>
          </cell>
          <cell r="CA16" t="str">
            <v xml:space="preserve"> عبد الجبار </v>
          </cell>
          <cell r="CB16">
            <v>42750</v>
          </cell>
          <cell r="CO16">
            <v>12</v>
          </cell>
        </row>
        <row r="17">
          <cell r="A17">
            <v>13</v>
          </cell>
          <cell r="B17" t="str">
            <v>بن قطاف</v>
          </cell>
          <cell r="C17" t="str">
            <v xml:space="preserve"> سليمة</v>
          </cell>
          <cell r="D17">
            <v>31711</v>
          </cell>
          <cell r="E17" t="str">
            <v>بشـــار</v>
          </cell>
          <cell r="F17" t="str">
            <v>عبد الحميد</v>
          </cell>
          <cell r="G17" t="str">
            <v>بلقاسمي فتيحة</v>
          </cell>
          <cell r="H17" t="str">
            <v>متزوجة</v>
          </cell>
          <cell r="I17">
            <v>2</v>
          </cell>
          <cell r="J17" t="str">
            <v>86 1163 0058 41</v>
          </cell>
          <cell r="K17" t="str">
            <v>البيض</v>
          </cell>
          <cell r="L17" t="str">
            <v xml:space="preserve">تقني  كاتب مديرية </v>
          </cell>
          <cell r="N17" t="str">
            <v>كاتب مديرية</v>
          </cell>
          <cell r="O17">
            <v>41865</v>
          </cell>
          <cell r="P17">
            <v>20</v>
          </cell>
          <cell r="Q17">
            <v>41879</v>
          </cell>
          <cell r="R17">
            <v>42230</v>
          </cell>
          <cell r="S17">
            <v>34</v>
          </cell>
          <cell r="T17">
            <v>42288</v>
          </cell>
          <cell r="V17" t="str">
            <v>X</v>
          </cell>
          <cell r="W17" t="str">
            <v>0668288911</v>
          </cell>
          <cell r="X17" t="str">
            <v xml:space="preserve">نقــــــــــــــــــــل </v>
          </cell>
          <cell r="AE17" t="str">
            <v xml:space="preserve">نقــــــــــــــــــــل </v>
          </cell>
          <cell r="AF17">
            <v>42311</v>
          </cell>
          <cell r="AG17">
            <v>38</v>
          </cell>
          <cell r="AH17">
            <v>42334</v>
          </cell>
          <cell r="AI17" t="str">
            <v>0005052015</v>
          </cell>
          <cell r="AJ17">
            <v>23</v>
          </cell>
          <cell r="AK17" t="str">
            <v>SALIMA</v>
          </cell>
          <cell r="AL17" t="str">
            <v>BENGATAF</v>
          </cell>
          <cell r="AN17" t="str">
            <v>F</v>
          </cell>
          <cell r="AO17" t="str">
            <v>BENGATAF  SALIMA</v>
          </cell>
          <cell r="AQ17" t="str">
            <v xml:space="preserve">نقــــــــــــــــــــل </v>
          </cell>
          <cell r="AR17" t="str">
            <v>بن قطاف سليمة</v>
          </cell>
          <cell r="AT17">
            <v>13</v>
          </cell>
          <cell r="AU17" t="str">
            <v>بن قطاف سليمة</v>
          </cell>
          <cell r="AV17" t="str">
            <v>كاتب مديرية</v>
          </cell>
          <cell r="AW17">
            <v>8</v>
          </cell>
          <cell r="AX17">
            <v>0</v>
          </cell>
          <cell r="AY17" t="str">
            <v>379</v>
          </cell>
          <cell r="AZ17" t="str">
            <v>+</v>
          </cell>
          <cell r="BA17">
            <v>0</v>
          </cell>
          <cell r="BB17">
            <v>17055</v>
          </cell>
          <cell r="BC17">
            <v>0</v>
          </cell>
          <cell r="BD17">
            <v>0</v>
          </cell>
          <cell r="BE17">
            <v>4263.75</v>
          </cell>
          <cell r="BF17">
            <v>0</v>
          </cell>
          <cell r="BG17">
            <v>1115.0999999999999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3800</v>
          </cell>
          <cell r="BN17">
            <v>0</v>
          </cell>
          <cell r="BO17">
            <v>0</v>
          </cell>
          <cell r="BP17">
            <v>1705.5</v>
          </cell>
          <cell r="BQ17">
            <v>0</v>
          </cell>
          <cell r="BR17">
            <v>27939.35</v>
          </cell>
          <cell r="BS17">
            <v>2514.5414999999998</v>
          </cell>
          <cell r="BT17">
            <v>24300</v>
          </cell>
          <cell r="BU17">
            <v>1716</v>
          </cell>
          <cell r="BV17">
            <v>0</v>
          </cell>
          <cell r="BW17">
            <v>23708.808499999999</v>
          </cell>
          <cell r="BY17">
            <v>13</v>
          </cell>
          <cell r="BZ17" t="str">
            <v>بن قطاف</v>
          </cell>
          <cell r="CA17" t="str">
            <v xml:space="preserve"> سليمة</v>
          </cell>
          <cell r="CO17">
            <v>13</v>
          </cell>
        </row>
        <row r="18">
          <cell r="A18">
            <v>14</v>
          </cell>
          <cell r="B18" t="str">
            <v xml:space="preserve">مازوزي </v>
          </cell>
          <cell r="C18" t="str">
            <v xml:space="preserve"> عثمان</v>
          </cell>
          <cell r="D18">
            <v>27020</v>
          </cell>
          <cell r="E18" t="str">
            <v>بوسمغون</v>
          </cell>
          <cell r="F18" t="str">
            <v>محمد ساسي</v>
          </cell>
          <cell r="G18" t="str">
            <v>بن الشيخ فاطمة</v>
          </cell>
          <cell r="H18" t="str">
            <v>متزوج</v>
          </cell>
          <cell r="I18">
            <v>0</v>
          </cell>
          <cell r="J18" t="str">
            <v>73 0156 0066 47</v>
          </cell>
          <cell r="K18" t="str">
            <v xml:space="preserve">شارع بن معمر لحبيب - بوسمغون </v>
          </cell>
          <cell r="L18" t="str">
            <v>ثالثة ثانوي</v>
          </cell>
          <cell r="N18" t="str">
            <v>عون إدارة</v>
          </cell>
          <cell r="O18">
            <v>41973</v>
          </cell>
          <cell r="P18">
            <v>73</v>
          </cell>
          <cell r="Q18">
            <v>41977</v>
          </cell>
          <cell r="R18">
            <v>41913</v>
          </cell>
          <cell r="S18">
            <v>36</v>
          </cell>
          <cell r="T18">
            <v>41945</v>
          </cell>
          <cell r="U18">
            <v>3</v>
          </cell>
          <cell r="V18">
            <v>42976</v>
          </cell>
          <cell r="W18" t="str">
            <v>0699591177</v>
          </cell>
          <cell r="AE18" t="str">
            <v>عامـــــــــــــــــل</v>
          </cell>
          <cell r="AF18" t="str">
            <v>غاية يومنا هذا</v>
          </cell>
          <cell r="AI18" t="str">
            <v>0004653137</v>
          </cell>
          <cell r="AJ18">
            <v>65</v>
          </cell>
          <cell r="AK18" t="str">
            <v>OTMANE</v>
          </cell>
          <cell r="AL18" t="str">
            <v>MAZOUZI</v>
          </cell>
          <cell r="AM18" t="str">
            <v>156</v>
          </cell>
          <cell r="AN18" t="str">
            <v>M</v>
          </cell>
          <cell r="AO18" t="str">
            <v>MAZOUZI  OTMANE</v>
          </cell>
          <cell r="AP18" t="str">
            <v>109731155001560009</v>
          </cell>
          <cell r="AQ18" t="str">
            <v>محاسب المواد</v>
          </cell>
          <cell r="AR18" t="str">
            <v>مازوزي  عثمان</v>
          </cell>
          <cell r="AT18">
            <v>14</v>
          </cell>
          <cell r="AU18" t="str">
            <v>مازوزي  عثمان</v>
          </cell>
          <cell r="AV18" t="str">
            <v>عون إدارة</v>
          </cell>
          <cell r="AW18">
            <v>7</v>
          </cell>
          <cell r="AX18">
            <v>3</v>
          </cell>
          <cell r="AY18" t="str">
            <v>348</v>
          </cell>
          <cell r="AZ18" t="str">
            <v>+</v>
          </cell>
          <cell r="BA18">
            <v>52</v>
          </cell>
          <cell r="BB18">
            <v>15660</v>
          </cell>
          <cell r="BC18">
            <v>2340</v>
          </cell>
          <cell r="BE18">
            <v>4500</v>
          </cell>
          <cell r="BF18">
            <v>0</v>
          </cell>
          <cell r="BG18">
            <v>897.75</v>
          </cell>
          <cell r="BH18">
            <v>0</v>
          </cell>
          <cell r="BI18">
            <v>0</v>
          </cell>
          <cell r="BL18">
            <v>3800</v>
          </cell>
          <cell r="BP18">
            <v>1800</v>
          </cell>
          <cell r="BQ18">
            <v>0</v>
          </cell>
          <cell r="BR18">
            <v>28997.75</v>
          </cell>
          <cell r="BS18">
            <v>2609.7975000000001</v>
          </cell>
          <cell r="BT18">
            <v>25490</v>
          </cell>
          <cell r="BU18">
            <v>1858.8</v>
          </cell>
          <cell r="BV18">
            <v>0</v>
          </cell>
          <cell r="BW18">
            <v>24529.1525</v>
          </cell>
          <cell r="BY18">
            <v>14</v>
          </cell>
          <cell r="BZ18" t="str">
            <v xml:space="preserve">مازوزي </v>
          </cell>
          <cell r="CA18" t="str">
            <v xml:space="preserve"> عثمان</v>
          </cell>
          <cell r="CC18">
            <v>42733</v>
          </cell>
          <cell r="CD18">
            <v>43249</v>
          </cell>
          <cell r="CO18">
            <v>14</v>
          </cell>
        </row>
        <row r="19">
          <cell r="A19">
            <v>15</v>
          </cell>
          <cell r="B19" t="str">
            <v xml:space="preserve">جبارة </v>
          </cell>
          <cell r="C19" t="str">
            <v xml:space="preserve"> بوتخيل</v>
          </cell>
          <cell r="D19">
            <v>28725</v>
          </cell>
          <cell r="E19" t="str">
            <v>بوسمغون</v>
          </cell>
          <cell r="F19" t="str">
            <v>محمد</v>
          </cell>
          <cell r="G19" t="str">
            <v>بن قراش فاطمة</v>
          </cell>
          <cell r="H19" t="str">
            <v>أعزب</v>
          </cell>
          <cell r="I19">
            <v>0</v>
          </cell>
          <cell r="J19" t="str">
            <v>78 0058 0172 42</v>
          </cell>
          <cell r="K19" t="str">
            <v xml:space="preserve">شارع بلفار الطاهر بوسمغون </v>
          </cell>
          <cell r="L19" t="str">
            <v xml:space="preserve">شهادة تاهيلية </v>
          </cell>
          <cell r="M19" t="str">
            <v>الامانة ومعالجة النصوص</v>
          </cell>
          <cell r="N19" t="str">
            <v>كاتب</v>
          </cell>
          <cell r="O19">
            <v>42186</v>
          </cell>
          <cell r="P19">
            <v>31</v>
          </cell>
          <cell r="Q19">
            <v>42197</v>
          </cell>
          <cell r="R19">
            <v>42552</v>
          </cell>
          <cell r="S19">
            <v>4</v>
          </cell>
          <cell r="T19">
            <v>42576</v>
          </cell>
          <cell r="U19">
            <v>1</v>
          </cell>
          <cell r="V19">
            <v>43101</v>
          </cell>
          <cell r="W19" t="str">
            <v>0664943094</v>
          </cell>
          <cell r="AE19" t="str">
            <v>عامـــــــــــــــــل</v>
          </cell>
          <cell r="AF19" t="str">
            <v>غاية يومنا هذا</v>
          </cell>
          <cell r="AI19" t="str">
            <v>51322 56</v>
          </cell>
          <cell r="AJ19">
            <v>58</v>
          </cell>
          <cell r="AK19" t="str">
            <v>BOUTKHIL</v>
          </cell>
          <cell r="AL19" t="str">
            <v>DJEBARA</v>
          </cell>
          <cell r="AM19" t="str">
            <v>058</v>
          </cell>
          <cell r="AN19" t="str">
            <v>M</v>
          </cell>
          <cell r="AO19" t="str">
            <v>DJEBARA  BOUTKHIL</v>
          </cell>
          <cell r="AP19" t="str">
            <v>109781155000580007</v>
          </cell>
          <cell r="AQ19" t="str">
            <v xml:space="preserve">مكلف بمكتب المستخدمين </v>
          </cell>
          <cell r="AR19" t="str">
            <v>جبارة  بوتخيل</v>
          </cell>
          <cell r="AT19">
            <v>15</v>
          </cell>
          <cell r="AU19" t="str">
            <v>جبارة  بوتخيل</v>
          </cell>
          <cell r="AV19" t="str">
            <v>كاتب</v>
          </cell>
          <cell r="AW19">
            <v>6</v>
          </cell>
          <cell r="AX19">
            <v>1</v>
          </cell>
          <cell r="AY19" t="str">
            <v>315</v>
          </cell>
          <cell r="AZ19" t="str">
            <v>+</v>
          </cell>
          <cell r="BA19">
            <v>16</v>
          </cell>
          <cell r="BB19">
            <v>14175</v>
          </cell>
          <cell r="BC19">
            <v>720</v>
          </cell>
          <cell r="BE19">
            <v>3723.75</v>
          </cell>
          <cell r="BF19">
            <v>0</v>
          </cell>
          <cell r="BG19">
            <v>850.5</v>
          </cell>
          <cell r="BH19">
            <v>0</v>
          </cell>
          <cell r="BI19">
            <v>0</v>
          </cell>
          <cell r="BL19">
            <v>5000</v>
          </cell>
          <cell r="BP19">
            <v>1489.5</v>
          </cell>
          <cell r="BR19">
            <v>25958.75</v>
          </cell>
          <cell r="BS19">
            <v>2336.2874999999999</v>
          </cell>
          <cell r="BT19">
            <v>22770</v>
          </cell>
          <cell r="BU19">
            <v>1532.4</v>
          </cell>
          <cell r="BV19">
            <v>0</v>
          </cell>
          <cell r="BW19">
            <v>22090.0625</v>
          </cell>
          <cell r="BY19">
            <v>15</v>
          </cell>
          <cell r="BZ19" t="str">
            <v xml:space="preserve">جبارة </v>
          </cell>
          <cell r="CA19" t="str">
            <v xml:space="preserve"> بوتخيل</v>
          </cell>
          <cell r="CB19">
            <v>43101</v>
          </cell>
          <cell r="CO19">
            <v>15</v>
          </cell>
        </row>
        <row r="20">
          <cell r="A20">
            <v>16</v>
          </cell>
          <cell r="B20" t="str">
            <v xml:space="preserve">سلاماني </v>
          </cell>
          <cell r="C20" t="str">
            <v xml:space="preserve"> عائشة </v>
          </cell>
          <cell r="D20">
            <v>25672</v>
          </cell>
          <cell r="E20" t="str">
            <v>الابيض سيد الشيخ</v>
          </cell>
          <cell r="F20" t="str">
            <v>محمد</v>
          </cell>
          <cell r="G20" t="str">
            <v>حكومي مبروكة</v>
          </cell>
          <cell r="H20" t="str">
            <v>متزوجة</v>
          </cell>
          <cell r="I20">
            <v>3</v>
          </cell>
          <cell r="J20" t="str">
            <v>70 0102 0278 58</v>
          </cell>
          <cell r="K20" t="str">
            <v xml:space="preserve">حي الاستقلال - بوسمغون </v>
          </cell>
          <cell r="L20" t="str">
            <v>شهادة الكفاءة المهنية</v>
          </cell>
          <cell r="M20" t="str">
            <v>عون حفظ البيانات</v>
          </cell>
          <cell r="N20" t="str">
            <v>عون حفظ البيانات</v>
          </cell>
          <cell r="O20">
            <v>41835</v>
          </cell>
          <cell r="P20">
            <v>16</v>
          </cell>
          <cell r="Q20">
            <v>41857</v>
          </cell>
          <cell r="R20">
            <v>42200</v>
          </cell>
          <cell r="S20">
            <v>35</v>
          </cell>
          <cell r="T20">
            <v>42288</v>
          </cell>
          <cell r="U20">
            <v>1</v>
          </cell>
          <cell r="V20">
            <v>42750</v>
          </cell>
          <cell r="W20" t="str">
            <v>0669227141</v>
          </cell>
          <cell r="AE20" t="str">
            <v>عامـــــــــــــــــل</v>
          </cell>
          <cell r="AF20" t="str">
            <v>غاية يومنا هذا</v>
          </cell>
          <cell r="AI20" t="str">
            <v>46146 30</v>
          </cell>
          <cell r="AJ20">
            <v>81</v>
          </cell>
          <cell r="AK20" t="str">
            <v>AICHA</v>
          </cell>
          <cell r="AL20" t="str">
            <v>SLAMANI</v>
          </cell>
          <cell r="AM20" t="str">
            <v>102</v>
          </cell>
          <cell r="AN20" t="str">
            <v>M</v>
          </cell>
          <cell r="AO20" t="str">
            <v>SLAMANI  AICHA</v>
          </cell>
          <cell r="AQ20" t="str">
            <v xml:space="preserve">امانة المدير </v>
          </cell>
          <cell r="AR20" t="str">
            <v xml:space="preserve">سلاماني  عائشة </v>
          </cell>
          <cell r="AT20">
            <v>16</v>
          </cell>
          <cell r="AU20" t="str">
            <v xml:space="preserve">سلاماني  عائشة </v>
          </cell>
          <cell r="AV20" t="str">
            <v>عون حفظ البيانات</v>
          </cell>
          <cell r="AW20">
            <v>5</v>
          </cell>
          <cell r="AX20">
            <v>1</v>
          </cell>
          <cell r="AY20" t="str">
            <v>288</v>
          </cell>
          <cell r="AZ20" t="str">
            <v>+</v>
          </cell>
          <cell r="BA20">
            <v>14</v>
          </cell>
          <cell r="BB20">
            <v>12960</v>
          </cell>
          <cell r="BC20">
            <v>630</v>
          </cell>
          <cell r="BD20">
            <v>0</v>
          </cell>
          <cell r="BE20">
            <v>3397.5</v>
          </cell>
          <cell r="BF20">
            <v>0</v>
          </cell>
          <cell r="BG20">
            <v>796.95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5700</v>
          </cell>
          <cell r="BN20">
            <v>0</v>
          </cell>
          <cell r="BO20">
            <v>0</v>
          </cell>
          <cell r="BP20">
            <v>1359</v>
          </cell>
          <cell r="BQ20">
            <v>1833.75</v>
          </cell>
          <cell r="BR20">
            <v>26677.200000000001</v>
          </cell>
          <cell r="BS20">
            <v>2235.9105</v>
          </cell>
          <cell r="BT20">
            <v>21810</v>
          </cell>
          <cell r="BU20">
            <v>1362</v>
          </cell>
          <cell r="BV20">
            <v>0</v>
          </cell>
          <cell r="BW20">
            <v>23079.289499999999</v>
          </cell>
          <cell r="BY20">
            <v>16</v>
          </cell>
          <cell r="BZ20" t="str">
            <v xml:space="preserve">سلاماني </v>
          </cell>
          <cell r="CA20" t="str">
            <v xml:space="preserve"> عائشة </v>
          </cell>
          <cell r="CB20">
            <v>42750</v>
          </cell>
          <cell r="CO20">
            <v>16</v>
          </cell>
        </row>
        <row r="21">
          <cell r="A21">
            <v>17</v>
          </cell>
          <cell r="B21" t="str">
            <v xml:space="preserve">سهولي </v>
          </cell>
          <cell r="C21" t="str">
            <v xml:space="preserve"> عبد الرزاق</v>
          </cell>
          <cell r="D21">
            <v>33080</v>
          </cell>
          <cell r="E21" t="str">
            <v>بوسمغون</v>
          </cell>
          <cell r="F21" t="str">
            <v>بلقاسم</v>
          </cell>
          <cell r="G21" t="str">
            <v>هلال فتيحة</v>
          </cell>
          <cell r="H21" t="str">
            <v>أعزب</v>
          </cell>
          <cell r="I21">
            <v>0</v>
          </cell>
          <cell r="J21" t="str">
            <v>90 0046 0231 58</v>
          </cell>
          <cell r="K21" t="str">
            <v xml:space="preserve">شارع لالة فاطمة نسومر بوسمغون </v>
          </cell>
          <cell r="L21" t="str">
            <v>شهادة الكفاءة المهنية</v>
          </cell>
          <cell r="M21" t="str">
            <v>عون حفظ البيانات</v>
          </cell>
          <cell r="N21" t="str">
            <v>عون حفظ البيانات</v>
          </cell>
          <cell r="O21">
            <v>42186</v>
          </cell>
          <cell r="P21">
            <v>30</v>
          </cell>
          <cell r="Q21">
            <v>42197</v>
          </cell>
          <cell r="R21">
            <v>42552</v>
          </cell>
          <cell r="S21">
            <v>5</v>
          </cell>
          <cell r="T21">
            <v>42576</v>
          </cell>
          <cell r="U21">
            <v>1</v>
          </cell>
          <cell r="V21">
            <v>43101</v>
          </cell>
          <cell r="W21" t="str">
            <v>0665386782</v>
          </cell>
          <cell r="AE21" t="str">
            <v>عامـــــــــــــــــل</v>
          </cell>
          <cell r="AF21" t="str">
            <v>غاية يومنا هذا</v>
          </cell>
          <cell r="AI21" t="str">
            <v>0012731775</v>
          </cell>
          <cell r="AJ21">
            <v>86</v>
          </cell>
          <cell r="AK21" t="str">
            <v>ABDERREZZAQ</v>
          </cell>
          <cell r="AL21" t="str">
            <v>SAHOULI</v>
          </cell>
          <cell r="AM21" t="str">
            <v>046</v>
          </cell>
          <cell r="AN21" t="str">
            <v>M</v>
          </cell>
          <cell r="AO21" t="str">
            <v>SAHOULI  ABDERREZZAQ</v>
          </cell>
          <cell r="AP21" t="str">
            <v>109901155000460007</v>
          </cell>
          <cell r="AQ21" t="str">
            <v>عون حفظ البيانات</v>
          </cell>
          <cell r="AR21" t="str">
            <v>سهولي  عبد الرزاق</v>
          </cell>
          <cell r="AT21">
            <v>17</v>
          </cell>
          <cell r="AU21" t="str">
            <v>سهولي  عبد الرزاق</v>
          </cell>
          <cell r="AV21" t="str">
            <v>عون حفظ البيانات</v>
          </cell>
          <cell r="AW21">
            <v>5</v>
          </cell>
          <cell r="AX21">
            <v>1</v>
          </cell>
          <cell r="AY21" t="str">
            <v>288</v>
          </cell>
          <cell r="AZ21" t="str">
            <v>+</v>
          </cell>
          <cell r="BA21">
            <v>14</v>
          </cell>
          <cell r="BB21">
            <v>12960</v>
          </cell>
          <cell r="BC21">
            <v>630</v>
          </cell>
          <cell r="BD21">
            <v>0</v>
          </cell>
          <cell r="BE21">
            <v>3397.5</v>
          </cell>
          <cell r="BF21">
            <v>0</v>
          </cell>
          <cell r="BG21">
            <v>796.95</v>
          </cell>
          <cell r="BH21">
            <v>0</v>
          </cell>
          <cell r="BI21">
            <v>0</v>
          </cell>
          <cell r="BL21">
            <v>5700</v>
          </cell>
          <cell r="BP21">
            <v>1359</v>
          </cell>
          <cell r="BR21">
            <v>24843.45</v>
          </cell>
          <cell r="BS21">
            <v>2235.9105</v>
          </cell>
          <cell r="BT21">
            <v>21810</v>
          </cell>
          <cell r="BU21">
            <v>1362</v>
          </cell>
          <cell r="BV21">
            <v>0</v>
          </cell>
          <cell r="BW21">
            <v>21245.539499999999</v>
          </cell>
          <cell r="BY21">
            <v>17</v>
          </cell>
          <cell r="BZ21" t="str">
            <v xml:space="preserve">سهولي </v>
          </cell>
          <cell r="CA21" t="str">
            <v xml:space="preserve"> عبد الرزاق</v>
          </cell>
          <cell r="CB21">
            <v>43101</v>
          </cell>
          <cell r="CO21">
            <v>17</v>
          </cell>
        </row>
        <row r="22">
          <cell r="A22">
            <v>18</v>
          </cell>
          <cell r="B22" t="str">
            <v xml:space="preserve">زناقي </v>
          </cell>
          <cell r="C22" t="str">
            <v>رقية</v>
          </cell>
          <cell r="D22">
            <v>29402</v>
          </cell>
          <cell r="E22" t="str">
            <v>البيض</v>
          </cell>
          <cell r="F22" t="str">
            <v>محمد</v>
          </cell>
          <cell r="G22" t="str">
            <v>بوخشية حليمة</v>
          </cell>
          <cell r="H22" t="str">
            <v xml:space="preserve">متزوجة </v>
          </cell>
          <cell r="I22">
            <v>2</v>
          </cell>
          <cell r="J22" t="str">
            <v>80 0977 0068 33</v>
          </cell>
          <cell r="K22" t="str">
            <v>البيض</v>
          </cell>
          <cell r="L22" t="str">
            <v>حرفـــــــــــــــــي</v>
          </cell>
          <cell r="M22" t="str">
            <v xml:space="preserve">حلاقة سيدات </v>
          </cell>
          <cell r="N22" t="str">
            <v>أستاذ  التكوين المهني</v>
          </cell>
          <cell r="O22">
            <v>42484</v>
          </cell>
          <cell r="P22">
            <v>2</v>
          </cell>
          <cell r="Q22">
            <v>42527</v>
          </cell>
          <cell r="R22">
            <v>42484</v>
          </cell>
          <cell r="S22">
            <v>4</v>
          </cell>
          <cell r="T22">
            <v>43100</v>
          </cell>
          <cell r="U22">
            <v>1</v>
          </cell>
          <cell r="V22">
            <v>43397</v>
          </cell>
          <cell r="W22" t="str">
            <v>0662823466</v>
          </cell>
          <cell r="AE22" t="str">
            <v>عامـــــــــــــــــل</v>
          </cell>
          <cell r="AF22" t="str">
            <v>غاية يومنا هذا</v>
          </cell>
          <cell r="AI22" t="str">
            <v>0005384540</v>
          </cell>
          <cell r="AJ22" t="str">
            <v>93</v>
          </cell>
          <cell r="AK22" t="str">
            <v>REKIA</v>
          </cell>
          <cell r="AL22" t="str">
            <v>ZENAGUI</v>
          </cell>
          <cell r="AM22" t="str">
            <v>977</v>
          </cell>
          <cell r="AN22" t="str">
            <v>F</v>
          </cell>
          <cell r="AO22" t="str">
            <v>ZENAGUI  REKIA</v>
          </cell>
          <cell r="AQ22" t="str">
            <v>أستاذ  التكوين المهني</v>
          </cell>
          <cell r="AR22" t="str">
            <v>زناقي رقية</v>
          </cell>
          <cell r="AT22">
            <v>18</v>
          </cell>
          <cell r="AU22" t="str">
            <v>زناقي رقية</v>
          </cell>
          <cell r="AV22" t="str">
            <v>أستاذ  التكوين المهني</v>
          </cell>
          <cell r="AW22">
            <v>10</v>
          </cell>
          <cell r="AX22">
            <v>1</v>
          </cell>
          <cell r="AY22" t="str">
            <v>453</v>
          </cell>
          <cell r="AZ22" t="str">
            <v>+</v>
          </cell>
          <cell r="BA22">
            <v>23</v>
          </cell>
          <cell r="BB22">
            <v>20385</v>
          </cell>
          <cell r="BC22">
            <v>1035</v>
          </cell>
          <cell r="BD22">
            <v>0</v>
          </cell>
          <cell r="BE22">
            <v>0</v>
          </cell>
          <cell r="BF22">
            <v>0</v>
          </cell>
          <cell r="BG22">
            <v>1260</v>
          </cell>
          <cell r="BH22">
            <v>0</v>
          </cell>
          <cell r="BI22">
            <v>0</v>
          </cell>
          <cell r="BJ22">
            <v>2000</v>
          </cell>
          <cell r="BK22">
            <v>8568</v>
          </cell>
          <cell r="BL22">
            <v>3100</v>
          </cell>
          <cell r="BN22">
            <v>815.4</v>
          </cell>
          <cell r="BO22">
            <v>3213</v>
          </cell>
          <cell r="BP22">
            <v>0</v>
          </cell>
          <cell r="BQ22">
            <v>0</v>
          </cell>
          <cell r="BR22">
            <v>40376.400000000001</v>
          </cell>
          <cell r="BS22">
            <v>3633.8760000000002</v>
          </cell>
          <cell r="BT22">
            <v>35480</v>
          </cell>
          <cell r="BU22">
            <v>4144</v>
          </cell>
          <cell r="BV22">
            <v>0</v>
          </cell>
          <cell r="BW22">
            <v>32598.524000000005</v>
          </cell>
          <cell r="BY22">
            <v>18</v>
          </cell>
          <cell r="BZ22" t="str">
            <v xml:space="preserve">زناقي </v>
          </cell>
          <cell r="CA22" t="str">
            <v>رقية</v>
          </cell>
          <cell r="CB22">
            <v>43397</v>
          </cell>
          <cell r="CO22">
            <v>18</v>
          </cell>
          <cell r="CP22" t="str">
            <v xml:space="preserve">التربص البيداعوجي </v>
          </cell>
          <cell r="CQ22" t="str">
            <v>IFP SBA</v>
          </cell>
          <cell r="CR22">
            <v>42659</v>
          </cell>
          <cell r="CS22">
            <v>42838</v>
          </cell>
        </row>
        <row r="23">
          <cell r="A23">
            <v>19</v>
          </cell>
          <cell r="B23" t="str">
            <v xml:space="preserve">بغدادي </v>
          </cell>
          <cell r="C23" t="str">
            <v>عبد الصمد</v>
          </cell>
          <cell r="D23">
            <v>30088</v>
          </cell>
          <cell r="E23" t="str">
            <v>البيض</v>
          </cell>
          <cell r="F23" t="str">
            <v>أحمد</v>
          </cell>
          <cell r="G23" t="str">
            <v xml:space="preserve">عميري فاطمة </v>
          </cell>
          <cell r="H23" t="str">
            <v>أعزب</v>
          </cell>
          <cell r="I23">
            <v>0</v>
          </cell>
          <cell r="J23" t="str">
            <v>82 0823 0044 54</v>
          </cell>
          <cell r="K23" t="str">
            <v xml:space="preserve">شارع يسدات بلفرح رقم 03/61 البيض </v>
          </cell>
          <cell r="L23" t="str">
            <v xml:space="preserve">تقني سامي </v>
          </cell>
          <cell r="M23" t="str">
            <v xml:space="preserve">البستنة الحدائق و المساحات الخضراء </v>
          </cell>
          <cell r="N23" t="str">
            <v>أستاذ  التكوين المهني</v>
          </cell>
          <cell r="O23">
            <v>42484</v>
          </cell>
          <cell r="P23">
            <v>1</v>
          </cell>
          <cell r="Q23">
            <v>42527</v>
          </cell>
          <cell r="R23">
            <v>42484</v>
          </cell>
          <cell r="S23">
            <v>3</v>
          </cell>
          <cell r="T23">
            <v>43100</v>
          </cell>
          <cell r="U23">
            <v>1</v>
          </cell>
          <cell r="V23">
            <v>43397</v>
          </cell>
          <cell r="W23" t="str">
            <v>0773087966</v>
          </cell>
          <cell r="AE23" t="str">
            <v>عامـــــــــــــــــل</v>
          </cell>
          <cell r="AF23" t="str">
            <v>غاية يومنا هذا</v>
          </cell>
          <cell r="AI23" t="str">
            <v>9443791</v>
          </cell>
          <cell r="AJ23" t="str">
            <v>70</v>
          </cell>
          <cell r="AK23" t="str">
            <v>ABDESSAMED</v>
          </cell>
          <cell r="AL23" t="str">
            <v>BAGHDADI</v>
          </cell>
          <cell r="AM23" t="str">
            <v>823</v>
          </cell>
          <cell r="AN23" t="str">
            <v>M</v>
          </cell>
          <cell r="AO23" t="str">
            <v>BAGHDADI  ABDESSAMED</v>
          </cell>
          <cell r="AQ23" t="str">
            <v>أستاذ  التكوين المهني</v>
          </cell>
          <cell r="AR23" t="str">
            <v>بغدادي عبد الصمد</v>
          </cell>
          <cell r="AT23">
            <v>19</v>
          </cell>
          <cell r="AU23" t="str">
            <v>بغدادي عبد الصمد</v>
          </cell>
          <cell r="AV23" t="str">
            <v>أستاذ  التكوين المهني</v>
          </cell>
          <cell r="AW23">
            <v>10</v>
          </cell>
          <cell r="AX23">
            <v>1</v>
          </cell>
          <cell r="AY23" t="str">
            <v>453</v>
          </cell>
          <cell r="AZ23" t="str">
            <v>+</v>
          </cell>
          <cell r="BA23">
            <v>23</v>
          </cell>
          <cell r="BB23">
            <v>20385</v>
          </cell>
          <cell r="BC23">
            <v>1035</v>
          </cell>
          <cell r="BD23">
            <v>0</v>
          </cell>
          <cell r="BE23">
            <v>0</v>
          </cell>
          <cell r="BF23">
            <v>0</v>
          </cell>
          <cell r="BG23">
            <v>1260</v>
          </cell>
          <cell r="BH23">
            <v>0</v>
          </cell>
          <cell r="BI23">
            <v>0</v>
          </cell>
          <cell r="BJ23">
            <v>2000</v>
          </cell>
          <cell r="BK23">
            <v>8568</v>
          </cell>
          <cell r="BL23">
            <v>3100</v>
          </cell>
          <cell r="BN23">
            <v>815.4</v>
          </cell>
          <cell r="BO23">
            <v>3213</v>
          </cell>
          <cell r="BP23">
            <v>0</v>
          </cell>
          <cell r="BQ23">
            <v>0</v>
          </cell>
          <cell r="BR23">
            <v>40376.400000000001</v>
          </cell>
          <cell r="BS23">
            <v>3633.8760000000002</v>
          </cell>
          <cell r="BT23">
            <v>35480</v>
          </cell>
          <cell r="BU23">
            <v>4144</v>
          </cell>
          <cell r="BV23">
            <v>0</v>
          </cell>
          <cell r="BW23">
            <v>32598.524000000005</v>
          </cell>
          <cell r="BY23">
            <v>19</v>
          </cell>
          <cell r="BZ23" t="str">
            <v xml:space="preserve">بغدادي </v>
          </cell>
          <cell r="CA23" t="str">
            <v>عبد الصمد</v>
          </cell>
          <cell r="CB23">
            <v>43397</v>
          </cell>
          <cell r="CO23">
            <v>19</v>
          </cell>
          <cell r="CP23" t="str">
            <v xml:space="preserve">التربص البيداعوجي </v>
          </cell>
          <cell r="CQ23" t="str">
            <v>IFP SBA</v>
          </cell>
          <cell r="CR23">
            <v>42659</v>
          </cell>
          <cell r="CS23">
            <v>42838</v>
          </cell>
        </row>
        <row r="24">
          <cell r="A24">
            <v>20</v>
          </cell>
          <cell r="B24" t="str">
            <v xml:space="preserve">بسايح  </v>
          </cell>
          <cell r="C24" t="str">
            <v>فريد</v>
          </cell>
          <cell r="D24">
            <v>29093</v>
          </cell>
          <cell r="E24" t="str">
            <v>البيض</v>
          </cell>
          <cell r="F24" t="str">
            <v>محمد</v>
          </cell>
          <cell r="G24" t="str">
            <v>عايد فتيحة</v>
          </cell>
          <cell r="H24" t="str">
            <v>متزوج</v>
          </cell>
          <cell r="I24">
            <v>1</v>
          </cell>
          <cell r="J24" t="str">
            <v>79 1247 0083 38</v>
          </cell>
          <cell r="K24" t="str">
            <v>البيض</v>
          </cell>
          <cell r="L24" t="str">
            <v xml:space="preserve">تقني سامي </v>
          </cell>
          <cell r="M24" t="str">
            <v xml:space="preserve">اشغال عمومية </v>
          </cell>
          <cell r="N24" t="str">
            <v>أستاذ  التكوين المهني</v>
          </cell>
          <cell r="O24">
            <v>43009</v>
          </cell>
          <cell r="U24">
            <v>3</v>
          </cell>
          <cell r="V24">
            <v>43292</v>
          </cell>
          <cell r="AE24" t="str">
            <v>عامـــــــــــــــــل</v>
          </cell>
          <cell r="AF24" t="str">
            <v>غاية يومنا هذا</v>
          </cell>
          <cell r="AI24" t="str">
            <v>5474520</v>
          </cell>
          <cell r="AJ24" t="str">
            <v>10</v>
          </cell>
          <cell r="AK24" t="str">
            <v>FARID</v>
          </cell>
          <cell r="AL24" t="str">
            <v>BESSAIH</v>
          </cell>
          <cell r="AM24" t="str">
            <v>1247</v>
          </cell>
          <cell r="AN24" t="str">
            <v>M</v>
          </cell>
          <cell r="AO24" t="str">
            <v>BESSAIH  FARID</v>
          </cell>
          <cell r="AQ24" t="str">
            <v>مكلف بمصلحة التمهين</v>
          </cell>
          <cell r="AR24" t="str">
            <v>بسايح  فريد</v>
          </cell>
          <cell r="AT24">
            <v>20</v>
          </cell>
          <cell r="AU24" t="str">
            <v>بسايح  فريد</v>
          </cell>
          <cell r="AV24" t="str">
            <v>أستاذ  التكوين المهني</v>
          </cell>
          <cell r="AW24">
            <v>10</v>
          </cell>
          <cell r="AX24">
            <v>3</v>
          </cell>
          <cell r="AY24" t="str">
            <v>453</v>
          </cell>
          <cell r="AZ24" t="str">
            <v>+</v>
          </cell>
          <cell r="BA24">
            <v>68</v>
          </cell>
          <cell r="BB24">
            <v>20385</v>
          </cell>
          <cell r="BC24">
            <v>3060</v>
          </cell>
          <cell r="BD24">
            <v>0</v>
          </cell>
          <cell r="BE24">
            <v>0</v>
          </cell>
          <cell r="BF24">
            <v>0</v>
          </cell>
          <cell r="BG24">
            <v>1260</v>
          </cell>
          <cell r="BH24">
            <v>0</v>
          </cell>
          <cell r="BI24">
            <v>0</v>
          </cell>
          <cell r="BJ24">
            <v>2000</v>
          </cell>
          <cell r="BK24">
            <v>9378</v>
          </cell>
          <cell r="BL24">
            <v>3100</v>
          </cell>
          <cell r="BN24">
            <v>2446.1999999999998</v>
          </cell>
          <cell r="BO24">
            <v>3516.75</v>
          </cell>
          <cell r="BP24">
            <v>0</v>
          </cell>
          <cell r="BQ24">
            <v>1400</v>
          </cell>
          <cell r="BR24">
            <v>46545.95</v>
          </cell>
          <cell r="BS24">
            <v>4063.1354999999994</v>
          </cell>
          <cell r="BT24">
            <v>39820</v>
          </cell>
          <cell r="BU24">
            <v>5446</v>
          </cell>
          <cell r="BV24">
            <v>0</v>
          </cell>
          <cell r="BW24">
            <v>37036.8145</v>
          </cell>
          <cell r="BY24">
            <v>20</v>
          </cell>
          <cell r="BZ24" t="str">
            <v xml:space="preserve">بسايح  </v>
          </cell>
          <cell r="CA24" t="str">
            <v>فريد</v>
          </cell>
          <cell r="CB24">
            <v>2</v>
          </cell>
          <cell r="CC24">
            <v>42380</v>
          </cell>
          <cell r="CD24">
            <v>43292</v>
          </cell>
          <cell r="CO24">
            <v>20</v>
          </cell>
        </row>
        <row r="25">
          <cell r="A25">
            <v>21</v>
          </cell>
          <cell r="B25" t="str">
            <v xml:space="preserve">سعيدي </v>
          </cell>
          <cell r="C25" t="str">
            <v xml:space="preserve">محمد الامين </v>
          </cell>
          <cell r="D25">
            <v>29138</v>
          </cell>
          <cell r="E25" t="str">
            <v>ندرومة - تلمسان</v>
          </cell>
          <cell r="F25" t="str">
            <v>محمد</v>
          </cell>
          <cell r="G25" t="str">
            <v xml:space="preserve">سعيدي عمارة </v>
          </cell>
          <cell r="H25" t="str">
            <v xml:space="preserve">متزوج </v>
          </cell>
          <cell r="I25">
            <v>2</v>
          </cell>
          <cell r="J25" t="str">
            <v>79 0764 0030 47</v>
          </cell>
          <cell r="K25" t="str">
            <v xml:space="preserve">تجمع 39 رقم 06 خريبة  ندرومة  ولاية تلمسان </v>
          </cell>
          <cell r="L25" t="str">
            <v xml:space="preserve">تقني سامي </v>
          </cell>
          <cell r="M25" t="str">
            <v xml:space="preserve">خزافة - سيراميك </v>
          </cell>
          <cell r="N25" t="str">
            <v>أستاذ  التكوين المهني</v>
          </cell>
          <cell r="O25">
            <v>43405</v>
          </cell>
          <cell r="U25">
            <v>1</v>
          </cell>
          <cell r="V25">
            <v>42758</v>
          </cell>
          <cell r="AE25" t="str">
            <v>عامـــــــــــــــــل</v>
          </cell>
          <cell r="AF25" t="str">
            <v>غاية يومنا هذا</v>
          </cell>
          <cell r="AI25" t="str">
            <v>8172425</v>
          </cell>
          <cell r="AJ25" t="str">
            <v>05</v>
          </cell>
          <cell r="AK25" t="str">
            <v xml:space="preserve">MOHAMED AMINE </v>
          </cell>
          <cell r="AL25" t="str">
            <v xml:space="preserve">SAIDI </v>
          </cell>
          <cell r="AN25" t="str">
            <v>M</v>
          </cell>
          <cell r="AO25" t="str">
            <v xml:space="preserve">SAIDI   MOHAMED AMINE </v>
          </cell>
          <cell r="AQ25" t="str">
            <v>أستاذ  التكوين المهني</v>
          </cell>
          <cell r="AR25" t="str">
            <v xml:space="preserve">سعيدي محمد الامين </v>
          </cell>
          <cell r="AT25">
            <v>21</v>
          </cell>
          <cell r="AU25" t="str">
            <v xml:space="preserve">سعيدي محمد الامين </v>
          </cell>
          <cell r="AV25" t="str">
            <v>أستاذ  التكوين المهني</v>
          </cell>
          <cell r="AW25">
            <v>10</v>
          </cell>
          <cell r="AX25">
            <v>1</v>
          </cell>
          <cell r="AY25" t="str">
            <v>453</v>
          </cell>
          <cell r="AZ25" t="str">
            <v>+</v>
          </cell>
          <cell r="BA25">
            <v>23</v>
          </cell>
          <cell r="BB25">
            <v>20385</v>
          </cell>
          <cell r="BC25">
            <v>1035</v>
          </cell>
          <cell r="BD25">
            <v>0</v>
          </cell>
          <cell r="BE25">
            <v>0</v>
          </cell>
          <cell r="BF25">
            <v>0</v>
          </cell>
          <cell r="BG25">
            <v>1260</v>
          </cell>
          <cell r="BH25">
            <v>0</v>
          </cell>
          <cell r="BI25">
            <v>0</v>
          </cell>
          <cell r="BJ25">
            <v>2000</v>
          </cell>
          <cell r="BK25">
            <v>8568</v>
          </cell>
          <cell r="BL25">
            <v>3100</v>
          </cell>
          <cell r="BN25">
            <v>815.4</v>
          </cell>
          <cell r="BO25">
            <v>3213</v>
          </cell>
          <cell r="BP25">
            <v>0</v>
          </cell>
          <cell r="BQ25">
            <v>2600</v>
          </cell>
          <cell r="BR25">
            <v>42976.4</v>
          </cell>
          <cell r="BS25">
            <v>3633.8760000000002</v>
          </cell>
          <cell r="BT25">
            <v>35480</v>
          </cell>
          <cell r="BU25">
            <v>4144</v>
          </cell>
          <cell r="BV25">
            <v>0</v>
          </cell>
          <cell r="BW25">
            <v>35198.524000000005</v>
          </cell>
          <cell r="BZ25" t="str">
            <v xml:space="preserve">سعيدي </v>
          </cell>
          <cell r="CA25" t="str">
            <v xml:space="preserve">محمد الامين </v>
          </cell>
          <cell r="CO25">
            <v>21</v>
          </cell>
          <cell r="CP25" t="str">
            <v xml:space="preserve">التربص البيداعوجي </v>
          </cell>
          <cell r="CQ25" t="str">
            <v>IFP SBA</v>
          </cell>
          <cell r="CR25">
            <v>42379</v>
          </cell>
          <cell r="CS25">
            <v>42656</v>
          </cell>
          <cell r="CT25" t="str">
            <v>ميكروسوفت اكسس المستوى الاول</v>
          </cell>
          <cell r="CU25" t="str">
            <v>IFP Bir khadem</v>
          </cell>
          <cell r="CV25">
            <v>43198</v>
          </cell>
          <cell r="CW25">
            <v>43202</v>
          </cell>
        </row>
        <row r="26">
          <cell r="A26">
            <v>22</v>
          </cell>
          <cell r="B26" t="str">
            <v xml:space="preserve">طبوش </v>
          </cell>
          <cell r="C26" t="str">
            <v>بلحول</v>
          </cell>
          <cell r="D26">
            <v>27199</v>
          </cell>
          <cell r="E26" t="str">
            <v>البيض</v>
          </cell>
          <cell r="F26" t="str">
            <v>مسعود</v>
          </cell>
          <cell r="G26" t="str">
            <v>طبوش رقية</v>
          </cell>
          <cell r="H26" t="str">
            <v>متزوج</v>
          </cell>
          <cell r="I26">
            <v>4</v>
          </cell>
          <cell r="J26" t="str">
            <v>74 0898 0058 29</v>
          </cell>
          <cell r="K26" t="str">
            <v xml:space="preserve">مركز التكوين المهني و التمهين  بوسمغون </v>
          </cell>
          <cell r="L26" t="str">
            <v>ثالثة ثانوي</v>
          </cell>
          <cell r="N26" t="str">
            <v>عون ادارة ريسي</v>
          </cell>
          <cell r="O26">
            <v>43089</v>
          </cell>
          <cell r="U26">
            <v>9</v>
          </cell>
          <cell r="V26">
            <v>42736</v>
          </cell>
          <cell r="AE26" t="str">
            <v>عامـــــــــــــــــل</v>
          </cell>
          <cell r="AF26" t="str">
            <v>غاية يومنا هذا</v>
          </cell>
          <cell r="AK26" t="str">
            <v>BELLAHOUEL</v>
          </cell>
          <cell r="AL26" t="str">
            <v>TABOUCHE</v>
          </cell>
          <cell r="AM26" t="str">
            <v>898</v>
          </cell>
          <cell r="AN26" t="str">
            <v>M</v>
          </cell>
          <cell r="AO26" t="str">
            <v>TABOUCHE  BELLAHOUEL</v>
          </cell>
          <cell r="AQ26" t="str">
            <v>عون محاسب المركز</v>
          </cell>
          <cell r="AR26" t="str">
            <v>طبوش بلحول</v>
          </cell>
          <cell r="AT26">
            <v>22</v>
          </cell>
          <cell r="AU26" t="str">
            <v>طبوش بلحول</v>
          </cell>
          <cell r="AV26" t="str">
            <v>عون ادارة ريسي</v>
          </cell>
          <cell r="AW26">
            <v>8</v>
          </cell>
          <cell r="AX26">
            <v>9</v>
          </cell>
          <cell r="AY26" t="str">
            <v>379</v>
          </cell>
          <cell r="AZ26" t="str">
            <v>+</v>
          </cell>
          <cell r="BA26">
            <v>171</v>
          </cell>
          <cell r="BB26">
            <v>17055</v>
          </cell>
          <cell r="BC26">
            <v>7695</v>
          </cell>
          <cell r="BE26">
            <v>6187.5</v>
          </cell>
          <cell r="BF26">
            <v>0</v>
          </cell>
          <cell r="BG26">
            <v>1004.85</v>
          </cell>
          <cell r="BH26">
            <v>0</v>
          </cell>
          <cell r="BI26">
            <v>0</v>
          </cell>
          <cell r="BL26">
            <v>3800</v>
          </cell>
          <cell r="BP26">
            <v>2475</v>
          </cell>
          <cell r="BQ26">
            <v>3211.25</v>
          </cell>
          <cell r="BR26">
            <v>41428.6</v>
          </cell>
          <cell r="BS26">
            <v>3439.5614999999998</v>
          </cell>
          <cell r="BT26">
            <v>33770</v>
          </cell>
          <cell r="BU26">
            <v>3631</v>
          </cell>
          <cell r="BV26">
            <v>0</v>
          </cell>
          <cell r="BW26">
            <v>34358.038499999995</v>
          </cell>
          <cell r="BY26">
            <v>22</v>
          </cell>
          <cell r="BZ26" t="str">
            <v xml:space="preserve">طبوش </v>
          </cell>
          <cell r="CA26" t="str">
            <v>بلحول</v>
          </cell>
          <cell r="CB26">
            <v>8</v>
          </cell>
          <cell r="CO26">
            <v>22</v>
          </cell>
        </row>
        <row r="27">
          <cell r="A27">
            <v>23</v>
          </cell>
          <cell r="B27" t="str">
            <v xml:space="preserve"> سعيدي  </v>
          </cell>
          <cell r="C27" t="str">
            <v xml:space="preserve">  ممدوح </v>
          </cell>
          <cell r="D27">
            <v>31259</v>
          </cell>
          <cell r="E27" t="str">
            <v>العين الصفراء</v>
          </cell>
          <cell r="F27" t="str">
            <v xml:space="preserve">محمد الطاهر </v>
          </cell>
          <cell r="G27" t="str">
            <v>عيساوي فاطمة</v>
          </cell>
          <cell r="H27" t="str">
            <v>أعزب</v>
          </cell>
          <cell r="I27">
            <v>0</v>
          </cell>
          <cell r="J27" t="str">
            <v>85 0733 0134 51</v>
          </cell>
          <cell r="K27" t="str">
            <v xml:space="preserve">شارع رقم 09 جبار محمد - بوسمغون </v>
          </cell>
          <cell r="L27" t="str">
            <v>شهادة الكفاءة المهنية</v>
          </cell>
          <cell r="M27" t="str">
            <v xml:space="preserve">امين مخزن </v>
          </cell>
          <cell r="N27" t="str">
            <v>عامل مهني من المستوى 02</v>
          </cell>
          <cell r="O27" t="str">
            <v>2014/05/04</v>
          </cell>
          <cell r="P27">
            <v>4</v>
          </cell>
          <cell r="Q27">
            <v>41833</v>
          </cell>
          <cell r="W27" t="str">
            <v>0670450584</v>
          </cell>
          <cell r="AE27" t="str">
            <v>عامـــــــــــــــــل</v>
          </cell>
          <cell r="AF27" t="str">
            <v>غاية يومنا هذا</v>
          </cell>
          <cell r="AI27" t="str">
            <v>0010202266</v>
          </cell>
          <cell r="AJ27">
            <v>12</v>
          </cell>
          <cell r="AK27" t="str">
            <v>MEMDOUH</v>
          </cell>
          <cell r="AL27" t="str">
            <v>SAIDI</v>
          </cell>
          <cell r="AM27" t="str">
            <v>733</v>
          </cell>
          <cell r="AN27" t="str">
            <v>M</v>
          </cell>
          <cell r="AO27" t="str">
            <v>SAIDI  MEMDOUH</v>
          </cell>
          <cell r="AQ27" t="str">
            <v xml:space="preserve">امين مخزن </v>
          </cell>
          <cell r="AR27" t="str">
            <v xml:space="preserve"> سعيدي    ممدوح </v>
          </cell>
        </row>
        <row r="28">
          <cell r="A28">
            <v>24</v>
          </cell>
          <cell r="B28" t="str">
            <v xml:space="preserve">بوشويرب </v>
          </cell>
          <cell r="C28" t="str">
            <v xml:space="preserve"> سعد</v>
          </cell>
          <cell r="D28" t="str">
            <v>1971/08/14</v>
          </cell>
          <cell r="E28" t="str">
            <v>بوسمغون</v>
          </cell>
          <cell r="F28" t="str">
            <v>دين</v>
          </cell>
          <cell r="G28" t="str">
            <v>برشان زهرة</v>
          </cell>
          <cell r="H28" t="str">
            <v>متزوج</v>
          </cell>
          <cell r="I28">
            <v>2</v>
          </cell>
          <cell r="J28" t="str">
            <v>71 0061 0363 53</v>
          </cell>
          <cell r="K28" t="str">
            <v>شارع رقم 30 عباد محمد الطاهر</v>
          </cell>
          <cell r="L28" t="str">
            <v>رخصة سياقة</v>
          </cell>
          <cell r="M28" t="str">
            <v>ســـــــــــــــــائق</v>
          </cell>
          <cell r="N28" t="str">
            <v>سائق من المستوى 02</v>
          </cell>
          <cell r="O28" t="str">
            <v>2014/07/15</v>
          </cell>
          <cell r="P28">
            <v>11</v>
          </cell>
          <cell r="Q28">
            <v>41835</v>
          </cell>
          <cell r="W28" t="str">
            <v>0662660692</v>
          </cell>
          <cell r="AE28" t="str">
            <v>عامـــــــــــــــــل</v>
          </cell>
          <cell r="AF28" t="str">
            <v>غاية يومنا هذا</v>
          </cell>
          <cell r="AI28" t="str">
            <v xml:space="preserve">8895 64 </v>
          </cell>
          <cell r="AJ28">
            <v>75</v>
          </cell>
          <cell r="AK28" t="str">
            <v>SAAD</v>
          </cell>
          <cell r="AL28" t="str">
            <v>BOUCHOUIREB</v>
          </cell>
          <cell r="AM28" t="str">
            <v>061</v>
          </cell>
          <cell r="AN28" t="str">
            <v>M</v>
          </cell>
          <cell r="AO28" t="str">
            <v>BOUCHOUIREB  SAAD</v>
          </cell>
          <cell r="AP28" t="str">
            <v>109711155000610007</v>
          </cell>
          <cell r="AQ28" t="str">
            <v>سائق من المستوى 02</v>
          </cell>
          <cell r="AR28" t="str">
            <v>بوشويرب  سعد</v>
          </cell>
        </row>
        <row r="29">
          <cell r="A29">
            <v>25</v>
          </cell>
          <cell r="B29" t="str">
            <v xml:space="preserve">عقو </v>
          </cell>
          <cell r="C29" t="str">
            <v xml:space="preserve"> عبد الحفيظ</v>
          </cell>
          <cell r="D29" t="str">
            <v>1968/03/27</v>
          </cell>
          <cell r="E29" t="str">
            <v>بوسمغون</v>
          </cell>
          <cell r="F29" t="str">
            <v>احمد</v>
          </cell>
          <cell r="G29" t="str">
            <v>عزوز زهرة</v>
          </cell>
          <cell r="H29" t="str">
            <v>متزوج</v>
          </cell>
          <cell r="I29">
            <v>1</v>
          </cell>
          <cell r="J29" t="str">
            <v>76 0026 0072 53</v>
          </cell>
          <cell r="K29" t="str">
            <v xml:space="preserve">شارع رقم 2 جبار محمد   بوسمغون </v>
          </cell>
          <cell r="L29" t="str">
            <v>ثالثة ثانوي</v>
          </cell>
          <cell r="N29" t="str">
            <v>عامل مهني من المستوى 01</v>
          </cell>
          <cell r="O29" t="str">
            <v>2014/05/04</v>
          </cell>
          <cell r="P29">
            <v>3</v>
          </cell>
          <cell r="Q29">
            <v>41833</v>
          </cell>
          <cell r="W29" t="str">
            <v>0664842081</v>
          </cell>
          <cell r="AE29" t="str">
            <v>عامـــــــــــــــــل</v>
          </cell>
          <cell r="AF29" t="str">
            <v>غاية يومنا هذا</v>
          </cell>
          <cell r="AI29" t="str">
            <v>46531 28</v>
          </cell>
          <cell r="AJ29" t="str">
            <v>03</v>
          </cell>
          <cell r="AK29" t="str">
            <v>ABDELHAFID</v>
          </cell>
          <cell r="AL29" t="str">
            <v>AKKOU</v>
          </cell>
          <cell r="AM29" t="str">
            <v>026</v>
          </cell>
          <cell r="AN29" t="str">
            <v>M</v>
          </cell>
          <cell r="AO29" t="str">
            <v>AKKOU  ABDELHAFID</v>
          </cell>
          <cell r="AP29" t="str">
            <v>109761155000260000</v>
          </cell>
          <cell r="AQ29" t="str">
            <v>عامل مهني من المستوى 01</v>
          </cell>
          <cell r="AR29" t="str">
            <v>عقو  عبد الحفيظ</v>
          </cell>
        </row>
        <row r="30">
          <cell r="A30">
            <v>26</v>
          </cell>
          <cell r="B30" t="str">
            <v xml:space="preserve">دراويش </v>
          </cell>
          <cell r="C30" t="str">
            <v xml:space="preserve"> محمد</v>
          </cell>
          <cell r="D30" t="str">
            <v>1980/00/00</v>
          </cell>
          <cell r="E30" t="str">
            <v>بوسمغون</v>
          </cell>
          <cell r="F30" t="str">
            <v>مجدوب</v>
          </cell>
          <cell r="G30" t="str">
            <v>سعيدي يمينة</v>
          </cell>
          <cell r="H30" t="str">
            <v>متزوج</v>
          </cell>
          <cell r="I30">
            <v>3</v>
          </cell>
          <cell r="J30" t="str">
            <v>80 0015 3213 63</v>
          </cell>
          <cell r="K30" t="str">
            <v xml:space="preserve">شارع رقم 03 مركاك محمد بوسمغون </v>
          </cell>
          <cell r="N30" t="str">
            <v>حـــــــــــارس</v>
          </cell>
          <cell r="O30" t="str">
            <v>2014/05/04</v>
          </cell>
          <cell r="P30">
            <v>6</v>
          </cell>
          <cell r="Q30">
            <v>41830</v>
          </cell>
          <cell r="W30" t="str">
            <v>0662526090</v>
          </cell>
          <cell r="AE30" t="str">
            <v>عامـــــــــــــــــل</v>
          </cell>
          <cell r="AF30" t="str">
            <v>غاية يومنا هذا</v>
          </cell>
          <cell r="AI30" t="str">
            <v>102156 48</v>
          </cell>
          <cell r="AJ30" t="str">
            <v>60</v>
          </cell>
          <cell r="AK30" t="str">
            <v>MOHAMMED</v>
          </cell>
          <cell r="AL30" t="str">
            <v>DRAOUICHE</v>
          </cell>
          <cell r="AM30" t="str">
            <v>001</v>
          </cell>
          <cell r="AN30" t="str">
            <v>M</v>
          </cell>
          <cell r="AO30" t="str">
            <v>DRAOUICHE  MOHAMMED</v>
          </cell>
          <cell r="AQ30" t="str">
            <v>حـــــــــــارس</v>
          </cell>
          <cell r="AR30" t="str">
            <v>دراويش  محمد</v>
          </cell>
        </row>
        <row r="31">
          <cell r="A31">
            <v>27</v>
          </cell>
          <cell r="B31" t="str">
            <v xml:space="preserve">بوعزة   </v>
          </cell>
          <cell r="C31" t="str">
            <v xml:space="preserve">  الشيخ </v>
          </cell>
          <cell r="D31" t="str">
            <v>1968/09/29</v>
          </cell>
          <cell r="E31" t="str">
            <v>بوسمغون</v>
          </cell>
          <cell r="F31" t="str">
            <v>الشيخ</v>
          </cell>
          <cell r="G31" t="str">
            <v>طجين مباركة</v>
          </cell>
          <cell r="H31" t="str">
            <v>متزوج</v>
          </cell>
          <cell r="I31">
            <v>7</v>
          </cell>
          <cell r="J31" t="str">
            <v>68 0101 0257 58</v>
          </cell>
          <cell r="K31" t="str">
            <v xml:space="preserve">شارع سيدي احمد التيجاني  بوسمغون </v>
          </cell>
          <cell r="N31" t="str">
            <v>حـــــــــــارس</v>
          </cell>
          <cell r="O31" t="str">
            <v>2014/06/01</v>
          </cell>
          <cell r="P31">
            <v>8</v>
          </cell>
          <cell r="Q31">
            <v>41833</v>
          </cell>
          <cell r="W31" t="str">
            <v>0663984254</v>
          </cell>
          <cell r="AE31" t="str">
            <v>عامـــــــــــــــــل</v>
          </cell>
          <cell r="AF31" t="str">
            <v>غاية يومنا هذا</v>
          </cell>
          <cell r="AI31" t="str">
            <v>102022 67</v>
          </cell>
          <cell r="AJ31" t="str">
            <v>13</v>
          </cell>
          <cell r="AK31" t="str">
            <v>CHEIKH</v>
          </cell>
          <cell r="AL31" t="str">
            <v>BOUAZZA</v>
          </cell>
          <cell r="AM31" t="str">
            <v>101</v>
          </cell>
          <cell r="AN31" t="str">
            <v>M</v>
          </cell>
          <cell r="AO31" t="str">
            <v>BOUAZZA  CHEIKH</v>
          </cell>
          <cell r="AP31" t="str">
            <v>109681155001010005</v>
          </cell>
          <cell r="AQ31" t="str">
            <v>حـــــــــــارس</v>
          </cell>
          <cell r="AR31" t="str">
            <v xml:space="preserve">بوعزة     الشيخ </v>
          </cell>
        </row>
        <row r="32">
          <cell r="A32">
            <v>28</v>
          </cell>
          <cell r="B32" t="str">
            <v xml:space="preserve">عزيزي   </v>
          </cell>
          <cell r="C32" t="str">
            <v xml:space="preserve">  أحمد </v>
          </cell>
          <cell r="D32" t="str">
            <v>1968/01/22</v>
          </cell>
          <cell r="E32" t="str">
            <v>بوسمغون</v>
          </cell>
          <cell r="F32" t="str">
            <v>جيلالي</v>
          </cell>
          <cell r="G32" t="str">
            <v>موساوي رقية</v>
          </cell>
          <cell r="H32" t="str">
            <v>متزوج</v>
          </cell>
          <cell r="I32">
            <v>4</v>
          </cell>
          <cell r="J32" t="str">
            <v>68 0015 3213 59</v>
          </cell>
          <cell r="K32" t="str">
            <v xml:space="preserve">شارع رقم 01 عاشور محمد بوسمغون </v>
          </cell>
          <cell r="N32" t="str">
            <v>حـــــــــــارس</v>
          </cell>
          <cell r="O32" t="str">
            <v>2014/06/01</v>
          </cell>
          <cell r="P32">
            <v>9</v>
          </cell>
          <cell r="Q32">
            <v>41833</v>
          </cell>
          <cell r="W32" t="str">
            <v>0667560917</v>
          </cell>
          <cell r="AE32" t="str">
            <v>عامـــــــــــــــــل</v>
          </cell>
          <cell r="AF32" t="str">
            <v>غاية يومنا هذا</v>
          </cell>
          <cell r="AI32" t="str">
            <v>0008491079</v>
          </cell>
          <cell r="AJ32" t="str">
            <v>42</v>
          </cell>
          <cell r="AK32" t="str">
            <v>AHMED</v>
          </cell>
          <cell r="AL32" t="str">
            <v>AZIZI</v>
          </cell>
          <cell r="AM32" t="str">
            <v>015</v>
          </cell>
          <cell r="AN32" t="str">
            <v>M</v>
          </cell>
          <cell r="AO32" t="str">
            <v>AZIZI  AHMED</v>
          </cell>
          <cell r="AQ32" t="str">
            <v>حـــــــــــارس</v>
          </cell>
          <cell r="AR32" t="str">
            <v xml:space="preserve">عزيزي     أحمد </v>
          </cell>
        </row>
        <row r="33">
          <cell r="A33">
            <v>29</v>
          </cell>
          <cell r="B33" t="str">
            <v xml:space="preserve">بوشويرب  </v>
          </cell>
          <cell r="C33" t="str">
            <v xml:space="preserve"> الشيــخ </v>
          </cell>
          <cell r="D33" t="str">
            <v>1973/12/01</v>
          </cell>
          <cell r="E33" t="str">
            <v>بوسمغون</v>
          </cell>
          <cell r="F33" t="str">
            <v xml:space="preserve">عبد الرحمان </v>
          </cell>
          <cell r="G33" t="str">
            <v>بن دحمان فضيلة</v>
          </cell>
          <cell r="H33" t="str">
            <v>متزوج</v>
          </cell>
          <cell r="I33">
            <v>2</v>
          </cell>
          <cell r="J33" t="str">
            <v>73 0145 0030 62</v>
          </cell>
          <cell r="K33" t="str">
            <v xml:space="preserve">بوسمغون </v>
          </cell>
          <cell r="N33" t="str">
            <v>حـــــــــــارس</v>
          </cell>
          <cell r="O33" t="str">
            <v>2014/06/01</v>
          </cell>
          <cell r="P33">
            <v>7</v>
          </cell>
          <cell r="Q33">
            <v>41833</v>
          </cell>
          <cell r="W33" t="str">
            <v>0696352301</v>
          </cell>
          <cell r="AE33" t="str">
            <v>عامـــــــــــــــــل</v>
          </cell>
          <cell r="AF33" t="str">
            <v>غاية يومنا هذا</v>
          </cell>
          <cell r="AI33" t="str">
            <v>0004580488</v>
          </cell>
          <cell r="AJ33">
            <v>53</v>
          </cell>
          <cell r="AK33" t="str">
            <v>CHIKH</v>
          </cell>
          <cell r="AL33" t="str">
            <v>BOUCHOUIREB</v>
          </cell>
          <cell r="AM33" t="str">
            <v>145</v>
          </cell>
          <cell r="AN33" t="str">
            <v>M</v>
          </cell>
          <cell r="AO33" t="str">
            <v>BOUCHOUIREB  CHIKH</v>
          </cell>
          <cell r="AQ33" t="str">
            <v>حـــــــــــارس</v>
          </cell>
          <cell r="AR33" t="str">
            <v xml:space="preserve">بوشويرب   الشيــخ </v>
          </cell>
        </row>
        <row r="34">
          <cell r="A34">
            <v>30</v>
          </cell>
          <cell r="B34" t="str">
            <v xml:space="preserve">طجين </v>
          </cell>
          <cell r="C34" t="str">
            <v xml:space="preserve"> بغداد</v>
          </cell>
          <cell r="D34" t="str">
            <v>1970/11/19</v>
          </cell>
          <cell r="E34" t="str">
            <v>بوسمغون</v>
          </cell>
          <cell r="F34" t="str">
            <v>محمد</v>
          </cell>
          <cell r="G34" t="str">
            <v>حكوم ربيحة</v>
          </cell>
          <cell r="H34" t="str">
            <v>متزوج</v>
          </cell>
          <cell r="I34">
            <v>6</v>
          </cell>
          <cell r="J34" t="str">
            <v>70 0094 0040 55</v>
          </cell>
          <cell r="K34" t="str">
            <v xml:space="preserve">شارع رقم 5 بن تحي احمد </v>
          </cell>
          <cell r="N34" t="str">
            <v>حـــــــــــارس</v>
          </cell>
          <cell r="O34" t="str">
            <v>2014/06/01</v>
          </cell>
          <cell r="P34">
            <v>10</v>
          </cell>
          <cell r="Q34">
            <v>41833</v>
          </cell>
          <cell r="W34" t="str">
            <v>0669386661</v>
          </cell>
          <cell r="AE34" t="str">
            <v>عامـــــــــــــــــل</v>
          </cell>
          <cell r="AF34" t="str">
            <v>غاية يومنا هذا</v>
          </cell>
          <cell r="AI34" t="str">
            <v>84451 21</v>
          </cell>
          <cell r="AJ34" t="str">
            <v>03</v>
          </cell>
          <cell r="AK34" t="str">
            <v>BAGHDAD</v>
          </cell>
          <cell r="AL34" t="str">
            <v>TADJINE</v>
          </cell>
          <cell r="AM34" t="str">
            <v>094</v>
          </cell>
          <cell r="AN34" t="str">
            <v>M</v>
          </cell>
          <cell r="AO34" t="str">
            <v>TADJINE  BAGHDAD</v>
          </cell>
          <cell r="AQ34" t="str">
            <v>حـــــــــــارس</v>
          </cell>
          <cell r="AR34" t="str">
            <v>طجين  بغداد</v>
          </cell>
        </row>
        <row r="35">
          <cell r="A35">
            <v>31</v>
          </cell>
          <cell r="B35" t="str">
            <v xml:space="preserve">صافري </v>
          </cell>
          <cell r="C35" t="str">
            <v xml:space="preserve"> عبد الله</v>
          </cell>
          <cell r="D35" t="str">
            <v>1989/06/02</v>
          </cell>
          <cell r="E35" t="str">
            <v>بوسمغون</v>
          </cell>
          <cell r="F35" t="str">
            <v>الطيب</v>
          </cell>
          <cell r="G35" t="str">
            <v>هلال زليخة</v>
          </cell>
          <cell r="H35" t="str">
            <v>أعزب</v>
          </cell>
          <cell r="I35">
            <v>0</v>
          </cell>
          <cell r="J35" t="str">
            <v>89 0032 0234 54</v>
          </cell>
          <cell r="K35" t="str">
            <v>شارع 13 شارع جبار محمد ولد ميلود بوسمغون</v>
          </cell>
          <cell r="L35" t="str">
            <v>شهادة الكفاءة المهنية</v>
          </cell>
          <cell r="M35" t="str">
            <v>ترصيص صحي</v>
          </cell>
          <cell r="N35" t="str">
            <v>عامل مهني من المستوى 02</v>
          </cell>
          <cell r="O35" t="str">
            <v>2015/03/17</v>
          </cell>
          <cell r="P35">
            <v>26</v>
          </cell>
          <cell r="Q35">
            <v>42164</v>
          </cell>
          <cell r="W35" t="str">
            <v>0696499547</v>
          </cell>
          <cell r="AE35" t="str">
            <v>عامـــــــــــــــــل</v>
          </cell>
          <cell r="AF35" t="str">
            <v>غاية يومنا هذا</v>
          </cell>
          <cell r="AI35" t="str">
            <v>124080 22</v>
          </cell>
          <cell r="AJ35" t="str">
            <v>41</v>
          </cell>
          <cell r="AK35" t="str">
            <v>ABDALLAH</v>
          </cell>
          <cell r="AL35" t="str">
            <v>SAFRI</v>
          </cell>
          <cell r="AM35" t="str">
            <v>032</v>
          </cell>
          <cell r="AN35" t="str">
            <v>M</v>
          </cell>
          <cell r="AO35" t="str">
            <v>SAFRI  ABDALLAH</v>
          </cell>
          <cell r="AP35" t="str">
            <v>109891155000320005</v>
          </cell>
          <cell r="AQ35" t="str">
            <v>عامل مهني من المستوى 02</v>
          </cell>
          <cell r="AR35" t="str">
            <v>صافري  عبد الله</v>
          </cell>
        </row>
        <row r="36">
          <cell r="A36">
            <v>32</v>
          </cell>
          <cell r="B36" t="str">
            <v xml:space="preserve">عباد </v>
          </cell>
          <cell r="C36" t="str">
            <v xml:space="preserve"> زبير</v>
          </cell>
          <cell r="D36" t="str">
            <v>1982/06/05</v>
          </cell>
          <cell r="E36" t="str">
            <v>بوسمغون</v>
          </cell>
          <cell r="F36" t="str">
            <v>محمد</v>
          </cell>
          <cell r="G36" t="str">
            <v>كماد التالية</v>
          </cell>
          <cell r="H36" t="str">
            <v>أعزب</v>
          </cell>
          <cell r="I36">
            <v>0</v>
          </cell>
          <cell r="J36" t="str">
            <v>82 0073 0282 44</v>
          </cell>
          <cell r="K36" t="str">
            <v>شارع رقم 20 عاشور عبد القادر</v>
          </cell>
          <cell r="L36" t="str">
            <v>شهادة الكفاءة المهنية</v>
          </cell>
          <cell r="M36" t="str">
            <v>فلاحــــــــــــــــــــة</v>
          </cell>
          <cell r="N36" t="str">
            <v>عامل مهني من المستوى 02</v>
          </cell>
          <cell r="O36" t="str">
            <v>2015/03/17</v>
          </cell>
          <cell r="P36">
            <v>27</v>
          </cell>
          <cell r="Q36">
            <v>42164</v>
          </cell>
          <cell r="W36" t="str">
            <v>0666192355</v>
          </cell>
          <cell r="AE36" t="str">
            <v>عامـــــــــــــــــل</v>
          </cell>
          <cell r="AF36" t="str">
            <v>غاية يومنا هذا</v>
          </cell>
          <cell r="AI36" t="str">
            <v>106165 53</v>
          </cell>
          <cell r="AJ36" t="str">
            <v>82</v>
          </cell>
          <cell r="AK36" t="str">
            <v>ZOUBEYR</v>
          </cell>
          <cell r="AL36" t="str">
            <v>ABBAD</v>
          </cell>
          <cell r="AM36" t="str">
            <v>073</v>
          </cell>
          <cell r="AN36" t="str">
            <v>M</v>
          </cell>
          <cell r="AO36" t="str">
            <v>ABBAD  ZOUBEYR</v>
          </cell>
          <cell r="AP36" t="str">
            <v>109821155000730000</v>
          </cell>
          <cell r="AQ36" t="str">
            <v>عامل مهني من المستوى 02</v>
          </cell>
          <cell r="AR36" t="str">
            <v>عباد  زبير</v>
          </cell>
        </row>
        <row r="37">
          <cell r="A37">
            <v>33</v>
          </cell>
          <cell r="B37" t="str">
            <v xml:space="preserve">عزيزي  </v>
          </cell>
          <cell r="C37" t="str">
            <v xml:space="preserve">  مختار</v>
          </cell>
          <cell r="D37" t="str">
            <v>1991/07/23</v>
          </cell>
          <cell r="E37" t="str">
            <v>بوسمغون</v>
          </cell>
          <cell r="F37" t="str">
            <v xml:space="preserve">عبد السلام </v>
          </cell>
          <cell r="G37" t="str">
            <v>طجين مباركة</v>
          </cell>
          <cell r="H37" t="str">
            <v>أعزب</v>
          </cell>
          <cell r="I37">
            <v>0</v>
          </cell>
          <cell r="J37" t="str">
            <v>91 0041 0428 55</v>
          </cell>
          <cell r="K37" t="str">
            <v xml:space="preserve">شارع ابن سينا بوسمغون </v>
          </cell>
          <cell r="N37" t="str">
            <v>حـــــــــــارس</v>
          </cell>
          <cell r="O37" t="str">
            <v>2015/03/17</v>
          </cell>
          <cell r="P37">
            <v>25</v>
          </cell>
          <cell r="Q37">
            <v>42164</v>
          </cell>
          <cell r="W37" t="str">
            <v>0666494625</v>
          </cell>
          <cell r="AE37" t="str">
            <v>عامـــــــــــــــــل</v>
          </cell>
          <cell r="AF37" t="str">
            <v>غاية يومنا هذا</v>
          </cell>
          <cell r="AI37" t="str">
            <v>0018420589</v>
          </cell>
          <cell r="AJ37" t="str">
            <v>18</v>
          </cell>
          <cell r="AK37" t="str">
            <v>MOKHTAR</v>
          </cell>
          <cell r="AL37" t="str">
            <v>AZIZI</v>
          </cell>
          <cell r="AM37" t="str">
            <v>041</v>
          </cell>
          <cell r="AN37" t="str">
            <v>M</v>
          </cell>
          <cell r="AO37" t="str">
            <v>AZIZI  MOKHTAR</v>
          </cell>
          <cell r="AQ37" t="str">
            <v>حـــــــــــارس</v>
          </cell>
          <cell r="AR37" t="str">
            <v>عزيزي    مختار</v>
          </cell>
        </row>
        <row r="38">
          <cell r="A38">
            <v>34</v>
          </cell>
          <cell r="B38" t="str">
            <v xml:space="preserve">جبار  </v>
          </cell>
          <cell r="C38" t="str">
            <v xml:space="preserve"> بن اعمر</v>
          </cell>
          <cell r="D38" t="str">
            <v>1975/10/05</v>
          </cell>
          <cell r="E38" t="str">
            <v>بوسمغون</v>
          </cell>
          <cell r="F38" t="str">
            <v>الطاهر</v>
          </cell>
          <cell r="G38" t="str">
            <v>عبسي عائشة</v>
          </cell>
          <cell r="H38" t="str">
            <v>متزوج</v>
          </cell>
          <cell r="I38">
            <v>2</v>
          </cell>
          <cell r="J38" t="str">
            <v>75 0076 0179 36</v>
          </cell>
          <cell r="K38" t="str">
            <v xml:space="preserve">شارع رقم 07 جبار محمد ابن ميلود بوسمغون </v>
          </cell>
          <cell r="N38" t="str">
            <v>عامل مهني من المستوى 01</v>
          </cell>
          <cell r="O38" t="str">
            <v>2015/03/17</v>
          </cell>
          <cell r="P38">
            <v>23</v>
          </cell>
          <cell r="Q38">
            <v>42164</v>
          </cell>
          <cell r="R38" t="str">
            <v>X</v>
          </cell>
          <cell r="S38" t="str">
            <v>X</v>
          </cell>
          <cell r="T38" t="str">
            <v>X</v>
          </cell>
          <cell r="V38" t="str">
            <v>X</v>
          </cell>
          <cell r="W38" t="str">
            <v>X</v>
          </cell>
          <cell r="X38" t="str">
            <v xml:space="preserve">فسخ عقـــــــــــد </v>
          </cell>
          <cell r="AE38" t="str">
            <v xml:space="preserve">فسخ عقـــــــــــد </v>
          </cell>
          <cell r="AF38">
            <v>42310</v>
          </cell>
          <cell r="AG38">
            <v>39</v>
          </cell>
          <cell r="AH38">
            <v>42341</v>
          </cell>
          <cell r="AI38" t="str">
            <v>57291 50</v>
          </cell>
          <cell r="AJ38" t="str">
            <v>23</v>
          </cell>
          <cell r="AK38" t="str">
            <v xml:space="preserve">BENAMOR </v>
          </cell>
          <cell r="AL38" t="str">
            <v>DJEBBAR</v>
          </cell>
          <cell r="AN38" t="str">
            <v>M</v>
          </cell>
          <cell r="AO38" t="str">
            <v xml:space="preserve">DJEBBAR  BENAMOR </v>
          </cell>
          <cell r="AQ38" t="str">
            <v xml:space="preserve">فسخ عقـــــــــــد </v>
          </cell>
          <cell r="AR38" t="str">
            <v>جبار   بن اعمر</v>
          </cell>
        </row>
        <row r="39">
          <cell r="A39">
            <v>35</v>
          </cell>
          <cell r="B39" t="str">
            <v xml:space="preserve">بن الشيخ </v>
          </cell>
          <cell r="C39" t="str">
            <v xml:space="preserve"> علي</v>
          </cell>
          <cell r="D39" t="str">
            <v>1973/01/16</v>
          </cell>
          <cell r="E39" t="str">
            <v>بوسمغون</v>
          </cell>
          <cell r="F39" t="str">
            <v>حمادة</v>
          </cell>
          <cell r="G39" t="str">
            <v>بن الشيخ عائشة</v>
          </cell>
          <cell r="H39" t="str">
            <v>متزوج</v>
          </cell>
          <cell r="I39">
            <v>2</v>
          </cell>
          <cell r="J39" t="str">
            <v>73 0008 0189 48</v>
          </cell>
          <cell r="K39" t="str">
            <v>شارع 03 عزالدين محمد  بوسمغون</v>
          </cell>
          <cell r="L39" t="str">
            <v>شهادة الكفاءة المهنية</v>
          </cell>
          <cell r="M39" t="str">
            <v>طــــــــــــــــــــلاء</v>
          </cell>
          <cell r="N39" t="str">
            <v>عامل مهني من المستوى 01</v>
          </cell>
          <cell r="O39" t="str">
            <v>2015/03/17</v>
          </cell>
          <cell r="P39">
            <v>24</v>
          </cell>
          <cell r="Q39">
            <v>42164</v>
          </cell>
          <cell r="W39" t="str">
            <v>0663428844</v>
          </cell>
          <cell r="AE39" t="str">
            <v>عامـــــــــــــــــل</v>
          </cell>
          <cell r="AF39" t="str">
            <v>غاية يومنا هذا</v>
          </cell>
          <cell r="AI39" t="str">
            <v>128562 22</v>
          </cell>
          <cell r="AJ39" t="str">
            <v>15</v>
          </cell>
          <cell r="AK39" t="str">
            <v>ALI</v>
          </cell>
          <cell r="AL39" t="str">
            <v>BENCHEIKH</v>
          </cell>
          <cell r="AM39" t="str">
            <v>008</v>
          </cell>
          <cell r="AN39" t="str">
            <v>M</v>
          </cell>
          <cell r="AO39" t="str">
            <v>BENCHEIKH  ALI</v>
          </cell>
          <cell r="AP39" t="str">
            <v>109731155000080009</v>
          </cell>
          <cell r="AQ39" t="str">
            <v>عامل مهني من المستوى 01</v>
          </cell>
          <cell r="AR39" t="str">
            <v>بن الشيخ  علي</v>
          </cell>
        </row>
        <row r="40">
          <cell r="A40">
            <v>36</v>
          </cell>
          <cell r="B40" t="str">
            <v xml:space="preserve">جلايلي </v>
          </cell>
          <cell r="C40" t="str">
            <v xml:space="preserve"> مسعودة</v>
          </cell>
          <cell r="D40" t="str">
            <v>1965/00/00</v>
          </cell>
          <cell r="E40" t="str">
            <v>بوسمغون</v>
          </cell>
          <cell r="F40" t="str">
            <v>محمد</v>
          </cell>
          <cell r="G40" t="str">
            <v>شارف خيرة</v>
          </cell>
          <cell r="H40" t="str">
            <v>متزوجة</v>
          </cell>
          <cell r="I40">
            <v>6</v>
          </cell>
          <cell r="J40" t="str">
            <v>65 0027 0299 42</v>
          </cell>
          <cell r="K40" t="str">
            <v xml:space="preserve">شارع رقم 04 صافري علي بوسمغون </v>
          </cell>
          <cell r="N40" t="str">
            <v>عامل مهني من المستوى 01</v>
          </cell>
          <cell r="O40" t="str">
            <v>2015/03/17</v>
          </cell>
          <cell r="P40">
            <v>21</v>
          </cell>
          <cell r="Q40">
            <v>42164</v>
          </cell>
          <cell r="AE40" t="str">
            <v>عامـــــــــــــــــل</v>
          </cell>
          <cell r="AF40" t="str">
            <v>غاية يومنا هذا</v>
          </cell>
          <cell r="AI40" t="str">
            <v>106112 21</v>
          </cell>
          <cell r="AJ40" t="str">
            <v>06</v>
          </cell>
          <cell r="AK40" t="str">
            <v>MESSAOUDA</v>
          </cell>
          <cell r="AL40" t="str">
            <v>DJELAILI</v>
          </cell>
          <cell r="AM40" t="str">
            <v>027</v>
          </cell>
          <cell r="AN40" t="str">
            <v>F</v>
          </cell>
          <cell r="AO40" t="str">
            <v>DJELAILI  MESSAOUDA</v>
          </cell>
          <cell r="AQ40" t="str">
            <v xml:space="preserve">منظفة </v>
          </cell>
          <cell r="AR40" t="str">
            <v>جلايلي  مسعودة</v>
          </cell>
        </row>
        <row r="41">
          <cell r="A41">
            <v>37</v>
          </cell>
          <cell r="B41" t="str">
            <v xml:space="preserve">لعلى </v>
          </cell>
          <cell r="C41" t="str">
            <v xml:space="preserve"> رقية</v>
          </cell>
          <cell r="D41" t="str">
            <v>1972/06/05</v>
          </cell>
          <cell r="E41" t="str">
            <v>المشرية</v>
          </cell>
          <cell r="F41" t="str">
            <v>محمد</v>
          </cell>
          <cell r="G41" t="str">
            <v xml:space="preserve">قاسمي خديجة </v>
          </cell>
          <cell r="H41" t="str">
            <v>متزوجة</v>
          </cell>
          <cell r="I41">
            <v>4</v>
          </cell>
          <cell r="J41" t="str">
            <v>72 0404 0178 52</v>
          </cell>
          <cell r="K41" t="str">
            <v>شارع 03 جبار عبد الرحمان بوسمغون</v>
          </cell>
          <cell r="N41" t="str">
            <v>عامل مهني من المستوى 01</v>
          </cell>
          <cell r="O41" t="str">
            <v>2015/03/17</v>
          </cell>
          <cell r="P41">
            <v>22</v>
          </cell>
          <cell r="Q41">
            <v>42164</v>
          </cell>
          <cell r="AE41" t="str">
            <v>عامـــــــــــــــــل</v>
          </cell>
          <cell r="AF41" t="str">
            <v>غاية يومنا هذا</v>
          </cell>
          <cell r="AI41" t="str">
            <v>0011639907</v>
          </cell>
          <cell r="AJ41" t="str">
            <v>97</v>
          </cell>
          <cell r="AK41" t="str">
            <v>REKIA</v>
          </cell>
          <cell r="AL41" t="str">
            <v>LAALA</v>
          </cell>
          <cell r="AM41" t="str">
            <v>404</v>
          </cell>
          <cell r="AN41" t="str">
            <v>F</v>
          </cell>
          <cell r="AO41" t="str">
            <v>LAALA  REKIA</v>
          </cell>
          <cell r="AQ41" t="str">
            <v>منظفة</v>
          </cell>
          <cell r="AR41" t="str">
            <v>لعلى  رقية</v>
          </cell>
        </row>
        <row r="42">
          <cell r="A42">
            <v>38</v>
          </cell>
          <cell r="B42" t="str">
            <v xml:space="preserve">جلايلي </v>
          </cell>
          <cell r="C42" t="str">
            <v>جلول</v>
          </cell>
          <cell r="D42">
            <v>22426</v>
          </cell>
          <cell r="E42" t="str">
            <v>الشلالة</v>
          </cell>
          <cell r="F42" t="str">
            <v>ميلود</v>
          </cell>
          <cell r="G42" t="str">
            <v xml:space="preserve">عبديش العالية </v>
          </cell>
          <cell r="H42" t="str">
            <v xml:space="preserve">متزوج </v>
          </cell>
          <cell r="I42">
            <v>3</v>
          </cell>
          <cell r="J42" t="str">
            <v>61 0023 0565 57</v>
          </cell>
          <cell r="K42" t="str">
            <v xml:space="preserve">شارع رقم 37 عباد محمد الطاهر بوسمغون </v>
          </cell>
          <cell r="N42" t="str">
            <v>حـــــــــــارس</v>
          </cell>
          <cell r="O42">
            <v>41763</v>
          </cell>
          <cell r="P42">
            <v>5</v>
          </cell>
          <cell r="Q42">
            <v>41833</v>
          </cell>
          <cell r="R42" t="str">
            <v>X</v>
          </cell>
          <cell r="S42" t="str">
            <v>X</v>
          </cell>
          <cell r="T42" t="str">
            <v>X</v>
          </cell>
          <cell r="V42" t="str">
            <v>X</v>
          </cell>
          <cell r="W42" t="str">
            <v>X</v>
          </cell>
          <cell r="X42" t="str">
            <v xml:space="preserve">فسخ عقـــــــــــد </v>
          </cell>
          <cell r="AE42" t="str">
            <v xml:space="preserve">فسخ عقـــــــــــد </v>
          </cell>
          <cell r="AF42">
            <v>41941</v>
          </cell>
          <cell r="AG42" t="str">
            <v>بدون رقم</v>
          </cell>
          <cell r="AH42">
            <v>41948</v>
          </cell>
          <cell r="AI42" t="str">
            <v>94494 74</v>
          </cell>
          <cell r="AJ42" t="str">
            <v>96</v>
          </cell>
          <cell r="AK42" t="str">
            <v xml:space="preserve">DJELLOUL </v>
          </cell>
          <cell r="AL42" t="str">
            <v xml:space="preserve">DHELLAILI </v>
          </cell>
          <cell r="AN42" t="str">
            <v>M</v>
          </cell>
          <cell r="AO42" t="str">
            <v xml:space="preserve">DHELLAILI   DJELLOUL </v>
          </cell>
          <cell r="AQ42" t="str">
            <v xml:space="preserve">فسخ عقـــــــــــد </v>
          </cell>
          <cell r="AR42" t="str">
            <v>جلايلي جلول</v>
          </cell>
        </row>
        <row r="43">
          <cell r="A43">
            <v>39</v>
          </cell>
          <cell r="B43" t="str">
            <v xml:space="preserve">منتفى </v>
          </cell>
          <cell r="C43" t="str">
            <v xml:space="preserve">عائشة </v>
          </cell>
          <cell r="D43">
            <v>26926</v>
          </cell>
          <cell r="E43" t="str">
            <v>بوسمغون</v>
          </cell>
          <cell r="F43" t="str">
            <v>قدور</v>
          </cell>
          <cell r="G43" t="str">
            <v>عاشور فاطمة</v>
          </cell>
          <cell r="H43" t="str">
            <v xml:space="preserve">عزباء </v>
          </cell>
          <cell r="J43" t="str">
            <v>73 0111 0320 71</v>
          </cell>
          <cell r="K43" t="str">
            <v>بوسمغون</v>
          </cell>
          <cell r="L43" t="str">
            <v>شهادة الكفاءة المهنية</v>
          </cell>
          <cell r="M43" t="str">
            <v xml:space="preserve">خياطة </v>
          </cell>
          <cell r="N43" t="str">
            <v>عامل مهني من المستوى 01</v>
          </cell>
          <cell r="O43">
            <v>43282</v>
          </cell>
          <cell r="AE43" t="str">
            <v>عامـــــــــــــــــل</v>
          </cell>
          <cell r="AF43" t="str">
            <v>غاية يومنا هذا</v>
          </cell>
          <cell r="AK43" t="str">
            <v>AICHA</v>
          </cell>
          <cell r="AL43" t="str">
            <v>MENTEFA</v>
          </cell>
          <cell r="AM43" t="str">
            <v>111</v>
          </cell>
          <cell r="AN43" t="str">
            <v>F</v>
          </cell>
          <cell r="AO43" t="str">
            <v>MENTEFA  AICHA</v>
          </cell>
          <cell r="AQ43" t="str">
            <v>عامل مهني من المستوى 01</v>
          </cell>
          <cell r="AR43" t="str">
            <v xml:space="preserve">منتفى عائشة </v>
          </cell>
        </row>
        <row r="44">
          <cell r="A44">
            <v>40</v>
          </cell>
          <cell r="B44" t="str">
            <v>أكمل</v>
          </cell>
          <cell r="C44" t="str">
            <v>أكمل</v>
          </cell>
          <cell r="D44" t="str">
            <v>أكمل</v>
          </cell>
          <cell r="E44" t="str">
            <v>أكمل</v>
          </cell>
          <cell r="F44" t="str">
            <v>أكمل</v>
          </cell>
          <cell r="G44" t="str">
            <v>أكمل</v>
          </cell>
          <cell r="K44" t="str">
            <v>أكمل</v>
          </cell>
          <cell r="N44" t="str">
            <v>أكمل</v>
          </cell>
          <cell r="O44" t="str">
            <v>أكمل</v>
          </cell>
          <cell r="R44" t="str">
            <v>أكمل</v>
          </cell>
          <cell r="U44" t="str">
            <v>أكمل</v>
          </cell>
          <cell r="V44" t="str">
            <v>أكمل</v>
          </cell>
          <cell r="W44" t="str">
            <v>أكمل</v>
          </cell>
          <cell r="X44" t="str">
            <v>أكمل</v>
          </cell>
          <cell r="AO44" t="str">
            <v xml:space="preserve">  </v>
          </cell>
          <cell r="AR44" t="str">
            <v>أكملأكمل</v>
          </cell>
        </row>
        <row r="45">
          <cell r="A45">
            <v>41</v>
          </cell>
          <cell r="B45" t="str">
            <v>أكمل</v>
          </cell>
          <cell r="C45" t="str">
            <v>أكمل</v>
          </cell>
          <cell r="D45" t="str">
            <v>أكمل</v>
          </cell>
          <cell r="E45" t="str">
            <v>أكمل</v>
          </cell>
          <cell r="F45" t="str">
            <v>أكمل</v>
          </cell>
          <cell r="G45" t="str">
            <v>أكمل</v>
          </cell>
          <cell r="K45" t="str">
            <v>أكمل</v>
          </cell>
          <cell r="N45" t="str">
            <v>أكمل</v>
          </cell>
          <cell r="O45" t="str">
            <v>أكمل</v>
          </cell>
          <cell r="R45" t="str">
            <v>أكمل</v>
          </cell>
          <cell r="U45" t="str">
            <v>أكمل</v>
          </cell>
          <cell r="V45" t="str">
            <v>أكمل</v>
          </cell>
          <cell r="W45" t="str">
            <v>أكمل</v>
          </cell>
          <cell r="X45" t="str">
            <v>أكمل</v>
          </cell>
          <cell r="AO45" t="str">
            <v xml:space="preserve">  </v>
          </cell>
          <cell r="AR45" t="str">
            <v>أكملأكمل</v>
          </cell>
        </row>
        <row r="46">
          <cell r="A46">
            <v>42</v>
          </cell>
          <cell r="B46" t="str">
            <v>أكمل</v>
          </cell>
          <cell r="C46" t="str">
            <v>أكمل</v>
          </cell>
          <cell r="D46" t="str">
            <v>أكمل</v>
          </cell>
          <cell r="E46" t="str">
            <v>أكمل</v>
          </cell>
          <cell r="F46" t="str">
            <v>أكمل</v>
          </cell>
          <cell r="G46" t="str">
            <v>أكمل</v>
          </cell>
          <cell r="K46" t="str">
            <v>أكمل</v>
          </cell>
          <cell r="N46" t="str">
            <v>أكمل</v>
          </cell>
          <cell r="O46" t="str">
            <v>أكمل</v>
          </cell>
          <cell r="R46" t="str">
            <v>أكمل</v>
          </cell>
          <cell r="U46" t="str">
            <v>أكمل</v>
          </cell>
          <cell r="V46" t="str">
            <v>أكمل</v>
          </cell>
          <cell r="W46" t="str">
            <v>أكمل</v>
          </cell>
          <cell r="X46" t="str">
            <v>أكمل</v>
          </cell>
          <cell r="AO46" t="str">
            <v xml:space="preserve">  </v>
          </cell>
          <cell r="AR46" t="str">
            <v>أكملأكمل</v>
          </cell>
        </row>
        <row r="47">
          <cell r="A47">
            <v>43</v>
          </cell>
          <cell r="B47" t="str">
            <v>أكمل</v>
          </cell>
          <cell r="C47" t="str">
            <v>أكمل</v>
          </cell>
          <cell r="D47" t="str">
            <v>أكمل</v>
          </cell>
          <cell r="E47" t="str">
            <v>أكمل</v>
          </cell>
          <cell r="F47" t="str">
            <v>أكمل</v>
          </cell>
          <cell r="G47" t="str">
            <v>أكمل</v>
          </cell>
          <cell r="K47" t="str">
            <v>أكمل</v>
          </cell>
          <cell r="N47" t="str">
            <v>أكمل</v>
          </cell>
          <cell r="O47" t="str">
            <v>أكمل</v>
          </cell>
          <cell r="R47" t="str">
            <v>أكمل</v>
          </cell>
          <cell r="U47" t="str">
            <v>أكمل</v>
          </cell>
          <cell r="V47" t="str">
            <v>أكمل</v>
          </cell>
          <cell r="W47" t="str">
            <v>أكمل</v>
          </cell>
          <cell r="X47" t="str">
            <v>أكمل</v>
          </cell>
          <cell r="AO47" t="str">
            <v xml:space="preserve">  </v>
          </cell>
          <cell r="AR47" t="str">
            <v>أكملأكمل</v>
          </cell>
        </row>
        <row r="48">
          <cell r="A48">
            <v>44</v>
          </cell>
          <cell r="B48" t="str">
            <v>أكمل</v>
          </cell>
          <cell r="C48" t="str">
            <v>أكمل</v>
          </cell>
          <cell r="D48" t="str">
            <v>أكمل</v>
          </cell>
          <cell r="E48" t="str">
            <v>أكمل</v>
          </cell>
          <cell r="F48" t="str">
            <v>أكمل</v>
          </cell>
          <cell r="G48" t="str">
            <v>أكمل</v>
          </cell>
          <cell r="K48" t="str">
            <v>أكمل</v>
          </cell>
          <cell r="N48" t="str">
            <v>أكمل</v>
          </cell>
          <cell r="O48" t="str">
            <v>أكمل</v>
          </cell>
          <cell r="R48" t="str">
            <v>أكمل</v>
          </cell>
          <cell r="U48" t="str">
            <v>أكمل</v>
          </cell>
          <cell r="V48" t="str">
            <v>أكمل</v>
          </cell>
          <cell r="W48" t="str">
            <v>أكمل</v>
          </cell>
          <cell r="X48" t="str">
            <v>أكمل</v>
          </cell>
          <cell r="AO48" t="str">
            <v xml:space="preserve">  </v>
          </cell>
          <cell r="AR48" t="str">
            <v>أكملأكمل</v>
          </cell>
        </row>
        <row r="49">
          <cell r="A49">
            <v>45</v>
          </cell>
          <cell r="B49" t="str">
            <v>أكمل</v>
          </cell>
          <cell r="C49" t="str">
            <v>أكمل</v>
          </cell>
          <cell r="D49" t="str">
            <v>أكمل</v>
          </cell>
          <cell r="E49" t="str">
            <v>أكمل</v>
          </cell>
          <cell r="F49" t="str">
            <v>أكمل</v>
          </cell>
          <cell r="G49" t="str">
            <v>أكمل</v>
          </cell>
          <cell r="K49" t="str">
            <v>أكمل</v>
          </cell>
          <cell r="N49" t="str">
            <v>أكمل</v>
          </cell>
          <cell r="O49" t="str">
            <v>أكمل</v>
          </cell>
          <cell r="R49" t="str">
            <v>أكمل</v>
          </cell>
          <cell r="U49" t="str">
            <v>أكمل</v>
          </cell>
          <cell r="V49" t="str">
            <v>أكمل</v>
          </cell>
          <cell r="W49" t="str">
            <v>أكمل</v>
          </cell>
          <cell r="X49" t="str">
            <v>أكمل</v>
          </cell>
          <cell r="AO49" t="str">
            <v xml:space="preserve">  </v>
          </cell>
          <cell r="AR49" t="str">
            <v>أكملأكمل</v>
          </cell>
        </row>
        <row r="50">
          <cell r="A50">
            <v>46</v>
          </cell>
          <cell r="B50" t="str">
            <v>أكمل</v>
          </cell>
          <cell r="C50" t="str">
            <v>أكمل</v>
          </cell>
          <cell r="D50" t="str">
            <v>أكمل</v>
          </cell>
          <cell r="E50" t="str">
            <v>أكمل</v>
          </cell>
          <cell r="F50" t="str">
            <v>أكمل</v>
          </cell>
          <cell r="G50" t="str">
            <v>أكمل</v>
          </cell>
          <cell r="K50" t="str">
            <v>أكمل</v>
          </cell>
          <cell r="N50" t="str">
            <v>أكمل</v>
          </cell>
          <cell r="O50" t="str">
            <v>أكمل</v>
          </cell>
          <cell r="R50" t="str">
            <v>أكمل</v>
          </cell>
          <cell r="U50" t="str">
            <v>أكمل</v>
          </cell>
          <cell r="V50" t="str">
            <v>أكمل</v>
          </cell>
          <cell r="W50" t="str">
            <v>أكمل</v>
          </cell>
          <cell r="X50" t="str">
            <v>أكمل</v>
          </cell>
          <cell r="AO50" t="str">
            <v xml:space="preserve">  </v>
          </cell>
          <cell r="AR50" t="str">
            <v>أكملأكمل</v>
          </cell>
        </row>
        <row r="51">
          <cell r="A51">
            <v>47</v>
          </cell>
          <cell r="B51" t="str">
            <v>أكمل</v>
          </cell>
          <cell r="C51" t="str">
            <v>أكمل</v>
          </cell>
          <cell r="D51" t="str">
            <v>أكمل</v>
          </cell>
          <cell r="E51" t="str">
            <v>أكمل</v>
          </cell>
          <cell r="F51" t="str">
            <v>أكمل</v>
          </cell>
          <cell r="G51" t="str">
            <v>أكمل</v>
          </cell>
          <cell r="K51" t="str">
            <v>أكمل</v>
          </cell>
          <cell r="N51" t="str">
            <v>أكمل</v>
          </cell>
          <cell r="O51" t="str">
            <v>أكمل</v>
          </cell>
          <cell r="R51" t="str">
            <v>أكمل</v>
          </cell>
          <cell r="U51" t="str">
            <v>أكمل</v>
          </cell>
          <cell r="V51" t="str">
            <v>أكمل</v>
          </cell>
          <cell r="W51" t="str">
            <v>أكمل</v>
          </cell>
          <cell r="X51" t="str">
            <v>أكمل</v>
          </cell>
          <cell r="AO51" t="str">
            <v xml:space="preserve">  </v>
          </cell>
          <cell r="AR51" t="str">
            <v>أكملأكمل</v>
          </cell>
        </row>
        <row r="52">
          <cell r="A52">
            <v>48</v>
          </cell>
          <cell r="B52" t="str">
            <v>أكمل</v>
          </cell>
          <cell r="C52" t="str">
            <v>أكمل</v>
          </cell>
          <cell r="D52" t="str">
            <v>أكمل</v>
          </cell>
          <cell r="E52" t="str">
            <v>أكمل</v>
          </cell>
          <cell r="F52" t="str">
            <v>أكمل</v>
          </cell>
          <cell r="G52" t="str">
            <v>أكمل</v>
          </cell>
          <cell r="K52" t="str">
            <v>أكمل</v>
          </cell>
          <cell r="N52" t="str">
            <v>أكمل</v>
          </cell>
          <cell r="O52" t="str">
            <v>أكمل</v>
          </cell>
          <cell r="R52" t="str">
            <v>أكمل</v>
          </cell>
          <cell r="U52" t="str">
            <v>أكمل</v>
          </cell>
          <cell r="V52" t="str">
            <v>أكمل</v>
          </cell>
          <cell r="W52" t="str">
            <v>أكمل</v>
          </cell>
          <cell r="X52" t="str">
            <v>أكمل</v>
          </cell>
          <cell r="AO52" t="str">
            <v xml:space="preserve">  </v>
          </cell>
          <cell r="AR52" t="str">
            <v>أكملأكمل</v>
          </cell>
        </row>
        <row r="53">
          <cell r="A53">
            <v>49</v>
          </cell>
          <cell r="B53" t="str">
            <v>أكمل</v>
          </cell>
          <cell r="C53" t="str">
            <v>أكمل</v>
          </cell>
          <cell r="D53" t="str">
            <v>أكمل</v>
          </cell>
          <cell r="E53" t="str">
            <v>أكمل</v>
          </cell>
          <cell r="F53" t="str">
            <v>أكمل</v>
          </cell>
          <cell r="G53" t="str">
            <v>أكمل</v>
          </cell>
          <cell r="K53" t="str">
            <v>أكمل</v>
          </cell>
          <cell r="N53" t="str">
            <v>أكمل</v>
          </cell>
          <cell r="O53" t="str">
            <v>أكمل</v>
          </cell>
          <cell r="R53" t="str">
            <v>أكمل</v>
          </cell>
          <cell r="U53" t="str">
            <v>أكمل</v>
          </cell>
          <cell r="V53" t="str">
            <v>أكمل</v>
          </cell>
          <cell r="W53" t="str">
            <v>أكمل</v>
          </cell>
          <cell r="X53" t="str">
            <v>أكمل</v>
          </cell>
          <cell r="AO53" t="str">
            <v xml:space="preserve">  </v>
          </cell>
          <cell r="AR53" t="str">
            <v>أكملأكمل</v>
          </cell>
        </row>
        <row r="54">
          <cell r="A54">
            <v>50</v>
          </cell>
          <cell r="B54" t="str">
            <v>أكمل</v>
          </cell>
          <cell r="C54" t="str">
            <v>أكمل</v>
          </cell>
          <cell r="D54" t="str">
            <v>أكمل</v>
          </cell>
          <cell r="E54" t="str">
            <v>أكمل</v>
          </cell>
          <cell r="F54" t="str">
            <v>أكمل</v>
          </cell>
          <cell r="G54" t="str">
            <v>أكمل</v>
          </cell>
          <cell r="K54" t="str">
            <v>أكمل</v>
          </cell>
          <cell r="N54" t="str">
            <v>أكمل</v>
          </cell>
          <cell r="O54" t="str">
            <v>أكمل</v>
          </cell>
          <cell r="R54" t="str">
            <v>أكمل</v>
          </cell>
          <cell r="U54" t="str">
            <v>أكمل</v>
          </cell>
          <cell r="V54" t="str">
            <v>أكمل</v>
          </cell>
          <cell r="W54" t="str">
            <v>أكمل</v>
          </cell>
          <cell r="X54" t="str">
            <v>أكمل</v>
          </cell>
          <cell r="AO54" t="str">
            <v xml:space="preserve">  </v>
          </cell>
          <cell r="AR54" t="str">
            <v>أكملأكمل</v>
          </cell>
        </row>
        <row r="55">
          <cell r="A55">
            <v>51</v>
          </cell>
          <cell r="B55" t="str">
            <v>أكمل</v>
          </cell>
          <cell r="C55" t="str">
            <v>أكمل</v>
          </cell>
          <cell r="D55" t="str">
            <v>أكمل</v>
          </cell>
          <cell r="E55" t="str">
            <v>أكمل</v>
          </cell>
          <cell r="F55" t="str">
            <v>أكمل</v>
          </cell>
          <cell r="G55" t="str">
            <v>أكمل</v>
          </cell>
          <cell r="K55" t="str">
            <v>أكمل</v>
          </cell>
          <cell r="N55" t="str">
            <v>أكمل</v>
          </cell>
          <cell r="O55" t="str">
            <v>أكمل</v>
          </cell>
          <cell r="R55" t="str">
            <v>أكمل</v>
          </cell>
          <cell r="U55" t="str">
            <v>أكمل</v>
          </cell>
          <cell r="V55" t="str">
            <v>أكمل</v>
          </cell>
          <cell r="W55" t="str">
            <v>أكمل</v>
          </cell>
          <cell r="X55" t="str">
            <v>أكمل</v>
          </cell>
          <cell r="AO55" t="str">
            <v xml:space="preserve">  </v>
          </cell>
          <cell r="AR55" t="str">
            <v>أكملأكمل</v>
          </cell>
        </row>
        <row r="56">
          <cell r="A56">
            <v>52</v>
          </cell>
          <cell r="B56" t="str">
            <v>أكمل</v>
          </cell>
          <cell r="C56" t="str">
            <v>أكمل</v>
          </cell>
          <cell r="D56" t="str">
            <v>أكمل</v>
          </cell>
          <cell r="E56" t="str">
            <v>أكمل</v>
          </cell>
          <cell r="F56" t="str">
            <v>أكمل</v>
          </cell>
          <cell r="G56" t="str">
            <v>أكمل</v>
          </cell>
          <cell r="K56" t="str">
            <v>أكمل</v>
          </cell>
          <cell r="N56" t="str">
            <v>أكمل</v>
          </cell>
          <cell r="O56" t="str">
            <v>أكمل</v>
          </cell>
          <cell r="R56" t="str">
            <v>أكمل</v>
          </cell>
          <cell r="U56" t="str">
            <v>أكمل</v>
          </cell>
          <cell r="V56" t="str">
            <v>أكمل</v>
          </cell>
          <cell r="W56" t="str">
            <v>أكمل</v>
          </cell>
          <cell r="X56" t="str">
            <v>أكمل</v>
          </cell>
          <cell r="AO56" t="str">
            <v xml:space="preserve">  </v>
          </cell>
          <cell r="AR56" t="str">
            <v>أكملأكمل</v>
          </cell>
        </row>
        <row r="57">
          <cell r="A57">
            <v>53</v>
          </cell>
          <cell r="B57" t="str">
            <v>أكمل</v>
          </cell>
          <cell r="C57" t="str">
            <v>أكمل</v>
          </cell>
          <cell r="D57" t="str">
            <v>أكمل</v>
          </cell>
          <cell r="E57" t="str">
            <v>أكمل</v>
          </cell>
          <cell r="F57" t="str">
            <v>أكمل</v>
          </cell>
          <cell r="G57" t="str">
            <v>أكمل</v>
          </cell>
          <cell r="K57" t="str">
            <v>أكمل</v>
          </cell>
          <cell r="N57" t="str">
            <v>أكمل</v>
          </cell>
          <cell r="O57" t="str">
            <v>أكمل</v>
          </cell>
          <cell r="R57" t="str">
            <v>أكمل</v>
          </cell>
          <cell r="U57" t="str">
            <v>أكمل</v>
          </cell>
          <cell r="V57" t="str">
            <v>أكمل</v>
          </cell>
          <cell r="W57" t="str">
            <v>أكمل</v>
          </cell>
          <cell r="X57" t="str">
            <v>أكمل</v>
          </cell>
          <cell r="AO57" t="str">
            <v xml:space="preserve">  </v>
          </cell>
          <cell r="AR57" t="str">
            <v>أكملأكمل</v>
          </cell>
        </row>
        <row r="58">
          <cell r="A58">
            <v>54</v>
          </cell>
          <cell r="B58" t="str">
            <v>أكمل</v>
          </cell>
          <cell r="C58" t="str">
            <v>أكمل</v>
          </cell>
          <cell r="D58" t="str">
            <v>أكمل</v>
          </cell>
          <cell r="E58" t="str">
            <v>أكمل</v>
          </cell>
          <cell r="F58" t="str">
            <v>أكمل</v>
          </cell>
          <cell r="G58" t="str">
            <v>أكمل</v>
          </cell>
          <cell r="K58" t="str">
            <v>أكمل</v>
          </cell>
          <cell r="N58" t="str">
            <v>أكمل</v>
          </cell>
          <cell r="O58" t="str">
            <v>أكمل</v>
          </cell>
          <cell r="R58" t="str">
            <v>أكمل</v>
          </cell>
          <cell r="U58" t="str">
            <v>أكمل</v>
          </cell>
          <cell r="V58" t="str">
            <v>أكمل</v>
          </cell>
          <cell r="W58" t="str">
            <v>أكمل</v>
          </cell>
          <cell r="X58" t="str">
            <v>أكمل</v>
          </cell>
          <cell r="AO58" t="str">
            <v xml:space="preserve">  </v>
          </cell>
          <cell r="AR58" t="str">
            <v>أكملأكمل</v>
          </cell>
        </row>
        <row r="59">
          <cell r="A59">
            <v>55</v>
          </cell>
          <cell r="B59" t="str">
            <v>أكمل</v>
          </cell>
          <cell r="C59" t="str">
            <v>أكمل</v>
          </cell>
          <cell r="D59" t="str">
            <v>أكمل</v>
          </cell>
          <cell r="E59" t="str">
            <v>أكمل</v>
          </cell>
          <cell r="F59" t="str">
            <v>أكمل</v>
          </cell>
          <cell r="G59" t="str">
            <v>أكمل</v>
          </cell>
          <cell r="K59" t="str">
            <v>أكمل</v>
          </cell>
          <cell r="N59" t="str">
            <v>أكمل</v>
          </cell>
          <cell r="O59" t="str">
            <v>أكمل</v>
          </cell>
          <cell r="R59" t="str">
            <v>أكمل</v>
          </cell>
          <cell r="U59" t="str">
            <v>أكمل</v>
          </cell>
          <cell r="V59" t="str">
            <v>أكمل</v>
          </cell>
          <cell r="W59" t="str">
            <v>أكمل</v>
          </cell>
          <cell r="X59" t="str">
            <v>أكمل</v>
          </cell>
          <cell r="AO59" t="str">
            <v xml:space="preserve">  </v>
          </cell>
          <cell r="AR59" t="str">
            <v>أكملأكمل</v>
          </cell>
        </row>
        <row r="60">
          <cell r="A60">
            <v>56</v>
          </cell>
          <cell r="B60" t="str">
            <v>أكمل</v>
          </cell>
          <cell r="C60" t="str">
            <v>أكمل</v>
          </cell>
          <cell r="D60" t="str">
            <v>أكمل</v>
          </cell>
          <cell r="E60" t="str">
            <v>أكمل</v>
          </cell>
          <cell r="F60" t="str">
            <v>أكمل</v>
          </cell>
          <cell r="G60" t="str">
            <v>أكمل</v>
          </cell>
          <cell r="K60" t="str">
            <v>أكمل</v>
          </cell>
          <cell r="N60" t="str">
            <v>أكمل</v>
          </cell>
          <cell r="O60" t="str">
            <v>أكمل</v>
          </cell>
          <cell r="R60" t="str">
            <v>أكمل</v>
          </cell>
          <cell r="U60" t="str">
            <v>أكمل</v>
          </cell>
          <cell r="V60" t="str">
            <v>أكمل</v>
          </cell>
          <cell r="W60" t="str">
            <v>أكمل</v>
          </cell>
          <cell r="X60" t="str">
            <v>أكمل</v>
          </cell>
          <cell r="AO60" t="str">
            <v xml:space="preserve">  </v>
          </cell>
          <cell r="AR60" t="str">
            <v>أكملأكمل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image" Target="../media/image6.emf"/><Relationship Id="rId10" Type="http://schemas.openxmlformats.org/officeDocument/2006/relationships/ctrlProp" Target="../ctrlProps/ctrlProp10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7.emf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-0.249977111117893"/>
  </sheetPr>
  <dimension ref="A1:AV464"/>
  <sheetViews>
    <sheetView rightToLeft="1" topLeftCell="A4" workbookViewId="0">
      <selection activeCell="I6" sqref="I6"/>
    </sheetView>
  </sheetViews>
  <sheetFormatPr baseColWidth="10" defaultColWidth="9" defaultRowHeight="14.5"/>
  <cols>
    <col min="1" max="1" width="3.1796875" style="2" customWidth="1"/>
    <col min="2" max="2" width="44.453125" style="2" customWidth="1"/>
    <col min="3" max="3" width="2.453125" style="2" customWidth="1"/>
    <col min="4" max="4" width="69.1796875" style="2" customWidth="1"/>
    <col min="5" max="5" width="5" style="2" customWidth="1"/>
    <col min="6" max="48" width="9" style="81"/>
    <col min="49" max="16384" width="9" style="2"/>
  </cols>
  <sheetData>
    <row r="1" spans="1:11" ht="19" thickBot="1">
      <c r="A1" s="332"/>
      <c r="B1" s="332"/>
      <c r="C1" s="332"/>
      <c r="D1" s="332"/>
      <c r="E1" s="332"/>
    </row>
    <row r="2" spans="1:11" s="81" customFormat="1" ht="54.75" customHeight="1">
      <c r="A2" s="332"/>
      <c r="B2" s="447"/>
      <c r="C2" s="332"/>
      <c r="D2" s="332"/>
      <c r="E2" s="332"/>
    </row>
    <row r="3" spans="1:11" s="81" customFormat="1" ht="19.5" customHeight="1">
      <c r="A3" s="332"/>
      <c r="B3" s="448"/>
      <c r="C3" s="332"/>
      <c r="D3" s="332"/>
      <c r="E3" s="332"/>
    </row>
    <row r="4" spans="1:11" s="81" customFormat="1" ht="62.25" customHeight="1">
      <c r="A4" s="332"/>
      <c r="B4" s="449"/>
      <c r="C4" s="332"/>
      <c r="D4" s="332"/>
      <c r="E4" s="332"/>
    </row>
    <row r="5" spans="1:11" s="81" customFormat="1" ht="14.25" customHeight="1" thickBot="1">
      <c r="A5" s="332"/>
      <c r="B5" s="450"/>
      <c r="C5" s="332"/>
      <c r="D5" s="332"/>
      <c r="E5" s="332"/>
    </row>
    <row r="6" spans="1:11" s="81" customFormat="1" ht="46.5" customHeight="1">
      <c r="A6" s="332"/>
      <c r="B6" s="343"/>
      <c r="C6" s="332"/>
      <c r="D6" s="332"/>
      <c r="E6" s="332"/>
      <c r="I6"/>
    </row>
    <row r="7" spans="1:11" s="81" customFormat="1" ht="46.5" customHeight="1">
      <c r="A7" s="332"/>
      <c r="B7" s="333"/>
      <c r="C7" s="332"/>
      <c r="D7" s="332"/>
      <c r="E7" s="332"/>
    </row>
    <row r="8" spans="1:11" s="81" customFormat="1" ht="46.5" customHeight="1">
      <c r="A8" s="332"/>
      <c r="B8" s="334"/>
      <c r="C8" s="332"/>
      <c r="D8" s="332"/>
      <c r="E8" s="332"/>
      <c r="K8" s="80"/>
    </row>
    <row r="9" spans="1:11" s="81" customFormat="1" ht="46.5" customHeight="1">
      <c r="A9" s="332"/>
      <c r="B9" s="334"/>
      <c r="C9" s="332"/>
      <c r="D9" s="332"/>
      <c r="E9" s="332"/>
      <c r="K9" s="80"/>
    </row>
    <row r="10" spans="1:11" s="81" customFormat="1" ht="18.5">
      <c r="A10" s="332"/>
      <c r="B10" s="332"/>
      <c r="C10" s="332"/>
      <c r="D10" s="332"/>
      <c r="E10" s="332"/>
      <c r="K10" s="80"/>
    </row>
    <row r="11" spans="1:11" s="81" customFormat="1">
      <c r="K11" s="80"/>
    </row>
    <row r="12" spans="1:11" s="81" customFormat="1">
      <c r="K12" s="80"/>
    </row>
    <row r="13" spans="1:11" s="81" customFormat="1">
      <c r="K13" s="80"/>
    </row>
    <row r="14" spans="1:11" s="81" customFormat="1">
      <c r="K14" s="80"/>
    </row>
    <row r="15" spans="1:11" s="81" customFormat="1">
      <c r="K15" s="80"/>
    </row>
    <row r="16" spans="1:11" s="81" customFormat="1">
      <c r="K16" s="80"/>
    </row>
    <row r="17" s="81" customFormat="1"/>
    <row r="18" s="81" customFormat="1"/>
    <row r="19" s="81" customFormat="1"/>
    <row r="20" s="81" customFormat="1"/>
    <row r="21" s="81" customFormat="1"/>
    <row r="22" s="81" customFormat="1"/>
    <row r="23" s="81" customFormat="1"/>
    <row r="24" s="81" customFormat="1"/>
    <row r="25" s="81" customFormat="1"/>
    <row r="26" s="81" customFormat="1"/>
    <row r="27" s="81" customFormat="1"/>
    <row r="28" s="81" customFormat="1"/>
    <row r="29" s="81" customFormat="1"/>
    <row r="30" s="81" customFormat="1"/>
    <row r="31" s="81" customFormat="1"/>
    <row r="32" s="81" customFormat="1"/>
    <row r="33" s="81" customFormat="1"/>
    <row r="34" s="81" customFormat="1"/>
    <row r="35" s="81" customFormat="1"/>
    <row r="36" s="81" customFormat="1"/>
    <row r="37" s="81" customFormat="1"/>
    <row r="38" s="81" customFormat="1"/>
    <row r="39" s="81" customFormat="1"/>
    <row r="40" s="81" customFormat="1"/>
    <row r="41" s="81" customFormat="1"/>
    <row r="42" s="81" customFormat="1"/>
    <row r="43" s="81" customFormat="1"/>
    <row r="44" s="81" customFormat="1"/>
    <row r="45" s="81" customFormat="1"/>
    <row r="46" s="81" customFormat="1"/>
    <row r="47" s="81" customFormat="1"/>
    <row r="48" s="81" customFormat="1"/>
    <row r="49" s="81" customFormat="1"/>
    <row r="50" s="81" customFormat="1"/>
    <row r="51" s="81" customFormat="1"/>
    <row r="52" s="81" customFormat="1"/>
    <row r="53" s="81" customFormat="1"/>
    <row r="54" s="81" customFormat="1"/>
    <row r="55" s="81" customFormat="1"/>
    <row r="56" s="81" customFormat="1"/>
    <row r="57" s="81" customFormat="1"/>
    <row r="58" s="81" customFormat="1"/>
    <row r="59" s="81" customFormat="1"/>
    <row r="60" s="81" customFormat="1"/>
    <row r="61" s="81" customFormat="1"/>
    <row r="62" s="81" customFormat="1"/>
    <row r="63" s="81" customFormat="1"/>
    <row r="64" s="81" customFormat="1"/>
    <row r="65" s="81" customFormat="1"/>
    <row r="66" s="81" customFormat="1"/>
    <row r="67" s="81" customFormat="1"/>
    <row r="68" s="81" customFormat="1"/>
    <row r="69" s="81" customFormat="1"/>
    <row r="70" s="81" customFormat="1"/>
    <row r="71" s="81" customFormat="1"/>
    <row r="72" s="81" customFormat="1"/>
    <row r="73" s="81" customFormat="1"/>
    <row r="74" s="81" customFormat="1"/>
    <row r="75" s="81" customFormat="1"/>
    <row r="76" s="81" customFormat="1"/>
    <row r="77" s="81" customFormat="1"/>
    <row r="78" s="81" customFormat="1"/>
    <row r="79" s="81" customFormat="1"/>
    <row r="80" s="81" customFormat="1"/>
    <row r="81" s="81" customFormat="1"/>
    <row r="82" s="81" customFormat="1"/>
    <row r="83" s="81" customFormat="1"/>
    <row r="84" s="81" customFormat="1"/>
    <row r="85" s="81" customFormat="1"/>
    <row r="86" s="81" customFormat="1"/>
    <row r="87" s="81" customFormat="1"/>
    <row r="88" s="81" customFormat="1"/>
    <row r="89" s="81" customFormat="1"/>
    <row r="90" s="81" customFormat="1"/>
    <row r="91" s="81" customFormat="1"/>
    <row r="92" s="81" customFormat="1"/>
    <row r="93" s="81" customFormat="1"/>
    <row r="94" s="81" customFormat="1"/>
    <row r="95" s="81" customFormat="1"/>
    <row r="96" s="81" customFormat="1"/>
    <row r="97" s="81" customFormat="1"/>
    <row r="98" s="81" customFormat="1"/>
    <row r="99" s="81" customFormat="1"/>
    <row r="100" s="81" customFormat="1"/>
    <row r="101" s="81" customFormat="1"/>
    <row r="102" s="81" customFormat="1"/>
    <row r="103" s="81" customFormat="1"/>
    <row r="104" s="81" customFormat="1"/>
    <row r="105" s="81" customFormat="1"/>
    <row r="106" s="81" customFormat="1"/>
    <row r="107" s="81" customFormat="1"/>
    <row r="108" s="81" customFormat="1"/>
    <row r="109" s="81" customFormat="1"/>
    <row r="110" s="81" customFormat="1"/>
    <row r="111" s="81" customFormat="1"/>
    <row r="112" s="81" customFormat="1"/>
    <row r="113" s="81" customFormat="1"/>
    <row r="114" s="81" customFormat="1"/>
    <row r="115" s="81" customFormat="1"/>
    <row r="116" s="81" customFormat="1"/>
    <row r="117" s="81" customFormat="1"/>
    <row r="118" s="81" customFormat="1"/>
    <row r="119" s="81" customFormat="1"/>
    <row r="120" s="81" customFormat="1"/>
    <row r="121" s="81" customFormat="1"/>
    <row r="122" s="81" customFormat="1"/>
    <row r="123" s="81" customFormat="1"/>
    <row r="124" s="81" customFormat="1"/>
    <row r="125" s="81" customFormat="1"/>
    <row r="126" s="81" customFormat="1"/>
    <row r="127" s="81" customFormat="1"/>
    <row r="128" s="81" customFormat="1"/>
    <row r="129" s="81" customFormat="1"/>
    <row r="130" s="81" customFormat="1"/>
    <row r="131" s="81" customFormat="1"/>
    <row r="132" s="81" customFormat="1"/>
    <row r="133" s="81" customFormat="1"/>
    <row r="134" s="81" customFormat="1"/>
    <row r="135" s="81" customFormat="1"/>
    <row r="136" s="81" customFormat="1"/>
    <row r="137" s="81" customFormat="1"/>
    <row r="138" s="81" customFormat="1"/>
    <row r="139" s="81" customFormat="1"/>
    <row r="140" s="81" customFormat="1"/>
    <row r="141" s="81" customFormat="1"/>
    <row r="142" s="81" customFormat="1"/>
    <row r="143" s="81" customFormat="1"/>
    <row r="144" s="81" customFormat="1"/>
    <row r="145" s="81" customFormat="1"/>
    <row r="146" s="81" customFormat="1"/>
    <row r="147" s="81" customFormat="1"/>
    <row r="148" s="81" customFormat="1"/>
    <row r="149" s="81" customFormat="1"/>
    <row r="150" s="81" customFormat="1"/>
    <row r="151" s="81" customFormat="1"/>
    <row r="152" s="81" customFormat="1"/>
    <row r="153" s="81" customFormat="1"/>
    <row r="154" s="81" customFormat="1"/>
    <row r="155" s="81" customFormat="1"/>
    <row r="156" s="81" customFormat="1"/>
    <row r="157" s="81" customFormat="1"/>
    <row r="158" s="81" customFormat="1"/>
    <row r="159" s="81" customFormat="1"/>
    <row r="160" s="81" customFormat="1"/>
    <row r="161" s="81" customFormat="1"/>
    <row r="162" s="81" customFormat="1"/>
    <row r="163" s="81" customFormat="1"/>
    <row r="164" s="81" customFormat="1"/>
    <row r="165" s="81" customFormat="1"/>
    <row r="166" s="81" customFormat="1"/>
    <row r="167" s="81" customFormat="1"/>
    <row r="168" s="81" customFormat="1"/>
    <row r="169" s="81" customFormat="1"/>
    <row r="170" s="81" customFormat="1"/>
    <row r="171" s="81" customFormat="1"/>
    <row r="172" s="81" customFormat="1"/>
    <row r="173" s="81" customFormat="1"/>
    <row r="174" s="81" customFormat="1"/>
    <row r="175" s="81" customFormat="1"/>
    <row r="176" s="81" customFormat="1"/>
    <row r="177" s="81" customFormat="1"/>
    <row r="178" s="81" customFormat="1"/>
    <row r="179" s="81" customFormat="1"/>
    <row r="180" s="81" customFormat="1"/>
    <row r="181" s="81" customFormat="1"/>
    <row r="182" s="81" customFormat="1"/>
    <row r="183" s="81" customFormat="1"/>
    <row r="184" s="81" customFormat="1"/>
    <row r="185" s="81" customFormat="1"/>
    <row r="186" s="81" customFormat="1"/>
    <row r="187" s="81" customFormat="1"/>
    <row r="188" s="81" customFormat="1"/>
    <row r="189" s="81" customFormat="1"/>
    <row r="190" s="81" customFormat="1"/>
    <row r="191" s="81" customFormat="1"/>
    <row r="192" s="81" customFormat="1"/>
    <row r="193" s="81" customFormat="1"/>
    <row r="194" s="81" customFormat="1"/>
    <row r="195" s="81" customFormat="1"/>
    <row r="196" s="81" customFormat="1"/>
    <row r="197" s="81" customFormat="1"/>
    <row r="198" s="81" customFormat="1"/>
    <row r="199" s="81" customFormat="1"/>
    <row r="200" s="81" customFormat="1"/>
    <row r="201" s="81" customFormat="1"/>
    <row r="202" s="81" customFormat="1"/>
    <row r="203" s="81" customFormat="1"/>
    <row r="204" s="81" customFormat="1"/>
    <row r="205" s="81" customFormat="1"/>
    <row r="206" s="81" customFormat="1"/>
    <row r="207" s="81" customFormat="1"/>
    <row r="208" s="81" customFormat="1"/>
    <row r="209" s="81" customFormat="1"/>
    <row r="210" s="81" customFormat="1"/>
    <row r="211" s="81" customFormat="1"/>
    <row r="212" s="81" customFormat="1"/>
    <row r="213" s="81" customFormat="1"/>
    <row r="214" s="81" customFormat="1"/>
    <row r="215" s="81" customFormat="1"/>
    <row r="216" s="81" customFormat="1"/>
    <row r="217" s="81" customFormat="1"/>
    <row r="218" s="81" customFormat="1"/>
    <row r="219" s="81" customFormat="1"/>
    <row r="220" s="81" customFormat="1"/>
    <row r="221" s="81" customFormat="1"/>
    <row r="222" s="81" customFormat="1"/>
    <row r="223" s="81" customFormat="1"/>
    <row r="224" s="81" customFormat="1"/>
    <row r="225" s="81" customFormat="1"/>
    <row r="226" s="81" customFormat="1"/>
    <row r="227" s="81" customFormat="1"/>
    <row r="228" s="81" customFormat="1"/>
    <row r="229" s="81" customFormat="1"/>
    <row r="230" s="81" customFormat="1"/>
    <row r="231" s="81" customFormat="1"/>
    <row r="232" s="81" customFormat="1"/>
    <row r="233" s="81" customFormat="1"/>
    <row r="234" s="81" customFormat="1"/>
    <row r="235" s="81" customFormat="1"/>
    <row r="236" s="81" customFormat="1"/>
    <row r="237" s="81" customFormat="1"/>
    <row r="238" s="81" customFormat="1"/>
    <row r="239" s="81" customFormat="1"/>
    <row r="240" s="81" customFormat="1"/>
    <row r="241" s="81" customFormat="1"/>
    <row r="242" s="81" customFormat="1"/>
    <row r="243" s="81" customFormat="1"/>
    <row r="244" s="81" customFormat="1"/>
    <row r="245" s="81" customFormat="1"/>
    <row r="246" s="81" customFormat="1"/>
    <row r="247" s="81" customFormat="1"/>
    <row r="248" s="81" customFormat="1"/>
    <row r="249" s="81" customFormat="1"/>
    <row r="250" s="81" customFormat="1"/>
    <row r="251" s="81" customFormat="1"/>
    <row r="252" s="81" customFormat="1"/>
    <row r="253" s="81" customFormat="1"/>
    <row r="254" s="81" customFormat="1"/>
    <row r="255" s="81" customFormat="1"/>
    <row r="256" s="81" customFormat="1"/>
    <row r="257" s="81" customFormat="1"/>
    <row r="258" s="81" customFormat="1"/>
    <row r="259" s="81" customFormat="1"/>
    <row r="260" s="81" customFormat="1"/>
    <row r="261" s="81" customFormat="1"/>
    <row r="262" s="81" customFormat="1"/>
    <row r="263" s="81" customFormat="1"/>
    <row r="264" s="81" customFormat="1"/>
    <row r="265" s="81" customFormat="1"/>
    <row r="266" s="81" customFormat="1"/>
    <row r="267" s="81" customFormat="1"/>
    <row r="268" s="81" customFormat="1"/>
    <row r="269" s="81" customFormat="1"/>
    <row r="270" s="81" customFormat="1"/>
    <row r="271" s="81" customFormat="1"/>
    <row r="272" s="81" customFormat="1"/>
    <row r="273" s="81" customFormat="1"/>
    <row r="274" s="81" customFormat="1"/>
    <row r="275" s="81" customFormat="1"/>
    <row r="276" s="81" customFormat="1"/>
    <row r="277" s="81" customFormat="1"/>
    <row r="278" s="81" customFormat="1"/>
    <row r="279" s="81" customFormat="1"/>
    <row r="280" s="81" customFormat="1"/>
    <row r="281" s="81" customFormat="1"/>
    <row r="282" s="81" customFormat="1"/>
    <row r="283" s="81" customFormat="1"/>
    <row r="284" s="81" customFormat="1"/>
    <row r="285" s="81" customFormat="1"/>
    <row r="286" s="81" customFormat="1"/>
    <row r="287" s="81" customFormat="1"/>
    <row r="288" s="81" customFormat="1"/>
    <row r="289" s="81" customFormat="1"/>
    <row r="290" s="81" customFormat="1"/>
    <row r="291" s="81" customFormat="1"/>
    <row r="292" s="81" customFormat="1"/>
    <row r="293" s="81" customFormat="1"/>
    <row r="294" s="81" customFormat="1"/>
    <row r="295" s="81" customFormat="1"/>
    <row r="296" s="81" customFormat="1"/>
    <row r="297" s="81" customFormat="1"/>
    <row r="298" s="81" customFormat="1"/>
    <row r="299" s="81" customFormat="1"/>
    <row r="300" s="81" customFormat="1"/>
    <row r="301" s="81" customFormat="1"/>
    <row r="302" s="81" customFormat="1"/>
    <row r="303" s="81" customFormat="1"/>
    <row r="304" s="81" customFormat="1"/>
    <row r="305" s="81" customFormat="1"/>
    <row r="306" s="81" customFormat="1"/>
    <row r="307" s="81" customFormat="1"/>
    <row r="308" s="81" customFormat="1"/>
    <row r="309" s="81" customFormat="1"/>
    <row r="310" s="81" customFormat="1"/>
    <row r="311" s="81" customFormat="1"/>
    <row r="312" s="81" customFormat="1"/>
    <row r="313" s="81" customFormat="1"/>
    <row r="314" s="81" customFormat="1"/>
    <row r="315" s="81" customFormat="1"/>
    <row r="316" s="81" customFormat="1"/>
    <row r="317" s="81" customFormat="1"/>
    <row r="318" s="81" customFormat="1"/>
    <row r="319" s="81" customFormat="1"/>
    <row r="320" s="81" customFormat="1"/>
    <row r="321" s="81" customFormat="1"/>
    <row r="322" s="81" customFormat="1"/>
    <row r="323" s="81" customFormat="1"/>
    <row r="324" s="81" customFormat="1"/>
    <row r="325" s="81" customFormat="1"/>
    <row r="326" s="81" customFormat="1"/>
    <row r="327" s="81" customFormat="1"/>
    <row r="328" s="81" customFormat="1"/>
    <row r="329" s="81" customFormat="1"/>
    <row r="330" s="81" customFormat="1"/>
    <row r="331" s="81" customFormat="1"/>
    <row r="332" s="81" customFormat="1"/>
    <row r="333" s="81" customFormat="1"/>
    <row r="334" s="81" customFormat="1"/>
    <row r="335" s="81" customFormat="1"/>
    <row r="336" s="81" customFormat="1"/>
    <row r="337" s="81" customFormat="1"/>
    <row r="338" s="81" customFormat="1"/>
    <row r="339" s="81" customFormat="1"/>
    <row r="340" s="81" customFormat="1"/>
    <row r="341" s="81" customFormat="1"/>
    <row r="342" s="81" customFormat="1"/>
    <row r="343" s="81" customFormat="1"/>
    <row r="344" s="81" customFormat="1"/>
    <row r="345" s="81" customFormat="1"/>
    <row r="346" s="81" customFormat="1"/>
    <row r="347" s="81" customFormat="1"/>
    <row r="348" s="81" customFormat="1"/>
    <row r="349" s="81" customFormat="1"/>
    <row r="350" s="81" customFormat="1"/>
    <row r="351" s="81" customFormat="1"/>
    <row r="352" s="81" customFormat="1"/>
    <row r="353" s="81" customFormat="1"/>
    <row r="354" s="81" customFormat="1"/>
    <row r="355" s="81" customFormat="1"/>
    <row r="356" s="81" customFormat="1"/>
    <row r="357" s="81" customFormat="1"/>
    <row r="358" s="81" customFormat="1"/>
    <row r="359" s="81" customFormat="1"/>
    <row r="360" s="81" customFormat="1"/>
    <row r="361" s="81" customFormat="1"/>
    <row r="362" s="81" customFormat="1"/>
    <row r="363" s="81" customFormat="1"/>
    <row r="364" s="81" customFormat="1"/>
    <row r="365" s="81" customFormat="1"/>
    <row r="366" s="81" customFormat="1"/>
    <row r="367" s="81" customFormat="1"/>
    <row r="368" s="81" customFormat="1"/>
    <row r="369" s="81" customFormat="1"/>
    <row r="370" s="81" customFormat="1"/>
    <row r="371" s="81" customFormat="1"/>
    <row r="372" s="81" customFormat="1"/>
    <row r="373" s="81" customFormat="1"/>
    <row r="374" s="81" customFormat="1"/>
    <row r="375" s="81" customFormat="1"/>
    <row r="376" s="81" customFormat="1"/>
    <row r="377" s="81" customFormat="1"/>
    <row r="378" s="81" customFormat="1"/>
    <row r="379" s="81" customFormat="1"/>
    <row r="380" s="81" customFormat="1"/>
    <row r="381" s="81" customFormat="1"/>
    <row r="382" s="81" customFormat="1"/>
    <row r="383" s="81" customFormat="1"/>
    <row r="384" s="81" customFormat="1"/>
    <row r="385" s="81" customFormat="1"/>
    <row r="386" s="81" customFormat="1"/>
    <row r="387" s="81" customFormat="1"/>
    <row r="388" s="81" customFormat="1"/>
    <row r="389" s="81" customFormat="1"/>
    <row r="390" s="81" customFormat="1"/>
    <row r="391" s="81" customFormat="1"/>
    <row r="392" s="81" customFormat="1"/>
    <row r="393" s="81" customFormat="1"/>
    <row r="394" s="81" customFormat="1"/>
    <row r="395" s="81" customFormat="1"/>
    <row r="396" s="81" customFormat="1"/>
    <row r="397" s="81" customFormat="1"/>
    <row r="398" s="81" customFormat="1"/>
    <row r="399" s="81" customFormat="1"/>
    <row r="400" s="81" customFormat="1"/>
    <row r="401" s="81" customFormat="1"/>
    <row r="402" s="81" customFormat="1"/>
    <row r="403" s="81" customFormat="1"/>
    <row r="404" s="81" customFormat="1"/>
    <row r="405" s="81" customFormat="1"/>
    <row r="406" s="81" customFormat="1"/>
    <row r="407" s="81" customFormat="1"/>
    <row r="408" s="81" customFormat="1"/>
    <row r="409" s="81" customFormat="1"/>
    <row r="410" s="81" customFormat="1"/>
    <row r="411" s="81" customFormat="1"/>
    <row r="412" s="81" customFormat="1"/>
    <row r="413" s="81" customFormat="1"/>
    <row r="414" s="81" customFormat="1"/>
    <row r="415" s="81" customFormat="1"/>
    <row r="416" s="81" customFormat="1"/>
    <row r="417" s="81" customFormat="1"/>
    <row r="418" s="81" customFormat="1"/>
    <row r="419" s="81" customFormat="1"/>
    <row r="420" s="81" customFormat="1"/>
    <row r="421" s="81" customFormat="1"/>
    <row r="422" s="81" customFormat="1"/>
    <row r="423" s="81" customFormat="1"/>
    <row r="424" s="81" customFormat="1"/>
    <row r="425" s="81" customFormat="1"/>
    <row r="426" s="81" customFormat="1"/>
    <row r="427" s="81" customFormat="1"/>
    <row r="428" s="81" customFormat="1"/>
    <row r="429" s="81" customFormat="1"/>
    <row r="430" s="81" customFormat="1"/>
    <row r="431" s="81" customFormat="1"/>
    <row r="432" s="81" customFormat="1"/>
    <row r="433" s="81" customFormat="1"/>
    <row r="434" s="81" customFormat="1"/>
    <row r="435" s="81" customFormat="1"/>
    <row r="436" s="81" customFormat="1"/>
    <row r="437" s="81" customFormat="1"/>
    <row r="438" s="81" customFormat="1"/>
    <row r="439" s="81" customFormat="1"/>
    <row r="440" s="81" customFormat="1"/>
    <row r="441" s="81" customFormat="1"/>
    <row r="442" s="81" customFormat="1"/>
    <row r="443" s="81" customFormat="1"/>
    <row r="444" s="81" customFormat="1"/>
    <row r="445" s="81" customFormat="1"/>
    <row r="446" s="81" customFormat="1"/>
    <row r="447" s="81" customFormat="1"/>
    <row r="448" s="81" customFormat="1"/>
    <row r="449" s="81" customFormat="1"/>
    <row r="450" s="81" customFormat="1"/>
    <row r="451" s="81" customFormat="1"/>
    <row r="452" s="81" customFormat="1"/>
    <row r="453" s="81" customFormat="1"/>
    <row r="454" s="81" customFormat="1"/>
    <row r="455" s="81" customFormat="1"/>
    <row r="456" s="81" customFormat="1"/>
    <row r="457" s="81" customFormat="1"/>
    <row r="458" s="81" customFormat="1"/>
    <row r="459" s="81" customFormat="1"/>
    <row r="460" s="81" customFormat="1"/>
    <row r="461" s="81" customFormat="1"/>
    <row r="462" s="81" customFormat="1"/>
    <row r="463" s="81" customFormat="1"/>
    <row r="464" s="81" customFormat="1"/>
  </sheetData>
  <sheetProtection password="94E5" sheet="1" objects="1" scenarios="1" selectLockedCells="1"/>
  <mergeCells count="2">
    <mergeCell ref="B2:B3"/>
    <mergeCell ref="B4:B5"/>
  </mergeCells>
  <pageMargins left="0.7" right="0.7" top="0.75" bottom="0.75" header="0.3" footer="0.3"/>
  <pageSetup paperSize="9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24"/>
  <sheetViews>
    <sheetView topLeftCell="B1" workbookViewId="0">
      <selection activeCell="D14" sqref="D14"/>
    </sheetView>
  </sheetViews>
  <sheetFormatPr baseColWidth="10" defaultColWidth="42.26953125" defaultRowHeight="18" customHeight="1"/>
  <cols>
    <col min="1" max="1" width="6.7265625" customWidth="1"/>
    <col min="2" max="2" width="10.7265625" customWidth="1"/>
    <col min="4" max="4" width="49.54296875" customWidth="1"/>
    <col min="5" max="7" width="17.54296875" customWidth="1"/>
  </cols>
  <sheetData>
    <row r="1" spans="1:6" ht="18" customHeight="1">
      <c r="A1" s="168" t="s">
        <v>822</v>
      </c>
      <c r="B1" s="168" t="s">
        <v>2181</v>
      </c>
      <c r="C1" s="168"/>
      <c r="D1" s="168"/>
      <c r="F1" s="225"/>
    </row>
    <row r="2" spans="1:6" ht="18" customHeight="1">
      <c r="A2" s="160">
        <v>1</v>
      </c>
      <c r="B2" s="160" t="s">
        <v>2165</v>
      </c>
      <c r="C2" s="165" t="s">
        <v>2186</v>
      </c>
      <c r="D2" s="70" t="s">
        <v>2208</v>
      </c>
      <c r="F2" s="225"/>
    </row>
    <row r="3" spans="1:6" ht="18" customHeight="1">
      <c r="A3" s="160">
        <v>2</v>
      </c>
      <c r="B3" s="160" t="s">
        <v>2154</v>
      </c>
      <c r="C3" s="165" t="s">
        <v>2187</v>
      </c>
      <c r="D3" s="70" t="s">
        <v>2209</v>
      </c>
      <c r="F3" s="225"/>
    </row>
    <row r="4" spans="1:6" ht="18" customHeight="1">
      <c r="A4" s="160">
        <v>3</v>
      </c>
      <c r="B4" s="160" t="s">
        <v>2155</v>
      </c>
      <c r="C4" s="165" t="s">
        <v>2188</v>
      </c>
      <c r="D4" s="70" t="s">
        <v>2210</v>
      </c>
    </row>
    <row r="5" spans="1:6" ht="18" customHeight="1">
      <c r="A5" s="160">
        <v>4</v>
      </c>
      <c r="B5" s="160" t="s">
        <v>2156</v>
      </c>
      <c r="C5" s="165" t="s">
        <v>2189</v>
      </c>
      <c r="D5" s="70" t="s">
        <v>2211</v>
      </c>
    </row>
    <row r="6" spans="1:6" ht="18" customHeight="1">
      <c r="A6" s="160">
        <v>5</v>
      </c>
      <c r="B6" s="160" t="s">
        <v>2157</v>
      </c>
      <c r="C6" s="165" t="s">
        <v>2190</v>
      </c>
      <c r="D6" s="70" t="s">
        <v>2212</v>
      </c>
    </row>
    <row r="7" spans="1:6" ht="18" customHeight="1">
      <c r="A7" s="160">
        <v>6</v>
      </c>
      <c r="B7" s="160" t="s">
        <v>2158</v>
      </c>
      <c r="C7" s="165" t="s">
        <v>2191</v>
      </c>
      <c r="D7" s="70" t="s">
        <v>2213</v>
      </c>
    </row>
    <row r="8" spans="1:6" ht="18" customHeight="1">
      <c r="A8" s="160">
        <v>7</v>
      </c>
      <c r="B8" s="160" t="s">
        <v>2159</v>
      </c>
      <c r="C8" s="165" t="s">
        <v>2192</v>
      </c>
      <c r="D8" s="70" t="s">
        <v>2214</v>
      </c>
    </row>
    <row r="9" spans="1:6" ht="18" customHeight="1">
      <c r="A9" s="160">
        <v>8</v>
      </c>
      <c r="B9" s="160" t="s">
        <v>2160</v>
      </c>
      <c r="C9" s="165" t="s">
        <v>2193</v>
      </c>
      <c r="D9" s="70" t="s">
        <v>2215</v>
      </c>
    </row>
    <row r="10" spans="1:6" ht="18" customHeight="1">
      <c r="A10" s="160">
        <v>9</v>
      </c>
      <c r="B10" s="160" t="s">
        <v>2166</v>
      </c>
      <c r="C10" s="165" t="s">
        <v>2194</v>
      </c>
      <c r="D10" s="70" t="s">
        <v>2216</v>
      </c>
    </row>
    <row r="11" spans="1:6" ht="18" customHeight="1">
      <c r="A11" s="160">
        <v>10</v>
      </c>
      <c r="B11" s="160" t="s">
        <v>2167</v>
      </c>
      <c r="C11" s="165" t="s">
        <v>2195</v>
      </c>
      <c r="D11" s="70" t="s">
        <v>2217</v>
      </c>
    </row>
    <row r="12" spans="1:6" ht="18" customHeight="1">
      <c r="A12" s="160">
        <v>11</v>
      </c>
      <c r="B12" s="160" t="s">
        <v>2168</v>
      </c>
      <c r="C12" s="165" t="s">
        <v>2196</v>
      </c>
      <c r="D12" s="70" t="s">
        <v>2218</v>
      </c>
    </row>
    <row r="13" spans="1:6" ht="18" customHeight="1">
      <c r="A13" s="160">
        <v>12</v>
      </c>
      <c r="B13" s="160" t="s">
        <v>2169</v>
      </c>
      <c r="C13" s="165" t="s">
        <v>2197</v>
      </c>
      <c r="D13" s="70" t="s">
        <v>2219</v>
      </c>
    </row>
    <row r="14" spans="1:6" ht="18" customHeight="1">
      <c r="A14" s="160">
        <v>13</v>
      </c>
      <c r="B14" s="160" t="s">
        <v>2170</v>
      </c>
      <c r="C14" s="165" t="s">
        <v>2198</v>
      </c>
      <c r="D14" s="70" t="s">
        <v>2220</v>
      </c>
    </row>
    <row r="15" spans="1:6" ht="18" customHeight="1">
      <c r="A15" s="160">
        <v>14</v>
      </c>
      <c r="B15" s="160" t="s">
        <v>2171</v>
      </c>
      <c r="C15" s="310" t="s">
        <v>3917</v>
      </c>
      <c r="D15" s="70" t="s">
        <v>3918</v>
      </c>
    </row>
    <row r="16" spans="1:6" ht="18" customHeight="1">
      <c r="A16" s="160">
        <v>15</v>
      </c>
      <c r="B16" s="160" t="s">
        <v>2172</v>
      </c>
      <c r="C16" s="165" t="s">
        <v>2199</v>
      </c>
      <c r="D16" s="70" t="s">
        <v>2221</v>
      </c>
    </row>
    <row r="17" spans="1:4" ht="18" customHeight="1">
      <c r="A17" s="160">
        <v>16</v>
      </c>
      <c r="B17" s="160" t="s">
        <v>2173</v>
      </c>
      <c r="C17" s="165" t="s">
        <v>2200</v>
      </c>
      <c r="D17" s="70" t="s">
        <v>2222</v>
      </c>
    </row>
    <row r="18" spans="1:4" ht="18" customHeight="1">
      <c r="A18" s="160">
        <v>17</v>
      </c>
      <c r="B18" s="160" t="s">
        <v>2174</v>
      </c>
      <c r="C18" s="165" t="s">
        <v>2201</v>
      </c>
      <c r="D18" s="70" t="s">
        <v>2223</v>
      </c>
    </row>
    <row r="19" spans="1:4" ht="18" customHeight="1">
      <c r="A19" s="160">
        <v>18</v>
      </c>
      <c r="B19" s="160" t="s">
        <v>2175</v>
      </c>
      <c r="C19" s="165" t="s">
        <v>2202</v>
      </c>
      <c r="D19" s="70" t="s">
        <v>2224</v>
      </c>
    </row>
    <row r="20" spans="1:4" ht="18" customHeight="1">
      <c r="A20" s="160">
        <v>19</v>
      </c>
      <c r="B20" s="160" t="s">
        <v>2176</v>
      </c>
      <c r="C20" s="165" t="s">
        <v>2203</v>
      </c>
      <c r="D20" s="70" t="s">
        <v>2225</v>
      </c>
    </row>
    <row r="21" spans="1:4" ht="18" customHeight="1">
      <c r="A21" s="160">
        <v>20</v>
      </c>
      <c r="B21" s="160" t="s">
        <v>2177</v>
      </c>
      <c r="C21" s="165" t="s">
        <v>2204</v>
      </c>
      <c r="D21" s="70" t="s">
        <v>2226</v>
      </c>
    </row>
    <row r="22" spans="1:4" ht="18" customHeight="1">
      <c r="A22" s="160">
        <v>21</v>
      </c>
      <c r="B22" s="160" t="s">
        <v>2178</v>
      </c>
      <c r="C22" s="165" t="s">
        <v>2205</v>
      </c>
      <c r="D22" s="70" t="s">
        <v>2227</v>
      </c>
    </row>
    <row r="23" spans="1:4" ht="18" customHeight="1">
      <c r="A23" s="160">
        <v>22</v>
      </c>
      <c r="B23" s="160" t="s">
        <v>2179</v>
      </c>
      <c r="C23" s="165" t="s">
        <v>2206</v>
      </c>
      <c r="D23" s="70" t="s">
        <v>2228</v>
      </c>
    </row>
    <row r="24" spans="1:4" ht="18" customHeight="1">
      <c r="A24" s="160">
        <v>23</v>
      </c>
      <c r="B24" s="160" t="s">
        <v>2180</v>
      </c>
      <c r="C24" s="165" t="s">
        <v>2207</v>
      </c>
      <c r="D24" s="70" t="s">
        <v>2229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959"/>
  <sheetViews>
    <sheetView rightToLeft="1" view="pageBreakPreview" topLeftCell="N198" zoomScaleSheetLayoutView="100" workbookViewId="0">
      <selection activeCell="M198" sqref="A1:M1048576"/>
    </sheetView>
  </sheetViews>
  <sheetFormatPr baseColWidth="10" defaultColWidth="11" defaultRowHeight="14.25" customHeight="1"/>
  <cols>
    <col min="1" max="1" width="4.81640625" style="161" hidden="1" customWidth="1"/>
    <col min="2" max="2" width="7.453125" style="162" hidden="1" customWidth="1"/>
    <col min="3" max="3" width="9.26953125" style="162" hidden="1" customWidth="1"/>
    <col min="4" max="4" width="3.81640625" style="162" hidden="1" customWidth="1"/>
    <col min="5" max="5" width="7.7265625" style="162" hidden="1" customWidth="1"/>
    <col min="6" max="6" width="9.54296875" style="161" hidden="1" customWidth="1"/>
    <col min="7" max="7" width="33.453125" style="161" hidden="1" customWidth="1"/>
    <col min="8" max="8" width="6.81640625" style="161" hidden="1" customWidth="1"/>
    <col min="9" max="9" width="6.26953125" style="161" hidden="1" customWidth="1"/>
    <col min="10" max="10" width="16.81640625" style="161" hidden="1" customWidth="1"/>
    <col min="11" max="11" width="19.7265625" style="161" hidden="1" customWidth="1"/>
    <col min="12" max="12" width="7.81640625" style="161" hidden="1" customWidth="1"/>
    <col min="13" max="13" width="72" style="161" hidden="1" customWidth="1"/>
    <col min="14" max="16384" width="11" style="161"/>
  </cols>
  <sheetData>
    <row r="1" spans="1:13" ht="14.25" customHeight="1">
      <c r="F1" s="451"/>
      <c r="G1" s="451"/>
      <c r="H1" s="451"/>
      <c r="I1" s="451"/>
      <c r="J1" s="451"/>
      <c r="K1" s="163"/>
      <c r="L1" s="163"/>
      <c r="M1" s="163"/>
    </row>
    <row r="2" spans="1:13" ht="14.25" customHeight="1">
      <c r="F2" s="452"/>
      <c r="G2" s="452"/>
      <c r="H2" s="452"/>
      <c r="I2" s="452"/>
      <c r="J2" s="452"/>
      <c r="K2" s="452"/>
      <c r="L2" s="452"/>
      <c r="M2" s="452"/>
    </row>
    <row r="3" spans="1:13" ht="14.25" customHeight="1">
      <c r="F3" s="453"/>
      <c r="G3" s="453"/>
      <c r="H3" s="453"/>
      <c r="I3" s="453"/>
      <c r="J3" s="453"/>
    </row>
    <row r="4" spans="1:13" ht="14.25" customHeight="1">
      <c r="A4" s="160" t="s">
        <v>2163</v>
      </c>
      <c r="B4" s="160" t="s">
        <v>2164</v>
      </c>
      <c r="C4" s="160" t="s">
        <v>2162</v>
      </c>
      <c r="D4" s="69" t="s">
        <v>2161</v>
      </c>
      <c r="E4" s="5" t="s">
        <v>2153</v>
      </c>
      <c r="F4" s="5" t="s">
        <v>3</v>
      </c>
      <c r="G4" s="4" t="s">
        <v>4</v>
      </c>
      <c r="H4" s="148" t="s">
        <v>2248</v>
      </c>
      <c r="I4" s="148" t="s">
        <v>2182</v>
      </c>
      <c r="J4" s="6" t="s">
        <v>7</v>
      </c>
      <c r="K4" s="4" t="s">
        <v>8</v>
      </c>
      <c r="L4" s="164" t="s">
        <v>2249</v>
      </c>
      <c r="M4" s="4" t="s">
        <v>10</v>
      </c>
    </row>
    <row r="5" spans="1:13" ht="14.25" customHeight="1">
      <c r="A5" s="160">
        <f>MAX(C5:C480)</f>
        <v>52</v>
      </c>
      <c r="B5" s="160" t="str">
        <f>C5&amp;E5</f>
        <v>1ACP</v>
      </c>
      <c r="C5" s="160">
        <v>1</v>
      </c>
      <c r="D5" s="160">
        <v>1</v>
      </c>
      <c r="E5" s="165" t="str">
        <f>MID(F5,1,3)</f>
        <v>ACP</v>
      </c>
      <c r="F5" s="172" t="s">
        <v>11</v>
      </c>
      <c r="G5" s="249" t="s">
        <v>3277</v>
      </c>
      <c r="H5" s="173">
        <v>3</v>
      </c>
      <c r="I5" s="250" t="s">
        <v>13</v>
      </c>
      <c r="J5" s="174" t="s">
        <v>45</v>
      </c>
      <c r="K5" s="174" t="s">
        <v>159</v>
      </c>
      <c r="L5" s="251" t="s">
        <v>14</v>
      </c>
      <c r="M5" s="252"/>
    </row>
    <row r="6" spans="1:13" ht="14.25" customHeight="1">
      <c r="A6" s="165"/>
      <c r="B6" s="160" t="str">
        <f t="shared" ref="B6:B69" si="0">C6&amp;E6</f>
        <v>2ACP</v>
      </c>
      <c r="C6" s="160">
        <f>IF(E6=E5,C5+1,1)</f>
        <v>2</v>
      </c>
      <c r="D6" s="160">
        <f>D5+1</f>
        <v>2</v>
      </c>
      <c r="E6" s="165" t="str">
        <f t="shared" ref="E6:E69" si="1">MID(F6,1,3)</f>
        <v>ACP</v>
      </c>
      <c r="F6" s="170" t="s">
        <v>15</v>
      </c>
      <c r="G6" s="248" t="s">
        <v>3278</v>
      </c>
      <c r="H6" s="171">
        <v>3</v>
      </c>
      <c r="I6" s="20" t="s">
        <v>13</v>
      </c>
      <c r="J6" s="9" t="s">
        <v>45</v>
      </c>
      <c r="K6" s="9" t="s">
        <v>1</v>
      </c>
      <c r="L6" s="253" t="s">
        <v>14</v>
      </c>
      <c r="M6" s="252"/>
    </row>
    <row r="7" spans="1:13" ht="14.25" customHeight="1">
      <c r="A7" s="165"/>
      <c r="B7" s="160" t="str">
        <f t="shared" si="0"/>
        <v>3ACP</v>
      </c>
      <c r="C7" s="160">
        <f t="shared" ref="C7:C70" si="2">IF(E7=E6,C6+1,1)</f>
        <v>3</v>
      </c>
      <c r="D7" s="160">
        <f t="shared" ref="D7:D70" si="3">D6+1</f>
        <v>3</v>
      </c>
      <c r="E7" s="165" t="str">
        <f t="shared" si="1"/>
        <v>ACP</v>
      </c>
      <c r="F7" s="170" t="s">
        <v>16</v>
      </c>
      <c r="G7" s="248" t="s">
        <v>3279</v>
      </c>
      <c r="H7" s="171">
        <v>4</v>
      </c>
      <c r="I7" s="20" t="s">
        <v>17</v>
      </c>
      <c r="J7" s="9" t="s">
        <v>18</v>
      </c>
      <c r="K7" s="9" t="s">
        <v>19</v>
      </c>
      <c r="L7" s="253" t="s">
        <v>14</v>
      </c>
      <c r="M7" s="252"/>
    </row>
    <row r="8" spans="1:13" ht="14.25" customHeight="1">
      <c r="A8" s="165"/>
      <c r="B8" s="160" t="str">
        <f t="shared" si="0"/>
        <v>4ACP</v>
      </c>
      <c r="C8" s="160">
        <f t="shared" si="2"/>
        <v>4</v>
      </c>
      <c r="D8" s="160">
        <f t="shared" si="3"/>
        <v>4</v>
      </c>
      <c r="E8" s="165" t="str">
        <f t="shared" si="1"/>
        <v>ACP</v>
      </c>
      <c r="F8" s="170" t="s">
        <v>20</v>
      </c>
      <c r="G8" s="248" t="s">
        <v>3280</v>
      </c>
      <c r="H8" s="171">
        <v>4</v>
      </c>
      <c r="I8" s="20" t="s">
        <v>17</v>
      </c>
      <c r="J8" s="9" t="s">
        <v>18</v>
      </c>
      <c r="K8" s="9" t="s">
        <v>19</v>
      </c>
      <c r="L8" s="253" t="s">
        <v>14</v>
      </c>
      <c r="M8" s="252"/>
    </row>
    <row r="9" spans="1:13" ht="14.25" customHeight="1">
      <c r="A9" s="165"/>
      <c r="B9" s="160" t="str">
        <f t="shared" si="0"/>
        <v>5ACP</v>
      </c>
      <c r="C9" s="160">
        <f t="shared" si="2"/>
        <v>5</v>
      </c>
      <c r="D9" s="160">
        <f t="shared" si="3"/>
        <v>5</v>
      </c>
      <c r="E9" s="165" t="str">
        <f t="shared" si="1"/>
        <v>ACP</v>
      </c>
      <c r="F9" s="170" t="s">
        <v>22</v>
      </c>
      <c r="G9" s="248" t="s">
        <v>23</v>
      </c>
      <c r="H9" s="171">
        <v>5</v>
      </c>
      <c r="I9" s="20" t="s">
        <v>24</v>
      </c>
      <c r="J9" s="9" t="s">
        <v>25</v>
      </c>
      <c r="K9" s="171" t="s">
        <v>0</v>
      </c>
      <c r="L9" s="253" t="s">
        <v>14</v>
      </c>
      <c r="M9" s="252"/>
    </row>
    <row r="10" spans="1:13" ht="14.25" customHeight="1">
      <c r="A10" s="165"/>
      <c r="B10" s="160" t="str">
        <f t="shared" si="0"/>
        <v>6ACP</v>
      </c>
      <c r="C10" s="160">
        <f t="shared" si="2"/>
        <v>6</v>
      </c>
      <c r="D10" s="160">
        <f t="shared" si="3"/>
        <v>6</v>
      </c>
      <c r="E10" s="165" t="str">
        <f t="shared" si="1"/>
        <v>ACP</v>
      </c>
      <c r="F10" s="170" t="s">
        <v>26</v>
      </c>
      <c r="G10" s="254" t="s">
        <v>3281</v>
      </c>
      <c r="H10" s="171">
        <v>5</v>
      </c>
      <c r="I10" s="20" t="s">
        <v>24</v>
      </c>
      <c r="J10" s="9" t="s">
        <v>25</v>
      </c>
      <c r="K10" s="171" t="s">
        <v>0</v>
      </c>
      <c r="L10" s="253" t="s">
        <v>14</v>
      </c>
      <c r="M10" s="252"/>
    </row>
    <row r="11" spans="1:13" ht="14.25" customHeight="1">
      <c r="A11" s="165"/>
      <c r="B11" s="160" t="str">
        <f t="shared" si="0"/>
        <v>7ACP</v>
      </c>
      <c r="C11" s="160">
        <f t="shared" si="2"/>
        <v>7</v>
      </c>
      <c r="D11" s="160">
        <f t="shared" si="3"/>
        <v>7</v>
      </c>
      <c r="E11" s="165" t="str">
        <f t="shared" si="1"/>
        <v>ACP</v>
      </c>
      <c r="F11" s="170" t="s">
        <v>27</v>
      </c>
      <c r="G11" s="248" t="s">
        <v>3282</v>
      </c>
      <c r="H11" s="171">
        <v>5</v>
      </c>
      <c r="I11" s="20" t="s">
        <v>24</v>
      </c>
      <c r="J11" s="9" t="s">
        <v>25</v>
      </c>
      <c r="K11" s="9" t="s">
        <v>0</v>
      </c>
      <c r="L11" s="253" t="s">
        <v>14</v>
      </c>
      <c r="M11" s="252"/>
    </row>
    <row r="12" spans="1:13" ht="14.25" customHeight="1">
      <c r="A12" s="165"/>
      <c r="B12" s="160" t="str">
        <f t="shared" si="0"/>
        <v>1AGR</v>
      </c>
      <c r="C12" s="160">
        <f t="shared" si="2"/>
        <v>1</v>
      </c>
      <c r="D12" s="160">
        <f t="shared" si="3"/>
        <v>8</v>
      </c>
      <c r="E12" s="165" t="str">
        <f t="shared" si="1"/>
        <v>AGR</v>
      </c>
      <c r="F12" s="170" t="s">
        <v>84</v>
      </c>
      <c r="G12" s="255" t="s">
        <v>85</v>
      </c>
      <c r="H12" s="171">
        <v>1</v>
      </c>
      <c r="I12" s="20" t="s">
        <v>71</v>
      </c>
      <c r="J12" s="9" t="s">
        <v>30</v>
      </c>
      <c r="K12" s="9" t="s">
        <v>3283</v>
      </c>
      <c r="L12" s="253" t="s">
        <v>14</v>
      </c>
      <c r="M12" s="252"/>
    </row>
    <row r="13" spans="1:13" ht="14.25" customHeight="1">
      <c r="A13" s="165"/>
      <c r="B13" s="160" t="str">
        <f t="shared" si="0"/>
        <v>2AGR</v>
      </c>
      <c r="C13" s="160">
        <f t="shared" si="2"/>
        <v>2</v>
      </c>
      <c r="D13" s="160">
        <f t="shared" si="3"/>
        <v>9</v>
      </c>
      <c r="E13" s="165" t="str">
        <f t="shared" si="1"/>
        <v>AGR</v>
      </c>
      <c r="F13" s="170" t="s">
        <v>86</v>
      </c>
      <c r="G13" s="255" t="s">
        <v>87</v>
      </c>
      <c r="H13" s="171">
        <v>1</v>
      </c>
      <c r="I13" s="20" t="s">
        <v>71</v>
      </c>
      <c r="J13" s="9" t="s">
        <v>30</v>
      </c>
      <c r="K13" s="171" t="s">
        <v>380</v>
      </c>
      <c r="L13" s="253" t="s">
        <v>14</v>
      </c>
      <c r="M13" s="252"/>
    </row>
    <row r="14" spans="1:13" ht="14.25" customHeight="1">
      <c r="A14" s="165"/>
      <c r="B14" s="160" t="str">
        <f t="shared" si="0"/>
        <v>3AGR</v>
      </c>
      <c r="C14" s="160">
        <f t="shared" si="2"/>
        <v>3</v>
      </c>
      <c r="D14" s="160">
        <f t="shared" si="3"/>
        <v>10</v>
      </c>
      <c r="E14" s="165" t="str">
        <f t="shared" si="1"/>
        <v>AGR</v>
      </c>
      <c r="F14" s="170" t="s">
        <v>69</v>
      </c>
      <c r="G14" s="255" t="s">
        <v>70</v>
      </c>
      <c r="H14" s="9">
        <v>1</v>
      </c>
      <c r="I14" s="256" t="s">
        <v>71</v>
      </c>
      <c r="J14" s="9" t="s">
        <v>30</v>
      </c>
      <c r="K14" s="171" t="s">
        <v>380</v>
      </c>
      <c r="L14" s="253" t="s">
        <v>14</v>
      </c>
      <c r="M14" s="252"/>
    </row>
    <row r="15" spans="1:13" ht="14.25" customHeight="1">
      <c r="A15" s="165"/>
      <c r="B15" s="160" t="str">
        <f t="shared" si="0"/>
        <v>4AGR</v>
      </c>
      <c r="C15" s="160">
        <f t="shared" si="2"/>
        <v>4</v>
      </c>
      <c r="D15" s="160">
        <f t="shared" si="3"/>
        <v>11</v>
      </c>
      <c r="E15" s="165" t="str">
        <f t="shared" si="1"/>
        <v>AGR</v>
      </c>
      <c r="F15" s="170" t="s">
        <v>72</v>
      </c>
      <c r="G15" s="255" t="s">
        <v>73</v>
      </c>
      <c r="H15" s="9">
        <v>1</v>
      </c>
      <c r="I15" s="256" t="s">
        <v>71</v>
      </c>
      <c r="J15" s="9" t="s">
        <v>30</v>
      </c>
      <c r="K15" s="171" t="s">
        <v>380</v>
      </c>
      <c r="L15" s="253" t="s">
        <v>14</v>
      </c>
      <c r="M15" s="252"/>
    </row>
    <row r="16" spans="1:13" ht="14.25" customHeight="1">
      <c r="A16" s="165"/>
      <c r="B16" s="160" t="str">
        <f t="shared" si="0"/>
        <v>5AGR</v>
      </c>
      <c r="C16" s="160">
        <f t="shared" si="2"/>
        <v>5</v>
      </c>
      <c r="D16" s="160">
        <f t="shared" si="3"/>
        <v>12</v>
      </c>
      <c r="E16" s="165" t="str">
        <f t="shared" si="1"/>
        <v>AGR</v>
      </c>
      <c r="F16" s="170" t="s">
        <v>32</v>
      </c>
      <c r="G16" s="255" t="s">
        <v>33</v>
      </c>
      <c r="H16" s="9">
        <v>2</v>
      </c>
      <c r="I16" s="256" t="s">
        <v>29</v>
      </c>
      <c r="J16" s="9" t="s">
        <v>30</v>
      </c>
      <c r="K16" s="171" t="s">
        <v>380</v>
      </c>
      <c r="L16" s="253" t="s">
        <v>31</v>
      </c>
      <c r="M16" s="252"/>
    </row>
    <row r="17" spans="1:13" ht="14.25" customHeight="1">
      <c r="A17" s="165"/>
      <c r="B17" s="160" t="str">
        <f t="shared" si="0"/>
        <v>6AGR</v>
      </c>
      <c r="C17" s="160">
        <f t="shared" si="2"/>
        <v>6</v>
      </c>
      <c r="D17" s="160">
        <f t="shared" si="3"/>
        <v>13</v>
      </c>
      <c r="E17" s="165" t="str">
        <f t="shared" si="1"/>
        <v>AGR</v>
      </c>
      <c r="F17" s="170" t="s">
        <v>34</v>
      </c>
      <c r="G17" s="255" t="s">
        <v>35</v>
      </c>
      <c r="H17" s="9">
        <v>2</v>
      </c>
      <c r="I17" s="256" t="s">
        <v>29</v>
      </c>
      <c r="J17" s="9" t="s">
        <v>30</v>
      </c>
      <c r="K17" s="171" t="s">
        <v>380</v>
      </c>
      <c r="L17" s="253" t="s">
        <v>31</v>
      </c>
      <c r="M17" s="252"/>
    </row>
    <row r="18" spans="1:13" ht="14.25" customHeight="1">
      <c r="A18" s="165"/>
      <c r="B18" s="160" t="str">
        <f t="shared" si="0"/>
        <v>7AGR</v>
      </c>
      <c r="C18" s="160">
        <f t="shared" si="2"/>
        <v>7</v>
      </c>
      <c r="D18" s="160">
        <f t="shared" si="3"/>
        <v>14</v>
      </c>
      <c r="E18" s="165" t="str">
        <f t="shared" si="1"/>
        <v>AGR</v>
      </c>
      <c r="F18" s="170" t="s">
        <v>36</v>
      </c>
      <c r="G18" s="255" t="s">
        <v>37</v>
      </c>
      <c r="H18" s="9">
        <v>2</v>
      </c>
      <c r="I18" s="256" t="s">
        <v>29</v>
      </c>
      <c r="J18" s="9" t="s">
        <v>30</v>
      </c>
      <c r="K18" s="171" t="s">
        <v>380</v>
      </c>
      <c r="L18" s="253" t="s">
        <v>31</v>
      </c>
      <c r="M18" s="252"/>
    </row>
    <row r="19" spans="1:13" ht="14.25" customHeight="1">
      <c r="A19" s="165"/>
      <c r="B19" s="160" t="str">
        <f t="shared" si="0"/>
        <v>8AGR</v>
      </c>
      <c r="C19" s="160">
        <f t="shared" si="2"/>
        <v>8</v>
      </c>
      <c r="D19" s="160">
        <f t="shared" si="3"/>
        <v>15</v>
      </c>
      <c r="E19" s="165" t="str">
        <f t="shared" si="1"/>
        <v>AGR</v>
      </c>
      <c r="F19" s="170" t="s">
        <v>38</v>
      </c>
      <c r="G19" s="255" t="s">
        <v>39</v>
      </c>
      <c r="H19" s="9">
        <v>2</v>
      </c>
      <c r="I19" s="256" t="s">
        <v>29</v>
      </c>
      <c r="J19" s="9" t="s">
        <v>30</v>
      </c>
      <c r="K19" s="171" t="s">
        <v>380</v>
      </c>
      <c r="L19" s="253" t="s">
        <v>31</v>
      </c>
      <c r="M19" s="252"/>
    </row>
    <row r="20" spans="1:13" ht="14.25" customHeight="1">
      <c r="A20" s="165"/>
      <c r="B20" s="160" t="str">
        <f t="shared" si="0"/>
        <v>9AGR</v>
      </c>
      <c r="C20" s="160">
        <f t="shared" si="2"/>
        <v>9</v>
      </c>
      <c r="D20" s="160">
        <f t="shared" si="3"/>
        <v>16</v>
      </c>
      <c r="E20" s="165" t="str">
        <f t="shared" si="1"/>
        <v>AGR</v>
      </c>
      <c r="F20" s="170" t="s">
        <v>40</v>
      </c>
      <c r="G20" s="255" t="s">
        <v>41</v>
      </c>
      <c r="H20" s="9">
        <v>2</v>
      </c>
      <c r="I20" s="256" t="s">
        <v>29</v>
      </c>
      <c r="J20" s="9" t="s">
        <v>30</v>
      </c>
      <c r="K20" s="171" t="s">
        <v>380</v>
      </c>
      <c r="L20" s="253" t="s">
        <v>31</v>
      </c>
      <c r="M20" s="252"/>
    </row>
    <row r="21" spans="1:13" ht="14.25" customHeight="1">
      <c r="A21" s="165"/>
      <c r="B21" s="160" t="str">
        <f t="shared" si="0"/>
        <v>10AGR</v>
      </c>
      <c r="C21" s="160">
        <f t="shared" si="2"/>
        <v>10</v>
      </c>
      <c r="D21" s="160">
        <f t="shared" si="3"/>
        <v>17</v>
      </c>
      <c r="E21" s="165" t="str">
        <f t="shared" si="1"/>
        <v>AGR</v>
      </c>
      <c r="F21" s="170" t="s">
        <v>42</v>
      </c>
      <c r="G21" s="255" t="s">
        <v>1159</v>
      </c>
      <c r="H21" s="9">
        <v>2</v>
      </c>
      <c r="I21" s="256" t="s">
        <v>29</v>
      </c>
      <c r="J21" s="9" t="s">
        <v>30</v>
      </c>
      <c r="K21" s="171" t="s">
        <v>380</v>
      </c>
      <c r="L21" s="253" t="s">
        <v>31</v>
      </c>
      <c r="M21" s="252"/>
    </row>
    <row r="22" spans="1:13" ht="14.25" customHeight="1">
      <c r="A22" s="165"/>
      <c r="B22" s="160" t="str">
        <f t="shared" si="0"/>
        <v>11AGR</v>
      </c>
      <c r="C22" s="160">
        <f t="shared" si="2"/>
        <v>11</v>
      </c>
      <c r="D22" s="160">
        <f t="shared" si="3"/>
        <v>18</v>
      </c>
      <c r="E22" s="165" t="str">
        <f t="shared" si="1"/>
        <v>AGR</v>
      </c>
      <c r="F22" s="170" t="s">
        <v>88</v>
      </c>
      <c r="G22" s="255" t="s">
        <v>89</v>
      </c>
      <c r="H22" s="171">
        <v>2</v>
      </c>
      <c r="I22" s="20" t="s">
        <v>29</v>
      </c>
      <c r="J22" s="9" t="s">
        <v>30</v>
      </c>
      <c r="K22" s="171" t="s">
        <v>380</v>
      </c>
      <c r="L22" s="253" t="s">
        <v>14</v>
      </c>
      <c r="M22" s="252"/>
    </row>
    <row r="23" spans="1:13" ht="14.25" customHeight="1">
      <c r="A23" s="165"/>
      <c r="B23" s="160" t="str">
        <f t="shared" si="0"/>
        <v>12AGR</v>
      </c>
      <c r="C23" s="160">
        <f t="shared" si="2"/>
        <v>12</v>
      </c>
      <c r="D23" s="160">
        <f t="shared" si="3"/>
        <v>19</v>
      </c>
      <c r="E23" s="165" t="str">
        <f t="shared" si="1"/>
        <v>AGR</v>
      </c>
      <c r="F23" s="170" t="s">
        <v>74</v>
      </c>
      <c r="G23" s="255" t="s">
        <v>75</v>
      </c>
      <c r="H23" s="9">
        <v>2</v>
      </c>
      <c r="I23" s="256" t="s">
        <v>29</v>
      </c>
      <c r="J23" s="9" t="s">
        <v>30</v>
      </c>
      <c r="K23" s="171" t="s">
        <v>380</v>
      </c>
      <c r="L23" s="253" t="s">
        <v>31</v>
      </c>
      <c r="M23" s="252"/>
    </row>
    <row r="24" spans="1:13" ht="14.25" customHeight="1">
      <c r="A24" s="165"/>
      <c r="B24" s="160" t="str">
        <f t="shared" si="0"/>
        <v>13AGR</v>
      </c>
      <c r="C24" s="160">
        <f t="shared" si="2"/>
        <v>13</v>
      </c>
      <c r="D24" s="160">
        <f t="shared" si="3"/>
        <v>20</v>
      </c>
      <c r="E24" s="165" t="str">
        <f t="shared" si="1"/>
        <v>AGR</v>
      </c>
      <c r="F24" s="170" t="s">
        <v>76</v>
      </c>
      <c r="G24" s="255" t="s">
        <v>77</v>
      </c>
      <c r="H24" s="9">
        <v>2</v>
      </c>
      <c r="I24" s="256" t="s">
        <v>29</v>
      </c>
      <c r="J24" s="9" t="s">
        <v>30</v>
      </c>
      <c r="K24" s="171" t="s">
        <v>380</v>
      </c>
      <c r="L24" s="253" t="s">
        <v>31</v>
      </c>
      <c r="M24" s="252"/>
    </row>
    <row r="25" spans="1:13" ht="14.25" customHeight="1">
      <c r="A25" s="165"/>
      <c r="B25" s="160" t="str">
        <f t="shared" si="0"/>
        <v>14AGR</v>
      </c>
      <c r="C25" s="160">
        <f t="shared" si="2"/>
        <v>14</v>
      </c>
      <c r="D25" s="160">
        <f t="shared" si="3"/>
        <v>21</v>
      </c>
      <c r="E25" s="165" t="str">
        <f t="shared" si="1"/>
        <v>AGR</v>
      </c>
      <c r="F25" s="170" t="s">
        <v>78</v>
      </c>
      <c r="G25" s="255" t="s">
        <v>79</v>
      </c>
      <c r="H25" s="9">
        <v>2</v>
      </c>
      <c r="I25" s="256" t="s">
        <v>29</v>
      </c>
      <c r="J25" s="9" t="s">
        <v>30</v>
      </c>
      <c r="K25" s="171" t="s">
        <v>380</v>
      </c>
      <c r="L25" s="253" t="s">
        <v>31</v>
      </c>
      <c r="M25" s="252"/>
    </row>
    <row r="26" spans="1:13" ht="14.25" customHeight="1">
      <c r="A26" s="165"/>
      <c r="B26" s="160" t="str">
        <f t="shared" si="0"/>
        <v>15AGR</v>
      </c>
      <c r="C26" s="160">
        <f t="shared" si="2"/>
        <v>15</v>
      </c>
      <c r="D26" s="160">
        <f t="shared" si="3"/>
        <v>22</v>
      </c>
      <c r="E26" s="165" t="str">
        <f t="shared" si="1"/>
        <v>AGR</v>
      </c>
      <c r="F26" s="170" t="s">
        <v>46</v>
      </c>
      <c r="G26" s="255" t="s">
        <v>47</v>
      </c>
      <c r="H26" s="9">
        <v>2</v>
      </c>
      <c r="I26" s="256" t="s">
        <v>29</v>
      </c>
      <c r="J26" s="9" t="s">
        <v>30</v>
      </c>
      <c r="K26" s="171" t="s">
        <v>380</v>
      </c>
      <c r="L26" s="253" t="s">
        <v>31</v>
      </c>
      <c r="M26" s="252"/>
    </row>
    <row r="27" spans="1:13" ht="14.25" customHeight="1">
      <c r="A27" s="165"/>
      <c r="B27" s="160" t="str">
        <f t="shared" si="0"/>
        <v>16AGR</v>
      </c>
      <c r="C27" s="160">
        <f t="shared" si="2"/>
        <v>16</v>
      </c>
      <c r="D27" s="160">
        <f t="shared" si="3"/>
        <v>23</v>
      </c>
      <c r="E27" s="165" t="str">
        <f t="shared" si="1"/>
        <v>AGR</v>
      </c>
      <c r="F27" s="170" t="s">
        <v>48</v>
      </c>
      <c r="G27" s="255" t="s">
        <v>49</v>
      </c>
      <c r="H27" s="9">
        <v>2</v>
      </c>
      <c r="I27" s="256" t="s">
        <v>29</v>
      </c>
      <c r="J27" s="9" t="s">
        <v>30</v>
      </c>
      <c r="K27" s="171" t="s">
        <v>380</v>
      </c>
      <c r="L27" s="253" t="s">
        <v>31</v>
      </c>
      <c r="M27" s="252"/>
    </row>
    <row r="28" spans="1:13" ht="14.25" customHeight="1">
      <c r="A28" s="165"/>
      <c r="B28" s="160" t="str">
        <f t="shared" si="0"/>
        <v>17AGR</v>
      </c>
      <c r="C28" s="160">
        <f t="shared" si="2"/>
        <v>17</v>
      </c>
      <c r="D28" s="160">
        <f t="shared" si="3"/>
        <v>24</v>
      </c>
      <c r="E28" s="165" t="str">
        <f t="shared" si="1"/>
        <v>AGR</v>
      </c>
      <c r="F28" s="170" t="s">
        <v>50</v>
      </c>
      <c r="G28" s="255" t="s">
        <v>3284</v>
      </c>
      <c r="H28" s="9">
        <v>2</v>
      </c>
      <c r="I28" s="256" t="s">
        <v>29</v>
      </c>
      <c r="J28" s="9" t="s">
        <v>30</v>
      </c>
      <c r="K28" s="171" t="s">
        <v>380</v>
      </c>
      <c r="L28" s="253" t="s">
        <v>31</v>
      </c>
      <c r="M28" s="252"/>
    </row>
    <row r="29" spans="1:13" ht="14.25" customHeight="1">
      <c r="A29" s="165"/>
      <c r="B29" s="160" t="str">
        <f t="shared" si="0"/>
        <v>18AGR</v>
      </c>
      <c r="C29" s="160">
        <f t="shared" si="2"/>
        <v>18</v>
      </c>
      <c r="D29" s="160">
        <f t="shared" si="3"/>
        <v>25</v>
      </c>
      <c r="E29" s="165" t="str">
        <f t="shared" si="1"/>
        <v>AGR</v>
      </c>
      <c r="F29" s="170" t="s">
        <v>51</v>
      </c>
      <c r="G29" s="255" t="s">
        <v>52</v>
      </c>
      <c r="H29" s="9">
        <v>2</v>
      </c>
      <c r="I29" s="256" t="s">
        <v>29</v>
      </c>
      <c r="J29" s="9" t="s">
        <v>30</v>
      </c>
      <c r="K29" s="171" t="s">
        <v>380</v>
      </c>
      <c r="L29" s="253" t="s">
        <v>31</v>
      </c>
      <c r="M29" s="252"/>
    </row>
    <row r="30" spans="1:13" ht="14.25" customHeight="1">
      <c r="A30" s="165"/>
      <c r="B30" s="160" t="str">
        <f t="shared" si="0"/>
        <v>19AGR</v>
      </c>
      <c r="C30" s="160">
        <f t="shared" si="2"/>
        <v>19</v>
      </c>
      <c r="D30" s="160">
        <f t="shared" si="3"/>
        <v>26</v>
      </c>
      <c r="E30" s="165" t="str">
        <f t="shared" si="1"/>
        <v>AGR</v>
      </c>
      <c r="F30" s="170" t="s">
        <v>90</v>
      </c>
      <c r="G30" s="255" t="s">
        <v>91</v>
      </c>
      <c r="H30" s="171">
        <v>2</v>
      </c>
      <c r="I30" s="20" t="s">
        <v>29</v>
      </c>
      <c r="J30" s="9" t="s">
        <v>30</v>
      </c>
      <c r="K30" s="171" t="s">
        <v>380</v>
      </c>
      <c r="L30" s="253" t="s">
        <v>14</v>
      </c>
      <c r="M30" s="252"/>
    </row>
    <row r="31" spans="1:13" ht="14.25" customHeight="1">
      <c r="A31" s="165"/>
      <c r="B31" s="160" t="str">
        <f t="shared" si="0"/>
        <v>20AGR</v>
      </c>
      <c r="C31" s="160">
        <f t="shared" si="2"/>
        <v>20</v>
      </c>
      <c r="D31" s="160">
        <f t="shared" si="3"/>
        <v>27</v>
      </c>
      <c r="E31" s="165" t="str">
        <f t="shared" si="1"/>
        <v>AGR</v>
      </c>
      <c r="F31" s="170" t="s">
        <v>92</v>
      </c>
      <c r="G31" s="255" t="s">
        <v>93</v>
      </c>
      <c r="H31" s="171">
        <v>2</v>
      </c>
      <c r="I31" s="20" t="s">
        <v>29</v>
      </c>
      <c r="J31" s="9" t="s">
        <v>30</v>
      </c>
      <c r="K31" s="171" t="s">
        <v>380</v>
      </c>
      <c r="L31" s="253" t="s">
        <v>14</v>
      </c>
      <c r="M31" s="252"/>
    </row>
    <row r="32" spans="1:13" ht="14.25" customHeight="1">
      <c r="A32" s="165"/>
      <c r="B32" s="160" t="str">
        <f t="shared" si="0"/>
        <v>21AGR</v>
      </c>
      <c r="C32" s="160">
        <f t="shared" si="2"/>
        <v>21</v>
      </c>
      <c r="D32" s="160">
        <f t="shared" si="3"/>
        <v>28</v>
      </c>
      <c r="E32" s="165" t="str">
        <f t="shared" si="1"/>
        <v>AGR</v>
      </c>
      <c r="F32" s="170" t="s">
        <v>2253</v>
      </c>
      <c r="G32" s="255" t="s">
        <v>28</v>
      </c>
      <c r="H32" s="9">
        <v>2</v>
      </c>
      <c r="I32" s="256" t="s">
        <v>29</v>
      </c>
      <c r="J32" s="9" t="s">
        <v>30</v>
      </c>
      <c r="K32" s="171" t="s">
        <v>380</v>
      </c>
      <c r="L32" s="253" t="s">
        <v>31</v>
      </c>
      <c r="M32" s="252" t="s">
        <v>3285</v>
      </c>
    </row>
    <row r="33" spans="1:13" ht="14.25" customHeight="1">
      <c r="A33" s="165"/>
      <c r="B33" s="160" t="str">
        <f t="shared" si="0"/>
        <v>22AGR</v>
      </c>
      <c r="C33" s="160">
        <f t="shared" si="2"/>
        <v>22</v>
      </c>
      <c r="D33" s="160">
        <f t="shared" si="3"/>
        <v>29</v>
      </c>
      <c r="E33" s="165" t="str">
        <f t="shared" si="1"/>
        <v>AGR</v>
      </c>
      <c r="F33" s="170" t="s">
        <v>2254</v>
      </c>
      <c r="G33" s="255" t="s">
        <v>1007</v>
      </c>
      <c r="H33" s="9">
        <v>2</v>
      </c>
      <c r="I33" s="256" t="s">
        <v>29</v>
      </c>
      <c r="J33" s="9" t="s">
        <v>30</v>
      </c>
      <c r="K33" s="171" t="s">
        <v>380</v>
      </c>
      <c r="L33" s="253" t="s">
        <v>14</v>
      </c>
      <c r="M33" s="252"/>
    </row>
    <row r="34" spans="1:13" ht="14.25" customHeight="1">
      <c r="A34" s="165"/>
      <c r="B34" s="160" t="str">
        <f t="shared" si="0"/>
        <v>23AGR</v>
      </c>
      <c r="C34" s="160">
        <f t="shared" si="2"/>
        <v>23</v>
      </c>
      <c r="D34" s="160">
        <f t="shared" si="3"/>
        <v>30</v>
      </c>
      <c r="E34" s="165" t="str">
        <f t="shared" si="1"/>
        <v>AGR</v>
      </c>
      <c r="F34" s="175" t="s">
        <v>43</v>
      </c>
      <c r="G34" s="255" t="s">
        <v>44</v>
      </c>
      <c r="H34" s="171">
        <v>3</v>
      </c>
      <c r="I34" s="256" t="s">
        <v>13</v>
      </c>
      <c r="J34" s="9" t="s">
        <v>45</v>
      </c>
      <c r="K34" s="171" t="s">
        <v>380</v>
      </c>
      <c r="L34" s="253" t="s">
        <v>14</v>
      </c>
      <c r="M34" s="252" t="s">
        <v>3286</v>
      </c>
    </row>
    <row r="35" spans="1:13" ht="14.25" customHeight="1">
      <c r="A35" s="165"/>
      <c r="B35" s="160" t="str">
        <f t="shared" si="0"/>
        <v>24AGR</v>
      </c>
      <c r="C35" s="160">
        <f t="shared" si="2"/>
        <v>24</v>
      </c>
      <c r="D35" s="160">
        <f t="shared" si="3"/>
        <v>31</v>
      </c>
      <c r="E35" s="165" t="str">
        <f t="shared" si="1"/>
        <v>AGR</v>
      </c>
      <c r="F35" s="170" t="s">
        <v>53</v>
      </c>
      <c r="G35" s="255" t="s">
        <v>54</v>
      </c>
      <c r="H35" s="9">
        <v>4</v>
      </c>
      <c r="I35" s="256" t="s">
        <v>17</v>
      </c>
      <c r="J35" s="9" t="s">
        <v>18</v>
      </c>
      <c r="K35" s="9" t="s">
        <v>19</v>
      </c>
      <c r="L35" s="253" t="s">
        <v>31</v>
      </c>
      <c r="M35" s="252"/>
    </row>
    <row r="36" spans="1:13" ht="14.25" customHeight="1">
      <c r="A36" s="165"/>
      <c r="B36" s="160" t="str">
        <f t="shared" si="0"/>
        <v>25AGR</v>
      </c>
      <c r="C36" s="160">
        <f t="shared" si="2"/>
        <v>25</v>
      </c>
      <c r="D36" s="160">
        <f t="shared" si="3"/>
        <v>32</v>
      </c>
      <c r="E36" s="165" t="str">
        <f t="shared" si="1"/>
        <v>AGR</v>
      </c>
      <c r="F36" s="170" t="s">
        <v>55</v>
      </c>
      <c r="G36" s="255" t="s">
        <v>56</v>
      </c>
      <c r="H36" s="9">
        <v>5</v>
      </c>
      <c r="I36" s="256" t="s">
        <v>24</v>
      </c>
      <c r="J36" s="9" t="s">
        <v>25</v>
      </c>
      <c r="K36" s="9" t="s">
        <v>0</v>
      </c>
      <c r="L36" s="253" t="s">
        <v>31</v>
      </c>
      <c r="M36" s="252"/>
    </row>
    <row r="37" spans="1:13" ht="14.25" customHeight="1">
      <c r="A37" s="165"/>
      <c r="B37" s="160" t="str">
        <f t="shared" si="0"/>
        <v>26AGR</v>
      </c>
      <c r="C37" s="160">
        <f t="shared" si="2"/>
        <v>26</v>
      </c>
      <c r="D37" s="160">
        <f t="shared" si="3"/>
        <v>33</v>
      </c>
      <c r="E37" s="165" t="str">
        <f t="shared" si="1"/>
        <v>AGR</v>
      </c>
      <c r="F37" s="170" t="s">
        <v>57</v>
      </c>
      <c r="G37" s="255" t="s">
        <v>58</v>
      </c>
      <c r="H37" s="9">
        <v>5</v>
      </c>
      <c r="I37" s="256" t="s">
        <v>24</v>
      </c>
      <c r="J37" s="9" t="s">
        <v>25</v>
      </c>
      <c r="K37" s="9" t="s">
        <v>0</v>
      </c>
      <c r="L37" s="253" t="s">
        <v>31</v>
      </c>
      <c r="M37" s="252"/>
    </row>
    <row r="38" spans="1:13" ht="14.25" customHeight="1">
      <c r="A38" s="165"/>
      <c r="B38" s="160" t="str">
        <f t="shared" si="0"/>
        <v>27AGR</v>
      </c>
      <c r="C38" s="160">
        <f t="shared" si="2"/>
        <v>27</v>
      </c>
      <c r="D38" s="160">
        <f t="shared" si="3"/>
        <v>34</v>
      </c>
      <c r="E38" s="165" t="str">
        <f t="shared" si="1"/>
        <v>AGR</v>
      </c>
      <c r="F38" s="170" t="s">
        <v>59</v>
      </c>
      <c r="G38" s="255" t="s">
        <v>60</v>
      </c>
      <c r="H38" s="9">
        <v>5</v>
      </c>
      <c r="I38" s="256" t="s">
        <v>24</v>
      </c>
      <c r="J38" s="9" t="s">
        <v>25</v>
      </c>
      <c r="K38" s="9" t="s">
        <v>0</v>
      </c>
      <c r="L38" s="253" t="s">
        <v>31</v>
      </c>
      <c r="M38" s="252"/>
    </row>
    <row r="39" spans="1:13" ht="14.25" customHeight="1">
      <c r="A39" s="165"/>
      <c r="B39" s="160" t="str">
        <f t="shared" si="0"/>
        <v>28AGR</v>
      </c>
      <c r="C39" s="160">
        <f t="shared" si="2"/>
        <v>28</v>
      </c>
      <c r="D39" s="160">
        <f t="shared" si="3"/>
        <v>35</v>
      </c>
      <c r="E39" s="165" t="str">
        <f t="shared" si="1"/>
        <v>AGR</v>
      </c>
      <c r="F39" s="170" t="s">
        <v>61</v>
      </c>
      <c r="G39" s="255" t="s">
        <v>39</v>
      </c>
      <c r="H39" s="9">
        <v>5</v>
      </c>
      <c r="I39" s="256" t="s">
        <v>24</v>
      </c>
      <c r="J39" s="9" t="s">
        <v>25</v>
      </c>
      <c r="K39" s="9" t="s">
        <v>0</v>
      </c>
      <c r="L39" s="253" t="s">
        <v>31</v>
      </c>
      <c r="M39" s="252"/>
    </row>
    <row r="40" spans="1:13" ht="14.25" customHeight="1">
      <c r="A40" s="165"/>
      <c r="B40" s="160" t="str">
        <f t="shared" si="0"/>
        <v>29AGR</v>
      </c>
      <c r="C40" s="160">
        <f t="shared" si="2"/>
        <v>29</v>
      </c>
      <c r="D40" s="160">
        <f t="shared" si="3"/>
        <v>36</v>
      </c>
      <c r="E40" s="165" t="str">
        <f t="shared" si="1"/>
        <v>AGR</v>
      </c>
      <c r="F40" s="170" t="s">
        <v>80</v>
      </c>
      <c r="G40" s="255" t="s">
        <v>3287</v>
      </c>
      <c r="H40" s="9">
        <v>5</v>
      </c>
      <c r="I40" s="256" t="s">
        <v>24</v>
      </c>
      <c r="J40" s="9" t="s">
        <v>25</v>
      </c>
      <c r="K40" s="9" t="s">
        <v>0</v>
      </c>
      <c r="L40" s="253" t="s">
        <v>31</v>
      </c>
      <c r="M40" s="252"/>
    </row>
    <row r="41" spans="1:13" ht="14.25" customHeight="1">
      <c r="A41" s="165"/>
      <c r="B41" s="160" t="str">
        <f t="shared" si="0"/>
        <v>30AGR</v>
      </c>
      <c r="C41" s="160">
        <f t="shared" si="2"/>
        <v>30</v>
      </c>
      <c r="D41" s="160">
        <f t="shared" si="3"/>
        <v>37</v>
      </c>
      <c r="E41" s="165" t="str">
        <f t="shared" si="1"/>
        <v>AGR</v>
      </c>
      <c r="F41" s="170" t="s">
        <v>81</v>
      </c>
      <c r="G41" s="255" t="s">
        <v>3288</v>
      </c>
      <c r="H41" s="9">
        <v>5</v>
      </c>
      <c r="I41" s="256" t="s">
        <v>24</v>
      </c>
      <c r="J41" s="9" t="s">
        <v>25</v>
      </c>
      <c r="K41" s="9" t="s">
        <v>0</v>
      </c>
      <c r="L41" s="253" t="s">
        <v>31</v>
      </c>
      <c r="M41" s="252"/>
    </row>
    <row r="42" spans="1:13" ht="14.25" customHeight="1">
      <c r="A42" s="165"/>
      <c r="B42" s="160" t="str">
        <f t="shared" si="0"/>
        <v>31AGR</v>
      </c>
      <c r="C42" s="160">
        <f t="shared" si="2"/>
        <v>31</v>
      </c>
      <c r="D42" s="160">
        <f t="shared" si="3"/>
        <v>38</v>
      </c>
      <c r="E42" s="165" t="str">
        <f t="shared" si="1"/>
        <v>AGR</v>
      </c>
      <c r="F42" s="170" t="s">
        <v>82</v>
      </c>
      <c r="G42" s="255" t="s">
        <v>83</v>
      </c>
      <c r="H42" s="9">
        <v>5</v>
      </c>
      <c r="I42" s="256" t="s">
        <v>24</v>
      </c>
      <c r="J42" s="9" t="s">
        <v>25</v>
      </c>
      <c r="K42" s="9" t="s">
        <v>0</v>
      </c>
      <c r="L42" s="253" t="s">
        <v>31</v>
      </c>
      <c r="M42" s="252" t="s">
        <v>265</v>
      </c>
    </row>
    <row r="43" spans="1:13" ht="14.25" customHeight="1">
      <c r="A43" s="165"/>
      <c r="B43" s="160" t="str">
        <f t="shared" si="0"/>
        <v>32AGR</v>
      </c>
      <c r="C43" s="160">
        <f t="shared" si="2"/>
        <v>32</v>
      </c>
      <c r="D43" s="160">
        <f t="shared" si="3"/>
        <v>39</v>
      </c>
      <c r="E43" s="165" t="str">
        <f t="shared" si="1"/>
        <v>AGR</v>
      </c>
      <c r="F43" s="170" t="s">
        <v>62</v>
      </c>
      <c r="G43" s="255" t="s">
        <v>63</v>
      </c>
      <c r="H43" s="9">
        <v>5</v>
      </c>
      <c r="I43" s="256" t="s">
        <v>24</v>
      </c>
      <c r="J43" s="9" t="s">
        <v>25</v>
      </c>
      <c r="K43" s="9" t="s">
        <v>0</v>
      </c>
      <c r="L43" s="253" t="s">
        <v>31</v>
      </c>
      <c r="M43" s="252"/>
    </row>
    <row r="44" spans="1:13" ht="14.25" customHeight="1">
      <c r="A44" s="165"/>
      <c r="B44" s="160" t="str">
        <f t="shared" si="0"/>
        <v>33AGR</v>
      </c>
      <c r="C44" s="160">
        <f t="shared" si="2"/>
        <v>33</v>
      </c>
      <c r="D44" s="160">
        <f t="shared" si="3"/>
        <v>40</v>
      </c>
      <c r="E44" s="165" t="str">
        <f t="shared" si="1"/>
        <v>AGR</v>
      </c>
      <c r="F44" s="170" t="s">
        <v>64</v>
      </c>
      <c r="G44" s="255" t="s">
        <v>49</v>
      </c>
      <c r="H44" s="9">
        <v>5</v>
      </c>
      <c r="I44" s="256" t="s">
        <v>24</v>
      </c>
      <c r="J44" s="9" t="s">
        <v>25</v>
      </c>
      <c r="K44" s="9" t="s">
        <v>0</v>
      </c>
      <c r="L44" s="253" t="s">
        <v>31</v>
      </c>
      <c r="M44" s="252"/>
    </row>
    <row r="45" spans="1:13" ht="14.25" customHeight="1">
      <c r="A45" s="165"/>
      <c r="B45" s="160" t="str">
        <f t="shared" si="0"/>
        <v>34AGR</v>
      </c>
      <c r="C45" s="160">
        <f t="shared" si="2"/>
        <v>34</v>
      </c>
      <c r="D45" s="160">
        <f t="shared" si="3"/>
        <v>41</v>
      </c>
      <c r="E45" s="165" t="str">
        <f t="shared" si="1"/>
        <v>AGR</v>
      </c>
      <c r="F45" s="170" t="s">
        <v>65</v>
      </c>
      <c r="G45" s="255" t="s">
        <v>66</v>
      </c>
      <c r="H45" s="9">
        <v>5</v>
      </c>
      <c r="I45" s="256" t="s">
        <v>24</v>
      </c>
      <c r="J45" s="9" t="s">
        <v>25</v>
      </c>
      <c r="K45" s="9" t="s">
        <v>0</v>
      </c>
      <c r="L45" s="253" t="s">
        <v>31</v>
      </c>
      <c r="M45" s="252"/>
    </row>
    <row r="46" spans="1:13" ht="14.25" customHeight="1">
      <c r="A46" s="165"/>
      <c r="B46" s="160" t="str">
        <f t="shared" si="0"/>
        <v>35AGR</v>
      </c>
      <c r="C46" s="160">
        <f t="shared" si="2"/>
        <v>35</v>
      </c>
      <c r="D46" s="160">
        <f t="shared" si="3"/>
        <v>42</v>
      </c>
      <c r="E46" s="165" t="str">
        <f t="shared" si="1"/>
        <v>AGR</v>
      </c>
      <c r="F46" s="170" t="s">
        <v>67</v>
      </c>
      <c r="G46" s="255" t="s">
        <v>68</v>
      </c>
      <c r="H46" s="9">
        <v>5</v>
      </c>
      <c r="I46" s="256" t="s">
        <v>24</v>
      </c>
      <c r="J46" s="9" t="s">
        <v>25</v>
      </c>
      <c r="K46" s="9" t="s">
        <v>0</v>
      </c>
      <c r="L46" s="253" t="s">
        <v>31</v>
      </c>
      <c r="M46" s="252"/>
    </row>
    <row r="47" spans="1:13" ht="14.25" customHeight="1">
      <c r="A47" s="165"/>
      <c r="B47" s="160" t="str">
        <f t="shared" si="0"/>
        <v>36AGR</v>
      </c>
      <c r="C47" s="160">
        <f t="shared" si="2"/>
        <v>36</v>
      </c>
      <c r="D47" s="160">
        <f t="shared" si="3"/>
        <v>43</v>
      </c>
      <c r="E47" s="165" t="str">
        <f t="shared" si="1"/>
        <v>AGR</v>
      </c>
      <c r="F47" s="170" t="s">
        <v>2255</v>
      </c>
      <c r="G47" s="255" t="s">
        <v>1007</v>
      </c>
      <c r="H47" s="9">
        <v>5</v>
      </c>
      <c r="I47" s="256" t="s">
        <v>24</v>
      </c>
      <c r="J47" s="9" t="s">
        <v>25</v>
      </c>
      <c r="K47" s="9" t="s">
        <v>0</v>
      </c>
      <c r="L47" s="253" t="s">
        <v>31</v>
      </c>
      <c r="M47" s="252"/>
    </row>
    <row r="48" spans="1:13" ht="14.25" customHeight="1">
      <c r="A48" s="165"/>
      <c r="B48" s="160" t="str">
        <f t="shared" si="0"/>
        <v>1AIG</v>
      </c>
      <c r="C48" s="160">
        <f t="shared" si="2"/>
        <v>1</v>
      </c>
      <c r="D48" s="160">
        <f t="shared" si="3"/>
        <v>44</v>
      </c>
      <c r="E48" s="165" t="str">
        <f t="shared" si="1"/>
        <v>AIG</v>
      </c>
      <c r="F48" s="175" t="s">
        <v>103</v>
      </c>
      <c r="G48" s="255" t="s">
        <v>104</v>
      </c>
      <c r="H48" s="9">
        <v>2</v>
      </c>
      <c r="I48" s="256" t="s">
        <v>29</v>
      </c>
      <c r="J48" s="9" t="s">
        <v>30</v>
      </c>
      <c r="K48" s="9" t="s">
        <v>1</v>
      </c>
      <c r="L48" s="253" t="s">
        <v>14</v>
      </c>
      <c r="M48" s="252"/>
    </row>
    <row r="49" spans="1:13" ht="14.25" customHeight="1">
      <c r="A49" s="165"/>
      <c r="B49" s="160" t="str">
        <f t="shared" si="0"/>
        <v>2AIG</v>
      </c>
      <c r="C49" s="160">
        <f t="shared" si="2"/>
        <v>2</v>
      </c>
      <c r="D49" s="160">
        <f t="shared" si="3"/>
        <v>45</v>
      </c>
      <c r="E49" s="165" t="str">
        <f t="shared" si="1"/>
        <v>AIG</v>
      </c>
      <c r="F49" s="175" t="s">
        <v>105</v>
      </c>
      <c r="G49" s="255" t="s">
        <v>106</v>
      </c>
      <c r="H49" s="9">
        <v>2</v>
      </c>
      <c r="I49" s="256" t="s">
        <v>29</v>
      </c>
      <c r="J49" s="9" t="s">
        <v>30</v>
      </c>
      <c r="K49" s="9" t="s">
        <v>1</v>
      </c>
      <c r="L49" s="253" t="s">
        <v>14</v>
      </c>
      <c r="M49" s="252"/>
    </row>
    <row r="50" spans="1:13" ht="14.25" customHeight="1">
      <c r="A50" s="165"/>
      <c r="B50" s="160" t="str">
        <f t="shared" si="0"/>
        <v>3AIG</v>
      </c>
      <c r="C50" s="160">
        <f t="shared" si="2"/>
        <v>3</v>
      </c>
      <c r="D50" s="160">
        <f t="shared" si="3"/>
        <v>46</v>
      </c>
      <c r="E50" s="165" t="str">
        <f t="shared" si="1"/>
        <v>AIG</v>
      </c>
      <c r="F50" s="175" t="s">
        <v>107</v>
      </c>
      <c r="G50" s="255" t="s">
        <v>108</v>
      </c>
      <c r="H50" s="9">
        <v>2</v>
      </c>
      <c r="I50" s="256" t="s">
        <v>29</v>
      </c>
      <c r="J50" s="9" t="s">
        <v>30</v>
      </c>
      <c r="K50" s="9" t="s">
        <v>1</v>
      </c>
      <c r="L50" s="253" t="s">
        <v>14</v>
      </c>
      <c r="M50" s="252"/>
    </row>
    <row r="51" spans="1:13" ht="14.25" customHeight="1">
      <c r="A51" s="165"/>
      <c r="B51" s="160" t="str">
        <f t="shared" si="0"/>
        <v>4AIG</v>
      </c>
      <c r="C51" s="160">
        <f t="shared" si="2"/>
        <v>4</v>
      </c>
      <c r="D51" s="160">
        <f t="shared" si="3"/>
        <v>47</v>
      </c>
      <c r="E51" s="165" t="str">
        <f t="shared" si="1"/>
        <v>AIG</v>
      </c>
      <c r="F51" s="175" t="s">
        <v>109</v>
      </c>
      <c r="G51" s="255" t="s">
        <v>110</v>
      </c>
      <c r="H51" s="9">
        <v>3</v>
      </c>
      <c r="I51" s="256" t="s">
        <v>13</v>
      </c>
      <c r="J51" s="9" t="s">
        <v>45</v>
      </c>
      <c r="K51" s="9" t="s">
        <v>1</v>
      </c>
      <c r="L51" s="253" t="s">
        <v>14</v>
      </c>
      <c r="M51" s="252"/>
    </row>
    <row r="52" spans="1:13" ht="14.25" customHeight="1">
      <c r="A52" s="165"/>
      <c r="B52" s="160" t="str">
        <f t="shared" si="0"/>
        <v>5AIG</v>
      </c>
      <c r="C52" s="160">
        <f t="shared" si="2"/>
        <v>5</v>
      </c>
      <c r="D52" s="160">
        <f t="shared" si="3"/>
        <v>48</v>
      </c>
      <c r="E52" s="165" t="str">
        <f t="shared" si="1"/>
        <v>AIG</v>
      </c>
      <c r="F52" s="175" t="s">
        <v>111</v>
      </c>
      <c r="G52" s="255" t="s">
        <v>112</v>
      </c>
      <c r="H52" s="9">
        <v>3</v>
      </c>
      <c r="I52" s="256" t="s">
        <v>13</v>
      </c>
      <c r="J52" s="9" t="s">
        <v>45</v>
      </c>
      <c r="K52" s="9" t="s">
        <v>1</v>
      </c>
      <c r="L52" s="253" t="s">
        <v>14</v>
      </c>
      <c r="M52" s="252"/>
    </row>
    <row r="53" spans="1:13" ht="14.25" customHeight="1">
      <c r="A53" s="165"/>
      <c r="B53" s="160" t="str">
        <f t="shared" si="0"/>
        <v>6AIG</v>
      </c>
      <c r="C53" s="160">
        <f t="shared" si="2"/>
        <v>6</v>
      </c>
      <c r="D53" s="160">
        <f t="shared" si="3"/>
        <v>49</v>
      </c>
      <c r="E53" s="165" t="str">
        <f t="shared" si="1"/>
        <v>AIG</v>
      </c>
      <c r="F53" s="175" t="s">
        <v>113</v>
      </c>
      <c r="G53" s="255" t="s">
        <v>3289</v>
      </c>
      <c r="H53" s="9">
        <v>3</v>
      </c>
      <c r="I53" s="256" t="s">
        <v>13</v>
      </c>
      <c r="J53" s="9" t="s">
        <v>45</v>
      </c>
      <c r="K53" s="9" t="s">
        <v>1</v>
      </c>
      <c r="L53" s="253" t="s">
        <v>14</v>
      </c>
      <c r="M53" s="252"/>
    </row>
    <row r="54" spans="1:13" ht="14.25" customHeight="1">
      <c r="A54" s="165"/>
      <c r="B54" s="160" t="str">
        <f t="shared" si="0"/>
        <v>7AIG</v>
      </c>
      <c r="C54" s="160">
        <f t="shared" si="2"/>
        <v>7</v>
      </c>
      <c r="D54" s="160">
        <f t="shared" si="3"/>
        <v>50</v>
      </c>
      <c r="E54" s="165" t="str">
        <f t="shared" si="1"/>
        <v>AIG</v>
      </c>
      <c r="F54" s="170" t="s">
        <v>94</v>
      </c>
      <c r="G54" s="255" t="s">
        <v>95</v>
      </c>
      <c r="H54" s="9">
        <v>4</v>
      </c>
      <c r="I54" s="256" t="s">
        <v>17</v>
      </c>
      <c r="J54" s="9" t="s">
        <v>18</v>
      </c>
      <c r="K54" s="9" t="s">
        <v>19</v>
      </c>
      <c r="L54" s="253" t="s">
        <v>31</v>
      </c>
      <c r="M54" s="252"/>
    </row>
    <row r="55" spans="1:13" ht="14.25" customHeight="1">
      <c r="A55" s="165"/>
      <c r="B55" s="160" t="str">
        <f t="shared" si="0"/>
        <v>8AIG</v>
      </c>
      <c r="C55" s="160">
        <f t="shared" si="2"/>
        <v>8</v>
      </c>
      <c r="D55" s="160">
        <f t="shared" si="3"/>
        <v>51</v>
      </c>
      <c r="E55" s="165" t="str">
        <f t="shared" si="1"/>
        <v>AIG</v>
      </c>
      <c r="F55" s="175" t="s">
        <v>114</v>
      </c>
      <c r="G55" s="255" t="s">
        <v>115</v>
      </c>
      <c r="H55" s="9">
        <v>4</v>
      </c>
      <c r="I55" s="256" t="s">
        <v>17</v>
      </c>
      <c r="J55" s="9" t="s">
        <v>18</v>
      </c>
      <c r="K55" s="9" t="s">
        <v>19</v>
      </c>
      <c r="L55" s="253" t="s">
        <v>14</v>
      </c>
      <c r="M55" s="252"/>
    </row>
    <row r="56" spans="1:13" ht="14.25" customHeight="1">
      <c r="A56" s="165"/>
      <c r="B56" s="160" t="str">
        <f t="shared" si="0"/>
        <v>9AIG</v>
      </c>
      <c r="C56" s="160">
        <f t="shared" si="2"/>
        <v>9</v>
      </c>
      <c r="D56" s="160">
        <f t="shared" si="3"/>
        <v>52</v>
      </c>
      <c r="E56" s="165" t="str">
        <f t="shared" si="1"/>
        <v>AIG</v>
      </c>
      <c r="F56" s="170" t="s">
        <v>96</v>
      </c>
      <c r="G56" s="255" t="s">
        <v>97</v>
      </c>
      <c r="H56" s="9">
        <v>5</v>
      </c>
      <c r="I56" s="256" t="s">
        <v>24</v>
      </c>
      <c r="J56" s="9" t="s">
        <v>25</v>
      </c>
      <c r="K56" s="9" t="s">
        <v>0</v>
      </c>
      <c r="L56" s="253" t="s">
        <v>31</v>
      </c>
      <c r="M56" s="252"/>
    </row>
    <row r="57" spans="1:13" ht="14.25" customHeight="1">
      <c r="A57" s="165"/>
      <c r="B57" s="160" t="str">
        <f t="shared" si="0"/>
        <v>10AIG</v>
      </c>
      <c r="C57" s="160">
        <f t="shared" si="2"/>
        <v>10</v>
      </c>
      <c r="D57" s="160">
        <f t="shared" si="3"/>
        <v>53</v>
      </c>
      <c r="E57" s="165" t="str">
        <f t="shared" si="1"/>
        <v>AIG</v>
      </c>
      <c r="F57" s="170" t="s">
        <v>98</v>
      </c>
      <c r="G57" s="255" t="s">
        <v>99</v>
      </c>
      <c r="H57" s="9">
        <v>5</v>
      </c>
      <c r="I57" s="256" t="s">
        <v>24</v>
      </c>
      <c r="J57" s="9" t="s">
        <v>25</v>
      </c>
      <c r="K57" s="9" t="s">
        <v>0</v>
      </c>
      <c r="L57" s="253" t="s">
        <v>31</v>
      </c>
      <c r="M57" s="252"/>
    </row>
    <row r="58" spans="1:13" ht="14.25" customHeight="1">
      <c r="A58" s="165"/>
      <c r="B58" s="160" t="str">
        <f t="shared" si="0"/>
        <v>11AIG</v>
      </c>
      <c r="C58" s="160">
        <f t="shared" si="2"/>
        <v>11</v>
      </c>
      <c r="D58" s="160">
        <f t="shared" si="3"/>
        <v>54</v>
      </c>
      <c r="E58" s="165" t="str">
        <f t="shared" si="1"/>
        <v>AIG</v>
      </c>
      <c r="F58" s="170" t="s">
        <v>100</v>
      </c>
      <c r="G58" s="255" t="s">
        <v>3290</v>
      </c>
      <c r="H58" s="9">
        <v>5</v>
      </c>
      <c r="I58" s="256" t="s">
        <v>24</v>
      </c>
      <c r="J58" s="9" t="s">
        <v>25</v>
      </c>
      <c r="K58" s="9" t="s">
        <v>0</v>
      </c>
      <c r="L58" s="253" t="s">
        <v>31</v>
      </c>
      <c r="M58" s="252"/>
    </row>
    <row r="59" spans="1:13" ht="14.25" customHeight="1">
      <c r="A59" s="165"/>
      <c r="B59" s="160" t="str">
        <f t="shared" si="0"/>
        <v>12AIG</v>
      </c>
      <c r="C59" s="160">
        <f t="shared" si="2"/>
        <v>12</v>
      </c>
      <c r="D59" s="160">
        <f t="shared" si="3"/>
        <v>55</v>
      </c>
      <c r="E59" s="165" t="str">
        <f t="shared" si="1"/>
        <v>AIG</v>
      </c>
      <c r="F59" s="170" t="s">
        <v>101</v>
      </c>
      <c r="G59" s="255" t="s">
        <v>3291</v>
      </c>
      <c r="H59" s="9">
        <v>5</v>
      </c>
      <c r="I59" s="256" t="s">
        <v>24</v>
      </c>
      <c r="J59" s="9" t="s">
        <v>25</v>
      </c>
      <c r="K59" s="9" t="s">
        <v>0</v>
      </c>
      <c r="L59" s="253" t="s">
        <v>31</v>
      </c>
      <c r="M59" s="252"/>
    </row>
    <row r="60" spans="1:13" ht="14.25" customHeight="1">
      <c r="A60" s="165"/>
      <c r="B60" s="160" t="str">
        <f t="shared" si="0"/>
        <v>13AIG</v>
      </c>
      <c r="C60" s="160">
        <f t="shared" si="2"/>
        <v>13</v>
      </c>
      <c r="D60" s="160">
        <f t="shared" si="3"/>
        <v>56</v>
      </c>
      <c r="E60" s="165" t="str">
        <f t="shared" si="1"/>
        <v>AIG</v>
      </c>
      <c r="F60" s="170" t="s">
        <v>102</v>
      </c>
      <c r="G60" s="255" t="s">
        <v>3292</v>
      </c>
      <c r="H60" s="9">
        <v>5</v>
      </c>
      <c r="I60" s="256" t="s">
        <v>24</v>
      </c>
      <c r="J60" s="9" t="s">
        <v>25</v>
      </c>
      <c r="K60" s="9" t="s">
        <v>0</v>
      </c>
      <c r="L60" s="253" t="s">
        <v>31</v>
      </c>
      <c r="M60" s="252"/>
    </row>
    <row r="61" spans="1:13" ht="14.25" customHeight="1">
      <c r="A61" s="165"/>
      <c r="B61" s="160" t="str">
        <f t="shared" si="0"/>
        <v>1ART</v>
      </c>
      <c r="C61" s="160">
        <f t="shared" si="2"/>
        <v>1</v>
      </c>
      <c r="D61" s="160">
        <f t="shared" si="3"/>
        <v>57</v>
      </c>
      <c r="E61" s="165" t="str">
        <f t="shared" si="1"/>
        <v>ART</v>
      </c>
      <c r="F61" s="175" t="s">
        <v>116</v>
      </c>
      <c r="G61" s="255" t="s">
        <v>117</v>
      </c>
      <c r="H61" s="9">
        <v>2</v>
      </c>
      <c r="I61" s="256" t="s">
        <v>29</v>
      </c>
      <c r="J61" s="9" t="s">
        <v>30</v>
      </c>
      <c r="K61" s="171" t="s">
        <v>380</v>
      </c>
      <c r="L61" s="253" t="s">
        <v>31</v>
      </c>
      <c r="M61" s="252"/>
    </row>
    <row r="62" spans="1:13" ht="14.25" customHeight="1">
      <c r="A62" s="165"/>
      <c r="B62" s="160" t="str">
        <f t="shared" si="0"/>
        <v>2ART</v>
      </c>
      <c r="C62" s="160">
        <f t="shared" si="2"/>
        <v>2</v>
      </c>
      <c r="D62" s="160">
        <f t="shared" si="3"/>
        <v>58</v>
      </c>
      <c r="E62" s="165" t="str">
        <f t="shared" si="1"/>
        <v>ART</v>
      </c>
      <c r="F62" s="175" t="s">
        <v>118</v>
      </c>
      <c r="G62" s="255" t="s">
        <v>119</v>
      </c>
      <c r="H62" s="9">
        <v>2</v>
      </c>
      <c r="I62" s="256" t="s">
        <v>29</v>
      </c>
      <c r="J62" s="9" t="s">
        <v>30</v>
      </c>
      <c r="K62" s="171" t="s">
        <v>380</v>
      </c>
      <c r="L62" s="253" t="s">
        <v>31</v>
      </c>
      <c r="M62" s="252"/>
    </row>
    <row r="63" spans="1:13" ht="14.25" customHeight="1">
      <c r="A63" s="165"/>
      <c r="B63" s="160" t="str">
        <f t="shared" si="0"/>
        <v>3ART</v>
      </c>
      <c r="C63" s="160">
        <f t="shared" si="2"/>
        <v>3</v>
      </c>
      <c r="D63" s="160">
        <f t="shared" si="3"/>
        <v>59</v>
      </c>
      <c r="E63" s="165" t="str">
        <f t="shared" si="1"/>
        <v>ART</v>
      </c>
      <c r="F63" s="175" t="s">
        <v>120</v>
      </c>
      <c r="G63" s="255" t="s">
        <v>3293</v>
      </c>
      <c r="H63" s="9">
        <v>2</v>
      </c>
      <c r="I63" s="256" t="s">
        <v>29</v>
      </c>
      <c r="J63" s="9" t="s">
        <v>30</v>
      </c>
      <c r="K63" s="171" t="s">
        <v>380</v>
      </c>
      <c r="L63" s="253" t="s">
        <v>31</v>
      </c>
      <c r="M63" s="252"/>
    </row>
    <row r="64" spans="1:13" ht="14.25" customHeight="1">
      <c r="A64" s="165"/>
      <c r="B64" s="160" t="str">
        <f t="shared" si="0"/>
        <v>4ART</v>
      </c>
      <c r="C64" s="160">
        <f t="shared" si="2"/>
        <v>4</v>
      </c>
      <c r="D64" s="160">
        <f t="shared" si="3"/>
        <v>60</v>
      </c>
      <c r="E64" s="165" t="str">
        <f t="shared" si="1"/>
        <v>ART</v>
      </c>
      <c r="F64" s="175" t="s">
        <v>121</v>
      </c>
      <c r="G64" s="255" t="s">
        <v>3294</v>
      </c>
      <c r="H64" s="9">
        <v>2</v>
      </c>
      <c r="I64" s="256" t="s">
        <v>29</v>
      </c>
      <c r="J64" s="9" t="s">
        <v>30</v>
      </c>
      <c r="K64" s="171" t="s">
        <v>380</v>
      </c>
      <c r="L64" s="253" t="s">
        <v>31</v>
      </c>
      <c r="M64" s="252"/>
    </row>
    <row r="65" spans="1:13" ht="14.25" customHeight="1">
      <c r="A65" s="165"/>
      <c r="B65" s="160" t="str">
        <f t="shared" si="0"/>
        <v>5ART</v>
      </c>
      <c r="C65" s="160">
        <f t="shared" si="2"/>
        <v>5</v>
      </c>
      <c r="D65" s="160">
        <f t="shared" si="3"/>
        <v>61</v>
      </c>
      <c r="E65" s="165" t="str">
        <f t="shared" si="1"/>
        <v>ART</v>
      </c>
      <c r="F65" s="175" t="s">
        <v>122</v>
      </c>
      <c r="G65" s="255" t="s">
        <v>123</v>
      </c>
      <c r="H65" s="9">
        <v>2</v>
      </c>
      <c r="I65" s="256" t="s">
        <v>29</v>
      </c>
      <c r="J65" s="9" t="s">
        <v>30</v>
      </c>
      <c r="K65" s="171" t="s">
        <v>380</v>
      </c>
      <c r="L65" s="253" t="s">
        <v>31</v>
      </c>
      <c r="M65" s="252"/>
    </row>
    <row r="66" spans="1:13" ht="14.25" customHeight="1">
      <c r="A66" s="165"/>
      <c r="B66" s="160" t="str">
        <f t="shared" si="0"/>
        <v>6ART</v>
      </c>
      <c r="C66" s="160">
        <f t="shared" si="2"/>
        <v>6</v>
      </c>
      <c r="D66" s="160">
        <f t="shared" si="3"/>
        <v>62</v>
      </c>
      <c r="E66" s="165" t="str">
        <f t="shared" si="1"/>
        <v>ART</v>
      </c>
      <c r="F66" s="175" t="s">
        <v>124</v>
      </c>
      <c r="G66" s="255" t="s">
        <v>125</v>
      </c>
      <c r="H66" s="9">
        <v>2</v>
      </c>
      <c r="I66" s="256" t="s">
        <v>29</v>
      </c>
      <c r="J66" s="9" t="s">
        <v>30</v>
      </c>
      <c r="K66" s="171" t="s">
        <v>380</v>
      </c>
      <c r="L66" s="253" t="s">
        <v>31</v>
      </c>
      <c r="M66" s="252"/>
    </row>
    <row r="67" spans="1:13" ht="14.25" customHeight="1">
      <c r="A67" s="165"/>
      <c r="B67" s="160" t="str">
        <f t="shared" si="0"/>
        <v>7ART</v>
      </c>
      <c r="C67" s="160">
        <f t="shared" si="2"/>
        <v>7</v>
      </c>
      <c r="D67" s="160">
        <f t="shared" si="3"/>
        <v>63</v>
      </c>
      <c r="E67" s="165" t="str">
        <f t="shared" si="1"/>
        <v>ART</v>
      </c>
      <c r="F67" s="175" t="s">
        <v>126</v>
      </c>
      <c r="G67" s="255" t="s">
        <v>127</v>
      </c>
      <c r="H67" s="9">
        <v>2</v>
      </c>
      <c r="I67" s="256" t="s">
        <v>29</v>
      </c>
      <c r="J67" s="9" t="s">
        <v>30</v>
      </c>
      <c r="K67" s="171" t="s">
        <v>380</v>
      </c>
      <c r="L67" s="253" t="s">
        <v>31</v>
      </c>
      <c r="M67" s="252"/>
    </row>
    <row r="68" spans="1:13" ht="14.25" customHeight="1">
      <c r="A68" s="165"/>
      <c r="B68" s="160" t="str">
        <f t="shared" si="0"/>
        <v>8ART</v>
      </c>
      <c r="C68" s="160">
        <f t="shared" si="2"/>
        <v>8</v>
      </c>
      <c r="D68" s="160">
        <f t="shared" si="3"/>
        <v>64</v>
      </c>
      <c r="E68" s="165" t="str">
        <f t="shared" si="1"/>
        <v>ART</v>
      </c>
      <c r="F68" s="175" t="s">
        <v>128</v>
      </c>
      <c r="G68" s="255" t="s">
        <v>129</v>
      </c>
      <c r="H68" s="9">
        <v>2</v>
      </c>
      <c r="I68" s="256" t="s">
        <v>29</v>
      </c>
      <c r="J68" s="9" t="s">
        <v>30</v>
      </c>
      <c r="K68" s="171" t="s">
        <v>380</v>
      </c>
      <c r="L68" s="253" t="s">
        <v>31</v>
      </c>
      <c r="M68" s="252"/>
    </row>
    <row r="69" spans="1:13" ht="14.25" customHeight="1">
      <c r="A69" s="165"/>
      <c r="B69" s="160" t="str">
        <f t="shared" si="0"/>
        <v>9ART</v>
      </c>
      <c r="C69" s="160">
        <f t="shared" si="2"/>
        <v>9</v>
      </c>
      <c r="D69" s="160">
        <f t="shared" si="3"/>
        <v>65</v>
      </c>
      <c r="E69" s="165" t="str">
        <f t="shared" si="1"/>
        <v>ART</v>
      </c>
      <c r="F69" s="175" t="s">
        <v>130</v>
      </c>
      <c r="G69" s="255" t="s">
        <v>131</v>
      </c>
      <c r="H69" s="9">
        <v>2</v>
      </c>
      <c r="I69" s="256" t="s">
        <v>29</v>
      </c>
      <c r="J69" s="9" t="s">
        <v>30</v>
      </c>
      <c r="K69" s="171" t="s">
        <v>380</v>
      </c>
      <c r="L69" s="253" t="s">
        <v>31</v>
      </c>
      <c r="M69" s="252"/>
    </row>
    <row r="70" spans="1:13" ht="14.25" customHeight="1">
      <c r="A70" s="165"/>
      <c r="B70" s="160" t="str">
        <f t="shared" ref="B70:B133" si="4">C70&amp;E70</f>
        <v>10ART</v>
      </c>
      <c r="C70" s="160">
        <f t="shared" si="2"/>
        <v>10</v>
      </c>
      <c r="D70" s="160">
        <f t="shared" si="3"/>
        <v>66</v>
      </c>
      <c r="E70" s="165" t="str">
        <f t="shared" ref="E70:E133" si="5">MID(F70,1,3)</f>
        <v>ART</v>
      </c>
      <c r="F70" s="170" t="s">
        <v>132</v>
      </c>
      <c r="G70" s="255" t="s">
        <v>133</v>
      </c>
      <c r="H70" s="9">
        <v>2</v>
      </c>
      <c r="I70" s="256" t="s">
        <v>29</v>
      </c>
      <c r="J70" s="9" t="s">
        <v>30</v>
      </c>
      <c r="K70" s="171" t="s">
        <v>380</v>
      </c>
      <c r="L70" s="253" t="s">
        <v>31</v>
      </c>
      <c r="M70" s="252"/>
    </row>
    <row r="71" spans="1:13" ht="14.25" customHeight="1">
      <c r="A71" s="165"/>
      <c r="B71" s="160" t="str">
        <f t="shared" si="4"/>
        <v>11ART</v>
      </c>
      <c r="C71" s="160">
        <f t="shared" ref="C71:C134" si="6">IF(E71=E70,C70+1,1)</f>
        <v>11</v>
      </c>
      <c r="D71" s="160">
        <f t="shared" ref="D71:D134" si="7">D70+1</f>
        <v>67</v>
      </c>
      <c r="E71" s="165" t="str">
        <f t="shared" si="5"/>
        <v>ART</v>
      </c>
      <c r="F71" s="170" t="s">
        <v>139</v>
      </c>
      <c r="G71" s="255" t="s">
        <v>140</v>
      </c>
      <c r="H71" s="9">
        <v>2</v>
      </c>
      <c r="I71" s="256" t="s">
        <v>29</v>
      </c>
      <c r="J71" s="9" t="s">
        <v>30</v>
      </c>
      <c r="K71" s="171" t="s">
        <v>380</v>
      </c>
      <c r="L71" s="253" t="s">
        <v>31</v>
      </c>
      <c r="M71" s="252"/>
    </row>
    <row r="72" spans="1:13" ht="14.25" customHeight="1">
      <c r="A72" s="165"/>
      <c r="B72" s="160" t="str">
        <f t="shared" si="4"/>
        <v>12ART</v>
      </c>
      <c r="C72" s="160">
        <f t="shared" si="6"/>
        <v>12</v>
      </c>
      <c r="D72" s="160">
        <f t="shared" si="7"/>
        <v>68</v>
      </c>
      <c r="E72" s="165" t="str">
        <f t="shared" si="5"/>
        <v>ART</v>
      </c>
      <c r="F72" s="170" t="s">
        <v>141</v>
      </c>
      <c r="G72" s="255" t="s">
        <v>142</v>
      </c>
      <c r="H72" s="9">
        <v>2</v>
      </c>
      <c r="I72" s="256" t="s">
        <v>29</v>
      </c>
      <c r="J72" s="9" t="s">
        <v>30</v>
      </c>
      <c r="K72" s="171" t="s">
        <v>380</v>
      </c>
      <c r="L72" s="253" t="s">
        <v>31</v>
      </c>
      <c r="M72" s="252"/>
    </row>
    <row r="73" spans="1:13" ht="14.25" customHeight="1">
      <c r="A73" s="165"/>
      <c r="B73" s="160" t="str">
        <f t="shared" si="4"/>
        <v>13ART</v>
      </c>
      <c r="C73" s="160">
        <f t="shared" si="6"/>
        <v>13</v>
      </c>
      <c r="D73" s="160">
        <f t="shared" si="7"/>
        <v>69</v>
      </c>
      <c r="E73" s="165" t="str">
        <f t="shared" si="5"/>
        <v>ART</v>
      </c>
      <c r="F73" s="170" t="s">
        <v>143</v>
      </c>
      <c r="G73" s="255" t="s">
        <v>3295</v>
      </c>
      <c r="H73" s="9">
        <v>2</v>
      </c>
      <c r="I73" s="256" t="s">
        <v>29</v>
      </c>
      <c r="J73" s="9" t="s">
        <v>30</v>
      </c>
      <c r="K73" s="171" t="s">
        <v>380</v>
      </c>
      <c r="L73" s="253" t="s">
        <v>31</v>
      </c>
      <c r="M73" s="252"/>
    </row>
    <row r="74" spans="1:13" ht="14.25" customHeight="1">
      <c r="A74" s="165"/>
      <c r="B74" s="160" t="str">
        <f t="shared" si="4"/>
        <v>14ART</v>
      </c>
      <c r="C74" s="160">
        <f t="shared" si="6"/>
        <v>14</v>
      </c>
      <c r="D74" s="160">
        <f t="shared" si="7"/>
        <v>70</v>
      </c>
      <c r="E74" s="165" t="str">
        <f t="shared" si="5"/>
        <v>ART</v>
      </c>
      <c r="F74" s="170" t="s">
        <v>144</v>
      </c>
      <c r="G74" s="255" t="s">
        <v>3296</v>
      </c>
      <c r="H74" s="9">
        <v>2</v>
      </c>
      <c r="I74" s="256" t="s">
        <v>29</v>
      </c>
      <c r="J74" s="9" t="s">
        <v>30</v>
      </c>
      <c r="K74" s="171" t="s">
        <v>380</v>
      </c>
      <c r="L74" s="253" t="s">
        <v>31</v>
      </c>
      <c r="M74" s="252"/>
    </row>
    <row r="75" spans="1:13" ht="14.25" customHeight="1">
      <c r="A75" s="165"/>
      <c r="B75" s="160" t="str">
        <f t="shared" si="4"/>
        <v>15ART</v>
      </c>
      <c r="C75" s="160">
        <f t="shared" si="6"/>
        <v>15</v>
      </c>
      <c r="D75" s="160">
        <f t="shared" si="7"/>
        <v>71</v>
      </c>
      <c r="E75" s="165" t="str">
        <f t="shared" si="5"/>
        <v>ART</v>
      </c>
      <c r="F75" s="170" t="s">
        <v>145</v>
      </c>
      <c r="G75" s="255" t="s">
        <v>146</v>
      </c>
      <c r="H75" s="9">
        <v>2</v>
      </c>
      <c r="I75" s="256" t="s">
        <v>29</v>
      </c>
      <c r="J75" s="9" t="s">
        <v>30</v>
      </c>
      <c r="K75" s="171" t="s">
        <v>380</v>
      </c>
      <c r="L75" s="253" t="s">
        <v>31</v>
      </c>
      <c r="M75" s="252"/>
    </row>
    <row r="76" spans="1:13" ht="14.25" customHeight="1">
      <c r="A76" s="165"/>
      <c r="B76" s="160" t="str">
        <f t="shared" si="4"/>
        <v>16ART</v>
      </c>
      <c r="C76" s="160">
        <f t="shared" si="6"/>
        <v>16</v>
      </c>
      <c r="D76" s="160">
        <f t="shared" si="7"/>
        <v>72</v>
      </c>
      <c r="E76" s="165" t="str">
        <f t="shared" si="5"/>
        <v>ART</v>
      </c>
      <c r="F76" s="170" t="s">
        <v>148</v>
      </c>
      <c r="G76" s="255" t="s">
        <v>149</v>
      </c>
      <c r="H76" s="9">
        <v>2</v>
      </c>
      <c r="I76" s="256" t="s">
        <v>29</v>
      </c>
      <c r="J76" s="9" t="s">
        <v>30</v>
      </c>
      <c r="K76" s="171" t="s">
        <v>380</v>
      </c>
      <c r="L76" s="253" t="s">
        <v>31</v>
      </c>
      <c r="M76" s="252"/>
    </row>
    <row r="77" spans="1:13" ht="14.25" customHeight="1">
      <c r="A77" s="165"/>
      <c r="B77" s="160" t="str">
        <f t="shared" si="4"/>
        <v>17ART</v>
      </c>
      <c r="C77" s="160">
        <f t="shared" si="6"/>
        <v>17</v>
      </c>
      <c r="D77" s="160">
        <f t="shared" si="7"/>
        <v>73</v>
      </c>
      <c r="E77" s="165" t="str">
        <f t="shared" si="5"/>
        <v>ART</v>
      </c>
      <c r="F77" s="170" t="s">
        <v>150</v>
      </c>
      <c r="G77" s="255" t="s">
        <v>151</v>
      </c>
      <c r="H77" s="9">
        <v>2</v>
      </c>
      <c r="I77" s="256" t="s">
        <v>29</v>
      </c>
      <c r="J77" s="9" t="s">
        <v>30</v>
      </c>
      <c r="K77" s="171" t="s">
        <v>380</v>
      </c>
      <c r="L77" s="253" t="s">
        <v>31</v>
      </c>
      <c r="M77" s="252"/>
    </row>
    <row r="78" spans="1:13" ht="14.25" customHeight="1">
      <c r="A78" s="165"/>
      <c r="B78" s="160" t="str">
        <f t="shared" si="4"/>
        <v>18ART</v>
      </c>
      <c r="C78" s="160">
        <f t="shared" si="6"/>
        <v>18</v>
      </c>
      <c r="D78" s="160">
        <f t="shared" si="7"/>
        <v>74</v>
      </c>
      <c r="E78" s="165" t="str">
        <f t="shared" si="5"/>
        <v>ART</v>
      </c>
      <c r="F78" s="170" t="s">
        <v>152</v>
      </c>
      <c r="G78" s="255" t="s">
        <v>153</v>
      </c>
      <c r="H78" s="9">
        <v>2</v>
      </c>
      <c r="I78" s="256" t="s">
        <v>29</v>
      </c>
      <c r="J78" s="9" t="s">
        <v>30</v>
      </c>
      <c r="K78" s="171" t="s">
        <v>380</v>
      </c>
      <c r="L78" s="253" t="s">
        <v>31</v>
      </c>
      <c r="M78" s="252"/>
    </row>
    <row r="79" spans="1:13" ht="14.25" customHeight="1">
      <c r="A79" s="165"/>
      <c r="B79" s="160" t="str">
        <f t="shared" si="4"/>
        <v>19ART</v>
      </c>
      <c r="C79" s="160">
        <f t="shared" si="6"/>
        <v>19</v>
      </c>
      <c r="D79" s="160">
        <f t="shared" si="7"/>
        <v>75</v>
      </c>
      <c r="E79" s="165" t="str">
        <f t="shared" si="5"/>
        <v>ART</v>
      </c>
      <c r="F79" s="170" t="s">
        <v>154</v>
      </c>
      <c r="G79" s="257" t="s">
        <v>3297</v>
      </c>
      <c r="H79" s="9">
        <v>2</v>
      </c>
      <c r="I79" s="256" t="s">
        <v>29</v>
      </c>
      <c r="J79" s="9" t="s">
        <v>30</v>
      </c>
      <c r="K79" s="171" t="s">
        <v>380</v>
      </c>
      <c r="L79" s="253" t="s">
        <v>31</v>
      </c>
      <c r="M79" s="252"/>
    </row>
    <row r="80" spans="1:13" ht="14.25" customHeight="1">
      <c r="A80" s="165"/>
      <c r="B80" s="160" t="str">
        <f t="shared" si="4"/>
        <v>20ART</v>
      </c>
      <c r="C80" s="160">
        <f t="shared" si="6"/>
        <v>20</v>
      </c>
      <c r="D80" s="160">
        <f t="shared" si="7"/>
        <v>76</v>
      </c>
      <c r="E80" s="165" t="str">
        <f t="shared" si="5"/>
        <v>ART</v>
      </c>
      <c r="F80" s="175" t="s">
        <v>134</v>
      </c>
      <c r="G80" s="255" t="s">
        <v>135</v>
      </c>
      <c r="H80" s="9">
        <v>2</v>
      </c>
      <c r="I80" s="256" t="s">
        <v>29</v>
      </c>
      <c r="J80" s="9" t="s">
        <v>30</v>
      </c>
      <c r="K80" s="171" t="s">
        <v>380</v>
      </c>
      <c r="L80" s="253" t="s">
        <v>14</v>
      </c>
      <c r="M80" s="252"/>
    </row>
    <row r="81" spans="1:13" ht="14.25" customHeight="1">
      <c r="A81" s="165"/>
      <c r="B81" s="160" t="str">
        <f t="shared" si="4"/>
        <v>21ART</v>
      </c>
      <c r="C81" s="160">
        <f t="shared" si="6"/>
        <v>21</v>
      </c>
      <c r="D81" s="160">
        <f t="shared" si="7"/>
        <v>77</v>
      </c>
      <c r="E81" s="165" t="str">
        <f t="shared" si="5"/>
        <v>ART</v>
      </c>
      <c r="F81" s="170" t="s">
        <v>147</v>
      </c>
      <c r="G81" s="255" t="s">
        <v>3298</v>
      </c>
      <c r="H81" s="9">
        <v>2</v>
      </c>
      <c r="I81" s="256" t="s">
        <v>29</v>
      </c>
      <c r="J81" s="9" t="s">
        <v>30</v>
      </c>
      <c r="K81" s="171" t="s">
        <v>380</v>
      </c>
      <c r="L81" s="253" t="s">
        <v>31</v>
      </c>
      <c r="M81" s="252"/>
    </row>
    <row r="82" spans="1:13" ht="14.25" customHeight="1">
      <c r="A82" s="165"/>
      <c r="B82" s="160" t="str">
        <f t="shared" si="4"/>
        <v>22ART</v>
      </c>
      <c r="C82" s="160">
        <f t="shared" si="6"/>
        <v>22</v>
      </c>
      <c r="D82" s="160">
        <f t="shared" si="7"/>
        <v>78</v>
      </c>
      <c r="E82" s="165" t="str">
        <f t="shared" si="5"/>
        <v>ART</v>
      </c>
      <c r="F82" s="170" t="s">
        <v>155</v>
      </c>
      <c r="G82" s="255" t="s">
        <v>3299</v>
      </c>
      <c r="H82" s="9">
        <v>3</v>
      </c>
      <c r="I82" s="256" t="s">
        <v>13</v>
      </c>
      <c r="J82" s="9" t="s">
        <v>45</v>
      </c>
      <c r="K82" s="171" t="s">
        <v>380</v>
      </c>
      <c r="L82" s="253" t="s">
        <v>31</v>
      </c>
      <c r="M82" s="252"/>
    </row>
    <row r="83" spans="1:13" ht="14.25" customHeight="1">
      <c r="A83" s="165"/>
      <c r="B83" s="160" t="str">
        <f t="shared" si="4"/>
        <v>23ART</v>
      </c>
      <c r="C83" s="160">
        <f t="shared" si="6"/>
        <v>23</v>
      </c>
      <c r="D83" s="160">
        <f t="shared" si="7"/>
        <v>79</v>
      </c>
      <c r="E83" s="165" t="str">
        <f t="shared" si="5"/>
        <v>ART</v>
      </c>
      <c r="F83" s="170" t="s">
        <v>157</v>
      </c>
      <c r="G83" s="255" t="s">
        <v>3300</v>
      </c>
      <c r="H83" s="9">
        <v>3</v>
      </c>
      <c r="I83" s="256" t="s">
        <v>13</v>
      </c>
      <c r="J83" s="9" t="s">
        <v>45</v>
      </c>
      <c r="K83" s="9" t="s">
        <v>159</v>
      </c>
      <c r="L83" s="253" t="s">
        <v>31</v>
      </c>
      <c r="M83" s="252"/>
    </row>
    <row r="84" spans="1:13" ht="14.25" customHeight="1">
      <c r="A84" s="165"/>
      <c r="B84" s="160" t="str">
        <f t="shared" si="4"/>
        <v>24ART</v>
      </c>
      <c r="C84" s="160">
        <f t="shared" si="6"/>
        <v>24</v>
      </c>
      <c r="D84" s="160">
        <f t="shared" si="7"/>
        <v>80</v>
      </c>
      <c r="E84" s="165" t="str">
        <f t="shared" si="5"/>
        <v>ART</v>
      </c>
      <c r="F84" s="170" t="s">
        <v>136</v>
      </c>
      <c r="G84" s="255" t="s">
        <v>137</v>
      </c>
      <c r="H84" s="9">
        <v>3</v>
      </c>
      <c r="I84" s="256" t="s">
        <v>13</v>
      </c>
      <c r="J84" s="9" t="s">
        <v>45</v>
      </c>
      <c r="K84" s="9" t="s">
        <v>138</v>
      </c>
      <c r="L84" s="253" t="s">
        <v>14</v>
      </c>
      <c r="M84" s="252"/>
    </row>
    <row r="85" spans="1:13" ht="14.25" customHeight="1">
      <c r="A85" s="165"/>
      <c r="B85" s="160" t="str">
        <f t="shared" si="4"/>
        <v>25ART</v>
      </c>
      <c r="C85" s="160">
        <f t="shared" si="6"/>
        <v>25</v>
      </c>
      <c r="D85" s="160">
        <f t="shared" si="7"/>
        <v>81</v>
      </c>
      <c r="E85" s="165" t="str">
        <f t="shared" si="5"/>
        <v>ART</v>
      </c>
      <c r="F85" s="175" t="s">
        <v>160</v>
      </c>
      <c r="G85" s="255" t="s">
        <v>161</v>
      </c>
      <c r="H85" s="9">
        <v>4</v>
      </c>
      <c r="I85" s="256" t="s">
        <v>17</v>
      </c>
      <c r="J85" s="9" t="s">
        <v>18</v>
      </c>
      <c r="K85" s="171" t="s">
        <v>19</v>
      </c>
      <c r="L85" s="253" t="s">
        <v>31</v>
      </c>
      <c r="M85" s="252"/>
    </row>
    <row r="86" spans="1:13" ht="14.25" customHeight="1">
      <c r="A86" s="165"/>
      <c r="B86" s="160" t="str">
        <f t="shared" si="4"/>
        <v>26ART</v>
      </c>
      <c r="C86" s="160">
        <f t="shared" si="6"/>
        <v>26</v>
      </c>
      <c r="D86" s="160">
        <f t="shared" si="7"/>
        <v>82</v>
      </c>
      <c r="E86" s="165" t="str">
        <f t="shared" si="5"/>
        <v>ART</v>
      </c>
      <c r="F86" s="170" t="s">
        <v>162</v>
      </c>
      <c r="G86" s="255" t="s">
        <v>3301</v>
      </c>
      <c r="H86" s="9">
        <v>4</v>
      </c>
      <c r="I86" s="20" t="s">
        <v>17</v>
      </c>
      <c r="J86" s="9" t="s">
        <v>18</v>
      </c>
      <c r="K86" s="171" t="s">
        <v>19</v>
      </c>
      <c r="L86" s="253" t="s">
        <v>31</v>
      </c>
      <c r="M86" s="252"/>
    </row>
    <row r="87" spans="1:13" ht="14.25" customHeight="1">
      <c r="A87" s="165"/>
      <c r="B87" s="160" t="str">
        <f t="shared" si="4"/>
        <v>27ART</v>
      </c>
      <c r="C87" s="160">
        <f t="shared" si="6"/>
        <v>27</v>
      </c>
      <c r="D87" s="160">
        <f t="shared" si="7"/>
        <v>83</v>
      </c>
      <c r="E87" s="165" t="str">
        <f t="shared" si="5"/>
        <v>ART</v>
      </c>
      <c r="F87" s="170" t="s">
        <v>163</v>
      </c>
      <c r="G87" s="255" t="s">
        <v>3302</v>
      </c>
      <c r="H87" s="9">
        <v>5</v>
      </c>
      <c r="I87" s="256" t="s">
        <v>24</v>
      </c>
      <c r="J87" s="9" t="s">
        <v>25</v>
      </c>
      <c r="K87" s="9" t="s">
        <v>0</v>
      </c>
      <c r="L87" s="253" t="s">
        <v>31</v>
      </c>
      <c r="M87" s="252"/>
    </row>
    <row r="88" spans="1:13" ht="14.25" customHeight="1">
      <c r="A88" s="165"/>
      <c r="B88" s="160" t="str">
        <f t="shared" si="4"/>
        <v>1BAM</v>
      </c>
      <c r="C88" s="160">
        <f t="shared" si="6"/>
        <v>1</v>
      </c>
      <c r="D88" s="160">
        <f t="shared" si="7"/>
        <v>84</v>
      </c>
      <c r="E88" s="165" t="str">
        <f t="shared" si="5"/>
        <v>BAM</v>
      </c>
      <c r="F88" s="170" t="s">
        <v>164</v>
      </c>
      <c r="G88" s="255" t="s">
        <v>165</v>
      </c>
      <c r="H88" s="9">
        <v>2</v>
      </c>
      <c r="I88" s="256" t="s">
        <v>29</v>
      </c>
      <c r="J88" s="9" t="s">
        <v>30</v>
      </c>
      <c r="K88" s="171" t="s">
        <v>380</v>
      </c>
      <c r="L88" s="253" t="s">
        <v>31</v>
      </c>
      <c r="M88" s="252"/>
    </row>
    <row r="89" spans="1:13" ht="14.25" customHeight="1">
      <c r="A89" s="165"/>
      <c r="B89" s="160" t="str">
        <f t="shared" si="4"/>
        <v>2BAM</v>
      </c>
      <c r="C89" s="160">
        <f t="shared" si="6"/>
        <v>2</v>
      </c>
      <c r="D89" s="160">
        <f t="shared" si="7"/>
        <v>85</v>
      </c>
      <c r="E89" s="165" t="str">
        <f t="shared" si="5"/>
        <v>BAM</v>
      </c>
      <c r="F89" s="170" t="s">
        <v>172</v>
      </c>
      <c r="G89" s="255" t="s">
        <v>173</v>
      </c>
      <c r="H89" s="9">
        <v>2</v>
      </c>
      <c r="I89" s="256" t="s">
        <v>29</v>
      </c>
      <c r="J89" s="9" t="s">
        <v>30</v>
      </c>
      <c r="K89" s="171" t="s">
        <v>380</v>
      </c>
      <c r="L89" s="253" t="s">
        <v>14</v>
      </c>
      <c r="M89" s="252"/>
    </row>
    <row r="90" spans="1:13" ht="14.25" customHeight="1">
      <c r="A90" s="165"/>
      <c r="B90" s="160" t="str">
        <f t="shared" si="4"/>
        <v>3BAM</v>
      </c>
      <c r="C90" s="160">
        <f t="shared" si="6"/>
        <v>3</v>
      </c>
      <c r="D90" s="160">
        <f t="shared" si="7"/>
        <v>86</v>
      </c>
      <c r="E90" s="165" t="str">
        <f t="shared" si="5"/>
        <v>BAM</v>
      </c>
      <c r="F90" s="170" t="s">
        <v>174</v>
      </c>
      <c r="G90" s="255" t="s">
        <v>175</v>
      </c>
      <c r="H90" s="9">
        <v>3</v>
      </c>
      <c r="I90" s="256" t="s">
        <v>13</v>
      </c>
      <c r="J90" s="9" t="s">
        <v>45</v>
      </c>
      <c r="K90" s="9" t="s">
        <v>159</v>
      </c>
      <c r="L90" s="253" t="s">
        <v>14</v>
      </c>
      <c r="M90" s="252"/>
    </row>
    <row r="91" spans="1:13" ht="14.25" customHeight="1">
      <c r="A91" s="165"/>
      <c r="B91" s="160" t="str">
        <f t="shared" si="4"/>
        <v>4BAM</v>
      </c>
      <c r="C91" s="160">
        <f t="shared" si="6"/>
        <v>4</v>
      </c>
      <c r="D91" s="160">
        <f t="shared" si="7"/>
        <v>87</v>
      </c>
      <c r="E91" s="165" t="str">
        <f t="shared" si="5"/>
        <v>BAM</v>
      </c>
      <c r="F91" s="170" t="s">
        <v>166</v>
      </c>
      <c r="G91" s="255" t="s">
        <v>167</v>
      </c>
      <c r="H91" s="9">
        <v>3</v>
      </c>
      <c r="I91" s="256" t="s">
        <v>13</v>
      </c>
      <c r="J91" s="9" t="s">
        <v>45</v>
      </c>
      <c r="K91" s="9" t="s">
        <v>159</v>
      </c>
      <c r="L91" s="253" t="s">
        <v>31</v>
      </c>
      <c r="M91" s="252"/>
    </row>
    <row r="92" spans="1:13" ht="14.25" customHeight="1">
      <c r="A92" s="165"/>
      <c r="B92" s="160" t="str">
        <f t="shared" si="4"/>
        <v>5BAM</v>
      </c>
      <c r="C92" s="160">
        <f t="shared" si="6"/>
        <v>5</v>
      </c>
      <c r="D92" s="160">
        <f t="shared" si="7"/>
        <v>88</v>
      </c>
      <c r="E92" s="165" t="str">
        <f t="shared" si="5"/>
        <v>BAM</v>
      </c>
      <c r="F92" s="170" t="s">
        <v>168</v>
      </c>
      <c r="G92" s="255" t="s">
        <v>169</v>
      </c>
      <c r="H92" s="9">
        <v>3</v>
      </c>
      <c r="I92" s="256" t="s">
        <v>13</v>
      </c>
      <c r="J92" s="9" t="s">
        <v>45</v>
      </c>
      <c r="K92" s="171" t="s">
        <v>1</v>
      </c>
      <c r="L92" s="253" t="s">
        <v>31</v>
      </c>
      <c r="M92" s="252"/>
    </row>
    <row r="93" spans="1:13" ht="14.25" customHeight="1">
      <c r="A93" s="165"/>
      <c r="B93" s="160" t="str">
        <f t="shared" si="4"/>
        <v>6BAM</v>
      </c>
      <c r="C93" s="160">
        <f t="shared" si="6"/>
        <v>6</v>
      </c>
      <c r="D93" s="160">
        <f t="shared" si="7"/>
        <v>89</v>
      </c>
      <c r="E93" s="165" t="str">
        <f t="shared" si="5"/>
        <v>BAM</v>
      </c>
      <c r="F93" s="170" t="s">
        <v>170</v>
      </c>
      <c r="G93" s="255" t="s">
        <v>171</v>
      </c>
      <c r="H93" s="9">
        <v>5</v>
      </c>
      <c r="I93" s="256" t="s">
        <v>24</v>
      </c>
      <c r="J93" s="9" t="s">
        <v>25</v>
      </c>
      <c r="K93" s="9" t="s">
        <v>0</v>
      </c>
      <c r="L93" s="253" t="s">
        <v>31</v>
      </c>
      <c r="M93" s="252"/>
    </row>
    <row r="94" spans="1:13" ht="14.25" customHeight="1">
      <c r="A94" s="165"/>
      <c r="B94" s="160" t="str">
        <f t="shared" si="4"/>
        <v>1BTP</v>
      </c>
      <c r="C94" s="160">
        <f t="shared" si="6"/>
        <v>1</v>
      </c>
      <c r="D94" s="160">
        <f t="shared" si="7"/>
        <v>90</v>
      </c>
      <c r="E94" s="165" t="str">
        <f t="shared" si="5"/>
        <v>BTP</v>
      </c>
      <c r="F94" s="170" t="s">
        <v>242</v>
      </c>
      <c r="G94" s="255" t="s">
        <v>3303</v>
      </c>
      <c r="H94" s="9">
        <v>1</v>
      </c>
      <c r="I94" s="256" t="s">
        <v>71</v>
      </c>
      <c r="J94" s="9" t="s">
        <v>30</v>
      </c>
      <c r="K94" s="171" t="s">
        <v>380</v>
      </c>
      <c r="L94" s="253" t="s">
        <v>14</v>
      </c>
      <c r="M94" s="252"/>
    </row>
    <row r="95" spans="1:13" ht="14.25" customHeight="1">
      <c r="A95" s="165"/>
      <c r="B95" s="160" t="str">
        <f t="shared" si="4"/>
        <v>2BTP</v>
      </c>
      <c r="C95" s="160">
        <f t="shared" si="6"/>
        <v>2</v>
      </c>
      <c r="D95" s="160">
        <f t="shared" si="7"/>
        <v>91</v>
      </c>
      <c r="E95" s="165" t="str">
        <f t="shared" si="5"/>
        <v>BTP</v>
      </c>
      <c r="F95" s="170" t="s">
        <v>243</v>
      </c>
      <c r="G95" s="255" t="s">
        <v>244</v>
      </c>
      <c r="H95" s="9">
        <v>1</v>
      </c>
      <c r="I95" s="256" t="s">
        <v>71</v>
      </c>
      <c r="J95" s="9" t="s">
        <v>30</v>
      </c>
      <c r="K95" s="171" t="s">
        <v>380</v>
      </c>
      <c r="L95" s="253" t="s">
        <v>14</v>
      </c>
      <c r="M95" s="252"/>
    </row>
    <row r="96" spans="1:13" ht="14.25" customHeight="1">
      <c r="A96" s="165"/>
      <c r="B96" s="160" t="str">
        <f t="shared" si="4"/>
        <v>3BTP</v>
      </c>
      <c r="C96" s="160">
        <f t="shared" si="6"/>
        <v>3</v>
      </c>
      <c r="D96" s="160">
        <f t="shared" si="7"/>
        <v>92</v>
      </c>
      <c r="E96" s="165" t="str">
        <f t="shared" si="5"/>
        <v>BTP</v>
      </c>
      <c r="F96" s="170" t="s">
        <v>240</v>
      </c>
      <c r="G96" s="255" t="s">
        <v>241</v>
      </c>
      <c r="H96" s="9">
        <v>1</v>
      </c>
      <c r="I96" s="256" t="s">
        <v>71</v>
      </c>
      <c r="J96" s="9" t="s">
        <v>30</v>
      </c>
      <c r="K96" s="171" t="s">
        <v>380</v>
      </c>
      <c r="L96" s="253" t="s">
        <v>14</v>
      </c>
      <c r="M96" s="252"/>
    </row>
    <row r="97" spans="1:13" ht="14.25" customHeight="1">
      <c r="A97" s="165"/>
      <c r="B97" s="160" t="str">
        <f t="shared" si="4"/>
        <v>4BTP</v>
      </c>
      <c r="C97" s="160">
        <f t="shared" si="6"/>
        <v>4</v>
      </c>
      <c r="D97" s="160">
        <f t="shared" si="7"/>
        <v>93</v>
      </c>
      <c r="E97" s="165" t="str">
        <f t="shared" si="5"/>
        <v>BTP</v>
      </c>
      <c r="F97" s="170" t="s">
        <v>176</v>
      </c>
      <c r="G97" s="255" t="s">
        <v>3304</v>
      </c>
      <c r="H97" s="9">
        <v>2</v>
      </c>
      <c r="I97" s="256" t="s">
        <v>29</v>
      </c>
      <c r="J97" s="9" t="s">
        <v>30</v>
      </c>
      <c r="K97" s="171" t="s">
        <v>380</v>
      </c>
      <c r="L97" s="253" t="s">
        <v>31</v>
      </c>
      <c r="M97" s="252"/>
    </row>
    <row r="98" spans="1:13" ht="14.25" customHeight="1">
      <c r="A98" s="165"/>
      <c r="B98" s="160" t="str">
        <f t="shared" si="4"/>
        <v>5BTP</v>
      </c>
      <c r="C98" s="160">
        <f t="shared" si="6"/>
        <v>5</v>
      </c>
      <c r="D98" s="160">
        <f t="shared" si="7"/>
        <v>94</v>
      </c>
      <c r="E98" s="165" t="str">
        <f t="shared" si="5"/>
        <v>BTP</v>
      </c>
      <c r="F98" s="170" t="s">
        <v>177</v>
      </c>
      <c r="G98" s="255" t="s">
        <v>178</v>
      </c>
      <c r="H98" s="9">
        <v>2</v>
      </c>
      <c r="I98" s="256" t="s">
        <v>29</v>
      </c>
      <c r="J98" s="9" t="s">
        <v>30</v>
      </c>
      <c r="K98" s="171" t="s">
        <v>380</v>
      </c>
      <c r="L98" s="253" t="s">
        <v>31</v>
      </c>
      <c r="M98" s="252"/>
    </row>
    <row r="99" spans="1:13" ht="14.25" customHeight="1">
      <c r="A99" s="165"/>
      <c r="B99" s="160" t="str">
        <f t="shared" si="4"/>
        <v>6BTP</v>
      </c>
      <c r="C99" s="160">
        <f t="shared" si="6"/>
        <v>6</v>
      </c>
      <c r="D99" s="160">
        <f t="shared" si="7"/>
        <v>95</v>
      </c>
      <c r="E99" s="165" t="str">
        <f t="shared" si="5"/>
        <v>BTP</v>
      </c>
      <c r="F99" s="170" t="s">
        <v>179</v>
      </c>
      <c r="G99" s="255" t="s">
        <v>3305</v>
      </c>
      <c r="H99" s="9">
        <v>2</v>
      </c>
      <c r="I99" s="256" t="s">
        <v>29</v>
      </c>
      <c r="J99" s="9" t="s">
        <v>30</v>
      </c>
      <c r="K99" s="171" t="s">
        <v>380</v>
      </c>
      <c r="L99" s="253" t="s">
        <v>31</v>
      </c>
      <c r="M99" s="252"/>
    </row>
    <row r="100" spans="1:13" ht="14.25" customHeight="1">
      <c r="A100" s="165"/>
      <c r="B100" s="160" t="str">
        <f t="shared" si="4"/>
        <v>7BTP</v>
      </c>
      <c r="C100" s="160">
        <f t="shared" si="6"/>
        <v>7</v>
      </c>
      <c r="D100" s="160">
        <f t="shared" si="7"/>
        <v>96</v>
      </c>
      <c r="E100" s="165" t="str">
        <f t="shared" si="5"/>
        <v>BTP</v>
      </c>
      <c r="F100" s="170" t="s">
        <v>180</v>
      </c>
      <c r="G100" s="255" t="s">
        <v>181</v>
      </c>
      <c r="H100" s="9">
        <v>2</v>
      </c>
      <c r="I100" s="256" t="s">
        <v>29</v>
      </c>
      <c r="J100" s="9" t="s">
        <v>30</v>
      </c>
      <c r="K100" s="171" t="s">
        <v>380</v>
      </c>
      <c r="L100" s="253" t="s">
        <v>31</v>
      </c>
      <c r="M100" s="252"/>
    </row>
    <row r="101" spans="1:13" ht="14.25" customHeight="1">
      <c r="A101" s="165"/>
      <c r="B101" s="160" t="str">
        <f t="shared" si="4"/>
        <v>8BTP</v>
      </c>
      <c r="C101" s="160">
        <f t="shared" si="6"/>
        <v>8</v>
      </c>
      <c r="D101" s="160">
        <f t="shared" si="7"/>
        <v>97</v>
      </c>
      <c r="E101" s="165" t="str">
        <f t="shared" si="5"/>
        <v>BTP</v>
      </c>
      <c r="F101" s="170" t="s">
        <v>182</v>
      </c>
      <c r="G101" s="255" t="s">
        <v>183</v>
      </c>
      <c r="H101" s="9">
        <v>2</v>
      </c>
      <c r="I101" s="256" t="s">
        <v>29</v>
      </c>
      <c r="J101" s="9" t="s">
        <v>30</v>
      </c>
      <c r="K101" s="9" t="s">
        <v>1</v>
      </c>
      <c r="L101" s="253" t="s">
        <v>31</v>
      </c>
      <c r="M101" s="252"/>
    </row>
    <row r="102" spans="1:13" ht="14.25" customHeight="1">
      <c r="A102" s="165"/>
      <c r="B102" s="160" t="str">
        <f t="shared" si="4"/>
        <v>9BTP</v>
      </c>
      <c r="C102" s="160">
        <f t="shared" si="6"/>
        <v>9</v>
      </c>
      <c r="D102" s="160">
        <f t="shared" si="7"/>
        <v>98</v>
      </c>
      <c r="E102" s="165" t="str">
        <f t="shared" si="5"/>
        <v>BTP</v>
      </c>
      <c r="F102" s="170" t="s">
        <v>184</v>
      </c>
      <c r="G102" s="255" t="s">
        <v>185</v>
      </c>
      <c r="H102" s="9">
        <v>2</v>
      </c>
      <c r="I102" s="256" t="s">
        <v>29</v>
      </c>
      <c r="J102" s="9" t="s">
        <v>30</v>
      </c>
      <c r="K102" s="9" t="s">
        <v>1</v>
      </c>
      <c r="L102" s="253" t="s">
        <v>31</v>
      </c>
      <c r="M102" s="252"/>
    </row>
    <row r="103" spans="1:13" ht="14.25" customHeight="1">
      <c r="A103" s="165"/>
      <c r="B103" s="160" t="str">
        <f t="shared" si="4"/>
        <v>10BTP</v>
      </c>
      <c r="C103" s="160">
        <f t="shared" si="6"/>
        <v>10</v>
      </c>
      <c r="D103" s="160">
        <f t="shared" si="7"/>
        <v>99</v>
      </c>
      <c r="E103" s="165" t="str">
        <f t="shared" si="5"/>
        <v>BTP</v>
      </c>
      <c r="F103" s="170" t="s">
        <v>245</v>
      </c>
      <c r="G103" s="255" t="s">
        <v>246</v>
      </c>
      <c r="H103" s="9">
        <v>2</v>
      </c>
      <c r="I103" s="256" t="s">
        <v>29</v>
      </c>
      <c r="J103" s="9" t="s">
        <v>30</v>
      </c>
      <c r="K103" s="171" t="s">
        <v>380</v>
      </c>
      <c r="L103" s="253" t="s">
        <v>14</v>
      </c>
      <c r="M103" s="252"/>
    </row>
    <row r="104" spans="1:13" ht="14.25" customHeight="1">
      <c r="A104" s="165"/>
      <c r="B104" s="160" t="str">
        <f t="shared" si="4"/>
        <v>11BTP</v>
      </c>
      <c r="C104" s="160">
        <f t="shared" si="6"/>
        <v>11</v>
      </c>
      <c r="D104" s="160">
        <f t="shared" si="7"/>
        <v>100</v>
      </c>
      <c r="E104" s="165" t="str">
        <f t="shared" si="5"/>
        <v>BTP</v>
      </c>
      <c r="F104" s="170" t="s">
        <v>247</v>
      </c>
      <c r="G104" s="255" t="s">
        <v>248</v>
      </c>
      <c r="H104" s="9">
        <v>2</v>
      </c>
      <c r="I104" s="256" t="s">
        <v>29</v>
      </c>
      <c r="J104" s="9" t="s">
        <v>30</v>
      </c>
      <c r="K104" s="171" t="s">
        <v>380</v>
      </c>
      <c r="L104" s="253" t="s">
        <v>14</v>
      </c>
      <c r="M104" s="252"/>
    </row>
    <row r="105" spans="1:13" ht="14.25" customHeight="1">
      <c r="A105" s="165"/>
      <c r="B105" s="160" t="str">
        <f t="shared" si="4"/>
        <v>12BTP</v>
      </c>
      <c r="C105" s="160">
        <f t="shared" si="6"/>
        <v>12</v>
      </c>
      <c r="D105" s="160">
        <f t="shared" si="7"/>
        <v>101</v>
      </c>
      <c r="E105" s="165" t="str">
        <f t="shared" si="5"/>
        <v>BTP</v>
      </c>
      <c r="F105" s="170" t="s">
        <v>249</v>
      </c>
      <c r="G105" s="255" t="s">
        <v>250</v>
      </c>
      <c r="H105" s="9">
        <v>2</v>
      </c>
      <c r="I105" s="256" t="s">
        <v>29</v>
      </c>
      <c r="J105" s="9" t="s">
        <v>30</v>
      </c>
      <c r="K105" s="171" t="s">
        <v>380</v>
      </c>
      <c r="L105" s="253" t="s">
        <v>14</v>
      </c>
      <c r="M105" s="252"/>
    </row>
    <row r="106" spans="1:13" ht="14.25" customHeight="1">
      <c r="A106" s="165"/>
      <c r="B106" s="160" t="str">
        <f t="shared" si="4"/>
        <v>13BTP</v>
      </c>
      <c r="C106" s="160">
        <f t="shared" si="6"/>
        <v>13</v>
      </c>
      <c r="D106" s="160">
        <f t="shared" si="7"/>
        <v>102</v>
      </c>
      <c r="E106" s="165" t="str">
        <f t="shared" si="5"/>
        <v>BTP</v>
      </c>
      <c r="F106" s="170" t="s">
        <v>2256</v>
      </c>
      <c r="G106" s="255" t="s">
        <v>3306</v>
      </c>
      <c r="H106" s="9">
        <v>2</v>
      </c>
      <c r="I106" s="256" t="s">
        <v>29</v>
      </c>
      <c r="J106" s="9" t="s">
        <v>30</v>
      </c>
      <c r="K106" s="171" t="s">
        <v>380</v>
      </c>
      <c r="L106" s="253" t="s">
        <v>31</v>
      </c>
      <c r="M106" s="252"/>
    </row>
    <row r="107" spans="1:13" ht="14.25" customHeight="1">
      <c r="A107" s="165"/>
      <c r="B107" s="160" t="str">
        <f t="shared" si="4"/>
        <v>14BTP</v>
      </c>
      <c r="C107" s="160">
        <f t="shared" si="6"/>
        <v>14</v>
      </c>
      <c r="D107" s="160">
        <f t="shared" si="7"/>
        <v>103</v>
      </c>
      <c r="E107" s="165" t="str">
        <f t="shared" si="5"/>
        <v>BTP</v>
      </c>
      <c r="F107" s="170" t="s">
        <v>251</v>
      </c>
      <c r="G107" s="248" t="s">
        <v>252</v>
      </c>
      <c r="H107" s="93">
        <v>3</v>
      </c>
      <c r="I107" s="90" t="s">
        <v>13</v>
      </c>
      <c r="J107" s="93" t="s">
        <v>45</v>
      </c>
      <c r="K107" s="9" t="s">
        <v>1</v>
      </c>
      <c r="L107" s="253" t="s">
        <v>14</v>
      </c>
      <c r="M107" s="252"/>
    </row>
    <row r="108" spans="1:13" ht="14.25" customHeight="1">
      <c r="A108" s="165"/>
      <c r="B108" s="160" t="str">
        <f t="shared" si="4"/>
        <v>15BTP</v>
      </c>
      <c r="C108" s="160">
        <f t="shared" si="6"/>
        <v>15</v>
      </c>
      <c r="D108" s="160">
        <f t="shared" si="7"/>
        <v>104</v>
      </c>
      <c r="E108" s="165" t="str">
        <f t="shared" si="5"/>
        <v>BTP</v>
      </c>
      <c r="F108" s="170" t="s">
        <v>253</v>
      </c>
      <c r="G108" s="255" t="s">
        <v>254</v>
      </c>
      <c r="H108" s="9">
        <v>3</v>
      </c>
      <c r="I108" s="256" t="s">
        <v>13</v>
      </c>
      <c r="J108" s="9" t="s">
        <v>45</v>
      </c>
      <c r="K108" s="9" t="s">
        <v>159</v>
      </c>
      <c r="L108" s="253" t="s">
        <v>14</v>
      </c>
      <c r="M108" s="252"/>
    </row>
    <row r="109" spans="1:13" ht="14.25" customHeight="1">
      <c r="A109" s="165"/>
      <c r="B109" s="160" t="str">
        <f t="shared" si="4"/>
        <v>16BTP</v>
      </c>
      <c r="C109" s="160">
        <f t="shared" si="6"/>
        <v>16</v>
      </c>
      <c r="D109" s="160">
        <f t="shared" si="7"/>
        <v>105</v>
      </c>
      <c r="E109" s="165" t="str">
        <f t="shared" si="5"/>
        <v>BTP</v>
      </c>
      <c r="F109" s="170" t="s">
        <v>255</v>
      </c>
      <c r="G109" s="255" t="s">
        <v>256</v>
      </c>
      <c r="H109" s="9">
        <v>3</v>
      </c>
      <c r="I109" s="20" t="s">
        <v>13</v>
      </c>
      <c r="J109" s="9" t="s">
        <v>45</v>
      </c>
      <c r="K109" s="9" t="s">
        <v>159</v>
      </c>
      <c r="L109" s="253" t="s">
        <v>14</v>
      </c>
      <c r="M109" s="252"/>
    </row>
    <row r="110" spans="1:13" ht="14.25" customHeight="1">
      <c r="A110" s="165"/>
      <c r="B110" s="160" t="str">
        <f t="shared" si="4"/>
        <v>17BTP</v>
      </c>
      <c r="C110" s="160">
        <f t="shared" si="6"/>
        <v>17</v>
      </c>
      <c r="D110" s="160">
        <f t="shared" si="7"/>
        <v>106</v>
      </c>
      <c r="E110" s="165" t="str">
        <f t="shared" si="5"/>
        <v>BTP</v>
      </c>
      <c r="F110" s="170" t="s">
        <v>257</v>
      </c>
      <c r="G110" s="255" t="s">
        <v>258</v>
      </c>
      <c r="H110" s="9">
        <v>3</v>
      </c>
      <c r="I110" s="20" t="s">
        <v>13</v>
      </c>
      <c r="J110" s="9" t="s">
        <v>45</v>
      </c>
      <c r="K110" s="9" t="s">
        <v>159</v>
      </c>
      <c r="L110" s="253" t="s">
        <v>14</v>
      </c>
      <c r="M110" s="252"/>
    </row>
    <row r="111" spans="1:13" ht="14.25" customHeight="1">
      <c r="A111" s="165"/>
      <c r="B111" s="160" t="str">
        <f t="shared" si="4"/>
        <v>18BTP</v>
      </c>
      <c r="C111" s="160">
        <f t="shared" si="6"/>
        <v>18</v>
      </c>
      <c r="D111" s="160">
        <f t="shared" si="7"/>
        <v>107</v>
      </c>
      <c r="E111" s="165" t="str">
        <f t="shared" si="5"/>
        <v>BTP</v>
      </c>
      <c r="F111" s="170" t="s">
        <v>186</v>
      </c>
      <c r="G111" s="255" t="s">
        <v>187</v>
      </c>
      <c r="H111" s="9">
        <v>3</v>
      </c>
      <c r="I111" s="20" t="s">
        <v>13</v>
      </c>
      <c r="J111" s="9" t="s">
        <v>45</v>
      </c>
      <c r="K111" s="9" t="s">
        <v>138</v>
      </c>
      <c r="L111" s="253" t="s">
        <v>31</v>
      </c>
      <c r="M111" s="252"/>
    </row>
    <row r="112" spans="1:13" ht="14.25" customHeight="1">
      <c r="A112" s="165"/>
      <c r="B112" s="160" t="str">
        <f t="shared" si="4"/>
        <v>19BTP</v>
      </c>
      <c r="C112" s="160">
        <f t="shared" si="6"/>
        <v>19</v>
      </c>
      <c r="D112" s="160">
        <f t="shared" si="7"/>
        <v>108</v>
      </c>
      <c r="E112" s="165" t="str">
        <f t="shared" si="5"/>
        <v>BTP</v>
      </c>
      <c r="F112" s="170" t="s">
        <v>259</v>
      </c>
      <c r="G112" s="255" t="s">
        <v>260</v>
      </c>
      <c r="H112" s="9">
        <v>3</v>
      </c>
      <c r="I112" s="20" t="s">
        <v>13</v>
      </c>
      <c r="J112" s="9" t="s">
        <v>45</v>
      </c>
      <c r="K112" s="9" t="s">
        <v>159</v>
      </c>
      <c r="L112" s="253" t="s">
        <v>14</v>
      </c>
      <c r="M112" s="252"/>
    </row>
    <row r="113" spans="1:13" ht="14.25" customHeight="1">
      <c r="A113" s="165"/>
      <c r="B113" s="160" t="str">
        <f t="shared" si="4"/>
        <v>20BTP</v>
      </c>
      <c r="C113" s="160">
        <f t="shared" si="6"/>
        <v>20</v>
      </c>
      <c r="D113" s="160">
        <f t="shared" si="7"/>
        <v>109</v>
      </c>
      <c r="E113" s="165" t="str">
        <f t="shared" si="5"/>
        <v>BTP</v>
      </c>
      <c r="F113" s="170" t="s">
        <v>2257</v>
      </c>
      <c r="G113" s="255" t="s">
        <v>3307</v>
      </c>
      <c r="H113" s="9">
        <v>3</v>
      </c>
      <c r="I113" s="20" t="s">
        <v>13</v>
      </c>
      <c r="J113" s="9" t="s">
        <v>45</v>
      </c>
      <c r="K113" s="9" t="s">
        <v>138</v>
      </c>
      <c r="L113" s="253" t="s">
        <v>14</v>
      </c>
      <c r="M113" s="252"/>
    </row>
    <row r="114" spans="1:13" ht="14.25" customHeight="1">
      <c r="A114" s="165"/>
      <c r="B114" s="160" t="str">
        <f t="shared" si="4"/>
        <v>21BTP</v>
      </c>
      <c r="C114" s="160">
        <f t="shared" si="6"/>
        <v>21</v>
      </c>
      <c r="D114" s="160">
        <f t="shared" si="7"/>
        <v>110</v>
      </c>
      <c r="E114" s="165" t="str">
        <f t="shared" si="5"/>
        <v>BTP</v>
      </c>
      <c r="F114" s="170" t="s">
        <v>188</v>
      </c>
      <c r="G114" s="255" t="s">
        <v>189</v>
      </c>
      <c r="H114" s="9">
        <v>4</v>
      </c>
      <c r="I114" s="256" t="s">
        <v>17</v>
      </c>
      <c r="J114" s="9" t="s">
        <v>18</v>
      </c>
      <c r="K114" s="9" t="s">
        <v>19</v>
      </c>
      <c r="L114" s="253" t="s">
        <v>31</v>
      </c>
      <c r="M114" s="252"/>
    </row>
    <row r="115" spans="1:13" ht="14.25" customHeight="1">
      <c r="A115" s="165"/>
      <c r="B115" s="160" t="str">
        <f t="shared" si="4"/>
        <v>22BTP</v>
      </c>
      <c r="C115" s="160">
        <f t="shared" si="6"/>
        <v>22</v>
      </c>
      <c r="D115" s="160">
        <f t="shared" si="7"/>
        <v>111</v>
      </c>
      <c r="E115" s="165" t="str">
        <f t="shared" si="5"/>
        <v>BTP</v>
      </c>
      <c r="F115" s="170" t="s">
        <v>190</v>
      </c>
      <c r="G115" s="255" t="s">
        <v>191</v>
      </c>
      <c r="H115" s="9">
        <v>4</v>
      </c>
      <c r="I115" s="256" t="s">
        <v>17</v>
      </c>
      <c r="J115" s="9" t="s">
        <v>18</v>
      </c>
      <c r="K115" s="9" t="s">
        <v>19</v>
      </c>
      <c r="L115" s="253" t="s">
        <v>31</v>
      </c>
      <c r="M115" s="252"/>
    </row>
    <row r="116" spans="1:13" ht="14.25" customHeight="1">
      <c r="A116" s="165"/>
      <c r="B116" s="160" t="str">
        <f t="shared" si="4"/>
        <v>23BTP</v>
      </c>
      <c r="C116" s="160">
        <f t="shared" si="6"/>
        <v>23</v>
      </c>
      <c r="D116" s="160">
        <f t="shared" si="7"/>
        <v>112</v>
      </c>
      <c r="E116" s="165" t="str">
        <f t="shared" si="5"/>
        <v>BTP</v>
      </c>
      <c r="F116" s="170" t="s">
        <v>194</v>
      </c>
      <c r="G116" s="255" t="s">
        <v>195</v>
      </c>
      <c r="H116" s="9">
        <v>4</v>
      </c>
      <c r="I116" s="256" t="s">
        <v>17</v>
      </c>
      <c r="J116" s="9" t="s">
        <v>18</v>
      </c>
      <c r="K116" s="9" t="s">
        <v>19</v>
      </c>
      <c r="L116" s="253" t="s">
        <v>31</v>
      </c>
      <c r="M116" s="252"/>
    </row>
    <row r="117" spans="1:13" ht="14.25" customHeight="1">
      <c r="A117" s="165"/>
      <c r="B117" s="160" t="str">
        <f t="shared" si="4"/>
        <v>24BTP</v>
      </c>
      <c r="C117" s="160">
        <f t="shared" si="6"/>
        <v>24</v>
      </c>
      <c r="D117" s="160">
        <f t="shared" si="7"/>
        <v>113</v>
      </c>
      <c r="E117" s="165" t="str">
        <f t="shared" si="5"/>
        <v>BTP</v>
      </c>
      <c r="F117" s="170" t="s">
        <v>196</v>
      </c>
      <c r="G117" s="255" t="s">
        <v>3308</v>
      </c>
      <c r="H117" s="9">
        <v>4</v>
      </c>
      <c r="I117" s="256" t="s">
        <v>17</v>
      </c>
      <c r="J117" s="9" t="s">
        <v>18</v>
      </c>
      <c r="K117" s="9" t="s">
        <v>19</v>
      </c>
      <c r="L117" s="253" t="s">
        <v>31</v>
      </c>
      <c r="M117" s="252"/>
    </row>
    <row r="118" spans="1:13" ht="14.25" customHeight="1">
      <c r="A118" s="165"/>
      <c r="B118" s="160" t="str">
        <f t="shared" si="4"/>
        <v>25BTP</v>
      </c>
      <c r="C118" s="160">
        <f t="shared" si="6"/>
        <v>25</v>
      </c>
      <c r="D118" s="160">
        <f t="shared" si="7"/>
        <v>114</v>
      </c>
      <c r="E118" s="165" t="str">
        <f t="shared" si="5"/>
        <v>BTP</v>
      </c>
      <c r="F118" s="170" t="s">
        <v>198</v>
      </c>
      <c r="G118" s="255" t="s">
        <v>3309</v>
      </c>
      <c r="H118" s="9">
        <v>4</v>
      </c>
      <c r="I118" s="256" t="s">
        <v>17</v>
      </c>
      <c r="J118" s="9" t="s">
        <v>18</v>
      </c>
      <c r="K118" s="9" t="s">
        <v>19</v>
      </c>
      <c r="L118" s="253" t="s">
        <v>31</v>
      </c>
      <c r="M118" s="252"/>
    </row>
    <row r="119" spans="1:13" ht="14.25" customHeight="1">
      <c r="A119" s="165"/>
      <c r="B119" s="160" t="str">
        <f t="shared" si="4"/>
        <v>26BTP</v>
      </c>
      <c r="C119" s="160">
        <f t="shared" si="6"/>
        <v>26</v>
      </c>
      <c r="D119" s="160">
        <f t="shared" si="7"/>
        <v>115</v>
      </c>
      <c r="E119" s="165" t="str">
        <f t="shared" si="5"/>
        <v>BTP</v>
      </c>
      <c r="F119" s="170" t="s">
        <v>199</v>
      </c>
      <c r="G119" s="255" t="s">
        <v>200</v>
      </c>
      <c r="H119" s="9">
        <v>4</v>
      </c>
      <c r="I119" s="256" t="s">
        <v>17</v>
      </c>
      <c r="J119" s="9" t="s">
        <v>18</v>
      </c>
      <c r="K119" s="9" t="s">
        <v>19</v>
      </c>
      <c r="L119" s="253" t="s">
        <v>31</v>
      </c>
      <c r="M119" s="252"/>
    </row>
    <row r="120" spans="1:13" ht="14.25" customHeight="1">
      <c r="A120" s="165"/>
      <c r="B120" s="160" t="str">
        <f t="shared" si="4"/>
        <v>27BTP</v>
      </c>
      <c r="C120" s="160">
        <f t="shared" si="6"/>
        <v>27</v>
      </c>
      <c r="D120" s="160">
        <f t="shared" si="7"/>
        <v>116</v>
      </c>
      <c r="E120" s="165" t="str">
        <f t="shared" si="5"/>
        <v>BTP</v>
      </c>
      <c r="F120" s="170" t="s">
        <v>201</v>
      </c>
      <c r="G120" s="255" t="s">
        <v>202</v>
      </c>
      <c r="H120" s="9">
        <v>4</v>
      </c>
      <c r="I120" s="256" t="s">
        <v>17</v>
      </c>
      <c r="J120" s="9" t="s">
        <v>18</v>
      </c>
      <c r="K120" s="9" t="s">
        <v>19</v>
      </c>
      <c r="L120" s="253" t="s">
        <v>31</v>
      </c>
      <c r="M120" s="252"/>
    </row>
    <row r="121" spans="1:13" ht="14.25" customHeight="1">
      <c r="A121" s="165"/>
      <c r="B121" s="160" t="str">
        <f t="shared" si="4"/>
        <v>28BTP</v>
      </c>
      <c r="C121" s="160">
        <f t="shared" si="6"/>
        <v>28</v>
      </c>
      <c r="D121" s="160">
        <f t="shared" si="7"/>
        <v>117</v>
      </c>
      <c r="E121" s="165" t="str">
        <f t="shared" si="5"/>
        <v>BTP</v>
      </c>
      <c r="F121" s="170" t="s">
        <v>203</v>
      </c>
      <c r="G121" s="255" t="s">
        <v>3310</v>
      </c>
      <c r="H121" s="9">
        <v>4</v>
      </c>
      <c r="I121" s="256" t="s">
        <v>17</v>
      </c>
      <c r="J121" s="9" t="s">
        <v>18</v>
      </c>
      <c r="K121" s="9" t="s">
        <v>19</v>
      </c>
      <c r="L121" s="253" t="s">
        <v>31</v>
      </c>
      <c r="M121" s="252"/>
    </row>
    <row r="122" spans="1:13" ht="14.25" customHeight="1">
      <c r="A122" s="165"/>
      <c r="B122" s="160" t="str">
        <f t="shared" si="4"/>
        <v>29BTP</v>
      </c>
      <c r="C122" s="160">
        <f t="shared" si="6"/>
        <v>29</v>
      </c>
      <c r="D122" s="160">
        <f t="shared" si="7"/>
        <v>118</v>
      </c>
      <c r="E122" s="165" t="str">
        <f t="shared" si="5"/>
        <v>BTP</v>
      </c>
      <c r="F122" s="170" t="s">
        <v>205</v>
      </c>
      <c r="G122" s="255" t="s">
        <v>3311</v>
      </c>
      <c r="H122" s="9">
        <v>4</v>
      </c>
      <c r="I122" s="256" t="s">
        <v>17</v>
      </c>
      <c r="J122" s="9" t="s">
        <v>18</v>
      </c>
      <c r="K122" s="9" t="s">
        <v>19</v>
      </c>
      <c r="L122" s="253" t="s">
        <v>31</v>
      </c>
      <c r="M122" s="252"/>
    </row>
    <row r="123" spans="1:13" ht="14.25" customHeight="1">
      <c r="A123" s="165"/>
      <c r="B123" s="160" t="str">
        <f t="shared" si="4"/>
        <v>30BTP</v>
      </c>
      <c r="C123" s="160">
        <f t="shared" si="6"/>
        <v>30</v>
      </c>
      <c r="D123" s="160">
        <f t="shared" si="7"/>
        <v>119</v>
      </c>
      <c r="E123" s="165" t="str">
        <f t="shared" si="5"/>
        <v>BTP</v>
      </c>
      <c r="F123" s="170" t="s">
        <v>206</v>
      </c>
      <c r="G123" s="255" t="s">
        <v>3312</v>
      </c>
      <c r="H123" s="9">
        <v>4</v>
      </c>
      <c r="I123" s="256" t="s">
        <v>17</v>
      </c>
      <c r="J123" s="9" t="s">
        <v>18</v>
      </c>
      <c r="K123" s="9" t="s">
        <v>19</v>
      </c>
      <c r="L123" s="253" t="s">
        <v>31</v>
      </c>
      <c r="M123" s="252"/>
    </row>
    <row r="124" spans="1:13" ht="14.25" customHeight="1">
      <c r="A124" s="165"/>
      <c r="B124" s="160" t="str">
        <f t="shared" si="4"/>
        <v>31BTP</v>
      </c>
      <c r="C124" s="160">
        <f t="shared" si="6"/>
        <v>31</v>
      </c>
      <c r="D124" s="160">
        <f t="shared" si="7"/>
        <v>120</v>
      </c>
      <c r="E124" s="165" t="str">
        <f t="shared" si="5"/>
        <v>BTP</v>
      </c>
      <c r="F124" s="170" t="s">
        <v>261</v>
      </c>
      <c r="G124" s="255" t="s">
        <v>3313</v>
      </c>
      <c r="H124" s="9">
        <v>4</v>
      </c>
      <c r="I124" s="20" t="s">
        <v>24</v>
      </c>
      <c r="J124" s="9" t="s">
        <v>18</v>
      </c>
      <c r="K124" s="171" t="s">
        <v>19</v>
      </c>
      <c r="L124" s="253" t="s">
        <v>14</v>
      </c>
      <c r="M124" s="252"/>
    </row>
    <row r="125" spans="1:13" ht="14.25" customHeight="1">
      <c r="A125" s="165"/>
      <c r="B125" s="160" t="str">
        <f t="shared" si="4"/>
        <v>32BTP</v>
      </c>
      <c r="C125" s="160">
        <f t="shared" si="6"/>
        <v>32</v>
      </c>
      <c r="D125" s="160">
        <f t="shared" si="7"/>
        <v>121</v>
      </c>
      <c r="E125" s="165" t="str">
        <f t="shared" si="5"/>
        <v>BTP</v>
      </c>
      <c r="F125" s="170" t="s">
        <v>192</v>
      </c>
      <c r="G125" s="255" t="s">
        <v>193</v>
      </c>
      <c r="H125" s="9">
        <v>4</v>
      </c>
      <c r="I125" s="256" t="s">
        <v>17</v>
      </c>
      <c r="J125" s="9" t="s">
        <v>18</v>
      </c>
      <c r="K125" s="9" t="s">
        <v>19</v>
      </c>
      <c r="L125" s="253" t="s">
        <v>31</v>
      </c>
      <c r="M125" s="252"/>
    </row>
    <row r="126" spans="1:13" ht="14.25" customHeight="1">
      <c r="A126" s="165"/>
      <c r="B126" s="160" t="str">
        <f t="shared" si="4"/>
        <v>33BTP</v>
      </c>
      <c r="C126" s="160">
        <f t="shared" si="6"/>
        <v>33</v>
      </c>
      <c r="D126" s="160">
        <f t="shared" si="7"/>
        <v>122</v>
      </c>
      <c r="E126" s="165" t="str">
        <f t="shared" si="5"/>
        <v>BTP</v>
      </c>
      <c r="F126" s="170" t="s">
        <v>207</v>
      </c>
      <c r="G126" s="255" t="s">
        <v>208</v>
      </c>
      <c r="H126" s="9">
        <v>5</v>
      </c>
      <c r="I126" s="256" t="s">
        <v>24</v>
      </c>
      <c r="J126" s="9" t="s">
        <v>25</v>
      </c>
      <c r="K126" s="9" t="s">
        <v>0</v>
      </c>
      <c r="L126" s="253" t="s">
        <v>31</v>
      </c>
      <c r="M126" s="252"/>
    </row>
    <row r="127" spans="1:13" ht="14.25" customHeight="1">
      <c r="A127" s="165"/>
      <c r="B127" s="160" t="str">
        <f t="shared" si="4"/>
        <v>34BTP</v>
      </c>
      <c r="C127" s="160">
        <f t="shared" si="6"/>
        <v>34</v>
      </c>
      <c r="D127" s="160">
        <f t="shared" si="7"/>
        <v>123</v>
      </c>
      <c r="E127" s="165" t="str">
        <f t="shared" si="5"/>
        <v>BTP</v>
      </c>
      <c r="F127" s="170" t="s">
        <v>211</v>
      </c>
      <c r="G127" s="255" t="s">
        <v>212</v>
      </c>
      <c r="H127" s="9">
        <v>5</v>
      </c>
      <c r="I127" s="256" t="s">
        <v>24</v>
      </c>
      <c r="J127" s="9" t="s">
        <v>25</v>
      </c>
      <c r="K127" s="9" t="s">
        <v>0</v>
      </c>
      <c r="L127" s="253" t="s">
        <v>31</v>
      </c>
      <c r="M127" s="252"/>
    </row>
    <row r="128" spans="1:13" ht="14.25" customHeight="1">
      <c r="A128" s="165"/>
      <c r="B128" s="160" t="str">
        <f t="shared" si="4"/>
        <v>35BTP</v>
      </c>
      <c r="C128" s="160">
        <f t="shared" si="6"/>
        <v>35</v>
      </c>
      <c r="D128" s="160">
        <f t="shared" si="7"/>
        <v>124</v>
      </c>
      <c r="E128" s="165" t="str">
        <f t="shared" si="5"/>
        <v>BTP</v>
      </c>
      <c r="F128" s="170" t="s">
        <v>213</v>
      </c>
      <c r="G128" s="255" t="s">
        <v>214</v>
      </c>
      <c r="H128" s="9">
        <v>5</v>
      </c>
      <c r="I128" s="256" t="s">
        <v>24</v>
      </c>
      <c r="J128" s="9" t="s">
        <v>25</v>
      </c>
      <c r="K128" s="9" t="s">
        <v>0</v>
      </c>
      <c r="L128" s="253" t="s">
        <v>31</v>
      </c>
      <c r="M128" s="252"/>
    </row>
    <row r="129" spans="1:13" ht="14.25" customHeight="1">
      <c r="A129" s="165"/>
      <c r="B129" s="160" t="str">
        <f t="shared" si="4"/>
        <v>36BTP</v>
      </c>
      <c r="C129" s="160">
        <f t="shared" si="6"/>
        <v>36</v>
      </c>
      <c r="D129" s="160">
        <f t="shared" si="7"/>
        <v>125</v>
      </c>
      <c r="E129" s="165" t="str">
        <f t="shared" si="5"/>
        <v>BTP</v>
      </c>
      <c r="F129" s="170" t="s">
        <v>215</v>
      </c>
      <c r="G129" s="255" t="s">
        <v>216</v>
      </c>
      <c r="H129" s="9">
        <v>5</v>
      </c>
      <c r="I129" s="256" t="s">
        <v>24</v>
      </c>
      <c r="J129" s="9" t="s">
        <v>25</v>
      </c>
      <c r="K129" s="9" t="s">
        <v>0</v>
      </c>
      <c r="L129" s="253" t="s">
        <v>31</v>
      </c>
      <c r="M129" s="252"/>
    </row>
    <row r="130" spans="1:13" ht="14.25" customHeight="1">
      <c r="A130" s="165"/>
      <c r="B130" s="160" t="str">
        <f t="shared" si="4"/>
        <v>37BTP</v>
      </c>
      <c r="C130" s="160">
        <f t="shared" si="6"/>
        <v>37</v>
      </c>
      <c r="D130" s="160">
        <f t="shared" si="7"/>
        <v>126</v>
      </c>
      <c r="E130" s="165" t="str">
        <f t="shared" si="5"/>
        <v>BTP</v>
      </c>
      <c r="F130" s="170" t="s">
        <v>217</v>
      </c>
      <c r="G130" s="255" t="s">
        <v>3310</v>
      </c>
      <c r="H130" s="9">
        <v>5</v>
      </c>
      <c r="I130" s="256" t="s">
        <v>24</v>
      </c>
      <c r="J130" s="9" t="s">
        <v>25</v>
      </c>
      <c r="K130" s="9" t="s">
        <v>0</v>
      </c>
      <c r="L130" s="253" t="s">
        <v>31</v>
      </c>
      <c r="M130" s="252"/>
    </row>
    <row r="131" spans="1:13" ht="14.25" customHeight="1">
      <c r="A131" s="165"/>
      <c r="B131" s="160" t="str">
        <f t="shared" si="4"/>
        <v>38BTP</v>
      </c>
      <c r="C131" s="160">
        <f t="shared" si="6"/>
        <v>38</v>
      </c>
      <c r="D131" s="160">
        <f t="shared" si="7"/>
        <v>127</v>
      </c>
      <c r="E131" s="165" t="str">
        <f t="shared" si="5"/>
        <v>BTP</v>
      </c>
      <c r="F131" s="170" t="s">
        <v>218</v>
      </c>
      <c r="G131" s="255" t="s">
        <v>219</v>
      </c>
      <c r="H131" s="9">
        <v>5</v>
      </c>
      <c r="I131" s="20" t="s">
        <v>24</v>
      </c>
      <c r="J131" s="9" t="s">
        <v>25</v>
      </c>
      <c r="K131" s="9" t="s">
        <v>0</v>
      </c>
      <c r="L131" s="253" t="s">
        <v>31</v>
      </c>
      <c r="M131" s="252"/>
    </row>
    <row r="132" spans="1:13" ht="14.25" customHeight="1">
      <c r="A132" s="165"/>
      <c r="B132" s="160" t="str">
        <f t="shared" si="4"/>
        <v>39BTP</v>
      </c>
      <c r="C132" s="160">
        <f t="shared" si="6"/>
        <v>39</v>
      </c>
      <c r="D132" s="160">
        <f t="shared" si="7"/>
        <v>128</v>
      </c>
      <c r="E132" s="165" t="str">
        <f t="shared" si="5"/>
        <v>BTP</v>
      </c>
      <c r="F132" s="170" t="s">
        <v>220</v>
      </c>
      <c r="G132" s="255" t="s">
        <v>221</v>
      </c>
      <c r="H132" s="9">
        <v>5</v>
      </c>
      <c r="I132" s="20" t="s">
        <v>24</v>
      </c>
      <c r="J132" s="9" t="s">
        <v>25</v>
      </c>
      <c r="K132" s="9" t="s">
        <v>0</v>
      </c>
      <c r="L132" s="253" t="s">
        <v>31</v>
      </c>
      <c r="M132" s="252"/>
    </row>
    <row r="133" spans="1:13" ht="14.25" customHeight="1">
      <c r="A133" s="165"/>
      <c r="B133" s="160" t="str">
        <f t="shared" si="4"/>
        <v>40BTP</v>
      </c>
      <c r="C133" s="160">
        <f t="shared" si="6"/>
        <v>40</v>
      </c>
      <c r="D133" s="160">
        <f t="shared" si="7"/>
        <v>129</v>
      </c>
      <c r="E133" s="165" t="str">
        <f t="shared" si="5"/>
        <v>BTP</v>
      </c>
      <c r="F133" s="170" t="s">
        <v>222</v>
      </c>
      <c r="G133" s="255" t="s">
        <v>223</v>
      </c>
      <c r="H133" s="9">
        <v>5</v>
      </c>
      <c r="I133" s="256" t="s">
        <v>24</v>
      </c>
      <c r="J133" s="9" t="s">
        <v>25</v>
      </c>
      <c r="K133" s="9" t="s">
        <v>0</v>
      </c>
      <c r="L133" s="253" t="s">
        <v>31</v>
      </c>
      <c r="M133" s="252"/>
    </row>
    <row r="134" spans="1:13" ht="14.25" customHeight="1">
      <c r="A134" s="165"/>
      <c r="B134" s="160" t="str">
        <f t="shared" ref="B134:B197" si="8">C134&amp;E134</f>
        <v>41BTP</v>
      </c>
      <c r="C134" s="160">
        <f t="shared" si="6"/>
        <v>41</v>
      </c>
      <c r="D134" s="160">
        <f t="shared" si="7"/>
        <v>130</v>
      </c>
      <c r="E134" s="165" t="str">
        <f t="shared" ref="E134:E197" si="9">MID(F134,1,3)</f>
        <v>BTP</v>
      </c>
      <c r="F134" s="170" t="s">
        <v>224</v>
      </c>
      <c r="G134" s="255" t="s">
        <v>3314</v>
      </c>
      <c r="H134" s="9">
        <v>5</v>
      </c>
      <c r="I134" s="20" t="s">
        <v>24</v>
      </c>
      <c r="J134" s="9" t="s">
        <v>25</v>
      </c>
      <c r="K134" s="9" t="s">
        <v>0</v>
      </c>
      <c r="L134" s="253" t="s">
        <v>31</v>
      </c>
      <c r="M134" s="252"/>
    </row>
    <row r="135" spans="1:13" ht="14.25" customHeight="1">
      <c r="A135" s="165"/>
      <c r="B135" s="160" t="str">
        <f t="shared" si="8"/>
        <v>42BTP</v>
      </c>
      <c r="C135" s="160">
        <f t="shared" ref="C135:C198" si="10">IF(E135=E134,C134+1,1)</f>
        <v>42</v>
      </c>
      <c r="D135" s="160">
        <f t="shared" ref="D135:D198" si="11">D134+1</f>
        <v>131</v>
      </c>
      <c r="E135" s="165" t="str">
        <f t="shared" si="9"/>
        <v>BTP</v>
      </c>
      <c r="F135" s="170" t="s">
        <v>226</v>
      </c>
      <c r="G135" s="255" t="s">
        <v>227</v>
      </c>
      <c r="H135" s="9">
        <v>5</v>
      </c>
      <c r="I135" s="20" t="s">
        <v>24</v>
      </c>
      <c r="J135" s="9" t="s">
        <v>25</v>
      </c>
      <c r="K135" s="9" t="s">
        <v>0</v>
      </c>
      <c r="L135" s="253" t="s">
        <v>31</v>
      </c>
      <c r="M135" s="252"/>
    </row>
    <row r="136" spans="1:13" ht="14.25" customHeight="1">
      <c r="A136" s="165"/>
      <c r="B136" s="160" t="str">
        <f t="shared" si="8"/>
        <v>43BTP</v>
      </c>
      <c r="C136" s="160">
        <f t="shared" si="10"/>
        <v>43</v>
      </c>
      <c r="D136" s="160">
        <f t="shared" si="11"/>
        <v>132</v>
      </c>
      <c r="E136" s="165" t="str">
        <f t="shared" si="9"/>
        <v>BTP</v>
      </c>
      <c r="F136" s="170" t="s">
        <v>228</v>
      </c>
      <c r="G136" s="255" t="s">
        <v>229</v>
      </c>
      <c r="H136" s="9">
        <v>5</v>
      </c>
      <c r="I136" s="20" t="s">
        <v>24</v>
      </c>
      <c r="J136" s="9" t="s">
        <v>25</v>
      </c>
      <c r="K136" s="9" t="s">
        <v>0</v>
      </c>
      <c r="L136" s="253" t="s">
        <v>31</v>
      </c>
      <c r="M136" s="252"/>
    </row>
    <row r="137" spans="1:13" ht="14.25" customHeight="1">
      <c r="A137" s="165"/>
      <c r="B137" s="160" t="str">
        <f t="shared" si="8"/>
        <v>44BTP</v>
      </c>
      <c r="C137" s="160">
        <f t="shared" si="10"/>
        <v>44</v>
      </c>
      <c r="D137" s="160">
        <f t="shared" si="11"/>
        <v>133</v>
      </c>
      <c r="E137" s="165" t="str">
        <f t="shared" si="9"/>
        <v>BTP</v>
      </c>
      <c r="F137" s="170" t="s">
        <v>230</v>
      </c>
      <c r="G137" s="255" t="s">
        <v>231</v>
      </c>
      <c r="H137" s="9">
        <v>5</v>
      </c>
      <c r="I137" s="20" t="s">
        <v>24</v>
      </c>
      <c r="J137" s="9" t="s">
        <v>25</v>
      </c>
      <c r="K137" s="9" t="s">
        <v>0</v>
      </c>
      <c r="L137" s="253" t="s">
        <v>31</v>
      </c>
      <c r="M137" s="252"/>
    </row>
    <row r="138" spans="1:13" ht="14.25" customHeight="1">
      <c r="A138" s="165"/>
      <c r="B138" s="160" t="str">
        <f t="shared" si="8"/>
        <v>45BTP</v>
      </c>
      <c r="C138" s="160">
        <f t="shared" si="10"/>
        <v>45</v>
      </c>
      <c r="D138" s="160">
        <f t="shared" si="11"/>
        <v>134</v>
      </c>
      <c r="E138" s="165" t="str">
        <f t="shared" si="9"/>
        <v>BTP</v>
      </c>
      <c r="F138" s="170" t="s">
        <v>232</v>
      </c>
      <c r="G138" s="255" t="s">
        <v>233</v>
      </c>
      <c r="H138" s="9">
        <v>5</v>
      </c>
      <c r="I138" s="20" t="s">
        <v>24</v>
      </c>
      <c r="J138" s="9" t="s">
        <v>25</v>
      </c>
      <c r="K138" s="9" t="s">
        <v>0</v>
      </c>
      <c r="L138" s="253" t="s">
        <v>31</v>
      </c>
      <c r="M138" s="252"/>
    </row>
    <row r="139" spans="1:13" ht="14.25" customHeight="1">
      <c r="A139" s="165"/>
      <c r="B139" s="160" t="str">
        <f t="shared" si="8"/>
        <v>46BTP</v>
      </c>
      <c r="C139" s="160">
        <f t="shared" si="10"/>
        <v>46</v>
      </c>
      <c r="D139" s="160">
        <f t="shared" si="11"/>
        <v>135</v>
      </c>
      <c r="E139" s="165" t="str">
        <f t="shared" si="9"/>
        <v>BTP</v>
      </c>
      <c r="F139" s="170" t="s">
        <v>234</v>
      </c>
      <c r="G139" s="255" t="s">
        <v>235</v>
      </c>
      <c r="H139" s="9">
        <v>5</v>
      </c>
      <c r="I139" s="20" t="s">
        <v>24</v>
      </c>
      <c r="J139" s="9" t="s">
        <v>25</v>
      </c>
      <c r="K139" s="9" t="s">
        <v>0</v>
      </c>
      <c r="L139" s="253" t="s">
        <v>31</v>
      </c>
      <c r="M139" s="252"/>
    </row>
    <row r="140" spans="1:13" ht="14.25" customHeight="1">
      <c r="A140" s="165"/>
      <c r="B140" s="160" t="str">
        <f t="shared" si="8"/>
        <v>47BTP</v>
      </c>
      <c r="C140" s="160">
        <f t="shared" si="10"/>
        <v>47</v>
      </c>
      <c r="D140" s="160">
        <f t="shared" si="11"/>
        <v>136</v>
      </c>
      <c r="E140" s="165" t="str">
        <f t="shared" si="9"/>
        <v>BTP</v>
      </c>
      <c r="F140" s="170" t="s">
        <v>236</v>
      </c>
      <c r="G140" s="255" t="s">
        <v>237</v>
      </c>
      <c r="H140" s="9">
        <v>5</v>
      </c>
      <c r="I140" s="20" t="s">
        <v>24</v>
      </c>
      <c r="J140" s="9" t="s">
        <v>25</v>
      </c>
      <c r="K140" s="9" t="s">
        <v>0</v>
      </c>
      <c r="L140" s="253" t="s">
        <v>31</v>
      </c>
      <c r="M140" s="252"/>
    </row>
    <row r="141" spans="1:13" ht="14.25" customHeight="1">
      <c r="A141" s="165"/>
      <c r="B141" s="160" t="str">
        <f t="shared" si="8"/>
        <v>48BTP</v>
      </c>
      <c r="C141" s="160">
        <f t="shared" si="10"/>
        <v>48</v>
      </c>
      <c r="D141" s="160">
        <f t="shared" si="11"/>
        <v>137</v>
      </c>
      <c r="E141" s="165" t="str">
        <f t="shared" si="9"/>
        <v>BTP</v>
      </c>
      <c r="F141" s="170" t="s">
        <v>238</v>
      </c>
      <c r="G141" s="255" t="s">
        <v>239</v>
      </c>
      <c r="H141" s="9">
        <v>5</v>
      </c>
      <c r="I141" s="20" t="s">
        <v>24</v>
      </c>
      <c r="J141" s="9" t="s">
        <v>25</v>
      </c>
      <c r="K141" s="9" t="s">
        <v>0</v>
      </c>
      <c r="L141" s="253" t="s">
        <v>31</v>
      </c>
      <c r="M141" s="252"/>
    </row>
    <row r="142" spans="1:13" ht="14.25" customHeight="1">
      <c r="A142" s="165"/>
      <c r="B142" s="160" t="str">
        <f t="shared" si="8"/>
        <v>49BTP</v>
      </c>
      <c r="C142" s="160">
        <f t="shared" si="10"/>
        <v>49</v>
      </c>
      <c r="D142" s="160">
        <f t="shared" si="11"/>
        <v>138</v>
      </c>
      <c r="E142" s="165" t="str">
        <f t="shared" si="9"/>
        <v>BTP</v>
      </c>
      <c r="F142" s="170" t="s">
        <v>263</v>
      </c>
      <c r="G142" s="258" t="s">
        <v>264</v>
      </c>
      <c r="H142" s="9">
        <v>5</v>
      </c>
      <c r="I142" s="20" t="s">
        <v>24</v>
      </c>
      <c r="J142" s="9" t="s">
        <v>25</v>
      </c>
      <c r="K142" s="171" t="s">
        <v>0</v>
      </c>
      <c r="L142" s="253" t="s">
        <v>14</v>
      </c>
      <c r="M142" s="252" t="s">
        <v>265</v>
      </c>
    </row>
    <row r="143" spans="1:13" ht="14.25" customHeight="1">
      <c r="A143" s="165"/>
      <c r="B143" s="160" t="str">
        <f t="shared" si="8"/>
        <v>50BTP</v>
      </c>
      <c r="C143" s="160">
        <f t="shared" si="10"/>
        <v>50</v>
      </c>
      <c r="D143" s="160">
        <f t="shared" si="11"/>
        <v>139</v>
      </c>
      <c r="E143" s="165" t="str">
        <f t="shared" si="9"/>
        <v>BTP</v>
      </c>
      <c r="F143" s="170" t="s">
        <v>209</v>
      </c>
      <c r="G143" s="255" t="s">
        <v>210</v>
      </c>
      <c r="H143" s="9">
        <v>5</v>
      </c>
      <c r="I143" s="256" t="s">
        <v>24</v>
      </c>
      <c r="J143" s="9" t="s">
        <v>25</v>
      </c>
      <c r="K143" s="9" t="s">
        <v>0</v>
      </c>
      <c r="L143" s="253" t="s">
        <v>31</v>
      </c>
      <c r="M143" s="252"/>
    </row>
    <row r="144" spans="1:13" ht="14.25" customHeight="1">
      <c r="A144" s="165"/>
      <c r="B144" s="160" t="str">
        <f t="shared" si="8"/>
        <v>51BTP</v>
      </c>
      <c r="C144" s="160">
        <f t="shared" si="10"/>
        <v>51</v>
      </c>
      <c r="D144" s="160">
        <f t="shared" si="11"/>
        <v>140</v>
      </c>
      <c r="E144" s="165" t="str">
        <f t="shared" si="9"/>
        <v>BTP</v>
      </c>
      <c r="F144" s="170" t="s">
        <v>2258</v>
      </c>
      <c r="G144" s="255" t="s">
        <v>3315</v>
      </c>
      <c r="H144" s="9">
        <v>5</v>
      </c>
      <c r="I144" s="256" t="s">
        <v>24</v>
      </c>
      <c r="J144" s="9" t="s">
        <v>25</v>
      </c>
      <c r="K144" s="9" t="s">
        <v>0</v>
      </c>
      <c r="L144" s="253" t="s">
        <v>31</v>
      </c>
      <c r="M144" s="252"/>
    </row>
    <row r="145" spans="1:13" ht="14.25" customHeight="1">
      <c r="A145" s="165"/>
      <c r="B145" s="160" t="str">
        <f t="shared" si="8"/>
        <v>52BTP</v>
      </c>
      <c r="C145" s="160">
        <f t="shared" si="10"/>
        <v>52</v>
      </c>
      <c r="D145" s="160">
        <f t="shared" si="11"/>
        <v>141</v>
      </c>
      <c r="E145" s="165" t="str">
        <f t="shared" si="9"/>
        <v>BTP</v>
      </c>
      <c r="F145" s="170" t="s">
        <v>2259</v>
      </c>
      <c r="G145" s="255" t="s">
        <v>3316</v>
      </c>
      <c r="H145" s="9">
        <v>5</v>
      </c>
      <c r="I145" s="256" t="s">
        <v>24</v>
      </c>
      <c r="J145" s="9" t="s">
        <v>25</v>
      </c>
      <c r="K145" s="9" t="s">
        <v>0</v>
      </c>
      <c r="L145" s="253" t="s">
        <v>31</v>
      </c>
      <c r="M145" s="252"/>
    </row>
    <row r="146" spans="1:13" ht="14.25" customHeight="1">
      <c r="A146" s="165"/>
      <c r="B146" s="160" t="str">
        <f t="shared" si="8"/>
        <v>1CIP</v>
      </c>
      <c r="C146" s="160">
        <f t="shared" si="10"/>
        <v>1</v>
      </c>
      <c r="D146" s="160">
        <f t="shared" si="11"/>
        <v>142</v>
      </c>
      <c r="E146" s="165" t="str">
        <f t="shared" si="9"/>
        <v>CIP</v>
      </c>
      <c r="F146" s="170" t="s">
        <v>266</v>
      </c>
      <c r="G146" s="255" t="s">
        <v>3317</v>
      </c>
      <c r="H146" s="9">
        <v>2</v>
      </c>
      <c r="I146" s="256" t="s">
        <v>29</v>
      </c>
      <c r="J146" s="9" t="s">
        <v>30</v>
      </c>
      <c r="K146" s="9" t="s">
        <v>1</v>
      </c>
      <c r="L146" s="253" t="s">
        <v>31</v>
      </c>
      <c r="M146" s="252"/>
    </row>
    <row r="147" spans="1:13" ht="14.25" customHeight="1">
      <c r="A147" s="165"/>
      <c r="B147" s="160" t="str">
        <f t="shared" si="8"/>
        <v>2CIP</v>
      </c>
      <c r="C147" s="160">
        <f t="shared" si="10"/>
        <v>2</v>
      </c>
      <c r="D147" s="160">
        <f t="shared" si="11"/>
        <v>143</v>
      </c>
      <c r="E147" s="165" t="str">
        <f t="shared" si="9"/>
        <v>CIP</v>
      </c>
      <c r="F147" s="170" t="s">
        <v>283</v>
      </c>
      <c r="G147" s="255" t="s">
        <v>3318</v>
      </c>
      <c r="H147" s="9">
        <v>2</v>
      </c>
      <c r="I147" s="256" t="s">
        <v>29</v>
      </c>
      <c r="J147" s="9" t="s">
        <v>30</v>
      </c>
      <c r="K147" s="9" t="s">
        <v>1</v>
      </c>
      <c r="L147" s="253" t="s">
        <v>14</v>
      </c>
      <c r="M147" s="252"/>
    </row>
    <row r="148" spans="1:13" ht="14.25" customHeight="1">
      <c r="A148" s="165"/>
      <c r="B148" s="160" t="str">
        <f t="shared" si="8"/>
        <v>3CIP</v>
      </c>
      <c r="C148" s="160">
        <f t="shared" si="10"/>
        <v>3</v>
      </c>
      <c r="D148" s="160">
        <f t="shared" si="11"/>
        <v>144</v>
      </c>
      <c r="E148" s="165" t="str">
        <f t="shared" si="9"/>
        <v>CIP</v>
      </c>
      <c r="F148" s="170" t="s">
        <v>2260</v>
      </c>
      <c r="G148" s="255" t="s">
        <v>3319</v>
      </c>
      <c r="H148" s="9">
        <v>2</v>
      </c>
      <c r="I148" s="256" t="s">
        <v>29</v>
      </c>
      <c r="J148" s="9" t="s">
        <v>30</v>
      </c>
      <c r="K148" s="9" t="s">
        <v>1</v>
      </c>
      <c r="L148" s="253" t="s">
        <v>14</v>
      </c>
      <c r="M148" s="252"/>
    </row>
    <row r="149" spans="1:13" ht="14.25" customHeight="1">
      <c r="A149" s="165"/>
      <c r="B149" s="160" t="str">
        <f t="shared" si="8"/>
        <v>4CIP</v>
      </c>
      <c r="C149" s="160">
        <f t="shared" si="10"/>
        <v>4</v>
      </c>
      <c r="D149" s="160">
        <f t="shared" si="11"/>
        <v>145</v>
      </c>
      <c r="E149" s="165" t="str">
        <f t="shared" si="9"/>
        <v>CIP</v>
      </c>
      <c r="F149" s="170" t="s">
        <v>284</v>
      </c>
      <c r="G149" s="255" t="s">
        <v>285</v>
      </c>
      <c r="H149" s="9">
        <v>3</v>
      </c>
      <c r="I149" s="256" t="s">
        <v>13</v>
      </c>
      <c r="J149" s="9" t="s">
        <v>45</v>
      </c>
      <c r="K149" s="9" t="s">
        <v>1</v>
      </c>
      <c r="L149" s="253" t="s">
        <v>14</v>
      </c>
      <c r="M149" s="252"/>
    </row>
    <row r="150" spans="1:13" ht="14.25" customHeight="1">
      <c r="A150" s="165"/>
      <c r="B150" s="160" t="str">
        <f t="shared" si="8"/>
        <v>5CIP</v>
      </c>
      <c r="C150" s="160">
        <f t="shared" si="10"/>
        <v>5</v>
      </c>
      <c r="D150" s="160">
        <f t="shared" si="11"/>
        <v>146</v>
      </c>
      <c r="E150" s="165" t="str">
        <f t="shared" si="9"/>
        <v>CIP</v>
      </c>
      <c r="F150" s="170" t="s">
        <v>267</v>
      </c>
      <c r="G150" s="255" t="s">
        <v>268</v>
      </c>
      <c r="H150" s="9">
        <v>4</v>
      </c>
      <c r="I150" s="256" t="s">
        <v>17</v>
      </c>
      <c r="J150" s="9" t="s">
        <v>18</v>
      </c>
      <c r="K150" s="9" t="s">
        <v>19</v>
      </c>
      <c r="L150" s="253" t="s">
        <v>31</v>
      </c>
      <c r="M150" s="252"/>
    </row>
    <row r="151" spans="1:13" ht="14.25" customHeight="1">
      <c r="A151" s="165"/>
      <c r="B151" s="160" t="str">
        <f t="shared" si="8"/>
        <v>6CIP</v>
      </c>
      <c r="C151" s="160">
        <f t="shared" si="10"/>
        <v>6</v>
      </c>
      <c r="D151" s="160">
        <f t="shared" si="11"/>
        <v>147</v>
      </c>
      <c r="E151" s="165" t="str">
        <f t="shared" si="9"/>
        <v>CIP</v>
      </c>
      <c r="F151" s="170" t="s">
        <v>286</v>
      </c>
      <c r="G151" s="255" t="s">
        <v>287</v>
      </c>
      <c r="H151" s="9">
        <v>4</v>
      </c>
      <c r="I151" s="256" t="s">
        <v>17</v>
      </c>
      <c r="J151" s="9" t="s">
        <v>18</v>
      </c>
      <c r="K151" s="9" t="s">
        <v>19</v>
      </c>
      <c r="L151" s="253" t="s">
        <v>14</v>
      </c>
      <c r="M151" s="252"/>
    </row>
    <row r="152" spans="1:13" ht="14.25" customHeight="1">
      <c r="A152" s="165"/>
      <c r="B152" s="160" t="str">
        <f t="shared" si="8"/>
        <v>7CIP</v>
      </c>
      <c r="C152" s="160">
        <f t="shared" si="10"/>
        <v>7</v>
      </c>
      <c r="D152" s="160">
        <f t="shared" si="11"/>
        <v>148</v>
      </c>
      <c r="E152" s="165" t="str">
        <f t="shared" si="9"/>
        <v>CIP</v>
      </c>
      <c r="F152" s="170" t="s">
        <v>288</v>
      </c>
      <c r="G152" s="255" t="s">
        <v>289</v>
      </c>
      <c r="H152" s="9">
        <v>4</v>
      </c>
      <c r="I152" s="256" t="s">
        <v>17</v>
      </c>
      <c r="J152" s="9" t="s">
        <v>18</v>
      </c>
      <c r="K152" s="9" t="s">
        <v>19</v>
      </c>
      <c r="L152" s="253" t="s">
        <v>14</v>
      </c>
      <c r="M152" s="252"/>
    </row>
    <row r="153" spans="1:13" ht="14.25" customHeight="1">
      <c r="A153" s="165"/>
      <c r="B153" s="160" t="str">
        <f t="shared" si="8"/>
        <v>8CIP</v>
      </c>
      <c r="C153" s="160">
        <f t="shared" si="10"/>
        <v>8</v>
      </c>
      <c r="D153" s="160">
        <f t="shared" si="11"/>
        <v>149</v>
      </c>
      <c r="E153" s="165" t="str">
        <f t="shared" si="9"/>
        <v>CIP</v>
      </c>
      <c r="F153" s="170" t="s">
        <v>290</v>
      </c>
      <c r="G153" s="255" t="s">
        <v>3320</v>
      </c>
      <c r="H153" s="9">
        <v>4</v>
      </c>
      <c r="I153" s="256" t="s">
        <v>17</v>
      </c>
      <c r="J153" s="9" t="s">
        <v>18</v>
      </c>
      <c r="K153" s="9" t="s">
        <v>19</v>
      </c>
      <c r="L153" s="253" t="s">
        <v>14</v>
      </c>
      <c r="M153" s="252"/>
    </row>
    <row r="154" spans="1:13" ht="14.25" customHeight="1">
      <c r="A154" s="165"/>
      <c r="B154" s="160" t="str">
        <f t="shared" si="8"/>
        <v>9CIP</v>
      </c>
      <c r="C154" s="160">
        <f t="shared" si="10"/>
        <v>9</v>
      </c>
      <c r="D154" s="160">
        <f t="shared" si="11"/>
        <v>150</v>
      </c>
      <c r="E154" s="165" t="str">
        <f t="shared" si="9"/>
        <v>CIP</v>
      </c>
      <c r="F154" s="170" t="s">
        <v>291</v>
      </c>
      <c r="G154" s="255" t="s">
        <v>292</v>
      </c>
      <c r="H154" s="9">
        <v>4</v>
      </c>
      <c r="I154" s="256" t="s">
        <v>17</v>
      </c>
      <c r="J154" s="9" t="s">
        <v>18</v>
      </c>
      <c r="K154" s="9" t="s">
        <v>19</v>
      </c>
      <c r="L154" s="253" t="s">
        <v>14</v>
      </c>
      <c r="M154" s="252"/>
    </row>
    <row r="155" spans="1:13" ht="14.25" customHeight="1">
      <c r="A155" s="165"/>
      <c r="B155" s="160" t="str">
        <f t="shared" si="8"/>
        <v>10CIP</v>
      </c>
      <c r="C155" s="160">
        <f t="shared" si="10"/>
        <v>10</v>
      </c>
      <c r="D155" s="160">
        <f t="shared" si="11"/>
        <v>151</v>
      </c>
      <c r="E155" s="165" t="str">
        <f t="shared" si="9"/>
        <v>CIP</v>
      </c>
      <c r="F155" s="170" t="s">
        <v>293</v>
      </c>
      <c r="G155" s="255" t="s">
        <v>294</v>
      </c>
      <c r="H155" s="9">
        <v>4</v>
      </c>
      <c r="I155" s="256" t="s">
        <v>17</v>
      </c>
      <c r="J155" s="9" t="s">
        <v>18</v>
      </c>
      <c r="K155" s="9" t="s">
        <v>19</v>
      </c>
      <c r="L155" s="253" t="s">
        <v>14</v>
      </c>
      <c r="M155" s="252"/>
    </row>
    <row r="156" spans="1:13" ht="14.25" customHeight="1">
      <c r="A156" s="165"/>
      <c r="B156" s="160" t="str">
        <f t="shared" si="8"/>
        <v>11CIP</v>
      </c>
      <c r="C156" s="160">
        <f t="shared" si="10"/>
        <v>11</v>
      </c>
      <c r="D156" s="160">
        <f t="shared" si="11"/>
        <v>152</v>
      </c>
      <c r="E156" s="165" t="str">
        <f t="shared" si="9"/>
        <v>CIP</v>
      </c>
      <c r="F156" s="170" t="s">
        <v>269</v>
      </c>
      <c r="G156" s="255" t="s">
        <v>270</v>
      </c>
      <c r="H156" s="9">
        <v>5</v>
      </c>
      <c r="I156" s="90" t="s">
        <v>24</v>
      </c>
      <c r="J156" s="93" t="s">
        <v>25</v>
      </c>
      <c r="K156" s="36" t="s">
        <v>0</v>
      </c>
      <c r="L156" s="253" t="s">
        <v>31</v>
      </c>
      <c r="M156" s="252"/>
    </row>
    <row r="157" spans="1:13" ht="14.25" customHeight="1">
      <c r="A157" s="165"/>
      <c r="B157" s="160" t="str">
        <f t="shared" si="8"/>
        <v>12CIP</v>
      </c>
      <c r="C157" s="160">
        <f t="shared" si="10"/>
        <v>12</v>
      </c>
      <c r="D157" s="160">
        <f t="shared" si="11"/>
        <v>153</v>
      </c>
      <c r="E157" s="165" t="str">
        <f t="shared" si="9"/>
        <v>CIP</v>
      </c>
      <c r="F157" s="170" t="s">
        <v>271</v>
      </c>
      <c r="G157" s="255" t="s">
        <v>272</v>
      </c>
      <c r="H157" s="9">
        <v>5</v>
      </c>
      <c r="I157" s="90" t="s">
        <v>24</v>
      </c>
      <c r="J157" s="93" t="s">
        <v>25</v>
      </c>
      <c r="K157" s="36" t="s">
        <v>0</v>
      </c>
      <c r="L157" s="253" t="s">
        <v>31</v>
      </c>
      <c r="M157" s="252"/>
    </row>
    <row r="158" spans="1:13" ht="14.25" customHeight="1">
      <c r="A158" s="165"/>
      <c r="B158" s="160" t="str">
        <f t="shared" si="8"/>
        <v>13CIP</v>
      </c>
      <c r="C158" s="160">
        <f t="shared" si="10"/>
        <v>13</v>
      </c>
      <c r="D158" s="160">
        <f t="shared" si="11"/>
        <v>154</v>
      </c>
      <c r="E158" s="165" t="str">
        <f t="shared" si="9"/>
        <v>CIP</v>
      </c>
      <c r="F158" s="170" t="s">
        <v>273</v>
      </c>
      <c r="G158" s="255" t="s">
        <v>274</v>
      </c>
      <c r="H158" s="9">
        <v>5</v>
      </c>
      <c r="I158" s="90" t="s">
        <v>24</v>
      </c>
      <c r="J158" s="93" t="s">
        <v>25</v>
      </c>
      <c r="K158" s="36" t="s">
        <v>0</v>
      </c>
      <c r="L158" s="253" t="s">
        <v>31</v>
      </c>
      <c r="M158" s="252"/>
    </row>
    <row r="159" spans="1:13" ht="14.25" customHeight="1">
      <c r="A159" s="165"/>
      <c r="B159" s="160" t="str">
        <f t="shared" si="8"/>
        <v>14CIP</v>
      </c>
      <c r="C159" s="160">
        <f t="shared" si="10"/>
        <v>14</v>
      </c>
      <c r="D159" s="160">
        <f t="shared" si="11"/>
        <v>155</v>
      </c>
      <c r="E159" s="165" t="str">
        <f t="shared" si="9"/>
        <v>CIP</v>
      </c>
      <c r="F159" s="170" t="s">
        <v>275</v>
      </c>
      <c r="G159" s="255" t="s">
        <v>276</v>
      </c>
      <c r="H159" s="9">
        <v>5</v>
      </c>
      <c r="I159" s="90" t="s">
        <v>24</v>
      </c>
      <c r="J159" s="93" t="s">
        <v>25</v>
      </c>
      <c r="K159" s="36" t="s">
        <v>0</v>
      </c>
      <c r="L159" s="253" t="s">
        <v>31</v>
      </c>
      <c r="M159" s="252"/>
    </row>
    <row r="160" spans="1:13" ht="14.25" customHeight="1">
      <c r="A160" s="165"/>
      <c r="B160" s="160" t="str">
        <f t="shared" si="8"/>
        <v>15CIP</v>
      </c>
      <c r="C160" s="160">
        <f t="shared" si="10"/>
        <v>15</v>
      </c>
      <c r="D160" s="160">
        <f t="shared" si="11"/>
        <v>156</v>
      </c>
      <c r="E160" s="165" t="str">
        <f t="shared" si="9"/>
        <v>CIP</v>
      </c>
      <c r="F160" s="170" t="s">
        <v>277</v>
      </c>
      <c r="G160" s="255" t="s">
        <v>278</v>
      </c>
      <c r="H160" s="9">
        <v>5</v>
      </c>
      <c r="I160" s="90" t="s">
        <v>24</v>
      </c>
      <c r="J160" s="93" t="s">
        <v>25</v>
      </c>
      <c r="K160" s="36" t="s">
        <v>0</v>
      </c>
      <c r="L160" s="253" t="s">
        <v>31</v>
      </c>
      <c r="M160" s="252"/>
    </row>
    <row r="161" spans="1:13" ht="14.25" customHeight="1">
      <c r="A161" s="165"/>
      <c r="B161" s="160" t="str">
        <f t="shared" si="8"/>
        <v>16CIP</v>
      </c>
      <c r="C161" s="160">
        <f t="shared" si="10"/>
        <v>16</v>
      </c>
      <c r="D161" s="160">
        <f t="shared" si="11"/>
        <v>157</v>
      </c>
      <c r="E161" s="165" t="str">
        <f t="shared" si="9"/>
        <v>CIP</v>
      </c>
      <c r="F161" s="170" t="s">
        <v>279</v>
      </c>
      <c r="G161" s="255" t="s">
        <v>280</v>
      </c>
      <c r="H161" s="9">
        <v>5</v>
      </c>
      <c r="I161" s="90" t="s">
        <v>24</v>
      </c>
      <c r="J161" s="93" t="s">
        <v>25</v>
      </c>
      <c r="K161" s="36" t="s">
        <v>0</v>
      </c>
      <c r="L161" s="253" t="s">
        <v>31</v>
      </c>
      <c r="M161" s="252"/>
    </row>
    <row r="162" spans="1:13" ht="14.25" customHeight="1">
      <c r="A162" s="165"/>
      <c r="B162" s="160" t="str">
        <f t="shared" si="8"/>
        <v>17CIP</v>
      </c>
      <c r="C162" s="160">
        <f t="shared" si="10"/>
        <v>17</v>
      </c>
      <c r="D162" s="160">
        <f t="shared" si="11"/>
        <v>158</v>
      </c>
      <c r="E162" s="165" t="str">
        <f t="shared" si="9"/>
        <v>CIP</v>
      </c>
      <c r="F162" s="170" t="s">
        <v>281</v>
      </c>
      <c r="G162" s="255" t="s">
        <v>282</v>
      </c>
      <c r="H162" s="9">
        <v>5</v>
      </c>
      <c r="I162" s="256" t="s">
        <v>24</v>
      </c>
      <c r="J162" s="9" t="s">
        <v>25</v>
      </c>
      <c r="K162" s="171" t="s">
        <v>0</v>
      </c>
      <c r="L162" s="253" t="s">
        <v>31</v>
      </c>
      <c r="M162" s="252"/>
    </row>
    <row r="163" spans="1:13" ht="14.25" customHeight="1">
      <c r="A163" s="165"/>
      <c r="B163" s="160" t="str">
        <f t="shared" si="8"/>
        <v>18CIP</v>
      </c>
      <c r="C163" s="160">
        <f t="shared" si="10"/>
        <v>18</v>
      </c>
      <c r="D163" s="160">
        <f t="shared" si="11"/>
        <v>159</v>
      </c>
      <c r="E163" s="165" t="str">
        <f t="shared" si="9"/>
        <v>CIP</v>
      </c>
      <c r="F163" s="170" t="s">
        <v>295</v>
      </c>
      <c r="G163" s="255" t="s">
        <v>296</v>
      </c>
      <c r="H163" s="9">
        <v>5</v>
      </c>
      <c r="I163" s="20" t="s">
        <v>24</v>
      </c>
      <c r="J163" s="9" t="s">
        <v>25</v>
      </c>
      <c r="K163" s="9" t="s">
        <v>0</v>
      </c>
      <c r="L163" s="253" t="s">
        <v>14</v>
      </c>
      <c r="M163" s="252"/>
    </row>
    <row r="164" spans="1:13" ht="14.25" customHeight="1">
      <c r="A164" s="165"/>
      <c r="B164" s="160" t="str">
        <f t="shared" si="8"/>
        <v>19CIP</v>
      </c>
      <c r="C164" s="160">
        <f t="shared" si="10"/>
        <v>19</v>
      </c>
      <c r="D164" s="160">
        <f t="shared" si="11"/>
        <v>160</v>
      </c>
      <c r="E164" s="165" t="str">
        <f t="shared" si="9"/>
        <v>CIP</v>
      </c>
      <c r="F164" s="170" t="s">
        <v>297</v>
      </c>
      <c r="G164" s="255" t="s">
        <v>3321</v>
      </c>
      <c r="H164" s="9">
        <v>5</v>
      </c>
      <c r="I164" s="20" t="s">
        <v>24</v>
      </c>
      <c r="J164" s="9" t="s">
        <v>25</v>
      </c>
      <c r="K164" s="9" t="s">
        <v>0</v>
      </c>
      <c r="L164" s="253" t="s">
        <v>14</v>
      </c>
      <c r="M164" s="252"/>
    </row>
    <row r="165" spans="1:13" ht="14.25" customHeight="1">
      <c r="A165" s="165"/>
      <c r="B165" s="160" t="str">
        <f t="shared" si="8"/>
        <v>1CML</v>
      </c>
      <c r="C165" s="160">
        <f t="shared" si="10"/>
        <v>1</v>
      </c>
      <c r="D165" s="160">
        <f t="shared" si="11"/>
        <v>161</v>
      </c>
      <c r="E165" s="165" t="str">
        <f t="shared" si="9"/>
        <v>CML</v>
      </c>
      <c r="F165" s="175" t="s">
        <v>317</v>
      </c>
      <c r="G165" s="255" t="s">
        <v>318</v>
      </c>
      <c r="H165" s="9">
        <v>1</v>
      </c>
      <c r="I165" s="256" t="s">
        <v>71</v>
      </c>
      <c r="J165" s="9" t="s">
        <v>30</v>
      </c>
      <c r="K165" s="9" t="s">
        <v>380</v>
      </c>
      <c r="L165" s="253" t="s">
        <v>14</v>
      </c>
      <c r="M165" s="252"/>
    </row>
    <row r="166" spans="1:13" ht="14.25" customHeight="1">
      <c r="A166" s="165"/>
      <c r="B166" s="160" t="str">
        <f t="shared" si="8"/>
        <v>2CML</v>
      </c>
      <c r="C166" s="160">
        <f t="shared" si="10"/>
        <v>2</v>
      </c>
      <c r="D166" s="160">
        <f t="shared" si="11"/>
        <v>162</v>
      </c>
      <c r="E166" s="165" t="str">
        <f t="shared" si="9"/>
        <v>CML</v>
      </c>
      <c r="F166" s="175" t="s">
        <v>319</v>
      </c>
      <c r="G166" s="255" t="s">
        <v>3322</v>
      </c>
      <c r="H166" s="9">
        <v>1</v>
      </c>
      <c r="I166" s="256" t="s">
        <v>71</v>
      </c>
      <c r="J166" s="9" t="s">
        <v>30</v>
      </c>
      <c r="K166" s="171" t="s">
        <v>380</v>
      </c>
      <c r="L166" s="253" t="s">
        <v>14</v>
      </c>
      <c r="M166" s="252"/>
    </row>
    <row r="167" spans="1:13" ht="14.25" customHeight="1">
      <c r="A167" s="165"/>
      <c r="B167" s="160" t="str">
        <f t="shared" si="8"/>
        <v>3CML</v>
      </c>
      <c r="C167" s="160">
        <f t="shared" si="10"/>
        <v>3</v>
      </c>
      <c r="D167" s="160">
        <f t="shared" si="11"/>
        <v>163</v>
      </c>
      <c r="E167" s="165" t="str">
        <f t="shared" si="9"/>
        <v>CML</v>
      </c>
      <c r="F167" s="175" t="s">
        <v>298</v>
      </c>
      <c r="G167" s="255" t="s">
        <v>299</v>
      </c>
      <c r="H167" s="9">
        <v>2</v>
      </c>
      <c r="I167" s="256" t="s">
        <v>29</v>
      </c>
      <c r="J167" s="9" t="s">
        <v>30</v>
      </c>
      <c r="K167" s="9" t="s">
        <v>159</v>
      </c>
      <c r="L167" s="253" t="s">
        <v>31</v>
      </c>
      <c r="M167" s="252"/>
    </row>
    <row r="168" spans="1:13" ht="14.25" customHeight="1">
      <c r="A168" s="165"/>
      <c r="B168" s="160" t="str">
        <f t="shared" si="8"/>
        <v>4CML</v>
      </c>
      <c r="C168" s="160">
        <f t="shared" si="10"/>
        <v>4</v>
      </c>
      <c r="D168" s="160">
        <f t="shared" si="11"/>
        <v>164</v>
      </c>
      <c r="E168" s="165" t="str">
        <f t="shared" si="9"/>
        <v>CML</v>
      </c>
      <c r="F168" s="175" t="s">
        <v>300</v>
      </c>
      <c r="G168" s="255" t="s">
        <v>3323</v>
      </c>
      <c r="H168" s="9">
        <v>2</v>
      </c>
      <c r="I168" s="256" t="s">
        <v>29</v>
      </c>
      <c r="J168" s="9" t="s">
        <v>30</v>
      </c>
      <c r="K168" s="9" t="s">
        <v>1</v>
      </c>
      <c r="L168" s="253" t="s">
        <v>31</v>
      </c>
      <c r="M168" s="252"/>
    </row>
    <row r="169" spans="1:13" ht="14.25" customHeight="1">
      <c r="A169" s="165"/>
      <c r="B169" s="160" t="str">
        <f t="shared" si="8"/>
        <v>5CML</v>
      </c>
      <c r="C169" s="160">
        <f t="shared" si="10"/>
        <v>5</v>
      </c>
      <c r="D169" s="160">
        <f t="shared" si="11"/>
        <v>165</v>
      </c>
      <c r="E169" s="165" t="str">
        <f t="shared" si="9"/>
        <v>CML</v>
      </c>
      <c r="F169" s="175" t="s">
        <v>302</v>
      </c>
      <c r="G169" s="255" t="s">
        <v>3324</v>
      </c>
      <c r="H169" s="9">
        <v>2</v>
      </c>
      <c r="I169" s="256" t="s">
        <v>29</v>
      </c>
      <c r="J169" s="9" t="s">
        <v>30</v>
      </c>
      <c r="K169" s="9" t="s">
        <v>159</v>
      </c>
      <c r="L169" s="253" t="s">
        <v>31</v>
      </c>
      <c r="M169" s="252"/>
    </row>
    <row r="170" spans="1:13" ht="14.25" customHeight="1">
      <c r="A170" s="165"/>
      <c r="B170" s="160" t="str">
        <f t="shared" si="8"/>
        <v>6CML</v>
      </c>
      <c r="C170" s="160">
        <f t="shared" si="10"/>
        <v>6</v>
      </c>
      <c r="D170" s="160">
        <f t="shared" si="11"/>
        <v>166</v>
      </c>
      <c r="E170" s="165" t="str">
        <f t="shared" si="9"/>
        <v>CML</v>
      </c>
      <c r="F170" s="175" t="s">
        <v>320</v>
      </c>
      <c r="G170" s="255" t="s">
        <v>321</v>
      </c>
      <c r="H170" s="9">
        <v>2</v>
      </c>
      <c r="I170" s="256" t="s">
        <v>29</v>
      </c>
      <c r="J170" s="9" t="s">
        <v>30</v>
      </c>
      <c r="K170" s="171" t="s">
        <v>380</v>
      </c>
      <c r="L170" s="253" t="s">
        <v>14</v>
      </c>
      <c r="M170" s="252"/>
    </row>
    <row r="171" spans="1:13" ht="14.25" customHeight="1">
      <c r="A171" s="165"/>
      <c r="B171" s="160" t="str">
        <f t="shared" si="8"/>
        <v>7CML</v>
      </c>
      <c r="C171" s="160">
        <f t="shared" si="10"/>
        <v>7</v>
      </c>
      <c r="D171" s="160">
        <f t="shared" si="11"/>
        <v>167</v>
      </c>
      <c r="E171" s="165" t="str">
        <f t="shared" si="9"/>
        <v>CML</v>
      </c>
      <c r="F171" s="175" t="s">
        <v>322</v>
      </c>
      <c r="G171" s="255" t="s">
        <v>323</v>
      </c>
      <c r="H171" s="9">
        <v>2</v>
      </c>
      <c r="I171" s="256" t="s">
        <v>29</v>
      </c>
      <c r="J171" s="9" t="s">
        <v>30</v>
      </c>
      <c r="K171" s="9" t="s">
        <v>1</v>
      </c>
      <c r="L171" s="253" t="s">
        <v>14</v>
      </c>
      <c r="M171" s="252"/>
    </row>
    <row r="172" spans="1:13" ht="14.25" customHeight="1">
      <c r="A172" s="165"/>
      <c r="B172" s="160" t="str">
        <f t="shared" si="8"/>
        <v>8CML</v>
      </c>
      <c r="C172" s="160">
        <f t="shared" si="10"/>
        <v>8</v>
      </c>
      <c r="D172" s="160">
        <f t="shared" si="11"/>
        <v>168</v>
      </c>
      <c r="E172" s="165" t="str">
        <f t="shared" si="9"/>
        <v>CML</v>
      </c>
      <c r="F172" s="175" t="s">
        <v>324</v>
      </c>
      <c r="G172" s="255" t="s">
        <v>325</v>
      </c>
      <c r="H172" s="9">
        <v>2</v>
      </c>
      <c r="I172" s="256" t="s">
        <v>29</v>
      </c>
      <c r="J172" s="9" t="s">
        <v>30</v>
      </c>
      <c r="K172" s="9" t="s">
        <v>1</v>
      </c>
      <c r="L172" s="253" t="s">
        <v>14</v>
      </c>
      <c r="M172" s="252"/>
    </row>
    <row r="173" spans="1:13" ht="14.25" customHeight="1">
      <c r="A173" s="165"/>
      <c r="B173" s="160" t="str">
        <f t="shared" si="8"/>
        <v>9CML</v>
      </c>
      <c r="C173" s="160">
        <f t="shared" si="10"/>
        <v>9</v>
      </c>
      <c r="D173" s="160">
        <f t="shared" si="11"/>
        <v>169</v>
      </c>
      <c r="E173" s="165" t="str">
        <f t="shared" si="9"/>
        <v>CML</v>
      </c>
      <c r="F173" s="175" t="s">
        <v>303</v>
      </c>
      <c r="G173" s="255" t="s">
        <v>304</v>
      </c>
      <c r="H173" s="9">
        <v>3</v>
      </c>
      <c r="I173" s="256" t="s">
        <v>13</v>
      </c>
      <c r="J173" s="9" t="s">
        <v>45</v>
      </c>
      <c r="K173" s="9" t="s">
        <v>1</v>
      </c>
      <c r="L173" s="253" t="s">
        <v>31</v>
      </c>
      <c r="M173" s="252"/>
    </row>
    <row r="174" spans="1:13" ht="14.25" customHeight="1">
      <c r="A174" s="165"/>
      <c r="B174" s="160" t="str">
        <f t="shared" si="8"/>
        <v>10CML</v>
      </c>
      <c r="C174" s="160">
        <f t="shared" si="10"/>
        <v>10</v>
      </c>
      <c r="D174" s="160">
        <f t="shared" si="11"/>
        <v>170</v>
      </c>
      <c r="E174" s="165" t="str">
        <f t="shared" si="9"/>
        <v>CML</v>
      </c>
      <c r="F174" s="175" t="s">
        <v>305</v>
      </c>
      <c r="G174" s="255" t="s">
        <v>306</v>
      </c>
      <c r="H174" s="9">
        <v>3</v>
      </c>
      <c r="I174" s="256" t="s">
        <v>13</v>
      </c>
      <c r="J174" s="9" t="s">
        <v>45</v>
      </c>
      <c r="K174" s="9" t="s">
        <v>1</v>
      </c>
      <c r="L174" s="253" t="s">
        <v>31</v>
      </c>
      <c r="M174" s="252"/>
    </row>
    <row r="175" spans="1:13" ht="14.25" customHeight="1">
      <c r="A175" s="165"/>
      <c r="B175" s="160" t="str">
        <f t="shared" si="8"/>
        <v>11CML</v>
      </c>
      <c r="C175" s="160">
        <f t="shared" si="10"/>
        <v>11</v>
      </c>
      <c r="D175" s="160">
        <f t="shared" si="11"/>
        <v>171</v>
      </c>
      <c r="E175" s="165" t="str">
        <f t="shared" si="9"/>
        <v>CML</v>
      </c>
      <c r="F175" s="175" t="s">
        <v>307</v>
      </c>
      <c r="G175" s="255" t="s">
        <v>308</v>
      </c>
      <c r="H175" s="9">
        <v>3</v>
      </c>
      <c r="I175" s="256" t="s">
        <v>13</v>
      </c>
      <c r="J175" s="9" t="s">
        <v>45</v>
      </c>
      <c r="K175" s="9" t="s">
        <v>1</v>
      </c>
      <c r="L175" s="253" t="s">
        <v>31</v>
      </c>
      <c r="M175" s="252"/>
    </row>
    <row r="176" spans="1:13" ht="14.25" customHeight="1">
      <c r="A176" s="165"/>
      <c r="B176" s="160" t="str">
        <f t="shared" si="8"/>
        <v>12CML</v>
      </c>
      <c r="C176" s="160">
        <f t="shared" si="10"/>
        <v>12</v>
      </c>
      <c r="D176" s="160">
        <f t="shared" si="11"/>
        <v>172</v>
      </c>
      <c r="E176" s="165" t="str">
        <f t="shared" si="9"/>
        <v>CML</v>
      </c>
      <c r="F176" s="175" t="s">
        <v>309</v>
      </c>
      <c r="G176" s="255" t="s">
        <v>310</v>
      </c>
      <c r="H176" s="9">
        <v>3</v>
      </c>
      <c r="I176" s="256" t="s">
        <v>13</v>
      </c>
      <c r="J176" s="9" t="s">
        <v>45</v>
      </c>
      <c r="K176" s="9" t="s">
        <v>1</v>
      </c>
      <c r="L176" s="253" t="s">
        <v>31</v>
      </c>
      <c r="M176" s="252"/>
    </row>
    <row r="177" spans="1:13" ht="14.25" customHeight="1">
      <c r="A177" s="165"/>
      <c r="B177" s="160" t="str">
        <f t="shared" si="8"/>
        <v>13CML</v>
      </c>
      <c r="C177" s="160">
        <f t="shared" si="10"/>
        <v>13</v>
      </c>
      <c r="D177" s="160">
        <f t="shared" si="11"/>
        <v>173</v>
      </c>
      <c r="E177" s="165" t="str">
        <f t="shared" si="9"/>
        <v>CML</v>
      </c>
      <c r="F177" s="175" t="s">
        <v>311</v>
      </c>
      <c r="G177" s="255" t="s">
        <v>312</v>
      </c>
      <c r="H177" s="9">
        <v>4</v>
      </c>
      <c r="I177" s="256" t="s">
        <v>17</v>
      </c>
      <c r="J177" s="9" t="s">
        <v>18</v>
      </c>
      <c r="K177" s="9" t="s">
        <v>19</v>
      </c>
      <c r="L177" s="253" t="s">
        <v>31</v>
      </c>
      <c r="M177" s="252"/>
    </row>
    <row r="178" spans="1:13" ht="14.25" customHeight="1">
      <c r="A178" s="165"/>
      <c r="B178" s="160" t="str">
        <f t="shared" si="8"/>
        <v>14CML</v>
      </c>
      <c r="C178" s="160">
        <f t="shared" si="10"/>
        <v>14</v>
      </c>
      <c r="D178" s="160">
        <f t="shared" si="11"/>
        <v>174</v>
      </c>
      <c r="E178" s="165" t="str">
        <f t="shared" si="9"/>
        <v>CML</v>
      </c>
      <c r="F178" s="175" t="s">
        <v>313</v>
      </c>
      <c r="G178" s="255" t="s">
        <v>314</v>
      </c>
      <c r="H178" s="9">
        <v>4</v>
      </c>
      <c r="I178" s="256" t="s">
        <v>17</v>
      </c>
      <c r="J178" s="9" t="s">
        <v>18</v>
      </c>
      <c r="K178" s="9" t="s">
        <v>19</v>
      </c>
      <c r="L178" s="253" t="s">
        <v>31</v>
      </c>
      <c r="M178" s="252"/>
    </row>
    <row r="179" spans="1:13" ht="14.25" customHeight="1">
      <c r="A179" s="165"/>
      <c r="B179" s="160" t="str">
        <f t="shared" si="8"/>
        <v>15CML</v>
      </c>
      <c r="C179" s="160">
        <f t="shared" si="10"/>
        <v>15</v>
      </c>
      <c r="D179" s="160">
        <f t="shared" si="11"/>
        <v>175</v>
      </c>
      <c r="E179" s="165" t="str">
        <f t="shared" si="9"/>
        <v>CML</v>
      </c>
      <c r="F179" s="175" t="s">
        <v>315</v>
      </c>
      <c r="G179" s="255" t="s">
        <v>316</v>
      </c>
      <c r="H179" s="9">
        <v>4</v>
      </c>
      <c r="I179" s="256" t="s">
        <v>17</v>
      </c>
      <c r="J179" s="9" t="s">
        <v>18</v>
      </c>
      <c r="K179" s="9" t="s">
        <v>19</v>
      </c>
      <c r="L179" s="253" t="s">
        <v>31</v>
      </c>
      <c r="M179" s="252"/>
    </row>
    <row r="180" spans="1:13" ht="14.25" customHeight="1">
      <c r="A180" s="165"/>
      <c r="B180" s="160" t="str">
        <f t="shared" si="8"/>
        <v>16CML</v>
      </c>
      <c r="C180" s="160">
        <f t="shared" si="10"/>
        <v>16</v>
      </c>
      <c r="D180" s="160">
        <f t="shared" si="11"/>
        <v>176</v>
      </c>
      <c r="E180" s="165" t="str">
        <f t="shared" si="9"/>
        <v>CML</v>
      </c>
      <c r="F180" s="175" t="s">
        <v>331</v>
      </c>
      <c r="G180" s="255" t="s">
        <v>3325</v>
      </c>
      <c r="H180" s="9">
        <v>4</v>
      </c>
      <c r="I180" s="256" t="s">
        <v>17</v>
      </c>
      <c r="J180" s="9" t="s">
        <v>18</v>
      </c>
      <c r="K180" s="9" t="s">
        <v>19</v>
      </c>
      <c r="L180" s="253" t="s">
        <v>31</v>
      </c>
      <c r="M180" s="252"/>
    </row>
    <row r="181" spans="1:13" ht="14.25" customHeight="1">
      <c r="A181" s="165"/>
      <c r="B181" s="160" t="str">
        <f t="shared" si="8"/>
        <v>17CML</v>
      </c>
      <c r="C181" s="160">
        <f t="shared" si="10"/>
        <v>17</v>
      </c>
      <c r="D181" s="160">
        <f t="shared" si="11"/>
        <v>177</v>
      </c>
      <c r="E181" s="165" t="str">
        <f t="shared" si="9"/>
        <v>CML</v>
      </c>
      <c r="F181" s="175" t="s">
        <v>326</v>
      </c>
      <c r="G181" s="255" t="s">
        <v>327</v>
      </c>
      <c r="H181" s="9">
        <v>4</v>
      </c>
      <c r="I181" s="256" t="s">
        <v>17</v>
      </c>
      <c r="J181" s="9" t="s">
        <v>18</v>
      </c>
      <c r="K181" s="9" t="s">
        <v>19</v>
      </c>
      <c r="L181" s="253" t="s">
        <v>14</v>
      </c>
      <c r="M181" s="252"/>
    </row>
    <row r="182" spans="1:13" ht="14.25" customHeight="1">
      <c r="A182" s="165"/>
      <c r="B182" s="160" t="str">
        <f t="shared" si="8"/>
        <v>18CML</v>
      </c>
      <c r="C182" s="160">
        <f t="shared" si="10"/>
        <v>18</v>
      </c>
      <c r="D182" s="160">
        <f t="shared" si="11"/>
        <v>178</v>
      </c>
      <c r="E182" s="165" t="str">
        <f t="shared" si="9"/>
        <v>CML</v>
      </c>
      <c r="F182" s="175" t="s">
        <v>328</v>
      </c>
      <c r="G182" s="255" t="s">
        <v>3326</v>
      </c>
      <c r="H182" s="9">
        <v>4</v>
      </c>
      <c r="I182" s="256" t="s">
        <v>17</v>
      </c>
      <c r="J182" s="9" t="s">
        <v>18</v>
      </c>
      <c r="K182" s="9" t="s">
        <v>19</v>
      </c>
      <c r="L182" s="253" t="s">
        <v>14</v>
      </c>
      <c r="M182" s="252"/>
    </row>
    <row r="183" spans="1:13" ht="14.25" customHeight="1">
      <c r="A183" s="165"/>
      <c r="B183" s="160" t="str">
        <f t="shared" si="8"/>
        <v>19CML</v>
      </c>
      <c r="C183" s="160">
        <f t="shared" si="10"/>
        <v>19</v>
      </c>
      <c r="D183" s="160">
        <f t="shared" si="11"/>
        <v>179</v>
      </c>
      <c r="E183" s="165" t="str">
        <f t="shared" si="9"/>
        <v>CML</v>
      </c>
      <c r="F183" s="175" t="s">
        <v>333</v>
      </c>
      <c r="G183" s="255" t="s">
        <v>334</v>
      </c>
      <c r="H183" s="9">
        <v>4</v>
      </c>
      <c r="I183" s="256" t="s">
        <v>17</v>
      </c>
      <c r="J183" s="9" t="s">
        <v>18</v>
      </c>
      <c r="K183" s="9" t="s">
        <v>19</v>
      </c>
      <c r="L183" s="253" t="s">
        <v>31</v>
      </c>
      <c r="M183" s="252"/>
    </row>
    <row r="184" spans="1:13" ht="14.25" customHeight="1">
      <c r="A184" s="165"/>
      <c r="B184" s="160" t="str">
        <f t="shared" si="8"/>
        <v>20CML</v>
      </c>
      <c r="C184" s="160">
        <f t="shared" si="10"/>
        <v>20</v>
      </c>
      <c r="D184" s="160">
        <f t="shared" si="11"/>
        <v>180</v>
      </c>
      <c r="E184" s="165" t="str">
        <f t="shared" si="9"/>
        <v>CML</v>
      </c>
      <c r="F184" s="170" t="s">
        <v>335</v>
      </c>
      <c r="G184" s="255" t="s">
        <v>3327</v>
      </c>
      <c r="H184" s="9">
        <v>4</v>
      </c>
      <c r="I184" s="256" t="s">
        <v>17</v>
      </c>
      <c r="J184" s="9" t="s">
        <v>18</v>
      </c>
      <c r="K184" s="9" t="s">
        <v>19</v>
      </c>
      <c r="L184" s="253" t="s">
        <v>31</v>
      </c>
      <c r="M184" s="252"/>
    </row>
    <row r="185" spans="1:13" ht="14.25" customHeight="1">
      <c r="A185" s="165"/>
      <c r="B185" s="160" t="str">
        <f t="shared" si="8"/>
        <v>21CML</v>
      </c>
      <c r="C185" s="160">
        <f t="shared" si="10"/>
        <v>21</v>
      </c>
      <c r="D185" s="160">
        <f t="shared" si="11"/>
        <v>181</v>
      </c>
      <c r="E185" s="165" t="str">
        <f t="shared" si="9"/>
        <v>CML</v>
      </c>
      <c r="F185" s="170" t="s">
        <v>337</v>
      </c>
      <c r="G185" s="255" t="s">
        <v>338</v>
      </c>
      <c r="H185" s="9">
        <v>5</v>
      </c>
      <c r="I185" s="256" t="s">
        <v>24</v>
      </c>
      <c r="J185" s="9" t="s">
        <v>25</v>
      </c>
      <c r="K185" s="9" t="s">
        <v>0</v>
      </c>
      <c r="L185" s="253" t="s">
        <v>31</v>
      </c>
      <c r="M185" s="252"/>
    </row>
    <row r="186" spans="1:13" ht="14.25" customHeight="1">
      <c r="A186" s="165"/>
      <c r="B186" s="160" t="str">
        <f t="shared" si="8"/>
        <v>22CML</v>
      </c>
      <c r="C186" s="160">
        <f t="shared" si="10"/>
        <v>22</v>
      </c>
      <c r="D186" s="160">
        <f t="shared" si="11"/>
        <v>182</v>
      </c>
      <c r="E186" s="165" t="str">
        <f t="shared" si="9"/>
        <v>CML</v>
      </c>
      <c r="F186" s="170" t="s">
        <v>339</v>
      </c>
      <c r="G186" s="255" t="s">
        <v>340</v>
      </c>
      <c r="H186" s="9">
        <v>5</v>
      </c>
      <c r="I186" s="256" t="s">
        <v>24</v>
      </c>
      <c r="J186" s="9" t="s">
        <v>25</v>
      </c>
      <c r="K186" s="9" t="s">
        <v>0</v>
      </c>
      <c r="L186" s="253" t="s">
        <v>31</v>
      </c>
      <c r="M186" s="252"/>
    </row>
    <row r="187" spans="1:13" ht="14.25" customHeight="1">
      <c r="A187" s="165"/>
      <c r="B187" s="160" t="str">
        <f t="shared" si="8"/>
        <v>23CML</v>
      </c>
      <c r="C187" s="160">
        <f t="shared" si="10"/>
        <v>23</v>
      </c>
      <c r="D187" s="160">
        <f t="shared" si="11"/>
        <v>183</v>
      </c>
      <c r="E187" s="165" t="str">
        <f t="shared" si="9"/>
        <v>CML</v>
      </c>
      <c r="F187" s="170" t="s">
        <v>341</v>
      </c>
      <c r="G187" s="255" t="s">
        <v>3328</v>
      </c>
      <c r="H187" s="9">
        <v>5</v>
      </c>
      <c r="I187" s="256" t="s">
        <v>24</v>
      </c>
      <c r="J187" s="9" t="s">
        <v>25</v>
      </c>
      <c r="K187" s="9" t="s">
        <v>0</v>
      </c>
      <c r="L187" s="253" t="s">
        <v>31</v>
      </c>
      <c r="M187" s="252"/>
    </row>
    <row r="188" spans="1:13" ht="14.25" customHeight="1">
      <c r="A188" s="165"/>
      <c r="B188" s="160" t="str">
        <f t="shared" si="8"/>
        <v>24CML</v>
      </c>
      <c r="C188" s="160">
        <f t="shared" si="10"/>
        <v>24</v>
      </c>
      <c r="D188" s="160">
        <f t="shared" si="11"/>
        <v>184</v>
      </c>
      <c r="E188" s="165" t="str">
        <f t="shared" si="9"/>
        <v>CML</v>
      </c>
      <c r="F188" s="175" t="s">
        <v>329</v>
      </c>
      <c r="G188" s="255" t="s">
        <v>330</v>
      </c>
      <c r="H188" s="9">
        <v>5</v>
      </c>
      <c r="I188" s="256" t="s">
        <v>24</v>
      </c>
      <c r="J188" s="9" t="s">
        <v>25</v>
      </c>
      <c r="K188" s="9" t="s">
        <v>0</v>
      </c>
      <c r="L188" s="253" t="s">
        <v>14</v>
      </c>
      <c r="M188" s="252"/>
    </row>
    <row r="189" spans="1:13" ht="14.25" customHeight="1">
      <c r="A189" s="165"/>
      <c r="B189" s="160" t="str">
        <f t="shared" si="8"/>
        <v>1CMS</v>
      </c>
      <c r="C189" s="160">
        <f t="shared" si="10"/>
        <v>1</v>
      </c>
      <c r="D189" s="160">
        <f t="shared" si="11"/>
        <v>185</v>
      </c>
      <c r="E189" s="165" t="str">
        <f t="shared" si="9"/>
        <v>CMS</v>
      </c>
      <c r="F189" s="170" t="s">
        <v>348</v>
      </c>
      <c r="G189" s="255" t="s">
        <v>349</v>
      </c>
      <c r="H189" s="9">
        <v>2</v>
      </c>
      <c r="I189" s="256" t="s">
        <v>29</v>
      </c>
      <c r="J189" s="9" t="s">
        <v>30</v>
      </c>
      <c r="K189" s="9" t="s">
        <v>1</v>
      </c>
      <c r="L189" s="253" t="s">
        <v>31</v>
      </c>
      <c r="M189" s="252"/>
    </row>
    <row r="190" spans="1:13" ht="14.25" customHeight="1">
      <c r="A190" s="165"/>
      <c r="B190" s="160" t="str">
        <f t="shared" si="8"/>
        <v>2CMS</v>
      </c>
      <c r="C190" s="160">
        <f t="shared" si="10"/>
        <v>2</v>
      </c>
      <c r="D190" s="160">
        <f t="shared" si="11"/>
        <v>186</v>
      </c>
      <c r="E190" s="165" t="str">
        <f t="shared" si="9"/>
        <v>CMS</v>
      </c>
      <c r="F190" s="170" t="s">
        <v>350</v>
      </c>
      <c r="G190" s="255" t="s">
        <v>3329</v>
      </c>
      <c r="H190" s="9">
        <v>2</v>
      </c>
      <c r="I190" s="256" t="s">
        <v>29</v>
      </c>
      <c r="J190" s="9" t="s">
        <v>30</v>
      </c>
      <c r="K190" s="9" t="s">
        <v>1</v>
      </c>
      <c r="L190" s="253" t="s">
        <v>31</v>
      </c>
      <c r="M190" s="252"/>
    </row>
    <row r="191" spans="1:13" ht="14.25" customHeight="1">
      <c r="A191" s="165"/>
      <c r="B191" s="160" t="str">
        <f t="shared" si="8"/>
        <v>3CMS</v>
      </c>
      <c r="C191" s="160">
        <f t="shared" si="10"/>
        <v>3</v>
      </c>
      <c r="D191" s="160">
        <f t="shared" si="11"/>
        <v>187</v>
      </c>
      <c r="E191" s="165" t="str">
        <f t="shared" si="9"/>
        <v>CMS</v>
      </c>
      <c r="F191" s="170" t="s">
        <v>351</v>
      </c>
      <c r="G191" s="255" t="s">
        <v>3330</v>
      </c>
      <c r="H191" s="9">
        <v>2</v>
      </c>
      <c r="I191" s="256" t="s">
        <v>29</v>
      </c>
      <c r="J191" s="9" t="s">
        <v>30</v>
      </c>
      <c r="K191" s="9" t="s">
        <v>1</v>
      </c>
      <c r="L191" s="253" t="s">
        <v>31</v>
      </c>
      <c r="M191" s="252"/>
    </row>
    <row r="192" spans="1:13" ht="14.25" customHeight="1">
      <c r="A192" s="165"/>
      <c r="B192" s="160" t="str">
        <f t="shared" si="8"/>
        <v>4CMS</v>
      </c>
      <c r="C192" s="160">
        <f t="shared" si="10"/>
        <v>4</v>
      </c>
      <c r="D192" s="160">
        <f t="shared" si="11"/>
        <v>188</v>
      </c>
      <c r="E192" s="165" t="str">
        <f t="shared" si="9"/>
        <v>CMS</v>
      </c>
      <c r="F192" s="170" t="s">
        <v>343</v>
      </c>
      <c r="G192" s="255" t="s">
        <v>344</v>
      </c>
      <c r="H192" s="9">
        <v>2</v>
      </c>
      <c r="I192" s="256" t="s">
        <v>29</v>
      </c>
      <c r="J192" s="9" t="s">
        <v>30</v>
      </c>
      <c r="K192" s="9" t="s">
        <v>380</v>
      </c>
      <c r="L192" s="253" t="s">
        <v>14</v>
      </c>
      <c r="M192" s="252"/>
    </row>
    <row r="193" spans="1:13" ht="14.25" customHeight="1">
      <c r="A193" s="165"/>
      <c r="B193" s="160" t="str">
        <f t="shared" si="8"/>
        <v>5CMS</v>
      </c>
      <c r="C193" s="160">
        <f t="shared" si="10"/>
        <v>5</v>
      </c>
      <c r="D193" s="160">
        <f t="shared" si="11"/>
        <v>189</v>
      </c>
      <c r="E193" s="165" t="str">
        <f t="shared" si="9"/>
        <v>CMS</v>
      </c>
      <c r="F193" s="170" t="s">
        <v>352</v>
      </c>
      <c r="G193" s="255" t="s">
        <v>353</v>
      </c>
      <c r="H193" s="9">
        <v>3</v>
      </c>
      <c r="I193" s="256" t="s">
        <v>13</v>
      </c>
      <c r="J193" s="9" t="s">
        <v>45</v>
      </c>
      <c r="K193" s="9" t="s">
        <v>1</v>
      </c>
      <c r="L193" s="253" t="s">
        <v>31</v>
      </c>
      <c r="M193" s="252"/>
    </row>
    <row r="194" spans="1:13" ht="14.25" customHeight="1">
      <c r="A194" s="165"/>
      <c r="B194" s="160" t="str">
        <f t="shared" si="8"/>
        <v>6CMS</v>
      </c>
      <c r="C194" s="160">
        <f t="shared" si="10"/>
        <v>6</v>
      </c>
      <c r="D194" s="160">
        <f t="shared" si="11"/>
        <v>190</v>
      </c>
      <c r="E194" s="165" t="str">
        <f t="shared" si="9"/>
        <v>CMS</v>
      </c>
      <c r="F194" s="170" t="s">
        <v>354</v>
      </c>
      <c r="G194" s="255" t="s">
        <v>355</v>
      </c>
      <c r="H194" s="9">
        <v>3</v>
      </c>
      <c r="I194" s="256" t="s">
        <v>13</v>
      </c>
      <c r="J194" s="9" t="s">
        <v>45</v>
      </c>
      <c r="K194" s="9" t="s">
        <v>1</v>
      </c>
      <c r="L194" s="253" t="s">
        <v>31</v>
      </c>
      <c r="M194" s="252"/>
    </row>
    <row r="195" spans="1:13" ht="14.25" customHeight="1">
      <c r="A195" s="165"/>
      <c r="B195" s="160" t="str">
        <f t="shared" si="8"/>
        <v>7CMS</v>
      </c>
      <c r="C195" s="160">
        <f t="shared" si="10"/>
        <v>7</v>
      </c>
      <c r="D195" s="160">
        <f t="shared" si="11"/>
        <v>191</v>
      </c>
      <c r="E195" s="165" t="str">
        <f t="shared" si="9"/>
        <v>CMS</v>
      </c>
      <c r="F195" s="170" t="s">
        <v>356</v>
      </c>
      <c r="G195" s="255" t="s">
        <v>3331</v>
      </c>
      <c r="H195" s="9">
        <v>3</v>
      </c>
      <c r="I195" s="256" t="s">
        <v>13</v>
      </c>
      <c r="J195" s="9" t="s">
        <v>45</v>
      </c>
      <c r="K195" s="9" t="s">
        <v>1</v>
      </c>
      <c r="L195" s="253" t="s">
        <v>31</v>
      </c>
      <c r="M195" s="252"/>
    </row>
    <row r="196" spans="1:13" ht="14.25" customHeight="1">
      <c r="A196" s="165"/>
      <c r="B196" s="160" t="str">
        <f t="shared" si="8"/>
        <v>8CMS</v>
      </c>
      <c r="C196" s="160">
        <f t="shared" si="10"/>
        <v>8</v>
      </c>
      <c r="D196" s="160">
        <f t="shared" si="11"/>
        <v>192</v>
      </c>
      <c r="E196" s="165" t="str">
        <f t="shared" si="9"/>
        <v>CMS</v>
      </c>
      <c r="F196" s="170" t="s">
        <v>358</v>
      </c>
      <c r="G196" s="255" t="s">
        <v>359</v>
      </c>
      <c r="H196" s="9">
        <v>3</v>
      </c>
      <c r="I196" s="256" t="s">
        <v>13</v>
      </c>
      <c r="J196" s="9" t="s">
        <v>45</v>
      </c>
      <c r="K196" s="9" t="s">
        <v>1</v>
      </c>
      <c r="L196" s="253" t="s">
        <v>31</v>
      </c>
      <c r="M196" s="252"/>
    </row>
    <row r="197" spans="1:13" ht="14.25" customHeight="1">
      <c r="A197" s="165"/>
      <c r="B197" s="160" t="str">
        <f t="shared" si="8"/>
        <v>9CMS</v>
      </c>
      <c r="C197" s="160">
        <f t="shared" si="10"/>
        <v>9</v>
      </c>
      <c r="D197" s="160">
        <f t="shared" si="11"/>
        <v>193</v>
      </c>
      <c r="E197" s="165" t="str">
        <f t="shared" si="9"/>
        <v>CMS</v>
      </c>
      <c r="F197" s="175" t="s">
        <v>345</v>
      </c>
      <c r="G197" s="255" t="s">
        <v>3332</v>
      </c>
      <c r="H197" s="9">
        <v>3</v>
      </c>
      <c r="I197" s="256" t="s">
        <v>13</v>
      </c>
      <c r="J197" s="9" t="s">
        <v>45</v>
      </c>
      <c r="K197" s="9" t="s">
        <v>1</v>
      </c>
      <c r="L197" s="253" t="s">
        <v>14</v>
      </c>
      <c r="M197" s="252"/>
    </row>
    <row r="198" spans="1:13" ht="14.25" customHeight="1">
      <c r="A198" s="165"/>
      <c r="B198" s="160" t="str">
        <f t="shared" ref="B198:B261" si="12">C198&amp;E198</f>
        <v>10CMS</v>
      </c>
      <c r="C198" s="160">
        <f t="shared" si="10"/>
        <v>10</v>
      </c>
      <c r="D198" s="160">
        <f t="shared" si="11"/>
        <v>194</v>
      </c>
      <c r="E198" s="165" t="str">
        <f t="shared" ref="E198:E261" si="13">MID(F198,1,3)</f>
        <v>CMS</v>
      </c>
      <c r="F198" s="170" t="s">
        <v>360</v>
      </c>
      <c r="G198" s="255" t="s">
        <v>3333</v>
      </c>
      <c r="H198" s="9">
        <v>4</v>
      </c>
      <c r="I198" s="256" t="s">
        <v>17</v>
      </c>
      <c r="J198" s="9" t="s">
        <v>18</v>
      </c>
      <c r="K198" s="9" t="s">
        <v>19</v>
      </c>
      <c r="L198" s="253" t="s">
        <v>31</v>
      </c>
      <c r="M198" s="252"/>
    </row>
    <row r="199" spans="1:13" ht="14.25" customHeight="1">
      <c r="A199" s="165"/>
      <c r="B199" s="160" t="str">
        <f t="shared" si="12"/>
        <v>11CMS</v>
      </c>
      <c r="C199" s="160">
        <f t="shared" ref="C199:C262" si="14">IF(E199=E198,C198+1,1)</f>
        <v>11</v>
      </c>
      <c r="D199" s="160">
        <f t="shared" ref="D199:D262" si="15">D198+1</f>
        <v>195</v>
      </c>
      <c r="E199" s="165" t="str">
        <f t="shared" si="13"/>
        <v>CMS</v>
      </c>
      <c r="F199" s="170" t="s">
        <v>362</v>
      </c>
      <c r="G199" s="255" t="s">
        <v>3334</v>
      </c>
      <c r="H199" s="9">
        <v>4</v>
      </c>
      <c r="I199" s="256" t="s">
        <v>17</v>
      </c>
      <c r="J199" s="9" t="s">
        <v>18</v>
      </c>
      <c r="K199" s="9" t="s">
        <v>19</v>
      </c>
      <c r="L199" s="253" t="s">
        <v>31</v>
      </c>
      <c r="M199" s="252"/>
    </row>
    <row r="200" spans="1:13" ht="14.25" customHeight="1">
      <c r="A200" s="165"/>
      <c r="B200" s="160" t="str">
        <f t="shared" si="12"/>
        <v>12CMS</v>
      </c>
      <c r="C200" s="160">
        <f t="shared" si="14"/>
        <v>12</v>
      </c>
      <c r="D200" s="160">
        <f t="shared" si="15"/>
        <v>196</v>
      </c>
      <c r="E200" s="165" t="str">
        <f t="shared" si="13"/>
        <v>CMS</v>
      </c>
      <c r="F200" s="170" t="s">
        <v>363</v>
      </c>
      <c r="G200" s="255" t="s">
        <v>3335</v>
      </c>
      <c r="H200" s="9">
        <v>4</v>
      </c>
      <c r="I200" s="256" t="s">
        <v>17</v>
      </c>
      <c r="J200" s="9" t="s">
        <v>18</v>
      </c>
      <c r="K200" s="9" t="s">
        <v>19</v>
      </c>
      <c r="L200" s="253" t="s">
        <v>31</v>
      </c>
      <c r="M200" s="252"/>
    </row>
    <row r="201" spans="1:13" ht="14.25" customHeight="1">
      <c r="A201" s="165"/>
      <c r="B201" s="160" t="str">
        <f t="shared" si="12"/>
        <v>13CMS</v>
      </c>
      <c r="C201" s="160">
        <f t="shared" si="14"/>
        <v>13</v>
      </c>
      <c r="D201" s="160">
        <f t="shared" si="15"/>
        <v>197</v>
      </c>
      <c r="E201" s="165" t="str">
        <f t="shared" si="13"/>
        <v>CMS</v>
      </c>
      <c r="F201" s="170" t="s">
        <v>364</v>
      </c>
      <c r="G201" s="255" t="s">
        <v>365</v>
      </c>
      <c r="H201" s="9">
        <v>4</v>
      </c>
      <c r="I201" s="256" t="s">
        <v>17</v>
      </c>
      <c r="J201" s="9" t="s">
        <v>18</v>
      </c>
      <c r="K201" s="9" t="s">
        <v>19</v>
      </c>
      <c r="L201" s="253" t="s">
        <v>31</v>
      </c>
      <c r="M201" s="252"/>
    </row>
    <row r="202" spans="1:13" ht="14.25" customHeight="1">
      <c r="A202" s="165"/>
      <c r="B202" s="160" t="str">
        <f t="shared" si="12"/>
        <v>14CMS</v>
      </c>
      <c r="C202" s="160">
        <f t="shared" si="14"/>
        <v>14</v>
      </c>
      <c r="D202" s="160">
        <f t="shared" si="15"/>
        <v>198</v>
      </c>
      <c r="E202" s="165" t="str">
        <f t="shared" si="13"/>
        <v>CMS</v>
      </c>
      <c r="F202" s="170" t="s">
        <v>366</v>
      </c>
      <c r="G202" s="255" t="s">
        <v>3336</v>
      </c>
      <c r="H202" s="9">
        <v>4</v>
      </c>
      <c r="I202" s="256" t="s">
        <v>17</v>
      </c>
      <c r="J202" s="9" t="s">
        <v>18</v>
      </c>
      <c r="K202" s="9" t="s">
        <v>19</v>
      </c>
      <c r="L202" s="253" t="s">
        <v>31</v>
      </c>
      <c r="M202" s="252"/>
    </row>
    <row r="203" spans="1:13" ht="14.25" customHeight="1">
      <c r="A203" s="165"/>
      <c r="B203" s="160" t="str">
        <f t="shared" si="12"/>
        <v>15CMS</v>
      </c>
      <c r="C203" s="160">
        <f t="shared" si="14"/>
        <v>15</v>
      </c>
      <c r="D203" s="160">
        <f t="shared" si="15"/>
        <v>199</v>
      </c>
      <c r="E203" s="165" t="str">
        <f t="shared" si="13"/>
        <v>CMS</v>
      </c>
      <c r="F203" s="170" t="s">
        <v>367</v>
      </c>
      <c r="G203" s="255" t="s">
        <v>3337</v>
      </c>
      <c r="H203" s="9">
        <v>4</v>
      </c>
      <c r="I203" s="256" t="s">
        <v>17</v>
      </c>
      <c r="J203" s="9" t="s">
        <v>18</v>
      </c>
      <c r="K203" s="9" t="s">
        <v>19</v>
      </c>
      <c r="L203" s="253" t="s">
        <v>31</v>
      </c>
      <c r="M203" s="252"/>
    </row>
    <row r="204" spans="1:13" ht="14.25" customHeight="1">
      <c r="A204" s="165"/>
      <c r="B204" s="160" t="str">
        <f t="shared" si="12"/>
        <v>16CMS</v>
      </c>
      <c r="C204" s="160">
        <f t="shared" si="14"/>
        <v>16</v>
      </c>
      <c r="D204" s="160">
        <f t="shared" si="15"/>
        <v>200</v>
      </c>
      <c r="E204" s="165" t="str">
        <f t="shared" si="13"/>
        <v>CMS</v>
      </c>
      <c r="F204" s="170" t="s">
        <v>346</v>
      </c>
      <c r="G204" s="255" t="s">
        <v>347</v>
      </c>
      <c r="H204" s="9">
        <v>4</v>
      </c>
      <c r="I204" s="256" t="s">
        <v>17</v>
      </c>
      <c r="J204" s="9" t="s">
        <v>18</v>
      </c>
      <c r="K204" s="171" t="s">
        <v>19</v>
      </c>
      <c r="L204" s="253" t="s">
        <v>31</v>
      </c>
      <c r="M204" s="252"/>
    </row>
    <row r="205" spans="1:13" ht="14.25" customHeight="1">
      <c r="A205" s="165"/>
      <c r="B205" s="160" t="str">
        <f t="shared" si="12"/>
        <v>17CMS</v>
      </c>
      <c r="C205" s="160">
        <f t="shared" si="14"/>
        <v>17</v>
      </c>
      <c r="D205" s="160">
        <f t="shared" si="15"/>
        <v>201</v>
      </c>
      <c r="E205" s="165" t="str">
        <f t="shared" si="13"/>
        <v>CMS</v>
      </c>
      <c r="F205" s="170" t="s">
        <v>368</v>
      </c>
      <c r="G205" s="255" t="s">
        <v>369</v>
      </c>
      <c r="H205" s="9">
        <v>4</v>
      </c>
      <c r="I205" s="256" t="s">
        <v>17</v>
      </c>
      <c r="J205" s="9" t="s">
        <v>18</v>
      </c>
      <c r="K205" s="9" t="s">
        <v>19</v>
      </c>
      <c r="L205" s="253" t="s">
        <v>31</v>
      </c>
      <c r="M205" s="252"/>
    </row>
    <row r="206" spans="1:13" s="167" customFormat="1" ht="14.25" customHeight="1">
      <c r="A206" s="166"/>
      <c r="B206" s="160" t="str">
        <f t="shared" si="12"/>
        <v>18CMS</v>
      </c>
      <c r="C206" s="160">
        <f t="shared" si="14"/>
        <v>18</v>
      </c>
      <c r="D206" s="160">
        <f t="shared" si="15"/>
        <v>202</v>
      </c>
      <c r="E206" s="165" t="str">
        <f t="shared" si="13"/>
        <v>CMS</v>
      </c>
      <c r="F206" s="170" t="s">
        <v>370</v>
      </c>
      <c r="G206" s="255" t="s">
        <v>365</v>
      </c>
      <c r="H206" s="9">
        <v>5</v>
      </c>
      <c r="I206" s="256" t="s">
        <v>24</v>
      </c>
      <c r="J206" s="9" t="s">
        <v>25</v>
      </c>
      <c r="K206" s="9" t="s">
        <v>0</v>
      </c>
      <c r="L206" s="253" t="s">
        <v>31</v>
      </c>
      <c r="M206" s="252"/>
    </row>
    <row r="207" spans="1:13" ht="14.25" customHeight="1">
      <c r="A207" s="165"/>
      <c r="B207" s="160" t="str">
        <f t="shared" si="12"/>
        <v>19CMS</v>
      </c>
      <c r="C207" s="160">
        <f t="shared" si="14"/>
        <v>19</v>
      </c>
      <c r="D207" s="160">
        <f t="shared" si="15"/>
        <v>203</v>
      </c>
      <c r="E207" s="165" t="str">
        <f t="shared" si="13"/>
        <v>CMS</v>
      </c>
      <c r="F207" s="170" t="s">
        <v>371</v>
      </c>
      <c r="G207" s="255" t="s">
        <v>372</v>
      </c>
      <c r="H207" s="9">
        <v>5</v>
      </c>
      <c r="I207" s="256" t="s">
        <v>24</v>
      </c>
      <c r="J207" s="9" t="s">
        <v>25</v>
      </c>
      <c r="K207" s="9" t="s">
        <v>0</v>
      </c>
      <c r="L207" s="253" t="s">
        <v>31</v>
      </c>
      <c r="M207" s="252"/>
    </row>
    <row r="208" spans="1:13" ht="14.25" customHeight="1">
      <c r="A208" s="165"/>
      <c r="B208" s="160" t="str">
        <f t="shared" si="12"/>
        <v>20CMS</v>
      </c>
      <c r="C208" s="160">
        <f t="shared" si="14"/>
        <v>20</v>
      </c>
      <c r="D208" s="160">
        <f t="shared" si="15"/>
        <v>204</v>
      </c>
      <c r="E208" s="165" t="str">
        <f t="shared" si="13"/>
        <v>CMS</v>
      </c>
      <c r="F208" s="170" t="s">
        <v>373</v>
      </c>
      <c r="G208" s="255" t="s">
        <v>374</v>
      </c>
      <c r="H208" s="9">
        <v>5</v>
      </c>
      <c r="I208" s="256" t="s">
        <v>24</v>
      </c>
      <c r="J208" s="9" t="s">
        <v>25</v>
      </c>
      <c r="K208" s="9" t="s">
        <v>0</v>
      </c>
      <c r="L208" s="253" t="s">
        <v>31</v>
      </c>
      <c r="M208" s="252"/>
    </row>
    <row r="209" spans="1:13" ht="14.25" customHeight="1">
      <c r="A209" s="165"/>
      <c r="B209" s="160" t="str">
        <f t="shared" si="12"/>
        <v>21CMS</v>
      </c>
      <c r="C209" s="160">
        <f t="shared" si="14"/>
        <v>21</v>
      </c>
      <c r="D209" s="160">
        <f t="shared" si="15"/>
        <v>205</v>
      </c>
      <c r="E209" s="165" t="str">
        <f t="shared" si="13"/>
        <v>CMS</v>
      </c>
      <c r="F209" s="170" t="s">
        <v>375</v>
      </c>
      <c r="G209" s="255" t="s">
        <v>3338</v>
      </c>
      <c r="H209" s="9">
        <v>5</v>
      </c>
      <c r="I209" s="256" t="s">
        <v>24</v>
      </c>
      <c r="J209" s="9" t="s">
        <v>25</v>
      </c>
      <c r="K209" s="9" t="s">
        <v>0</v>
      </c>
      <c r="L209" s="253" t="s">
        <v>31</v>
      </c>
      <c r="M209" s="252"/>
    </row>
    <row r="210" spans="1:13" ht="14.25" customHeight="1">
      <c r="A210" s="165"/>
      <c r="B210" s="160" t="str">
        <f t="shared" si="12"/>
        <v>22CMS</v>
      </c>
      <c r="C210" s="160">
        <f t="shared" si="14"/>
        <v>22</v>
      </c>
      <c r="D210" s="160">
        <f t="shared" si="15"/>
        <v>206</v>
      </c>
      <c r="E210" s="165" t="str">
        <f t="shared" si="13"/>
        <v>CMS</v>
      </c>
      <c r="F210" s="170" t="s">
        <v>376</v>
      </c>
      <c r="G210" s="255" t="s">
        <v>377</v>
      </c>
      <c r="H210" s="9">
        <v>5</v>
      </c>
      <c r="I210" s="256" t="s">
        <v>24</v>
      </c>
      <c r="J210" s="9" t="s">
        <v>25</v>
      </c>
      <c r="K210" s="9" t="s">
        <v>0</v>
      </c>
      <c r="L210" s="253" t="s">
        <v>31</v>
      </c>
      <c r="M210" s="252"/>
    </row>
    <row r="211" spans="1:13" ht="14.25" customHeight="1">
      <c r="A211" s="165"/>
      <c r="B211" s="160" t="str">
        <f t="shared" si="12"/>
        <v>23CMS</v>
      </c>
      <c r="C211" s="160">
        <f t="shared" si="14"/>
        <v>23</v>
      </c>
      <c r="D211" s="160">
        <f t="shared" si="15"/>
        <v>207</v>
      </c>
      <c r="E211" s="165" t="str">
        <f t="shared" si="13"/>
        <v>CMS</v>
      </c>
      <c r="F211" s="170" t="s">
        <v>2261</v>
      </c>
      <c r="G211" s="255" t="s">
        <v>2262</v>
      </c>
      <c r="H211" s="9">
        <v>5</v>
      </c>
      <c r="I211" s="256" t="s">
        <v>24</v>
      </c>
      <c r="J211" s="9" t="s">
        <v>25</v>
      </c>
      <c r="K211" s="9" t="s">
        <v>0</v>
      </c>
      <c r="L211" s="253" t="s">
        <v>31</v>
      </c>
      <c r="M211" s="259" t="s">
        <v>3339</v>
      </c>
    </row>
    <row r="212" spans="1:13" ht="14.25" customHeight="1">
      <c r="A212" s="165"/>
      <c r="B212" s="160" t="str">
        <f t="shared" si="12"/>
        <v>1CPX</v>
      </c>
      <c r="C212" s="160">
        <f t="shared" si="14"/>
        <v>1</v>
      </c>
      <c r="D212" s="160">
        <f t="shared" si="15"/>
        <v>208</v>
      </c>
      <c r="E212" s="165" t="str">
        <f t="shared" si="13"/>
        <v>CPX</v>
      </c>
      <c r="F212" s="170" t="s">
        <v>389</v>
      </c>
      <c r="G212" s="255" t="s">
        <v>3340</v>
      </c>
      <c r="H212" s="9">
        <v>1</v>
      </c>
      <c r="I212" s="256" t="s">
        <v>71</v>
      </c>
      <c r="J212" s="9" t="s">
        <v>30</v>
      </c>
      <c r="K212" s="9" t="s">
        <v>380</v>
      </c>
      <c r="L212" s="253" t="s">
        <v>14</v>
      </c>
      <c r="M212" s="252"/>
    </row>
    <row r="213" spans="1:13" ht="14.25" customHeight="1">
      <c r="A213" s="165"/>
      <c r="B213" s="160" t="str">
        <f t="shared" si="12"/>
        <v>2CPX</v>
      </c>
      <c r="C213" s="160">
        <f t="shared" si="14"/>
        <v>2</v>
      </c>
      <c r="D213" s="160">
        <f t="shared" si="15"/>
        <v>209</v>
      </c>
      <c r="E213" s="165" t="str">
        <f t="shared" si="13"/>
        <v>CPX</v>
      </c>
      <c r="F213" s="170" t="s">
        <v>390</v>
      </c>
      <c r="G213" s="258" t="s">
        <v>3341</v>
      </c>
      <c r="H213" s="9">
        <v>1</v>
      </c>
      <c r="I213" s="256" t="s">
        <v>71</v>
      </c>
      <c r="J213" s="9" t="s">
        <v>30</v>
      </c>
      <c r="K213" s="9" t="s">
        <v>380</v>
      </c>
      <c r="L213" s="253" t="s">
        <v>14</v>
      </c>
      <c r="M213" s="252"/>
    </row>
    <row r="214" spans="1:13" ht="14.25" customHeight="1">
      <c r="A214" s="165"/>
      <c r="B214" s="160" t="str">
        <f t="shared" si="12"/>
        <v>3CPX</v>
      </c>
      <c r="C214" s="160">
        <f t="shared" si="14"/>
        <v>3</v>
      </c>
      <c r="D214" s="160">
        <f t="shared" si="15"/>
        <v>210</v>
      </c>
      <c r="E214" s="165" t="str">
        <f t="shared" si="13"/>
        <v>CPX</v>
      </c>
      <c r="F214" s="170" t="s">
        <v>378</v>
      </c>
      <c r="G214" s="255" t="s">
        <v>379</v>
      </c>
      <c r="H214" s="9">
        <v>2</v>
      </c>
      <c r="I214" s="256" t="s">
        <v>29</v>
      </c>
      <c r="J214" s="9" t="s">
        <v>30</v>
      </c>
      <c r="K214" s="9" t="s">
        <v>380</v>
      </c>
      <c r="L214" s="253" t="s">
        <v>31</v>
      </c>
      <c r="M214" s="252"/>
    </row>
    <row r="215" spans="1:13" ht="14.25" customHeight="1">
      <c r="A215" s="165"/>
      <c r="B215" s="160" t="str">
        <f t="shared" si="12"/>
        <v>4CPX</v>
      </c>
      <c r="C215" s="160">
        <f t="shared" si="14"/>
        <v>4</v>
      </c>
      <c r="D215" s="160">
        <f t="shared" si="15"/>
        <v>211</v>
      </c>
      <c r="E215" s="165" t="str">
        <f t="shared" si="13"/>
        <v>CPX</v>
      </c>
      <c r="F215" s="170" t="s">
        <v>391</v>
      </c>
      <c r="G215" s="255" t="s">
        <v>392</v>
      </c>
      <c r="H215" s="9">
        <v>2</v>
      </c>
      <c r="I215" s="256" t="s">
        <v>29</v>
      </c>
      <c r="J215" s="9" t="s">
        <v>30</v>
      </c>
      <c r="K215" s="9" t="s">
        <v>380</v>
      </c>
      <c r="L215" s="253" t="s">
        <v>14</v>
      </c>
      <c r="M215" s="252"/>
    </row>
    <row r="216" spans="1:13" ht="14.25" customHeight="1">
      <c r="A216" s="165"/>
      <c r="B216" s="160" t="str">
        <f t="shared" si="12"/>
        <v>5CPX</v>
      </c>
      <c r="C216" s="160">
        <f t="shared" si="14"/>
        <v>5</v>
      </c>
      <c r="D216" s="160">
        <f t="shared" si="15"/>
        <v>212</v>
      </c>
      <c r="E216" s="165" t="str">
        <f t="shared" si="13"/>
        <v>CPX</v>
      </c>
      <c r="F216" s="170" t="s">
        <v>393</v>
      </c>
      <c r="G216" s="255" t="s">
        <v>394</v>
      </c>
      <c r="H216" s="9">
        <v>2</v>
      </c>
      <c r="I216" s="256" t="s">
        <v>29</v>
      </c>
      <c r="J216" s="9" t="s">
        <v>30</v>
      </c>
      <c r="K216" s="9" t="s">
        <v>380</v>
      </c>
      <c r="L216" s="253" t="s">
        <v>14</v>
      </c>
      <c r="M216" s="252"/>
    </row>
    <row r="217" spans="1:13" ht="14.25" customHeight="1">
      <c r="A217" s="165"/>
      <c r="B217" s="160" t="str">
        <f t="shared" si="12"/>
        <v>6CPX</v>
      </c>
      <c r="C217" s="160">
        <f t="shared" si="14"/>
        <v>6</v>
      </c>
      <c r="D217" s="160">
        <f t="shared" si="15"/>
        <v>213</v>
      </c>
      <c r="E217" s="165" t="str">
        <f t="shared" si="13"/>
        <v>CPX</v>
      </c>
      <c r="F217" s="170" t="s">
        <v>395</v>
      </c>
      <c r="G217" s="255" t="s">
        <v>3928</v>
      </c>
      <c r="H217" s="9">
        <v>2</v>
      </c>
      <c r="I217" s="256" t="s">
        <v>29</v>
      </c>
      <c r="J217" s="9" t="s">
        <v>30</v>
      </c>
      <c r="K217" s="9" t="s">
        <v>380</v>
      </c>
      <c r="L217" s="253" t="s">
        <v>14</v>
      </c>
      <c r="M217" s="252"/>
    </row>
    <row r="218" spans="1:13" ht="14.25" customHeight="1">
      <c r="A218" s="165"/>
      <c r="B218" s="160" t="str">
        <f t="shared" si="12"/>
        <v>7CPX</v>
      </c>
      <c r="C218" s="160">
        <f t="shared" si="14"/>
        <v>7</v>
      </c>
      <c r="D218" s="160">
        <f t="shared" si="15"/>
        <v>214</v>
      </c>
      <c r="E218" s="165" t="str">
        <f t="shared" si="13"/>
        <v>CPX</v>
      </c>
      <c r="F218" s="170" t="s">
        <v>397</v>
      </c>
      <c r="G218" s="255" t="s">
        <v>3342</v>
      </c>
      <c r="H218" s="9">
        <v>2</v>
      </c>
      <c r="I218" s="256" t="s">
        <v>29</v>
      </c>
      <c r="J218" s="9" t="s">
        <v>30</v>
      </c>
      <c r="K218" s="9" t="s">
        <v>380</v>
      </c>
      <c r="L218" s="253" t="s">
        <v>14</v>
      </c>
      <c r="M218" s="252"/>
    </row>
    <row r="219" spans="1:13" ht="14.25" customHeight="1">
      <c r="A219" s="165"/>
      <c r="B219" s="160" t="str">
        <f t="shared" si="12"/>
        <v>8CPX</v>
      </c>
      <c r="C219" s="160">
        <f t="shared" si="14"/>
        <v>8</v>
      </c>
      <c r="D219" s="160">
        <f t="shared" si="15"/>
        <v>215</v>
      </c>
      <c r="E219" s="165" t="str">
        <f t="shared" si="13"/>
        <v>CPX</v>
      </c>
      <c r="F219" s="170" t="s">
        <v>398</v>
      </c>
      <c r="G219" s="255" t="s">
        <v>3343</v>
      </c>
      <c r="H219" s="9">
        <v>2</v>
      </c>
      <c r="I219" s="256" t="s">
        <v>29</v>
      </c>
      <c r="J219" s="9" t="s">
        <v>30</v>
      </c>
      <c r="K219" s="9" t="s">
        <v>380</v>
      </c>
      <c r="L219" s="253" t="s">
        <v>14</v>
      </c>
      <c r="M219" s="252"/>
    </row>
    <row r="220" spans="1:13" ht="14.25" customHeight="1">
      <c r="A220" s="165"/>
      <c r="B220" s="160" t="str">
        <f t="shared" si="12"/>
        <v>9CPX</v>
      </c>
      <c r="C220" s="160">
        <f t="shared" si="14"/>
        <v>9</v>
      </c>
      <c r="D220" s="160">
        <f t="shared" si="15"/>
        <v>216</v>
      </c>
      <c r="E220" s="165" t="str">
        <f t="shared" si="13"/>
        <v>CPX</v>
      </c>
      <c r="F220" s="170" t="s">
        <v>399</v>
      </c>
      <c r="G220" s="255" t="s">
        <v>3344</v>
      </c>
      <c r="H220" s="9">
        <v>3</v>
      </c>
      <c r="I220" s="256" t="s">
        <v>13</v>
      </c>
      <c r="J220" s="9" t="s">
        <v>45</v>
      </c>
      <c r="K220" s="9" t="s">
        <v>1</v>
      </c>
      <c r="L220" s="253" t="s">
        <v>14</v>
      </c>
      <c r="M220" s="252"/>
    </row>
    <row r="221" spans="1:13" ht="14.25" customHeight="1">
      <c r="A221" s="165"/>
      <c r="B221" s="160" t="str">
        <f t="shared" si="12"/>
        <v>10CPX</v>
      </c>
      <c r="C221" s="160">
        <f t="shared" si="14"/>
        <v>10</v>
      </c>
      <c r="D221" s="160">
        <f t="shared" si="15"/>
        <v>217</v>
      </c>
      <c r="E221" s="165" t="str">
        <f t="shared" si="13"/>
        <v>CPX</v>
      </c>
      <c r="F221" s="170" t="s">
        <v>401</v>
      </c>
      <c r="G221" s="255" t="s">
        <v>402</v>
      </c>
      <c r="H221" s="9">
        <v>4</v>
      </c>
      <c r="I221" s="256" t="s">
        <v>17</v>
      </c>
      <c r="J221" s="9" t="s">
        <v>18</v>
      </c>
      <c r="K221" s="9" t="s">
        <v>19</v>
      </c>
      <c r="L221" s="253" t="s">
        <v>14</v>
      </c>
      <c r="M221" s="252"/>
    </row>
    <row r="222" spans="1:13" ht="14.25" customHeight="1">
      <c r="A222" s="165"/>
      <c r="B222" s="160" t="str">
        <f t="shared" si="12"/>
        <v>11CPX</v>
      </c>
      <c r="C222" s="160">
        <f t="shared" si="14"/>
        <v>11</v>
      </c>
      <c r="D222" s="160">
        <f t="shared" si="15"/>
        <v>218</v>
      </c>
      <c r="E222" s="165" t="str">
        <f t="shared" si="13"/>
        <v>CPX</v>
      </c>
      <c r="F222" s="170" t="s">
        <v>381</v>
      </c>
      <c r="G222" s="255" t="s">
        <v>382</v>
      </c>
      <c r="H222" s="9">
        <v>4</v>
      </c>
      <c r="I222" s="256" t="s">
        <v>17</v>
      </c>
      <c r="J222" s="9" t="s">
        <v>18</v>
      </c>
      <c r="K222" s="9" t="s">
        <v>19</v>
      </c>
      <c r="L222" s="253" t="s">
        <v>31</v>
      </c>
      <c r="M222" s="252"/>
    </row>
    <row r="223" spans="1:13" ht="14.25" customHeight="1">
      <c r="A223" s="165"/>
      <c r="B223" s="160" t="str">
        <f t="shared" si="12"/>
        <v>12CPX</v>
      </c>
      <c r="C223" s="160">
        <f t="shared" si="14"/>
        <v>12</v>
      </c>
      <c r="D223" s="160">
        <f t="shared" si="15"/>
        <v>219</v>
      </c>
      <c r="E223" s="165" t="str">
        <f t="shared" si="13"/>
        <v>CPX</v>
      </c>
      <c r="F223" s="170" t="s">
        <v>385</v>
      </c>
      <c r="G223" s="255" t="s">
        <v>386</v>
      </c>
      <c r="H223" s="9">
        <v>5</v>
      </c>
      <c r="I223" s="256" t="s">
        <v>24</v>
      </c>
      <c r="J223" s="9" t="s">
        <v>25</v>
      </c>
      <c r="K223" s="9" t="s">
        <v>0</v>
      </c>
      <c r="L223" s="253" t="s">
        <v>31</v>
      </c>
      <c r="M223" s="252"/>
    </row>
    <row r="224" spans="1:13" ht="14.25" customHeight="1">
      <c r="A224" s="165"/>
      <c r="B224" s="160" t="str">
        <f t="shared" si="12"/>
        <v>13CPX</v>
      </c>
      <c r="C224" s="160">
        <f t="shared" si="14"/>
        <v>13</v>
      </c>
      <c r="D224" s="160">
        <f t="shared" si="15"/>
        <v>220</v>
      </c>
      <c r="E224" s="165" t="str">
        <f t="shared" si="13"/>
        <v>CPX</v>
      </c>
      <c r="F224" s="170" t="s">
        <v>383</v>
      </c>
      <c r="G224" s="255" t="s">
        <v>3345</v>
      </c>
      <c r="H224" s="9">
        <v>5</v>
      </c>
      <c r="I224" s="256" t="s">
        <v>24</v>
      </c>
      <c r="J224" s="9" t="s">
        <v>25</v>
      </c>
      <c r="K224" s="9" t="s">
        <v>0</v>
      </c>
      <c r="L224" s="253" t="s">
        <v>31</v>
      </c>
      <c r="M224" s="252"/>
    </row>
    <row r="225" spans="1:13" ht="14.25" customHeight="1">
      <c r="A225" s="165"/>
      <c r="B225" s="160" t="str">
        <f t="shared" si="12"/>
        <v>14CPX</v>
      </c>
      <c r="C225" s="160">
        <f t="shared" si="14"/>
        <v>14</v>
      </c>
      <c r="D225" s="160">
        <f t="shared" si="15"/>
        <v>221</v>
      </c>
      <c r="E225" s="165" t="str">
        <f t="shared" si="13"/>
        <v>CPX</v>
      </c>
      <c r="F225" s="170" t="s">
        <v>387</v>
      </c>
      <c r="G225" s="255" t="s">
        <v>388</v>
      </c>
      <c r="H225" s="9">
        <v>5</v>
      </c>
      <c r="I225" s="256" t="s">
        <v>24</v>
      </c>
      <c r="J225" s="9" t="s">
        <v>25</v>
      </c>
      <c r="K225" s="9" t="s">
        <v>0</v>
      </c>
      <c r="L225" s="253" t="s">
        <v>31</v>
      </c>
      <c r="M225" s="252"/>
    </row>
    <row r="226" spans="1:13" ht="14.25" customHeight="1">
      <c r="A226" s="165"/>
      <c r="B226" s="160" t="str">
        <f t="shared" si="12"/>
        <v>1ELE</v>
      </c>
      <c r="C226" s="160">
        <f t="shared" si="14"/>
        <v>1</v>
      </c>
      <c r="D226" s="160">
        <f t="shared" si="15"/>
        <v>222</v>
      </c>
      <c r="E226" s="165" t="str">
        <f t="shared" si="13"/>
        <v>ELE</v>
      </c>
      <c r="F226" s="170" t="s">
        <v>403</v>
      </c>
      <c r="G226" s="255" t="s">
        <v>404</v>
      </c>
      <c r="H226" s="9">
        <v>2</v>
      </c>
      <c r="I226" s="256" t="s">
        <v>29</v>
      </c>
      <c r="J226" s="9" t="s">
        <v>30</v>
      </c>
      <c r="K226" s="171" t="s">
        <v>1</v>
      </c>
      <c r="L226" s="253" t="s">
        <v>31</v>
      </c>
      <c r="M226" s="252"/>
    </row>
    <row r="227" spans="1:13" ht="14.25" customHeight="1">
      <c r="A227" s="165"/>
      <c r="B227" s="160" t="str">
        <f t="shared" si="12"/>
        <v>2ELE</v>
      </c>
      <c r="C227" s="160">
        <f t="shared" si="14"/>
        <v>2</v>
      </c>
      <c r="D227" s="160">
        <f t="shared" si="15"/>
        <v>223</v>
      </c>
      <c r="E227" s="165" t="str">
        <f t="shared" si="13"/>
        <v>ELE</v>
      </c>
      <c r="F227" s="170" t="s">
        <v>405</v>
      </c>
      <c r="G227" s="255" t="s">
        <v>406</v>
      </c>
      <c r="H227" s="9">
        <v>2</v>
      </c>
      <c r="I227" s="256" t="s">
        <v>29</v>
      </c>
      <c r="J227" s="9" t="s">
        <v>30</v>
      </c>
      <c r="K227" s="171" t="s">
        <v>1</v>
      </c>
      <c r="L227" s="253" t="s">
        <v>31</v>
      </c>
      <c r="M227" s="252"/>
    </row>
    <row r="228" spans="1:13" ht="14.25" customHeight="1">
      <c r="A228" s="165"/>
      <c r="B228" s="160" t="str">
        <f t="shared" si="12"/>
        <v>3ELE</v>
      </c>
      <c r="C228" s="160">
        <f t="shared" si="14"/>
        <v>3</v>
      </c>
      <c r="D228" s="160">
        <f t="shared" si="15"/>
        <v>224</v>
      </c>
      <c r="E228" s="165" t="str">
        <f t="shared" si="13"/>
        <v>ELE</v>
      </c>
      <c r="F228" s="170" t="s">
        <v>407</v>
      </c>
      <c r="G228" s="255" t="s">
        <v>408</v>
      </c>
      <c r="H228" s="9">
        <v>2</v>
      </c>
      <c r="I228" s="256" t="s">
        <v>29</v>
      </c>
      <c r="J228" s="9" t="s">
        <v>30</v>
      </c>
      <c r="K228" s="171" t="s">
        <v>1</v>
      </c>
      <c r="L228" s="253" t="s">
        <v>31</v>
      </c>
      <c r="M228" s="252"/>
    </row>
    <row r="229" spans="1:13" ht="14.25" customHeight="1">
      <c r="A229" s="165"/>
      <c r="B229" s="160" t="str">
        <f t="shared" si="12"/>
        <v>4ELE</v>
      </c>
      <c r="C229" s="160">
        <f t="shared" si="14"/>
        <v>4</v>
      </c>
      <c r="D229" s="160">
        <f t="shared" si="15"/>
        <v>225</v>
      </c>
      <c r="E229" s="165" t="str">
        <f t="shared" si="13"/>
        <v>ELE</v>
      </c>
      <c r="F229" s="170" t="s">
        <v>409</v>
      </c>
      <c r="G229" s="255" t="s">
        <v>410</v>
      </c>
      <c r="H229" s="9">
        <v>2</v>
      </c>
      <c r="I229" s="256" t="s">
        <v>29</v>
      </c>
      <c r="J229" s="9" t="s">
        <v>30</v>
      </c>
      <c r="K229" s="171" t="s">
        <v>1</v>
      </c>
      <c r="L229" s="253" t="s">
        <v>31</v>
      </c>
      <c r="M229" s="252"/>
    </row>
    <row r="230" spans="1:13" ht="14.25" customHeight="1">
      <c r="A230" s="165"/>
      <c r="B230" s="160" t="str">
        <f t="shared" si="12"/>
        <v>5ELE</v>
      </c>
      <c r="C230" s="160">
        <f t="shared" si="14"/>
        <v>5</v>
      </c>
      <c r="D230" s="160">
        <f t="shared" si="15"/>
        <v>226</v>
      </c>
      <c r="E230" s="165" t="str">
        <f t="shared" si="13"/>
        <v>ELE</v>
      </c>
      <c r="F230" s="170" t="s">
        <v>411</v>
      </c>
      <c r="G230" s="255" t="s">
        <v>412</v>
      </c>
      <c r="H230" s="9">
        <v>3</v>
      </c>
      <c r="I230" s="256" t="s">
        <v>13</v>
      </c>
      <c r="J230" s="9" t="s">
        <v>45</v>
      </c>
      <c r="K230" s="171" t="s">
        <v>1</v>
      </c>
      <c r="L230" s="253" t="s">
        <v>31</v>
      </c>
      <c r="M230" s="252"/>
    </row>
    <row r="231" spans="1:13" ht="14.25" customHeight="1">
      <c r="A231" s="165"/>
      <c r="B231" s="160" t="str">
        <f t="shared" si="12"/>
        <v>6ELE</v>
      </c>
      <c r="C231" s="160">
        <f t="shared" si="14"/>
        <v>6</v>
      </c>
      <c r="D231" s="160">
        <f t="shared" si="15"/>
        <v>227</v>
      </c>
      <c r="E231" s="165" t="str">
        <f t="shared" si="13"/>
        <v>ELE</v>
      </c>
      <c r="F231" s="170" t="s">
        <v>413</v>
      </c>
      <c r="G231" s="255" t="s">
        <v>414</v>
      </c>
      <c r="H231" s="9">
        <v>3</v>
      </c>
      <c r="I231" s="256" t="s">
        <v>13</v>
      </c>
      <c r="J231" s="9" t="s">
        <v>45</v>
      </c>
      <c r="K231" s="171" t="s">
        <v>1</v>
      </c>
      <c r="L231" s="253" t="s">
        <v>31</v>
      </c>
      <c r="M231" s="252"/>
    </row>
    <row r="232" spans="1:13" ht="14.25" customHeight="1">
      <c r="A232" s="165"/>
      <c r="B232" s="160" t="str">
        <f t="shared" si="12"/>
        <v>7ELE</v>
      </c>
      <c r="C232" s="160">
        <f t="shared" si="14"/>
        <v>7</v>
      </c>
      <c r="D232" s="160">
        <f t="shared" si="15"/>
        <v>228</v>
      </c>
      <c r="E232" s="165" t="str">
        <f t="shared" si="13"/>
        <v>ELE</v>
      </c>
      <c r="F232" s="170" t="s">
        <v>415</v>
      </c>
      <c r="G232" s="255" t="s">
        <v>416</v>
      </c>
      <c r="H232" s="9">
        <v>3</v>
      </c>
      <c r="I232" s="256" t="s">
        <v>13</v>
      </c>
      <c r="J232" s="9" t="s">
        <v>45</v>
      </c>
      <c r="K232" s="171" t="s">
        <v>1</v>
      </c>
      <c r="L232" s="253" t="s">
        <v>31</v>
      </c>
      <c r="M232" s="252"/>
    </row>
    <row r="233" spans="1:13" ht="14.25" customHeight="1">
      <c r="A233" s="165"/>
      <c r="B233" s="160" t="str">
        <f t="shared" si="12"/>
        <v>8ELE</v>
      </c>
      <c r="C233" s="160">
        <f t="shared" si="14"/>
        <v>8</v>
      </c>
      <c r="D233" s="160">
        <f t="shared" si="15"/>
        <v>229</v>
      </c>
      <c r="E233" s="165" t="str">
        <f t="shared" si="13"/>
        <v>ELE</v>
      </c>
      <c r="F233" s="170" t="s">
        <v>417</v>
      </c>
      <c r="G233" s="255" t="s">
        <v>418</v>
      </c>
      <c r="H233" s="9">
        <v>3</v>
      </c>
      <c r="I233" s="256" t="s">
        <v>13</v>
      </c>
      <c r="J233" s="9" t="s">
        <v>45</v>
      </c>
      <c r="K233" s="171" t="s">
        <v>1</v>
      </c>
      <c r="L233" s="253" t="s">
        <v>31</v>
      </c>
      <c r="M233" s="252"/>
    </row>
    <row r="234" spans="1:13" ht="14.25" customHeight="1">
      <c r="A234" s="165"/>
      <c r="B234" s="160" t="str">
        <f t="shared" si="12"/>
        <v>9ELE</v>
      </c>
      <c r="C234" s="160">
        <f t="shared" si="14"/>
        <v>9</v>
      </c>
      <c r="D234" s="160">
        <f t="shared" si="15"/>
        <v>230</v>
      </c>
      <c r="E234" s="165" t="str">
        <f t="shared" si="13"/>
        <v>ELE</v>
      </c>
      <c r="F234" s="170" t="s">
        <v>419</v>
      </c>
      <c r="G234" s="255" t="s">
        <v>420</v>
      </c>
      <c r="H234" s="9">
        <v>3</v>
      </c>
      <c r="I234" s="256" t="s">
        <v>13</v>
      </c>
      <c r="J234" s="9" t="s">
        <v>45</v>
      </c>
      <c r="K234" s="171" t="s">
        <v>1</v>
      </c>
      <c r="L234" s="253" t="s">
        <v>31</v>
      </c>
      <c r="M234" s="252"/>
    </row>
    <row r="235" spans="1:13" ht="14.25" customHeight="1">
      <c r="A235" s="165"/>
      <c r="B235" s="160" t="str">
        <f t="shared" si="12"/>
        <v>10ELE</v>
      </c>
      <c r="C235" s="160">
        <f t="shared" si="14"/>
        <v>10</v>
      </c>
      <c r="D235" s="160">
        <f t="shared" si="15"/>
        <v>231</v>
      </c>
      <c r="E235" s="165" t="str">
        <f t="shared" si="13"/>
        <v>ELE</v>
      </c>
      <c r="F235" s="170" t="s">
        <v>421</v>
      </c>
      <c r="G235" s="255" t="s">
        <v>422</v>
      </c>
      <c r="H235" s="9">
        <v>4</v>
      </c>
      <c r="I235" s="256" t="s">
        <v>17</v>
      </c>
      <c r="J235" s="9" t="s">
        <v>18</v>
      </c>
      <c r="K235" s="9" t="s">
        <v>19</v>
      </c>
      <c r="L235" s="253" t="s">
        <v>31</v>
      </c>
      <c r="M235" s="252"/>
    </row>
    <row r="236" spans="1:13" ht="14.25" customHeight="1">
      <c r="A236" s="165"/>
      <c r="B236" s="160" t="str">
        <f t="shared" si="12"/>
        <v>11ELE</v>
      </c>
      <c r="C236" s="160">
        <f t="shared" si="14"/>
        <v>11</v>
      </c>
      <c r="D236" s="160">
        <f t="shared" si="15"/>
        <v>232</v>
      </c>
      <c r="E236" s="165" t="str">
        <f t="shared" si="13"/>
        <v>ELE</v>
      </c>
      <c r="F236" s="170" t="s">
        <v>423</v>
      </c>
      <c r="G236" s="255" t="s">
        <v>418</v>
      </c>
      <c r="H236" s="260">
        <v>4</v>
      </c>
      <c r="I236" s="256" t="s">
        <v>17</v>
      </c>
      <c r="J236" s="9" t="s">
        <v>18</v>
      </c>
      <c r="K236" s="171" t="s">
        <v>19</v>
      </c>
      <c r="L236" s="253" t="s">
        <v>31</v>
      </c>
      <c r="M236" s="252"/>
    </row>
    <row r="237" spans="1:13" ht="14.25" customHeight="1">
      <c r="A237" s="165"/>
      <c r="B237" s="160" t="str">
        <f t="shared" si="12"/>
        <v>12ELE</v>
      </c>
      <c r="C237" s="160">
        <f t="shared" si="14"/>
        <v>12</v>
      </c>
      <c r="D237" s="160">
        <f t="shared" si="15"/>
        <v>233</v>
      </c>
      <c r="E237" s="165" t="str">
        <f t="shared" si="13"/>
        <v>ELE</v>
      </c>
      <c r="F237" s="170" t="s">
        <v>425</v>
      </c>
      <c r="G237" s="255" t="s">
        <v>426</v>
      </c>
      <c r="H237" s="9">
        <v>4</v>
      </c>
      <c r="I237" s="256" t="s">
        <v>17</v>
      </c>
      <c r="J237" s="9" t="s">
        <v>18</v>
      </c>
      <c r="K237" s="9" t="s">
        <v>19</v>
      </c>
      <c r="L237" s="253" t="s">
        <v>31</v>
      </c>
      <c r="M237" s="252"/>
    </row>
    <row r="238" spans="1:13" ht="14.25" customHeight="1">
      <c r="A238" s="165"/>
      <c r="B238" s="160" t="str">
        <f t="shared" si="12"/>
        <v>13ELE</v>
      </c>
      <c r="C238" s="160">
        <f t="shared" si="14"/>
        <v>13</v>
      </c>
      <c r="D238" s="160">
        <f t="shared" si="15"/>
        <v>234</v>
      </c>
      <c r="E238" s="165" t="str">
        <f t="shared" si="13"/>
        <v>ELE</v>
      </c>
      <c r="F238" s="170" t="s">
        <v>440</v>
      </c>
      <c r="G238" s="255" t="s">
        <v>441</v>
      </c>
      <c r="H238" s="9">
        <v>4</v>
      </c>
      <c r="I238" s="256" t="s">
        <v>17</v>
      </c>
      <c r="J238" s="9" t="s">
        <v>18</v>
      </c>
      <c r="K238" s="9" t="s">
        <v>19</v>
      </c>
      <c r="L238" s="253" t="s">
        <v>14</v>
      </c>
      <c r="M238" s="252"/>
    </row>
    <row r="239" spans="1:13" ht="14.25" customHeight="1">
      <c r="A239" s="165"/>
      <c r="B239" s="160" t="str">
        <f t="shared" si="12"/>
        <v>14ELE</v>
      </c>
      <c r="C239" s="160">
        <f t="shared" si="14"/>
        <v>14</v>
      </c>
      <c r="D239" s="160">
        <f t="shared" si="15"/>
        <v>235</v>
      </c>
      <c r="E239" s="165" t="str">
        <f t="shared" si="13"/>
        <v>ELE</v>
      </c>
      <c r="F239" s="170" t="s">
        <v>427</v>
      </c>
      <c r="G239" s="255" t="s">
        <v>428</v>
      </c>
      <c r="H239" s="9">
        <v>4</v>
      </c>
      <c r="I239" s="256" t="s">
        <v>17</v>
      </c>
      <c r="J239" s="9" t="s">
        <v>18</v>
      </c>
      <c r="K239" s="9" t="s">
        <v>19</v>
      </c>
      <c r="L239" s="253" t="s">
        <v>31</v>
      </c>
      <c r="M239" s="252"/>
    </row>
    <row r="240" spans="1:13" ht="14.25" customHeight="1">
      <c r="A240" s="165"/>
      <c r="B240" s="160" t="str">
        <f t="shared" si="12"/>
        <v>15ELE</v>
      </c>
      <c r="C240" s="160">
        <f t="shared" si="14"/>
        <v>15</v>
      </c>
      <c r="D240" s="160">
        <f t="shared" si="15"/>
        <v>236</v>
      </c>
      <c r="E240" s="165" t="str">
        <f t="shared" si="13"/>
        <v>ELE</v>
      </c>
      <c r="F240" s="170" t="s">
        <v>429</v>
      </c>
      <c r="G240" s="255" t="s">
        <v>3346</v>
      </c>
      <c r="H240" s="9">
        <v>4</v>
      </c>
      <c r="I240" s="256" t="s">
        <v>17</v>
      </c>
      <c r="J240" s="9" t="s">
        <v>18</v>
      </c>
      <c r="K240" s="9" t="s">
        <v>19</v>
      </c>
      <c r="L240" s="253" t="s">
        <v>31</v>
      </c>
      <c r="M240" s="252"/>
    </row>
    <row r="241" spans="1:13" ht="14.25" customHeight="1">
      <c r="A241" s="165"/>
      <c r="B241" s="160" t="str">
        <f t="shared" si="12"/>
        <v>16ELE</v>
      </c>
      <c r="C241" s="160">
        <f t="shared" si="14"/>
        <v>16</v>
      </c>
      <c r="D241" s="160">
        <f t="shared" si="15"/>
        <v>237</v>
      </c>
      <c r="E241" s="165" t="str">
        <f t="shared" si="13"/>
        <v>ELE</v>
      </c>
      <c r="F241" s="170" t="s">
        <v>430</v>
      </c>
      <c r="G241" s="255" t="s">
        <v>431</v>
      </c>
      <c r="H241" s="9">
        <v>4</v>
      </c>
      <c r="I241" s="256" t="s">
        <v>17</v>
      </c>
      <c r="J241" s="9" t="s">
        <v>18</v>
      </c>
      <c r="K241" s="9" t="s">
        <v>19</v>
      </c>
      <c r="L241" s="253" t="s">
        <v>31</v>
      </c>
      <c r="M241" s="252"/>
    </row>
    <row r="242" spans="1:13" ht="14.25" customHeight="1">
      <c r="A242" s="165"/>
      <c r="B242" s="160" t="str">
        <f t="shared" si="12"/>
        <v>17ELE</v>
      </c>
      <c r="C242" s="160">
        <f t="shared" si="14"/>
        <v>17</v>
      </c>
      <c r="D242" s="160">
        <f t="shared" si="15"/>
        <v>238</v>
      </c>
      <c r="E242" s="165" t="str">
        <f t="shared" si="13"/>
        <v>ELE</v>
      </c>
      <c r="F242" s="170" t="s">
        <v>432</v>
      </c>
      <c r="G242" s="255" t="s">
        <v>433</v>
      </c>
      <c r="H242" s="9">
        <v>4</v>
      </c>
      <c r="I242" s="256" t="s">
        <v>17</v>
      </c>
      <c r="J242" s="9" t="s">
        <v>18</v>
      </c>
      <c r="K242" s="9" t="s">
        <v>19</v>
      </c>
      <c r="L242" s="253" t="s">
        <v>31</v>
      </c>
      <c r="M242" s="252"/>
    </row>
    <row r="243" spans="1:13" ht="14.25" customHeight="1">
      <c r="A243" s="165"/>
      <c r="B243" s="160" t="str">
        <f t="shared" si="12"/>
        <v>18ELE</v>
      </c>
      <c r="C243" s="160">
        <f t="shared" si="14"/>
        <v>18</v>
      </c>
      <c r="D243" s="160">
        <f t="shared" si="15"/>
        <v>239</v>
      </c>
      <c r="E243" s="165" t="str">
        <f t="shared" si="13"/>
        <v>ELE</v>
      </c>
      <c r="F243" s="170" t="s">
        <v>434</v>
      </c>
      <c r="G243" s="255" t="s">
        <v>435</v>
      </c>
      <c r="H243" s="9">
        <v>4</v>
      </c>
      <c r="I243" s="256" t="s">
        <v>17</v>
      </c>
      <c r="J243" s="9" t="s">
        <v>18</v>
      </c>
      <c r="K243" s="9" t="s">
        <v>19</v>
      </c>
      <c r="L243" s="253" t="s">
        <v>31</v>
      </c>
      <c r="M243" s="252"/>
    </row>
    <row r="244" spans="1:13" ht="14.25" customHeight="1">
      <c r="A244" s="165"/>
      <c r="B244" s="160" t="str">
        <f t="shared" si="12"/>
        <v>19ELE</v>
      </c>
      <c r="C244" s="160">
        <f t="shared" si="14"/>
        <v>19</v>
      </c>
      <c r="D244" s="160">
        <f t="shared" si="15"/>
        <v>240</v>
      </c>
      <c r="E244" s="165" t="str">
        <f t="shared" si="13"/>
        <v>ELE</v>
      </c>
      <c r="F244" s="170" t="s">
        <v>436</v>
      </c>
      <c r="G244" s="255" t="s">
        <v>437</v>
      </c>
      <c r="H244" s="9">
        <v>4</v>
      </c>
      <c r="I244" s="256" t="s">
        <v>17</v>
      </c>
      <c r="J244" s="9" t="s">
        <v>18</v>
      </c>
      <c r="K244" s="9" t="s">
        <v>19</v>
      </c>
      <c r="L244" s="253" t="s">
        <v>31</v>
      </c>
      <c r="M244" s="252"/>
    </row>
    <row r="245" spans="1:13" ht="14.25" customHeight="1">
      <c r="A245" s="165"/>
      <c r="B245" s="160" t="str">
        <f t="shared" si="12"/>
        <v>20ELE</v>
      </c>
      <c r="C245" s="160">
        <f t="shared" si="14"/>
        <v>20</v>
      </c>
      <c r="D245" s="160">
        <f t="shared" si="15"/>
        <v>241</v>
      </c>
      <c r="E245" s="165" t="str">
        <f t="shared" si="13"/>
        <v>ELE</v>
      </c>
      <c r="F245" s="170" t="s">
        <v>438</v>
      </c>
      <c r="G245" s="255" t="s">
        <v>439</v>
      </c>
      <c r="H245" s="9">
        <v>4</v>
      </c>
      <c r="I245" s="256" t="s">
        <v>17</v>
      </c>
      <c r="J245" s="9" t="s">
        <v>18</v>
      </c>
      <c r="K245" s="9" t="s">
        <v>19</v>
      </c>
      <c r="L245" s="253" t="s">
        <v>14</v>
      </c>
      <c r="M245" s="252"/>
    </row>
    <row r="246" spans="1:13" ht="14.25" customHeight="1">
      <c r="A246" s="165"/>
      <c r="B246" s="160" t="str">
        <f t="shared" si="12"/>
        <v>21ELE</v>
      </c>
      <c r="C246" s="160">
        <f t="shared" si="14"/>
        <v>21</v>
      </c>
      <c r="D246" s="160">
        <f t="shared" si="15"/>
        <v>242</v>
      </c>
      <c r="E246" s="165" t="str">
        <f t="shared" si="13"/>
        <v>ELE</v>
      </c>
      <c r="F246" s="170" t="s">
        <v>442</v>
      </c>
      <c r="G246" s="255" t="s">
        <v>443</v>
      </c>
      <c r="H246" s="9">
        <v>4</v>
      </c>
      <c r="I246" s="256" t="s">
        <v>17</v>
      </c>
      <c r="J246" s="9" t="s">
        <v>18</v>
      </c>
      <c r="K246" s="9" t="s">
        <v>19</v>
      </c>
      <c r="L246" s="253" t="s">
        <v>14</v>
      </c>
      <c r="M246" s="252"/>
    </row>
    <row r="247" spans="1:13" ht="14.25" customHeight="1">
      <c r="A247" s="165"/>
      <c r="B247" s="160" t="str">
        <f t="shared" si="12"/>
        <v>22ELE</v>
      </c>
      <c r="C247" s="160">
        <f t="shared" si="14"/>
        <v>22</v>
      </c>
      <c r="D247" s="160">
        <f t="shared" si="15"/>
        <v>243</v>
      </c>
      <c r="E247" s="165" t="str">
        <f t="shared" si="13"/>
        <v>ELE</v>
      </c>
      <c r="F247" s="170" t="s">
        <v>444</v>
      </c>
      <c r="G247" s="255" t="s">
        <v>3347</v>
      </c>
      <c r="H247" s="9">
        <v>4</v>
      </c>
      <c r="I247" s="256" t="s">
        <v>17</v>
      </c>
      <c r="J247" s="9" t="s">
        <v>18</v>
      </c>
      <c r="K247" s="9" t="s">
        <v>19</v>
      </c>
      <c r="L247" s="253" t="s">
        <v>14</v>
      </c>
      <c r="M247" s="252"/>
    </row>
    <row r="248" spans="1:13" ht="14.25" customHeight="1">
      <c r="A248" s="165"/>
      <c r="B248" s="160" t="str">
        <f t="shared" si="12"/>
        <v>23ELE</v>
      </c>
      <c r="C248" s="160">
        <f t="shared" si="14"/>
        <v>23</v>
      </c>
      <c r="D248" s="160">
        <f t="shared" si="15"/>
        <v>244</v>
      </c>
      <c r="E248" s="165" t="str">
        <f t="shared" si="13"/>
        <v>ELE</v>
      </c>
      <c r="F248" s="170" t="s">
        <v>445</v>
      </c>
      <c r="G248" s="255" t="s">
        <v>3348</v>
      </c>
      <c r="H248" s="9">
        <v>4</v>
      </c>
      <c r="I248" s="256" t="s">
        <v>17</v>
      </c>
      <c r="J248" s="9" t="s">
        <v>18</v>
      </c>
      <c r="K248" s="9" t="s">
        <v>19</v>
      </c>
      <c r="L248" s="253" t="s">
        <v>14</v>
      </c>
      <c r="M248" s="252"/>
    </row>
    <row r="249" spans="1:13" ht="14.25" customHeight="1">
      <c r="A249" s="165"/>
      <c r="B249" s="160" t="str">
        <f t="shared" si="12"/>
        <v>24ELE</v>
      </c>
      <c r="C249" s="160">
        <f t="shared" si="14"/>
        <v>24</v>
      </c>
      <c r="D249" s="160">
        <f t="shared" si="15"/>
        <v>245</v>
      </c>
      <c r="E249" s="165" t="str">
        <f t="shared" si="13"/>
        <v>ELE</v>
      </c>
      <c r="F249" s="170" t="s">
        <v>446</v>
      </c>
      <c r="G249" s="255" t="s">
        <v>418</v>
      </c>
      <c r="H249" s="9">
        <v>5</v>
      </c>
      <c r="I249" s="256" t="s">
        <v>24</v>
      </c>
      <c r="J249" s="9" t="s">
        <v>25</v>
      </c>
      <c r="K249" s="9" t="s">
        <v>0</v>
      </c>
      <c r="L249" s="253" t="s">
        <v>31</v>
      </c>
      <c r="M249" s="252"/>
    </row>
    <row r="250" spans="1:13" ht="14.25" customHeight="1">
      <c r="A250" s="165"/>
      <c r="B250" s="160" t="str">
        <f t="shared" si="12"/>
        <v>25ELE</v>
      </c>
      <c r="C250" s="160">
        <f t="shared" si="14"/>
        <v>25</v>
      </c>
      <c r="D250" s="160">
        <f t="shared" si="15"/>
        <v>246</v>
      </c>
      <c r="E250" s="165" t="str">
        <f t="shared" si="13"/>
        <v>ELE</v>
      </c>
      <c r="F250" s="170" t="s">
        <v>447</v>
      </c>
      <c r="G250" s="255" t="s">
        <v>448</v>
      </c>
      <c r="H250" s="9">
        <v>5</v>
      </c>
      <c r="I250" s="256" t="s">
        <v>24</v>
      </c>
      <c r="J250" s="9" t="s">
        <v>25</v>
      </c>
      <c r="K250" s="9" t="s">
        <v>0</v>
      </c>
      <c r="L250" s="253" t="s">
        <v>31</v>
      </c>
      <c r="M250" s="252"/>
    </row>
    <row r="251" spans="1:13" ht="14.25" customHeight="1">
      <c r="A251" s="165"/>
      <c r="B251" s="160" t="str">
        <f t="shared" si="12"/>
        <v>26ELE</v>
      </c>
      <c r="C251" s="160">
        <f t="shared" si="14"/>
        <v>26</v>
      </c>
      <c r="D251" s="160">
        <f t="shared" si="15"/>
        <v>247</v>
      </c>
      <c r="E251" s="165" t="str">
        <f t="shared" si="13"/>
        <v>ELE</v>
      </c>
      <c r="F251" s="170" t="s">
        <v>449</v>
      </c>
      <c r="G251" s="255" t="s">
        <v>406</v>
      </c>
      <c r="H251" s="9">
        <v>5</v>
      </c>
      <c r="I251" s="256" t="s">
        <v>24</v>
      </c>
      <c r="J251" s="9" t="s">
        <v>25</v>
      </c>
      <c r="K251" s="9" t="s">
        <v>0</v>
      </c>
      <c r="L251" s="253" t="s">
        <v>31</v>
      </c>
      <c r="M251" s="252"/>
    </row>
    <row r="252" spans="1:13" ht="14.25" customHeight="1">
      <c r="A252" s="165"/>
      <c r="B252" s="160" t="str">
        <f t="shared" si="12"/>
        <v>27ELE</v>
      </c>
      <c r="C252" s="160">
        <f t="shared" si="14"/>
        <v>27</v>
      </c>
      <c r="D252" s="160">
        <f t="shared" si="15"/>
        <v>248</v>
      </c>
      <c r="E252" s="165" t="str">
        <f t="shared" si="13"/>
        <v>ELE</v>
      </c>
      <c r="F252" s="170" t="s">
        <v>450</v>
      </c>
      <c r="G252" s="255" t="s">
        <v>3915</v>
      </c>
      <c r="H252" s="9">
        <v>5</v>
      </c>
      <c r="I252" s="256" t="s">
        <v>24</v>
      </c>
      <c r="J252" s="9" t="s">
        <v>25</v>
      </c>
      <c r="K252" s="9" t="s">
        <v>0</v>
      </c>
      <c r="L252" s="253" t="s">
        <v>31</v>
      </c>
      <c r="M252" s="252"/>
    </row>
    <row r="253" spans="1:13" ht="14.25" customHeight="1">
      <c r="A253" s="165"/>
      <c r="B253" s="160" t="str">
        <f t="shared" si="12"/>
        <v>28ELE</v>
      </c>
      <c r="C253" s="160">
        <f t="shared" si="14"/>
        <v>28</v>
      </c>
      <c r="D253" s="160">
        <f t="shared" si="15"/>
        <v>249</v>
      </c>
      <c r="E253" s="165" t="str">
        <f t="shared" si="13"/>
        <v>ELE</v>
      </c>
      <c r="F253" s="170" t="s">
        <v>452</v>
      </c>
      <c r="G253" s="255" t="s">
        <v>453</v>
      </c>
      <c r="H253" s="9">
        <v>5</v>
      </c>
      <c r="I253" s="256" t="s">
        <v>24</v>
      </c>
      <c r="J253" s="9" t="s">
        <v>25</v>
      </c>
      <c r="K253" s="9" t="s">
        <v>0</v>
      </c>
      <c r="L253" s="253" t="s">
        <v>31</v>
      </c>
      <c r="M253" s="252"/>
    </row>
    <row r="254" spans="1:13" ht="14.25" customHeight="1">
      <c r="A254" s="165"/>
      <c r="B254" s="160" t="str">
        <f t="shared" si="12"/>
        <v>29ELE</v>
      </c>
      <c r="C254" s="160">
        <f t="shared" si="14"/>
        <v>29</v>
      </c>
      <c r="D254" s="160">
        <f t="shared" si="15"/>
        <v>250</v>
      </c>
      <c r="E254" s="165" t="str">
        <f t="shared" si="13"/>
        <v>ELE</v>
      </c>
      <c r="F254" s="170" t="s">
        <v>454</v>
      </c>
      <c r="G254" s="255" t="s">
        <v>455</v>
      </c>
      <c r="H254" s="9">
        <v>5</v>
      </c>
      <c r="I254" s="256" t="s">
        <v>24</v>
      </c>
      <c r="J254" s="9" t="s">
        <v>25</v>
      </c>
      <c r="K254" s="9" t="s">
        <v>0</v>
      </c>
      <c r="L254" s="253" t="s">
        <v>31</v>
      </c>
      <c r="M254" s="252"/>
    </row>
    <row r="255" spans="1:13" ht="14.25" customHeight="1">
      <c r="A255" s="165"/>
      <c r="B255" s="160" t="str">
        <f t="shared" si="12"/>
        <v>30ELE</v>
      </c>
      <c r="C255" s="160">
        <f t="shared" si="14"/>
        <v>30</v>
      </c>
      <c r="D255" s="160">
        <f t="shared" si="15"/>
        <v>251</v>
      </c>
      <c r="E255" s="165" t="str">
        <f t="shared" si="13"/>
        <v>ELE</v>
      </c>
      <c r="F255" s="170" t="s">
        <v>456</v>
      </c>
      <c r="G255" s="255" t="s">
        <v>457</v>
      </c>
      <c r="H255" s="9">
        <v>5</v>
      </c>
      <c r="I255" s="256" t="s">
        <v>24</v>
      </c>
      <c r="J255" s="9" t="s">
        <v>25</v>
      </c>
      <c r="K255" s="9" t="s">
        <v>0</v>
      </c>
      <c r="L255" s="253" t="s">
        <v>31</v>
      </c>
      <c r="M255" s="252"/>
    </row>
    <row r="256" spans="1:13" ht="14.25" customHeight="1">
      <c r="A256" s="165"/>
      <c r="B256" s="160" t="str">
        <f t="shared" si="12"/>
        <v>31ELE</v>
      </c>
      <c r="C256" s="160">
        <f t="shared" si="14"/>
        <v>31</v>
      </c>
      <c r="D256" s="160">
        <f t="shared" si="15"/>
        <v>252</v>
      </c>
      <c r="E256" s="165" t="str">
        <f t="shared" si="13"/>
        <v>ELE</v>
      </c>
      <c r="F256" s="170" t="s">
        <v>458</v>
      </c>
      <c r="G256" s="255" t="s">
        <v>459</v>
      </c>
      <c r="H256" s="9">
        <v>5</v>
      </c>
      <c r="I256" s="256" t="s">
        <v>24</v>
      </c>
      <c r="J256" s="9" t="s">
        <v>25</v>
      </c>
      <c r="K256" s="9" t="s">
        <v>0</v>
      </c>
      <c r="L256" s="253" t="s">
        <v>31</v>
      </c>
      <c r="M256" s="252"/>
    </row>
    <row r="257" spans="1:13" ht="14.25" customHeight="1">
      <c r="A257" s="165"/>
      <c r="B257" s="160" t="str">
        <f t="shared" si="12"/>
        <v>32ELE</v>
      </c>
      <c r="C257" s="160">
        <f t="shared" si="14"/>
        <v>32</v>
      </c>
      <c r="D257" s="160">
        <f t="shared" si="15"/>
        <v>253</v>
      </c>
      <c r="E257" s="165" t="str">
        <f t="shared" si="13"/>
        <v>ELE</v>
      </c>
      <c r="F257" s="170" t="s">
        <v>460</v>
      </c>
      <c r="G257" s="255" t="s">
        <v>461</v>
      </c>
      <c r="H257" s="9">
        <v>5</v>
      </c>
      <c r="I257" s="256" t="s">
        <v>24</v>
      </c>
      <c r="J257" s="9" t="s">
        <v>25</v>
      </c>
      <c r="K257" s="9" t="s">
        <v>0</v>
      </c>
      <c r="L257" s="253" t="s">
        <v>31</v>
      </c>
      <c r="M257" s="252"/>
    </row>
    <row r="258" spans="1:13" ht="14.25" customHeight="1">
      <c r="A258" s="165"/>
      <c r="B258" s="160" t="str">
        <f t="shared" si="12"/>
        <v>33ELE</v>
      </c>
      <c r="C258" s="160">
        <f t="shared" si="14"/>
        <v>33</v>
      </c>
      <c r="D258" s="160">
        <f t="shared" si="15"/>
        <v>254</v>
      </c>
      <c r="E258" s="165" t="str">
        <f t="shared" si="13"/>
        <v>ELE</v>
      </c>
      <c r="F258" s="170" t="s">
        <v>462</v>
      </c>
      <c r="G258" s="255" t="s">
        <v>3349</v>
      </c>
      <c r="H258" s="9">
        <v>5</v>
      </c>
      <c r="I258" s="256" t="s">
        <v>13</v>
      </c>
      <c r="J258" s="9" t="s">
        <v>25</v>
      </c>
      <c r="K258" s="9" t="s">
        <v>0</v>
      </c>
      <c r="L258" s="253" t="s">
        <v>31</v>
      </c>
      <c r="M258" s="252"/>
    </row>
    <row r="259" spans="1:13" ht="14.25" customHeight="1">
      <c r="A259" s="165"/>
      <c r="B259" s="160" t="str">
        <f t="shared" si="12"/>
        <v>34ELE</v>
      </c>
      <c r="C259" s="160">
        <f t="shared" si="14"/>
        <v>34</v>
      </c>
      <c r="D259" s="160">
        <f t="shared" si="15"/>
        <v>255</v>
      </c>
      <c r="E259" s="165" t="str">
        <f t="shared" si="13"/>
        <v>ELE</v>
      </c>
      <c r="F259" s="170" t="s">
        <v>463</v>
      </c>
      <c r="G259" s="255" t="s">
        <v>464</v>
      </c>
      <c r="H259" s="9">
        <v>5</v>
      </c>
      <c r="I259" s="256" t="s">
        <v>24</v>
      </c>
      <c r="J259" s="9" t="s">
        <v>25</v>
      </c>
      <c r="K259" s="9" t="s">
        <v>0</v>
      </c>
      <c r="L259" s="253" t="s">
        <v>31</v>
      </c>
      <c r="M259" s="252"/>
    </row>
    <row r="260" spans="1:13" ht="14.25" customHeight="1">
      <c r="A260" s="165"/>
      <c r="B260" s="160" t="str">
        <f t="shared" si="12"/>
        <v>35ELE</v>
      </c>
      <c r="C260" s="160">
        <f t="shared" si="14"/>
        <v>35</v>
      </c>
      <c r="D260" s="160">
        <f t="shared" si="15"/>
        <v>256</v>
      </c>
      <c r="E260" s="165" t="str">
        <f t="shared" si="13"/>
        <v>ELE</v>
      </c>
      <c r="F260" s="170" t="s">
        <v>465</v>
      </c>
      <c r="G260" s="255" t="s">
        <v>437</v>
      </c>
      <c r="H260" s="9">
        <v>5</v>
      </c>
      <c r="I260" s="256" t="s">
        <v>24</v>
      </c>
      <c r="J260" s="9" t="s">
        <v>25</v>
      </c>
      <c r="K260" s="9" t="s">
        <v>0</v>
      </c>
      <c r="L260" s="253" t="s">
        <v>31</v>
      </c>
      <c r="M260" s="252"/>
    </row>
    <row r="261" spans="1:13" ht="14.25" customHeight="1">
      <c r="A261" s="165"/>
      <c r="B261" s="160" t="str">
        <f t="shared" si="12"/>
        <v>36ELE</v>
      </c>
      <c r="C261" s="160">
        <f t="shared" si="14"/>
        <v>36</v>
      </c>
      <c r="D261" s="160">
        <f t="shared" si="15"/>
        <v>257</v>
      </c>
      <c r="E261" s="165" t="str">
        <f t="shared" si="13"/>
        <v>ELE</v>
      </c>
      <c r="F261" s="170" t="s">
        <v>466</v>
      </c>
      <c r="G261" s="255" t="s">
        <v>3350</v>
      </c>
      <c r="H261" s="9">
        <v>5</v>
      </c>
      <c r="I261" s="256" t="s">
        <v>13</v>
      </c>
      <c r="J261" s="9" t="s">
        <v>25</v>
      </c>
      <c r="K261" s="9" t="s">
        <v>0</v>
      </c>
      <c r="L261" s="253" t="s">
        <v>31</v>
      </c>
      <c r="M261" s="252"/>
    </row>
    <row r="262" spans="1:13" ht="14.25" customHeight="1">
      <c r="A262" s="165"/>
      <c r="B262" s="160" t="str">
        <f t="shared" ref="B262:B325" si="16">C262&amp;E262</f>
        <v>37ELE</v>
      </c>
      <c r="C262" s="160">
        <f t="shared" si="14"/>
        <v>37</v>
      </c>
      <c r="D262" s="160">
        <f t="shared" si="15"/>
        <v>258</v>
      </c>
      <c r="E262" s="165" t="str">
        <f t="shared" ref="E262:E325" si="17">MID(F262,1,3)</f>
        <v>ELE</v>
      </c>
      <c r="F262" s="170" t="s">
        <v>467</v>
      </c>
      <c r="G262" s="255" t="s">
        <v>3351</v>
      </c>
      <c r="H262" s="9">
        <v>5</v>
      </c>
      <c r="I262" s="256" t="s">
        <v>24</v>
      </c>
      <c r="J262" s="9" t="s">
        <v>25</v>
      </c>
      <c r="K262" s="9" t="s">
        <v>0</v>
      </c>
      <c r="L262" s="253" t="s">
        <v>31</v>
      </c>
      <c r="M262" s="252"/>
    </row>
    <row r="263" spans="1:13" ht="14.25" customHeight="1">
      <c r="A263" s="165"/>
      <c r="B263" s="160" t="str">
        <f t="shared" si="16"/>
        <v>38ELE</v>
      </c>
      <c r="C263" s="160">
        <f t="shared" ref="C263:C326" si="18">IF(E263=E262,C262+1,1)</f>
        <v>38</v>
      </c>
      <c r="D263" s="160">
        <f t="shared" ref="D263:D326" si="19">D262+1</f>
        <v>259</v>
      </c>
      <c r="E263" s="165" t="str">
        <f t="shared" si="17"/>
        <v>ELE</v>
      </c>
      <c r="F263" s="170" t="s">
        <v>468</v>
      </c>
      <c r="G263" s="255" t="s">
        <v>3352</v>
      </c>
      <c r="H263" s="9">
        <v>5</v>
      </c>
      <c r="I263" s="256" t="s">
        <v>24</v>
      </c>
      <c r="J263" s="9" t="s">
        <v>25</v>
      </c>
      <c r="K263" s="9" t="s">
        <v>0</v>
      </c>
      <c r="L263" s="253" t="s">
        <v>31</v>
      </c>
      <c r="M263" s="252"/>
    </row>
    <row r="264" spans="1:13" ht="14.25" customHeight="1">
      <c r="A264" s="165"/>
      <c r="B264" s="160" t="str">
        <f t="shared" si="16"/>
        <v>39ELE</v>
      </c>
      <c r="C264" s="160">
        <f t="shared" si="18"/>
        <v>39</v>
      </c>
      <c r="D264" s="160">
        <f t="shared" si="19"/>
        <v>260</v>
      </c>
      <c r="E264" s="165" t="str">
        <f t="shared" si="17"/>
        <v>ELE</v>
      </c>
      <c r="F264" s="170" t="s">
        <v>469</v>
      </c>
      <c r="G264" s="255" t="s">
        <v>3353</v>
      </c>
      <c r="H264" s="9">
        <v>5</v>
      </c>
      <c r="I264" s="256" t="s">
        <v>24</v>
      </c>
      <c r="J264" s="9" t="s">
        <v>25</v>
      </c>
      <c r="K264" s="9" t="s">
        <v>0</v>
      </c>
      <c r="L264" s="253" t="s">
        <v>31</v>
      </c>
      <c r="M264" s="252"/>
    </row>
    <row r="265" spans="1:13" ht="14.25" customHeight="1">
      <c r="A265" s="165"/>
      <c r="B265" s="160" t="str">
        <f t="shared" si="16"/>
        <v>40ELE</v>
      </c>
      <c r="C265" s="160">
        <f t="shared" si="18"/>
        <v>40</v>
      </c>
      <c r="D265" s="160">
        <f t="shared" si="19"/>
        <v>261</v>
      </c>
      <c r="E265" s="165" t="str">
        <f t="shared" si="17"/>
        <v>ELE</v>
      </c>
      <c r="F265" s="170" t="s">
        <v>2263</v>
      </c>
      <c r="G265" s="255" t="s">
        <v>2264</v>
      </c>
      <c r="H265" s="9">
        <v>5</v>
      </c>
      <c r="I265" s="256" t="s">
        <v>24</v>
      </c>
      <c r="J265" s="9" t="s">
        <v>25</v>
      </c>
      <c r="K265" s="9" t="s">
        <v>0</v>
      </c>
      <c r="L265" s="253" t="s">
        <v>31</v>
      </c>
      <c r="M265" s="252"/>
    </row>
    <row r="266" spans="1:13" ht="14.25" customHeight="1">
      <c r="A266" s="165"/>
      <c r="B266" s="160" t="str">
        <f t="shared" si="16"/>
        <v>1HRT</v>
      </c>
      <c r="C266" s="160">
        <f t="shared" si="18"/>
        <v>1</v>
      </c>
      <c r="D266" s="160">
        <f t="shared" si="19"/>
        <v>262</v>
      </c>
      <c r="E266" s="165" t="str">
        <f t="shared" si="17"/>
        <v>HRT</v>
      </c>
      <c r="F266" s="176" t="s">
        <v>471</v>
      </c>
      <c r="G266" s="248" t="s">
        <v>472</v>
      </c>
      <c r="H266" s="93">
        <v>2</v>
      </c>
      <c r="I266" s="90" t="s">
        <v>29</v>
      </c>
      <c r="J266" s="93" t="s">
        <v>30</v>
      </c>
      <c r="K266" s="93" t="s">
        <v>380</v>
      </c>
      <c r="L266" s="261" t="s">
        <v>31</v>
      </c>
      <c r="M266" s="252"/>
    </row>
    <row r="267" spans="1:13" ht="14.25" customHeight="1">
      <c r="A267" s="165"/>
      <c r="B267" s="160" t="str">
        <f t="shared" si="16"/>
        <v>2HRT</v>
      </c>
      <c r="C267" s="160">
        <f t="shared" si="18"/>
        <v>2</v>
      </c>
      <c r="D267" s="160">
        <f t="shared" si="19"/>
        <v>263</v>
      </c>
      <c r="E267" s="165" t="str">
        <f t="shared" si="17"/>
        <v>HRT</v>
      </c>
      <c r="F267" s="176" t="s">
        <v>473</v>
      </c>
      <c r="G267" s="248" t="s">
        <v>3354</v>
      </c>
      <c r="H267" s="93">
        <v>2</v>
      </c>
      <c r="I267" s="90" t="s">
        <v>29</v>
      </c>
      <c r="J267" s="93" t="s">
        <v>30</v>
      </c>
      <c r="K267" s="93" t="s">
        <v>380</v>
      </c>
      <c r="L267" s="261" t="s">
        <v>31</v>
      </c>
      <c r="M267" s="252"/>
    </row>
    <row r="268" spans="1:13" ht="14.25" customHeight="1">
      <c r="A268" s="165"/>
      <c r="B268" s="160" t="str">
        <f t="shared" si="16"/>
        <v>3HRT</v>
      </c>
      <c r="C268" s="160">
        <f t="shared" si="18"/>
        <v>3</v>
      </c>
      <c r="D268" s="160">
        <f t="shared" si="19"/>
        <v>264</v>
      </c>
      <c r="E268" s="165" t="str">
        <f t="shared" si="17"/>
        <v>HRT</v>
      </c>
      <c r="F268" s="176" t="s">
        <v>474</v>
      </c>
      <c r="G268" s="248" t="s">
        <v>3355</v>
      </c>
      <c r="H268" s="93">
        <v>2</v>
      </c>
      <c r="I268" s="90" t="s">
        <v>29</v>
      </c>
      <c r="J268" s="93" t="s">
        <v>30</v>
      </c>
      <c r="K268" s="93" t="s">
        <v>380</v>
      </c>
      <c r="L268" s="261" t="s">
        <v>31</v>
      </c>
      <c r="M268" s="252"/>
    </row>
    <row r="269" spans="1:13" ht="14.25" customHeight="1">
      <c r="A269" s="165"/>
      <c r="B269" s="160" t="str">
        <f t="shared" si="16"/>
        <v>4HRT</v>
      </c>
      <c r="C269" s="160">
        <f t="shared" si="18"/>
        <v>4</v>
      </c>
      <c r="D269" s="160">
        <f t="shared" si="19"/>
        <v>265</v>
      </c>
      <c r="E269" s="165" t="str">
        <f t="shared" si="17"/>
        <v>HRT</v>
      </c>
      <c r="F269" s="176" t="s">
        <v>475</v>
      </c>
      <c r="G269" s="248" t="s">
        <v>3356</v>
      </c>
      <c r="H269" s="93">
        <v>2</v>
      </c>
      <c r="I269" s="90" t="s">
        <v>29</v>
      </c>
      <c r="J269" s="93" t="s">
        <v>30</v>
      </c>
      <c r="K269" s="93" t="s">
        <v>1</v>
      </c>
      <c r="L269" s="261" t="s">
        <v>14</v>
      </c>
      <c r="M269" s="252"/>
    </row>
    <row r="270" spans="1:13" ht="14.25" customHeight="1">
      <c r="A270" s="165"/>
      <c r="B270" s="160" t="str">
        <f t="shared" si="16"/>
        <v>5HRT</v>
      </c>
      <c r="C270" s="160">
        <f t="shared" si="18"/>
        <v>5</v>
      </c>
      <c r="D270" s="160">
        <f t="shared" si="19"/>
        <v>266</v>
      </c>
      <c r="E270" s="165" t="str">
        <f t="shared" si="17"/>
        <v>HRT</v>
      </c>
      <c r="F270" s="176" t="s">
        <v>476</v>
      </c>
      <c r="G270" s="248" t="s">
        <v>3357</v>
      </c>
      <c r="H270" s="93">
        <v>2</v>
      </c>
      <c r="I270" s="90" t="s">
        <v>29</v>
      </c>
      <c r="J270" s="93" t="s">
        <v>30</v>
      </c>
      <c r="K270" s="93" t="s">
        <v>1</v>
      </c>
      <c r="L270" s="261" t="s">
        <v>14</v>
      </c>
      <c r="M270" s="252"/>
    </row>
    <row r="271" spans="1:13" ht="14.25" customHeight="1">
      <c r="A271" s="165"/>
      <c r="B271" s="160" t="str">
        <f t="shared" si="16"/>
        <v>6HRT</v>
      </c>
      <c r="C271" s="160">
        <f t="shared" si="18"/>
        <v>6</v>
      </c>
      <c r="D271" s="160">
        <f t="shared" si="19"/>
        <v>267</v>
      </c>
      <c r="E271" s="165" t="str">
        <f t="shared" si="17"/>
        <v>HRT</v>
      </c>
      <c r="F271" s="176" t="s">
        <v>477</v>
      </c>
      <c r="G271" s="248" t="s">
        <v>3358</v>
      </c>
      <c r="H271" s="93">
        <v>2</v>
      </c>
      <c r="I271" s="90" t="s">
        <v>29</v>
      </c>
      <c r="J271" s="93" t="s">
        <v>30</v>
      </c>
      <c r="K271" s="93" t="s">
        <v>1</v>
      </c>
      <c r="L271" s="261" t="s">
        <v>14</v>
      </c>
      <c r="M271" s="252"/>
    </row>
    <row r="272" spans="1:13" ht="14.25" customHeight="1">
      <c r="A272" s="165"/>
      <c r="B272" s="160" t="str">
        <f t="shared" si="16"/>
        <v>7HRT</v>
      </c>
      <c r="C272" s="160">
        <f t="shared" si="18"/>
        <v>7</v>
      </c>
      <c r="D272" s="160">
        <f t="shared" si="19"/>
        <v>268</v>
      </c>
      <c r="E272" s="165" t="str">
        <f t="shared" si="17"/>
        <v>HRT</v>
      </c>
      <c r="F272" s="176" t="s">
        <v>480</v>
      </c>
      <c r="G272" s="248" t="s">
        <v>3359</v>
      </c>
      <c r="H272" s="93">
        <v>2</v>
      </c>
      <c r="I272" s="90" t="s">
        <v>29</v>
      </c>
      <c r="J272" s="93" t="s">
        <v>30</v>
      </c>
      <c r="K272" s="93" t="s">
        <v>1</v>
      </c>
      <c r="L272" s="261" t="s">
        <v>14</v>
      </c>
      <c r="M272" s="252"/>
    </row>
    <row r="273" spans="1:13" ht="14.25" customHeight="1">
      <c r="A273" s="165"/>
      <c r="B273" s="160" t="str">
        <f t="shared" si="16"/>
        <v>8HRT</v>
      </c>
      <c r="C273" s="160">
        <f t="shared" si="18"/>
        <v>8</v>
      </c>
      <c r="D273" s="160">
        <f t="shared" si="19"/>
        <v>269</v>
      </c>
      <c r="E273" s="165" t="str">
        <f t="shared" si="17"/>
        <v>HRT</v>
      </c>
      <c r="F273" s="176" t="s">
        <v>478</v>
      </c>
      <c r="G273" s="248" t="s">
        <v>3360</v>
      </c>
      <c r="H273" s="93">
        <v>2</v>
      </c>
      <c r="I273" s="90" t="s">
        <v>29</v>
      </c>
      <c r="J273" s="93" t="s">
        <v>30</v>
      </c>
      <c r="K273" s="93" t="s">
        <v>1</v>
      </c>
      <c r="L273" s="261" t="s">
        <v>14</v>
      </c>
      <c r="M273" s="252"/>
    </row>
    <row r="274" spans="1:13" ht="14.25" customHeight="1">
      <c r="A274" s="165"/>
      <c r="B274" s="160" t="str">
        <f t="shared" si="16"/>
        <v>9HRT</v>
      </c>
      <c r="C274" s="160">
        <f t="shared" si="18"/>
        <v>9</v>
      </c>
      <c r="D274" s="160">
        <f t="shared" si="19"/>
        <v>270</v>
      </c>
      <c r="E274" s="165" t="str">
        <f t="shared" si="17"/>
        <v>HRT</v>
      </c>
      <c r="F274" s="176" t="s">
        <v>479</v>
      </c>
      <c r="G274" s="248" t="s">
        <v>3361</v>
      </c>
      <c r="H274" s="93">
        <v>2</v>
      </c>
      <c r="I274" s="90" t="s">
        <v>29</v>
      </c>
      <c r="J274" s="93" t="s">
        <v>30</v>
      </c>
      <c r="K274" s="93" t="s">
        <v>159</v>
      </c>
      <c r="L274" s="261" t="s">
        <v>14</v>
      </c>
      <c r="M274" s="252"/>
    </row>
    <row r="275" spans="1:13" ht="14.25" customHeight="1">
      <c r="A275" s="165"/>
      <c r="B275" s="160" t="str">
        <f t="shared" si="16"/>
        <v>10HRT</v>
      </c>
      <c r="C275" s="160">
        <f t="shared" si="18"/>
        <v>10</v>
      </c>
      <c r="D275" s="160">
        <f t="shared" si="19"/>
        <v>271</v>
      </c>
      <c r="E275" s="165" t="str">
        <f t="shared" si="17"/>
        <v>HRT</v>
      </c>
      <c r="F275" s="176" t="s">
        <v>942</v>
      </c>
      <c r="G275" s="248" t="s">
        <v>3362</v>
      </c>
      <c r="H275" s="93">
        <v>3</v>
      </c>
      <c r="I275" s="90" t="s">
        <v>13</v>
      </c>
      <c r="J275" s="93" t="s">
        <v>45</v>
      </c>
      <c r="K275" s="93" t="s">
        <v>1</v>
      </c>
      <c r="L275" s="261" t="s">
        <v>14</v>
      </c>
      <c r="M275" s="252"/>
    </row>
    <row r="276" spans="1:13" ht="14.25" customHeight="1">
      <c r="A276" s="165"/>
      <c r="B276" s="160" t="str">
        <f t="shared" si="16"/>
        <v>11HRT</v>
      </c>
      <c r="C276" s="160">
        <f t="shared" si="18"/>
        <v>11</v>
      </c>
      <c r="D276" s="160">
        <f t="shared" si="19"/>
        <v>272</v>
      </c>
      <c r="E276" s="165" t="str">
        <f t="shared" si="17"/>
        <v>HRT</v>
      </c>
      <c r="F276" s="176" t="s">
        <v>481</v>
      </c>
      <c r="G276" s="248" t="s">
        <v>3363</v>
      </c>
      <c r="H276" s="93">
        <v>4</v>
      </c>
      <c r="I276" s="90" t="s">
        <v>17</v>
      </c>
      <c r="J276" s="93" t="s">
        <v>18</v>
      </c>
      <c r="K276" s="93" t="s">
        <v>19</v>
      </c>
      <c r="L276" s="261" t="s">
        <v>31</v>
      </c>
      <c r="M276" s="252"/>
    </row>
    <row r="277" spans="1:13" ht="14.25" customHeight="1">
      <c r="A277" s="165"/>
      <c r="B277" s="160" t="str">
        <f t="shared" si="16"/>
        <v>12HRT</v>
      </c>
      <c r="C277" s="160">
        <f t="shared" si="18"/>
        <v>12</v>
      </c>
      <c r="D277" s="160">
        <f t="shared" si="19"/>
        <v>273</v>
      </c>
      <c r="E277" s="165" t="str">
        <f t="shared" si="17"/>
        <v>HRT</v>
      </c>
      <c r="F277" s="176" t="s">
        <v>484</v>
      </c>
      <c r="G277" s="248" t="s">
        <v>1506</v>
      </c>
      <c r="H277" s="93">
        <v>4</v>
      </c>
      <c r="I277" s="90" t="s">
        <v>17</v>
      </c>
      <c r="J277" s="93" t="s">
        <v>18</v>
      </c>
      <c r="K277" s="93" t="s">
        <v>19</v>
      </c>
      <c r="L277" s="261" t="s">
        <v>31</v>
      </c>
      <c r="M277" s="252"/>
    </row>
    <row r="278" spans="1:13" ht="14.25" customHeight="1">
      <c r="A278" s="165"/>
      <c r="B278" s="160" t="str">
        <f t="shared" si="16"/>
        <v>13HRT</v>
      </c>
      <c r="C278" s="160">
        <f t="shared" si="18"/>
        <v>13</v>
      </c>
      <c r="D278" s="160">
        <f t="shared" si="19"/>
        <v>274</v>
      </c>
      <c r="E278" s="165" t="str">
        <f t="shared" si="17"/>
        <v>HRT</v>
      </c>
      <c r="F278" s="176" t="s">
        <v>485</v>
      </c>
      <c r="G278" s="248" t="s">
        <v>486</v>
      </c>
      <c r="H278" s="93">
        <v>4</v>
      </c>
      <c r="I278" s="90" t="s">
        <v>17</v>
      </c>
      <c r="J278" s="93" t="s">
        <v>18</v>
      </c>
      <c r="K278" s="93" t="s">
        <v>19</v>
      </c>
      <c r="L278" s="261" t="s">
        <v>31</v>
      </c>
      <c r="M278" s="252"/>
    </row>
    <row r="279" spans="1:13" ht="14.25" customHeight="1">
      <c r="A279" s="165"/>
      <c r="B279" s="160" t="str">
        <f t="shared" si="16"/>
        <v>14HRT</v>
      </c>
      <c r="C279" s="160">
        <f t="shared" si="18"/>
        <v>14</v>
      </c>
      <c r="D279" s="160">
        <f t="shared" si="19"/>
        <v>275</v>
      </c>
      <c r="E279" s="165" t="str">
        <f t="shared" si="17"/>
        <v>HRT</v>
      </c>
      <c r="F279" s="176" t="s">
        <v>482</v>
      </c>
      <c r="G279" s="248" t="s">
        <v>3364</v>
      </c>
      <c r="H279" s="93">
        <v>4</v>
      </c>
      <c r="I279" s="90" t="s">
        <v>17</v>
      </c>
      <c r="J279" s="93" t="s">
        <v>18</v>
      </c>
      <c r="K279" s="93" t="s">
        <v>19</v>
      </c>
      <c r="L279" s="261" t="s">
        <v>31</v>
      </c>
      <c r="M279" s="252"/>
    </row>
    <row r="280" spans="1:13" ht="14.25" customHeight="1">
      <c r="A280" s="165"/>
      <c r="B280" s="160" t="str">
        <f t="shared" si="16"/>
        <v>15HRT</v>
      </c>
      <c r="C280" s="160">
        <f t="shared" si="18"/>
        <v>15</v>
      </c>
      <c r="D280" s="160">
        <f t="shared" si="19"/>
        <v>276</v>
      </c>
      <c r="E280" s="165" t="str">
        <f t="shared" si="17"/>
        <v>HRT</v>
      </c>
      <c r="F280" s="176" t="s">
        <v>483</v>
      </c>
      <c r="G280" s="248" t="s">
        <v>3365</v>
      </c>
      <c r="H280" s="93">
        <v>4</v>
      </c>
      <c r="I280" s="90" t="s">
        <v>17</v>
      </c>
      <c r="J280" s="93" t="s">
        <v>18</v>
      </c>
      <c r="K280" s="93" t="s">
        <v>19</v>
      </c>
      <c r="L280" s="261" t="s">
        <v>31</v>
      </c>
      <c r="M280" s="259" t="s">
        <v>3366</v>
      </c>
    </row>
    <row r="281" spans="1:13" ht="14.25" customHeight="1">
      <c r="A281" s="165"/>
      <c r="B281" s="160" t="str">
        <f t="shared" si="16"/>
        <v>16HRT</v>
      </c>
      <c r="C281" s="160">
        <f t="shared" si="18"/>
        <v>16</v>
      </c>
      <c r="D281" s="160">
        <f t="shared" si="19"/>
        <v>277</v>
      </c>
      <c r="E281" s="165" t="str">
        <f t="shared" si="17"/>
        <v>HRT</v>
      </c>
      <c r="F281" s="176" t="s">
        <v>492</v>
      </c>
      <c r="G281" s="248" t="s">
        <v>3367</v>
      </c>
      <c r="H281" s="93">
        <v>5</v>
      </c>
      <c r="I281" s="90" t="s">
        <v>24</v>
      </c>
      <c r="J281" s="93" t="s">
        <v>25</v>
      </c>
      <c r="K281" s="93" t="s">
        <v>0</v>
      </c>
      <c r="L281" s="261" t="s">
        <v>31</v>
      </c>
      <c r="M281" s="252"/>
    </row>
    <row r="282" spans="1:13" ht="14.25" customHeight="1">
      <c r="A282" s="165"/>
      <c r="B282" s="160" t="str">
        <f t="shared" si="16"/>
        <v>17HRT</v>
      </c>
      <c r="C282" s="160">
        <f t="shared" si="18"/>
        <v>17</v>
      </c>
      <c r="D282" s="160">
        <f t="shared" si="19"/>
        <v>278</v>
      </c>
      <c r="E282" s="165" t="str">
        <f t="shared" si="17"/>
        <v>HRT</v>
      </c>
      <c r="F282" s="176" t="s">
        <v>493</v>
      </c>
      <c r="G282" s="248" t="s">
        <v>494</v>
      </c>
      <c r="H282" s="93">
        <v>5</v>
      </c>
      <c r="I282" s="90" t="s">
        <v>24</v>
      </c>
      <c r="J282" s="93" t="s">
        <v>25</v>
      </c>
      <c r="K282" s="93" t="s">
        <v>0</v>
      </c>
      <c r="L282" s="261" t="s">
        <v>31</v>
      </c>
      <c r="M282" s="252"/>
    </row>
    <row r="283" spans="1:13" ht="14.25" customHeight="1">
      <c r="A283" s="165"/>
      <c r="B283" s="160" t="str">
        <f t="shared" si="16"/>
        <v>18HRT</v>
      </c>
      <c r="C283" s="160">
        <f t="shared" si="18"/>
        <v>18</v>
      </c>
      <c r="D283" s="160">
        <f t="shared" si="19"/>
        <v>279</v>
      </c>
      <c r="E283" s="165" t="str">
        <f t="shared" si="17"/>
        <v>HRT</v>
      </c>
      <c r="F283" s="176" t="s">
        <v>495</v>
      </c>
      <c r="G283" s="248" t="s">
        <v>1540</v>
      </c>
      <c r="H283" s="93">
        <v>5</v>
      </c>
      <c r="I283" s="90" t="s">
        <v>24</v>
      </c>
      <c r="J283" s="93" t="s">
        <v>25</v>
      </c>
      <c r="K283" s="93" t="s">
        <v>0</v>
      </c>
      <c r="L283" s="261" t="s">
        <v>31</v>
      </c>
      <c r="M283" s="252"/>
    </row>
    <row r="284" spans="1:13" ht="14.25" customHeight="1">
      <c r="A284" s="165"/>
      <c r="B284" s="160" t="str">
        <f t="shared" si="16"/>
        <v>19HRT</v>
      </c>
      <c r="C284" s="160">
        <f t="shared" si="18"/>
        <v>19</v>
      </c>
      <c r="D284" s="160">
        <f t="shared" si="19"/>
        <v>280</v>
      </c>
      <c r="E284" s="165" t="str">
        <f t="shared" si="17"/>
        <v>HRT</v>
      </c>
      <c r="F284" s="176" t="s">
        <v>496</v>
      </c>
      <c r="G284" s="248" t="s">
        <v>3368</v>
      </c>
      <c r="H284" s="93">
        <v>5</v>
      </c>
      <c r="I284" s="90" t="s">
        <v>24</v>
      </c>
      <c r="J284" s="93" t="s">
        <v>25</v>
      </c>
      <c r="K284" s="93" t="s">
        <v>0</v>
      </c>
      <c r="L284" s="261" t="s">
        <v>31</v>
      </c>
      <c r="M284" s="252"/>
    </row>
    <row r="285" spans="1:13" ht="14.25" customHeight="1">
      <c r="A285" s="165"/>
      <c r="B285" s="160" t="str">
        <f t="shared" si="16"/>
        <v>20HRT</v>
      </c>
      <c r="C285" s="160">
        <f t="shared" si="18"/>
        <v>20</v>
      </c>
      <c r="D285" s="160">
        <f t="shared" si="19"/>
        <v>281</v>
      </c>
      <c r="E285" s="165" t="str">
        <f t="shared" si="17"/>
        <v>HRT</v>
      </c>
      <c r="F285" s="176" t="s">
        <v>499</v>
      </c>
      <c r="G285" s="248" t="s">
        <v>3369</v>
      </c>
      <c r="H285" s="93">
        <v>5</v>
      </c>
      <c r="I285" s="90" t="s">
        <v>24</v>
      </c>
      <c r="J285" s="93" t="s">
        <v>25</v>
      </c>
      <c r="K285" s="93" t="s">
        <v>0</v>
      </c>
      <c r="L285" s="261" t="s">
        <v>31</v>
      </c>
      <c r="M285" s="252"/>
    </row>
    <row r="286" spans="1:13" ht="14.25" customHeight="1">
      <c r="A286" s="165"/>
      <c r="B286" s="160" t="str">
        <f t="shared" si="16"/>
        <v>21HRT</v>
      </c>
      <c r="C286" s="160">
        <f t="shared" si="18"/>
        <v>21</v>
      </c>
      <c r="D286" s="160">
        <f t="shared" si="19"/>
        <v>282</v>
      </c>
      <c r="E286" s="165" t="str">
        <f t="shared" si="17"/>
        <v>HRT</v>
      </c>
      <c r="F286" s="176" t="s">
        <v>487</v>
      </c>
      <c r="G286" s="248" t="s">
        <v>3370</v>
      </c>
      <c r="H286" s="93">
        <v>5</v>
      </c>
      <c r="I286" s="90" t="s">
        <v>24</v>
      </c>
      <c r="J286" s="93" t="s">
        <v>25</v>
      </c>
      <c r="K286" s="93" t="s">
        <v>0</v>
      </c>
      <c r="L286" s="261" t="s">
        <v>31</v>
      </c>
      <c r="M286" s="252"/>
    </row>
    <row r="287" spans="1:13" ht="14.25" customHeight="1">
      <c r="A287" s="165"/>
      <c r="B287" s="160" t="str">
        <f t="shared" si="16"/>
        <v>22HRT</v>
      </c>
      <c r="C287" s="160">
        <f t="shared" si="18"/>
        <v>22</v>
      </c>
      <c r="D287" s="160">
        <f t="shared" si="19"/>
        <v>283</v>
      </c>
      <c r="E287" s="165" t="str">
        <f t="shared" si="17"/>
        <v>HRT</v>
      </c>
      <c r="F287" s="176" t="s">
        <v>489</v>
      </c>
      <c r="G287" s="248" t="s">
        <v>3371</v>
      </c>
      <c r="H287" s="93">
        <v>5</v>
      </c>
      <c r="I287" s="90" t="s">
        <v>24</v>
      </c>
      <c r="J287" s="93" t="s">
        <v>25</v>
      </c>
      <c r="K287" s="93" t="s">
        <v>0</v>
      </c>
      <c r="L287" s="261" t="s">
        <v>31</v>
      </c>
      <c r="M287" s="252"/>
    </row>
    <row r="288" spans="1:13" ht="14.25" customHeight="1">
      <c r="A288" s="165"/>
      <c r="B288" s="160" t="str">
        <f t="shared" si="16"/>
        <v>23HRT</v>
      </c>
      <c r="C288" s="160">
        <f t="shared" si="18"/>
        <v>23</v>
      </c>
      <c r="D288" s="160">
        <f t="shared" si="19"/>
        <v>284</v>
      </c>
      <c r="E288" s="165" t="str">
        <f t="shared" si="17"/>
        <v>HRT</v>
      </c>
      <c r="F288" s="176" t="s">
        <v>490</v>
      </c>
      <c r="G288" s="248" t="s">
        <v>3372</v>
      </c>
      <c r="H288" s="93">
        <v>5</v>
      </c>
      <c r="I288" s="90" t="s">
        <v>24</v>
      </c>
      <c r="J288" s="93" t="s">
        <v>25</v>
      </c>
      <c r="K288" s="93" t="s">
        <v>0</v>
      </c>
      <c r="L288" s="261" t="s">
        <v>31</v>
      </c>
      <c r="M288" s="252"/>
    </row>
    <row r="289" spans="1:13" ht="14.25" customHeight="1">
      <c r="A289" s="165"/>
      <c r="B289" s="160" t="str">
        <f t="shared" si="16"/>
        <v>24HRT</v>
      </c>
      <c r="C289" s="160">
        <f t="shared" si="18"/>
        <v>24</v>
      </c>
      <c r="D289" s="160">
        <f t="shared" si="19"/>
        <v>285</v>
      </c>
      <c r="E289" s="165" t="str">
        <f t="shared" si="17"/>
        <v>HRT</v>
      </c>
      <c r="F289" s="176" t="s">
        <v>491</v>
      </c>
      <c r="G289" s="248" t="s">
        <v>3373</v>
      </c>
      <c r="H289" s="93">
        <v>5</v>
      </c>
      <c r="I289" s="90" t="s">
        <v>24</v>
      </c>
      <c r="J289" s="93" t="s">
        <v>25</v>
      </c>
      <c r="K289" s="93" t="s">
        <v>0</v>
      </c>
      <c r="L289" s="261" t="s">
        <v>31</v>
      </c>
      <c r="M289" s="252"/>
    </row>
    <row r="290" spans="1:13" ht="14.25" customHeight="1">
      <c r="A290" s="165"/>
      <c r="B290" s="160" t="str">
        <f t="shared" si="16"/>
        <v>25HRT</v>
      </c>
      <c r="C290" s="160">
        <f t="shared" si="18"/>
        <v>25</v>
      </c>
      <c r="D290" s="160">
        <f t="shared" si="19"/>
        <v>286</v>
      </c>
      <c r="E290" s="165" t="str">
        <f t="shared" si="17"/>
        <v>HRT</v>
      </c>
      <c r="F290" s="176" t="s">
        <v>497</v>
      </c>
      <c r="G290" s="331" t="s">
        <v>3374</v>
      </c>
      <c r="H290" s="93">
        <v>5</v>
      </c>
      <c r="I290" s="90" t="s">
        <v>24</v>
      </c>
      <c r="J290" s="93" t="s">
        <v>25</v>
      </c>
      <c r="K290" s="93" t="s">
        <v>0</v>
      </c>
      <c r="L290" s="261" t="s">
        <v>31</v>
      </c>
      <c r="M290" s="252"/>
    </row>
    <row r="291" spans="1:13" ht="14.25" customHeight="1">
      <c r="A291" s="165"/>
      <c r="B291" s="160" t="str">
        <f t="shared" si="16"/>
        <v>26HRT</v>
      </c>
      <c r="C291" s="160">
        <f t="shared" si="18"/>
        <v>26</v>
      </c>
      <c r="D291" s="160">
        <f t="shared" si="19"/>
        <v>287</v>
      </c>
      <c r="E291" s="165" t="str">
        <f t="shared" si="17"/>
        <v>HRT</v>
      </c>
      <c r="F291" s="176" t="s">
        <v>498</v>
      </c>
      <c r="G291" s="331" t="s">
        <v>3375</v>
      </c>
      <c r="H291" s="93">
        <v>5</v>
      </c>
      <c r="I291" s="90" t="s">
        <v>24</v>
      </c>
      <c r="J291" s="93" t="s">
        <v>25</v>
      </c>
      <c r="K291" s="93" t="s">
        <v>0</v>
      </c>
      <c r="L291" s="261" t="s">
        <v>31</v>
      </c>
      <c r="M291" s="252"/>
    </row>
    <row r="292" spans="1:13" ht="14.25" customHeight="1">
      <c r="A292" s="165"/>
      <c r="B292" s="160" t="str">
        <f t="shared" si="16"/>
        <v>27HRT</v>
      </c>
      <c r="C292" s="160">
        <f t="shared" si="18"/>
        <v>27</v>
      </c>
      <c r="D292" s="160">
        <f t="shared" si="19"/>
        <v>288</v>
      </c>
      <c r="E292" s="165" t="str">
        <f t="shared" si="17"/>
        <v>HRT</v>
      </c>
      <c r="F292" s="176" t="s">
        <v>2265</v>
      </c>
      <c r="G292" s="331" t="s">
        <v>3376</v>
      </c>
      <c r="H292" s="93">
        <v>5</v>
      </c>
      <c r="I292" s="90" t="s">
        <v>24</v>
      </c>
      <c r="J292" s="93" t="s">
        <v>25</v>
      </c>
      <c r="K292" s="93" t="s">
        <v>0</v>
      </c>
      <c r="L292" s="261" t="s">
        <v>31</v>
      </c>
      <c r="M292" s="252"/>
    </row>
    <row r="293" spans="1:13" ht="14.25" customHeight="1">
      <c r="A293" s="165"/>
      <c r="B293" s="160" t="str">
        <f t="shared" si="16"/>
        <v>1IAA</v>
      </c>
      <c r="C293" s="160">
        <f t="shared" si="18"/>
        <v>1</v>
      </c>
      <c r="D293" s="160">
        <f t="shared" si="19"/>
        <v>289</v>
      </c>
      <c r="E293" s="165" t="str">
        <f t="shared" si="17"/>
        <v>IAA</v>
      </c>
      <c r="F293" s="170" t="s">
        <v>500</v>
      </c>
      <c r="G293" s="255" t="s">
        <v>3377</v>
      </c>
      <c r="H293" s="9">
        <v>2</v>
      </c>
      <c r="I293" s="256" t="s">
        <v>29</v>
      </c>
      <c r="J293" s="9" t="s">
        <v>30</v>
      </c>
      <c r="K293" s="9" t="s">
        <v>1</v>
      </c>
      <c r="L293" s="253" t="s">
        <v>14</v>
      </c>
      <c r="M293" s="252"/>
    </row>
    <row r="294" spans="1:13" ht="14.25" customHeight="1">
      <c r="A294" s="165"/>
      <c r="B294" s="160" t="str">
        <f t="shared" si="16"/>
        <v>2IAA</v>
      </c>
      <c r="C294" s="160">
        <f t="shared" si="18"/>
        <v>2</v>
      </c>
      <c r="D294" s="160">
        <f t="shared" si="19"/>
        <v>290</v>
      </c>
      <c r="E294" s="165" t="str">
        <f t="shared" si="17"/>
        <v>IAA</v>
      </c>
      <c r="F294" s="170" t="s">
        <v>501</v>
      </c>
      <c r="G294" s="255" t="s">
        <v>502</v>
      </c>
      <c r="H294" s="9">
        <v>2</v>
      </c>
      <c r="I294" s="256" t="s">
        <v>29</v>
      </c>
      <c r="J294" s="9" t="s">
        <v>30</v>
      </c>
      <c r="K294" s="9" t="s">
        <v>380</v>
      </c>
      <c r="L294" s="253" t="s">
        <v>14</v>
      </c>
      <c r="M294" s="252"/>
    </row>
    <row r="295" spans="1:13" ht="14.25" customHeight="1">
      <c r="A295" s="165"/>
      <c r="B295" s="160" t="str">
        <f t="shared" si="16"/>
        <v>3IAA</v>
      </c>
      <c r="C295" s="160">
        <f t="shared" si="18"/>
        <v>3</v>
      </c>
      <c r="D295" s="160">
        <f t="shared" si="19"/>
        <v>291</v>
      </c>
      <c r="E295" s="165" t="str">
        <f t="shared" si="17"/>
        <v>IAA</v>
      </c>
      <c r="F295" s="170" t="s">
        <v>503</v>
      </c>
      <c r="G295" s="255" t="s">
        <v>504</v>
      </c>
      <c r="H295" s="9">
        <v>2</v>
      </c>
      <c r="I295" s="256" t="s">
        <v>29</v>
      </c>
      <c r="J295" s="9" t="s">
        <v>30</v>
      </c>
      <c r="K295" s="9" t="s">
        <v>1</v>
      </c>
      <c r="L295" s="253" t="s">
        <v>14</v>
      </c>
      <c r="M295" s="252"/>
    </row>
    <row r="296" spans="1:13" ht="14.25" customHeight="1">
      <c r="A296" s="165"/>
      <c r="B296" s="160" t="str">
        <f t="shared" si="16"/>
        <v>4IAA</v>
      </c>
      <c r="C296" s="160">
        <f t="shared" si="18"/>
        <v>4</v>
      </c>
      <c r="D296" s="160">
        <f t="shared" si="19"/>
        <v>292</v>
      </c>
      <c r="E296" s="165" t="str">
        <f t="shared" si="17"/>
        <v>IAA</v>
      </c>
      <c r="F296" s="170" t="s">
        <v>505</v>
      </c>
      <c r="G296" s="255" t="s">
        <v>3378</v>
      </c>
      <c r="H296" s="9">
        <v>2</v>
      </c>
      <c r="I296" s="256" t="s">
        <v>29</v>
      </c>
      <c r="J296" s="9" t="s">
        <v>30</v>
      </c>
      <c r="K296" s="9" t="s">
        <v>1</v>
      </c>
      <c r="L296" s="253" t="s">
        <v>14</v>
      </c>
      <c r="M296" s="252"/>
    </row>
    <row r="297" spans="1:13" ht="14.25" customHeight="1">
      <c r="A297" s="165"/>
      <c r="B297" s="160" t="str">
        <f t="shared" si="16"/>
        <v>5IAA</v>
      </c>
      <c r="C297" s="160">
        <f t="shared" si="18"/>
        <v>5</v>
      </c>
      <c r="D297" s="160">
        <f t="shared" si="19"/>
        <v>293</v>
      </c>
      <c r="E297" s="165" t="str">
        <f t="shared" si="17"/>
        <v>IAA</v>
      </c>
      <c r="F297" s="170" t="s">
        <v>506</v>
      </c>
      <c r="G297" s="255" t="s">
        <v>3379</v>
      </c>
      <c r="H297" s="9">
        <v>2</v>
      </c>
      <c r="I297" s="256" t="s">
        <v>29</v>
      </c>
      <c r="J297" s="9" t="s">
        <v>30</v>
      </c>
      <c r="K297" s="9" t="s">
        <v>138</v>
      </c>
      <c r="L297" s="253" t="s">
        <v>14</v>
      </c>
      <c r="M297" s="252"/>
    </row>
    <row r="298" spans="1:13" ht="14.25" customHeight="1">
      <c r="A298" s="165"/>
      <c r="B298" s="160" t="str">
        <f t="shared" si="16"/>
        <v>6IAA</v>
      </c>
      <c r="C298" s="160">
        <f t="shared" si="18"/>
        <v>6</v>
      </c>
      <c r="D298" s="160">
        <f t="shared" si="19"/>
        <v>294</v>
      </c>
      <c r="E298" s="165" t="str">
        <f t="shared" si="17"/>
        <v>IAA</v>
      </c>
      <c r="F298" s="170" t="s">
        <v>507</v>
      </c>
      <c r="G298" s="255" t="s">
        <v>508</v>
      </c>
      <c r="H298" s="9">
        <v>2</v>
      </c>
      <c r="I298" s="256" t="s">
        <v>29</v>
      </c>
      <c r="J298" s="9" t="s">
        <v>30</v>
      </c>
      <c r="K298" s="9" t="s">
        <v>380</v>
      </c>
      <c r="L298" s="253" t="s">
        <v>14</v>
      </c>
      <c r="M298" s="252"/>
    </row>
    <row r="299" spans="1:13" ht="14.25" customHeight="1">
      <c r="A299" s="165"/>
      <c r="B299" s="160" t="str">
        <f t="shared" si="16"/>
        <v>7IAA</v>
      </c>
      <c r="C299" s="160">
        <f t="shared" si="18"/>
        <v>7</v>
      </c>
      <c r="D299" s="160">
        <f t="shared" si="19"/>
        <v>295</v>
      </c>
      <c r="E299" s="165" t="str">
        <f t="shared" si="17"/>
        <v>IAA</v>
      </c>
      <c r="F299" s="170" t="s">
        <v>509</v>
      </c>
      <c r="G299" s="255" t="s">
        <v>510</v>
      </c>
      <c r="H299" s="9">
        <v>2</v>
      </c>
      <c r="I299" s="256" t="s">
        <v>29</v>
      </c>
      <c r="J299" s="9" t="s">
        <v>30</v>
      </c>
      <c r="K299" s="9" t="s">
        <v>1</v>
      </c>
      <c r="L299" s="253" t="s">
        <v>14</v>
      </c>
      <c r="M299" s="252"/>
    </row>
    <row r="300" spans="1:13" ht="14.25" customHeight="1">
      <c r="A300" s="165"/>
      <c r="B300" s="160" t="str">
        <f t="shared" si="16"/>
        <v>8IAA</v>
      </c>
      <c r="C300" s="160">
        <f t="shared" si="18"/>
        <v>8</v>
      </c>
      <c r="D300" s="160">
        <f t="shared" si="19"/>
        <v>296</v>
      </c>
      <c r="E300" s="165" t="str">
        <f t="shared" si="17"/>
        <v>IAA</v>
      </c>
      <c r="F300" s="170" t="s">
        <v>2266</v>
      </c>
      <c r="G300" s="255" t="s">
        <v>2267</v>
      </c>
      <c r="H300" s="9">
        <v>2</v>
      </c>
      <c r="I300" s="256" t="s">
        <v>29</v>
      </c>
      <c r="J300" s="9" t="s">
        <v>30</v>
      </c>
      <c r="K300" s="9" t="s">
        <v>380</v>
      </c>
      <c r="L300" s="253" t="s">
        <v>14</v>
      </c>
      <c r="M300" s="252"/>
    </row>
    <row r="301" spans="1:13" ht="14.25" customHeight="1">
      <c r="A301" s="165"/>
      <c r="B301" s="160" t="str">
        <f t="shared" si="16"/>
        <v>9IAA</v>
      </c>
      <c r="C301" s="160">
        <f t="shared" si="18"/>
        <v>9</v>
      </c>
      <c r="D301" s="160">
        <f t="shared" si="19"/>
        <v>297</v>
      </c>
      <c r="E301" s="165" t="str">
        <f t="shared" si="17"/>
        <v>IAA</v>
      </c>
      <c r="F301" s="170" t="s">
        <v>511</v>
      </c>
      <c r="G301" s="255" t="s">
        <v>512</v>
      </c>
      <c r="H301" s="9">
        <v>4</v>
      </c>
      <c r="I301" s="256" t="s">
        <v>17</v>
      </c>
      <c r="J301" s="9" t="s">
        <v>18</v>
      </c>
      <c r="K301" s="9" t="s">
        <v>19</v>
      </c>
      <c r="L301" s="253" t="s">
        <v>14</v>
      </c>
      <c r="M301" s="252"/>
    </row>
    <row r="302" spans="1:13" ht="14.25" customHeight="1">
      <c r="A302" s="165"/>
      <c r="B302" s="160" t="str">
        <f t="shared" si="16"/>
        <v>10IAA</v>
      </c>
      <c r="C302" s="160">
        <f t="shared" si="18"/>
        <v>10</v>
      </c>
      <c r="D302" s="160">
        <f t="shared" si="19"/>
        <v>298</v>
      </c>
      <c r="E302" s="165" t="str">
        <f t="shared" si="17"/>
        <v>IAA</v>
      </c>
      <c r="F302" s="170" t="s">
        <v>513</v>
      </c>
      <c r="G302" s="255" t="s">
        <v>514</v>
      </c>
      <c r="H302" s="9">
        <v>4</v>
      </c>
      <c r="I302" s="256" t="s">
        <v>17</v>
      </c>
      <c r="J302" s="9" t="s">
        <v>18</v>
      </c>
      <c r="K302" s="9" t="s">
        <v>19</v>
      </c>
      <c r="L302" s="253" t="s">
        <v>14</v>
      </c>
      <c r="M302" s="252"/>
    </row>
    <row r="303" spans="1:13" ht="14.25" customHeight="1">
      <c r="A303" s="165"/>
      <c r="B303" s="160" t="str">
        <f t="shared" si="16"/>
        <v>11IAA</v>
      </c>
      <c r="C303" s="160">
        <f t="shared" si="18"/>
        <v>11</v>
      </c>
      <c r="D303" s="160">
        <f t="shared" si="19"/>
        <v>299</v>
      </c>
      <c r="E303" s="165" t="str">
        <f t="shared" si="17"/>
        <v>IAA</v>
      </c>
      <c r="F303" s="170" t="s">
        <v>515</v>
      </c>
      <c r="G303" s="255" t="s">
        <v>3380</v>
      </c>
      <c r="H303" s="9">
        <v>4</v>
      </c>
      <c r="I303" s="256" t="s">
        <v>17</v>
      </c>
      <c r="J303" s="9" t="s">
        <v>18</v>
      </c>
      <c r="K303" s="9" t="s">
        <v>19</v>
      </c>
      <c r="L303" s="253" t="s">
        <v>14</v>
      </c>
      <c r="M303" s="252"/>
    </row>
    <row r="304" spans="1:13" ht="14.25" customHeight="1">
      <c r="A304" s="165"/>
      <c r="B304" s="160" t="str">
        <f t="shared" si="16"/>
        <v>12IAA</v>
      </c>
      <c r="C304" s="160">
        <f t="shared" si="18"/>
        <v>12</v>
      </c>
      <c r="D304" s="160">
        <f t="shared" si="19"/>
        <v>300</v>
      </c>
      <c r="E304" s="165" t="str">
        <f t="shared" si="17"/>
        <v>IAA</v>
      </c>
      <c r="F304" s="170" t="s">
        <v>517</v>
      </c>
      <c r="G304" s="255" t="s">
        <v>3381</v>
      </c>
      <c r="H304" s="9">
        <v>4</v>
      </c>
      <c r="I304" s="256" t="s">
        <v>17</v>
      </c>
      <c r="J304" s="9" t="s">
        <v>18</v>
      </c>
      <c r="K304" s="9" t="s">
        <v>19</v>
      </c>
      <c r="L304" s="253" t="s">
        <v>14</v>
      </c>
      <c r="M304" s="252"/>
    </row>
    <row r="305" spans="1:13" ht="14.25" customHeight="1">
      <c r="A305" s="165"/>
      <c r="B305" s="160" t="str">
        <f t="shared" si="16"/>
        <v>13IAA</v>
      </c>
      <c r="C305" s="160">
        <f t="shared" si="18"/>
        <v>13</v>
      </c>
      <c r="D305" s="160">
        <f t="shared" si="19"/>
        <v>301</v>
      </c>
      <c r="E305" s="165" t="str">
        <f t="shared" si="17"/>
        <v>IAA</v>
      </c>
      <c r="F305" s="170" t="s">
        <v>519</v>
      </c>
      <c r="G305" s="255" t="s">
        <v>520</v>
      </c>
      <c r="H305" s="9">
        <v>4</v>
      </c>
      <c r="I305" s="256" t="s">
        <v>17</v>
      </c>
      <c r="J305" s="9" t="s">
        <v>18</v>
      </c>
      <c r="K305" s="9" t="s">
        <v>19</v>
      </c>
      <c r="L305" s="253" t="s">
        <v>14</v>
      </c>
      <c r="M305" s="252"/>
    </row>
    <row r="306" spans="1:13" ht="14.25" customHeight="1">
      <c r="A306" s="165"/>
      <c r="B306" s="160" t="str">
        <f t="shared" si="16"/>
        <v>14IAA</v>
      </c>
      <c r="C306" s="160">
        <f t="shared" si="18"/>
        <v>14</v>
      </c>
      <c r="D306" s="160">
        <f t="shared" si="19"/>
        <v>302</v>
      </c>
      <c r="E306" s="165" t="str">
        <f t="shared" si="17"/>
        <v>IAA</v>
      </c>
      <c r="F306" s="170" t="s">
        <v>521</v>
      </c>
      <c r="G306" s="255" t="s">
        <v>3382</v>
      </c>
      <c r="H306" s="9">
        <v>4</v>
      </c>
      <c r="I306" s="256" t="s">
        <v>17</v>
      </c>
      <c r="J306" s="9" t="s">
        <v>18</v>
      </c>
      <c r="K306" s="9" t="s">
        <v>19</v>
      </c>
      <c r="L306" s="253" t="s">
        <v>14</v>
      </c>
      <c r="M306" s="252"/>
    </row>
    <row r="307" spans="1:13" ht="14.25" customHeight="1">
      <c r="A307" s="165"/>
      <c r="B307" s="160" t="str">
        <f t="shared" si="16"/>
        <v>15IAA</v>
      </c>
      <c r="C307" s="160">
        <f t="shared" si="18"/>
        <v>15</v>
      </c>
      <c r="D307" s="160">
        <f t="shared" si="19"/>
        <v>303</v>
      </c>
      <c r="E307" s="165" t="str">
        <f t="shared" si="17"/>
        <v>IAA</v>
      </c>
      <c r="F307" s="170" t="s">
        <v>2268</v>
      </c>
      <c r="G307" s="255" t="s">
        <v>3383</v>
      </c>
      <c r="H307" s="9">
        <v>4</v>
      </c>
      <c r="I307" s="256" t="s">
        <v>17</v>
      </c>
      <c r="J307" s="9" t="s">
        <v>18</v>
      </c>
      <c r="K307" s="9" t="s">
        <v>19</v>
      </c>
      <c r="L307" s="253" t="s">
        <v>14</v>
      </c>
      <c r="M307" s="252"/>
    </row>
    <row r="308" spans="1:13" ht="14.25" customHeight="1">
      <c r="A308" s="165"/>
      <c r="B308" s="160" t="str">
        <f t="shared" si="16"/>
        <v>16IAA</v>
      </c>
      <c r="C308" s="160">
        <f t="shared" si="18"/>
        <v>16</v>
      </c>
      <c r="D308" s="160">
        <f t="shared" si="19"/>
        <v>304</v>
      </c>
      <c r="E308" s="165" t="str">
        <f t="shared" si="17"/>
        <v>IAA</v>
      </c>
      <c r="F308" s="175" t="s">
        <v>523</v>
      </c>
      <c r="G308" s="255" t="s">
        <v>3384</v>
      </c>
      <c r="H308" s="9">
        <v>5</v>
      </c>
      <c r="I308" s="256" t="s">
        <v>24</v>
      </c>
      <c r="J308" s="9" t="s">
        <v>25</v>
      </c>
      <c r="K308" s="9" t="s">
        <v>0</v>
      </c>
      <c r="L308" s="253" t="s">
        <v>31</v>
      </c>
      <c r="M308" s="252"/>
    </row>
    <row r="309" spans="1:13" ht="14.25" customHeight="1">
      <c r="A309" s="165"/>
      <c r="B309" s="160" t="str">
        <f t="shared" si="16"/>
        <v>17IAA</v>
      </c>
      <c r="C309" s="160">
        <f t="shared" si="18"/>
        <v>17</v>
      </c>
      <c r="D309" s="160">
        <f t="shared" si="19"/>
        <v>305</v>
      </c>
      <c r="E309" s="165" t="str">
        <f t="shared" si="17"/>
        <v>IAA</v>
      </c>
      <c r="F309" s="175" t="s">
        <v>524</v>
      </c>
      <c r="G309" s="255" t="s">
        <v>3385</v>
      </c>
      <c r="H309" s="9">
        <v>5</v>
      </c>
      <c r="I309" s="256" t="s">
        <v>24</v>
      </c>
      <c r="J309" s="9" t="s">
        <v>25</v>
      </c>
      <c r="K309" s="9" t="s">
        <v>0</v>
      </c>
      <c r="L309" s="253" t="s">
        <v>31</v>
      </c>
      <c r="M309" s="252"/>
    </row>
    <row r="310" spans="1:13" ht="14.25" customHeight="1">
      <c r="A310" s="165"/>
      <c r="B310" s="160" t="str">
        <f t="shared" si="16"/>
        <v>18IAA</v>
      </c>
      <c r="C310" s="160">
        <f t="shared" si="18"/>
        <v>18</v>
      </c>
      <c r="D310" s="160">
        <f t="shared" si="19"/>
        <v>306</v>
      </c>
      <c r="E310" s="165" t="str">
        <f t="shared" si="17"/>
        <v>IAA</v>
      </c>
      <c r="F310" s="175" t="s">
        <v>525</v>
      </c>
      <c r="G310" s="255" t="s">
        <v>526</v>
      </c>
      <c r="H310" s="9">
        <v>5</v>
      </c>
      <c r="I310" s="256" t="s">
        <v>24</v>
      </c>
      <c r="J310" s="9" t="s">
        <v>25</v>
      </c>
      <c r="K310" s="9" t="s">
        <v>0</v>
      </c>
      <c r="L310" s="253" t="s">
        <v>31</v>
      </c>
      <c r="M310" s="252"/>
    </row>
    <row r="311" spans="1:13" ht="14.25" customHeight="1">
      <c r="A311" s="165"/>
      <c r="B311" s="160" t="str">
        <f t="shared" si="16"/>
        <v>19IAA</v>
      </c>
      <c r="C311" s="160">
        <f t="shared" si="18"/>
        <v>19</v>
      </c>
      <c r="D311" s="160">
        <f t="shared" si="19"/>
        <v>307</v>
      </c>
      <c r="E311" s="165" t="str">
        <f t="shared" si="17"/>
        <v>IAA</v>
      </c>
      <c r="F311" s="175" t="s">
        <v>527</v>
      </c>
      <c r="G311" s="255" t="s">
        <v>3386</v>
      </c>
      <c r="H311" s="9">
        <v>5</v>
      </c>
      <c r="I311" s="256" t="s">
        <v>24</v>
      </c>
      <c r="J311" s="9" t="s">
        <v>25</v>
      </c>
      <c r="K311" s="9" t="s">
        <v>0</v>
      </c>
      <c r="L311" s="253" t="s">
        <v>31</v>
      </c>
      <c r="M311" s="252"/>
    </row>
    <row r="312" spans="1:13" ht="14.25" customHeight="1">
      <c r="A312" s="165"/>
      <c r="B312" s="160" t="str">
        <f t="shared" si="16"/>
        <v>20IAA</v>
      </c>
      <c r="C312" s="160">
        <f t="shared" si="18"/>
        <v>20</v>
      </c>
      <c r="D312" s="160">
        <f t="shared" si="19"/>
        <v>308</v>
      </c>
      <c r="E312" s="165" t="str">
        <f t="shared" si="17"/>
        <v>IAA</v>
      </c>
      <c r="F312" s="175" t="s">
        <v>528</v>
      </c>
      <c r="G312" s="255" t="s">
        <v>529</v>
      </c>
      <c r="H312" s="9">
        <v>5</v>
      </c>
      <c r="I312" s="256" t="s">
        <v>24</v>
      </c>
      <c r="J312" s="9" t="s">
        <v>25</v>
      </c>
      <c r="K312" s="9" t="s">
        <v>0</v>
      </c>
      <c r="L312" s="253" t="s">
        <v>31</v>
      </c>
      <c r="M312" s="252"/>
    </row>
    <row r="313" spans="1:13" ht="14.25" customHeight="1">
      <c r="A313" s="165"/>
      <c r="B313" s="160" t="str">
        <f t="shared" si="16"/>
        <v>21IAA</v>
      </c>
      <c r="C313" s="160">
        <f t="shared" si="18"/>
        <v>21</v>
      </c>
      <c r="D313" s="160">
        <f t="shared" si="19"/>
        <v>309</v>
      </c>
      <c r="E313" s="165" t="str">
        <f t="shared" si="17"/>
        <v>IAA</v>
      </c>
      <c r="F313" s="175" t="s">
        <v>2269</v>
      </c>
      <c r="G313" s="255" t="s">
        <v>3387</v>
      </c>
      <c r="H313" s="9">
        <v>5</v>
      </c>
      <c r="I313" s="256" t="s">
        <v>24</v>
      </c>
      <c r="J313" s="9" t="s">
        <v>25</v>
      </c>
      <c r="K313" s="9" t="s">
        <v>0</v>
      </c>
      <c r="L313" s="253" t="s">
        <v>31</v>
      </c>
      <c r="M313" s="252"/>
    </row>
    <row r="314" spans="1:13" ht="14.25" customHeight="1">
      <c r="A314" s="165"/>
      <c r="B314" s="160" t="str">
        <f t="shared" si="16"/>
        <v>1INP</v>
      </c>
      <c r="C314" s="160">
        <f t="shared" si="18"/>
        <v>1</v>
      </c>
      <c r="D314" s="160">
        <f t="shared" si="19"/>
        <v>310</v>
      </c>
      <c r="E314" s="165" t="str">
        <f t="shared" si="17"/>
        <v>INP</v>
      </c>
      <c r="F314" s="170" t="s">
        <v>559</v>
      </c>
      <c r="G314" s="255" t="s">
        <v>560</v>
      </c>
      <c r="H314" s="9">
        <v>4</v>
      </c>
      <c r="I314" s="256" t="s">
        <v>17</v>
      </c>
      <c r="J314" s="9" t="s">
        <v>18</v>
      </c>
      <c r="K314" s="9" t="s">
        <v>19</v>
      </c>
      <c r="L314" s="253" t="s">
        <v>14</v>
      </c>
      <c r="M314" s="252"/>
    </row>
    <row r="315" spans="1:13" ht="14.25" customHeight="1">
      <c r="A315" s="165"/>
      <c r="B315" s="160" t="str">
        <f t="shared" si="16"/>
        <v>2INP</v>
      </c>
      <c r="C315" s="160">
        <f t="shared" si="18"/>
        <v>2</v>
      </c>
      <c r="D315" s="160">
        <f t="shared" si="19"/>
        <v>311</v>
      </c>
      <c r="E315" s="165" t="str">
        <f t="shared" si="17"/>
        <v>INP</v>
      </c>
      <c r="F315" s="170" t="s">
        <v>561</v>
      </c>
      <c r="G315" s="255" t="s">
        <v>562</v>
      </c>
      <c r="H315" s="9">
        <v>4</v>
      </c>
      <c r="I315" s="256" t="s">
        <v>17</v>
      </c>
      <c r="J315" s="9" t="s">
        <v>18</v>
      </c>
      <c r="K315" s="9" t="s">
        <v>19</v>
      </c>
      <c r="L315" s="253" t="s">
        <v>14</v>
      </c>
      <c r="M315" s="252"/>
    </row>
    <row r="316" spans="1:13" ht="14.25" customHeight="1">
      <c r="A316" s="165"/>
      <c r="B316" s="160" t="str">
        <f t="shared" si="16"/>
        <v>3INP</v>
      </c>
      <c r="C316" s="160">
        <f t="shared" si="18"/>
        <v>3</v>
      </c>
      <c r="D316" s="160">
        <f t="shared" si="19"/>
        <v>312</v>
      </c>
      <c r="E316" s="165" t="str">
        <f t="shared" si="17"/>
        <v>INP</v>
      </c>
      <c r="F316" s="170" t="s">
        <v>557</v>
      </c>
      <c r="G316" s="255" t="s">
        <v>558</v>
      </c>
      <c r="H316" s="9">
        <v>4</v>
      </c>
      <c r="I316" s="256" t="s">
        <v>17</v>
      </c>
      <c r="J316" s="9" t="s">
        <v>18</v>
      </c>
      <c r="K316" s="9" t="s">
        <v>19</v>
      </c>
      <c r="L316" s="253" t="s">
        <v>14</v>
      </c>
      <c r="M316" s="252"/>
    </row>
    <row r="317" spans="1:13" ht="14.25" customHeight="1">
      <c r="A317" s="165"/>
      <c r="B317" s="160" t="str">
        <f t="shared" si="16"/>
        <v>4INP</v>
      </c>
      <c r="C317" s="160">
        <f t="shared" si="18"/>
        <v>4</v>
      </c>
      <c r="D317" s="160">
        <f t="shared" si="19"/>
        <v>313</v>
      </c>
      <c r="E317" s="165" t="str">
        <f t="shared" si="17"/>
        <v>INP</v>
      </c>
      <c r="F317" s="170" t="s">
        <v>563</v>
      </c>
      <c r="G317" s="255" t="s">
        <v>564</v>
      </c>
      <c r="H317" s="9">
        <v>5</v>
      </c>
      <c r="I317" s="256" t="s">
        <v>24</v>
      </c>
      <c r="J317" s="9" t="s">
        <v>25</v>
      </c>
      <c r="K317" s="9" t="s">
        <v>0</v>
      </c>
      <c r="L317" s="253" t="s">
        <v>14</v>
      </c>
      <c r="M317" s="252"/>
    </row>
    <row r="318" spans="1:13" ht="14.25" customHeight="1">
      <c r="A318" s="165"/>
      <c r="B318" s="160" t="str">
        <f t="shared" si="16"/>
        <v>5INP</v>
      </c>
      <c r="C318" s="160">
        <f t="shared" si="18"/>
        <v>5</v>
      </c>
      <c r="D318" s="160">
        <f t="shared" si="19"/>
        <v>314</v>
      </c>
      <c r="E318" s="165" t="str">
        <f t="shared" si="17"/>
        <v>INP</v>
      </c>
      <c r="F318" s="170" t="s">
        <v>568</v>
      </c>
      <c r="G318" s="255" t="s">
        <v>3388</v>
      </c>
      <c r="H318" s="9">
        <v>5</v>
      </c>
      <c r="I318" s="256" t="s">
        <v>24</v>
      </c>
      <c r="J318" s="9" t="s">
        <v>25</v>
      </c>
      <c r="K318" s="9" t="s">
        <v>0</v>
      </c>
      <c r="L318" s="253" t="s">
        <v>14</v>
      </c>
      <c r="M318" s="259" t="s">
        <v>3389</v>
      </c>
    </row>
    <row r="319" spans="1:13" ht="14.25" customHeight="1">
      <c r="A319" s="165"/>
      <c r="B319" s="160" t="str">
        <f t="shared" si="16"/>
        <v>6INP</v>
      </c>
      <c r="C319" s="160">
        <f t="shared" si="18"/>
        <v>6</v>
      </c>
      <c r="D319" s="160">
        <f t="shared" si="19"/>
        <v>315</v>
      </c>
      <c r="E319" s="165" t="str">
        <f t="shared" si="17"/>
        <v>INP</v>
      </c>
      <c r="F319" s="170" t="s">
        <v>565</v>
      </c>
      <c r="G319" s="255" t="s">
        <v>3390</v>
      </c>
      <c r="H319" s="9">
        <v>5</v>
      </c>
      <c r="I319" s="256" t="s">
        <v>24</v>
      </c>
      <c r="J319" s="9" t="s">
        <v>25</v>
      </c>
      <c r="K319" s="9" t="s">
        <v>0</v>
      </c>
      <c r="L319" s="253" t="s">
        <v>14</v>
      </c>
      <c r="M319" s="252"/>
    </row>
    <row r="320" spans="1:13" ht="14.25" customHeight="1">
      <c r="A320" s="165"/>
      <c r="B320" s="160" t="str">
        <f t="shared" si="16"/>
        <v>7INP</v>
      </c>
      <c r="C320" s="160">
        <f t="shared" si="18"/>
        <v>7</v>
      </c>
      <c r="D320" s="160">
        <f t="shared" si="19"/>
        <v>316</v>
      </c>
      <c r="E320" s="165" t="str">
        <f t="shared" si="17"/>
        <v>INP</v>
      </c>
      <c r="F320" s="170" t="s">
        <v>566</v>
      </c>
      <c r="G320" s="255" t="s">
        <v>3391</v>
      </c>
      <c r="H320" s="9">
        <v>5</v>
      </c>
      <c r="I320" s="256" t="s">
        <v>24</v>
      </c>
      <c r="J320" s="9" t="s">
        <v>25</v>
      </c>
      <c r="K320" s="9" t="s">
        <v>0</v>
      </c>
      <c r="L320" s="253" t="s">
        <v>14</v>
      </c>
      <c r="M320" s="252"/>
    </row>
    <row r="321" spans="1:13" ht="14.25" customHeight="1">
      <c r="A321" s="165"/>
      <c r="B321" s="160" t="str">
        <f t="shared" si="16"/>
        <v>8INP</v>
      </c>
      <c r="C321" s="160">
        <f t="shared" si="18"/>
        <v>8</v>
      </c>
      <c r="D321" s="160">
        <f t="shared" si="19"/>
        <v>317</v>
      </c>
      <c r="E321" s="165" t="str">
        <f t="shared" si="17"/>
        <v>INP</v>
      </c>
      <c r="F321" s="170" t="s">
        <v>567</v>
      </c>
      <c r="G321" s="255" t="s">
        <v>3392</v>
      </c>
      <c r="H321" s="9">
        <v>5</v>
      </c>
      <c r="I321" s="256" t="s">
        <v>24</v>
      </c>
      <c r="J321" s="9" t="s">
        <v>25</v>
      </c>
      <c r="K321" s="9" t="s">
        <v>0</v>
      </c>
      <c r="L321" s="253" t="s">
        <v>14</v>
      </c>
      <c r="M321" s="252"/>
    </row>
    <row r="322" spans="1:13" ht="14.25" customHeight="1">
      <c r="A322" s="165"/>
      <c r="B322" s="160" t="str">
        <f t="shared" si="16"/>
        <v>1INT</v>
      </c>
      <c r="C322" s="160">
        <f t="shared" si="18"/>
        <v>1</v>
      </c>
      <c r="D322" s="160">
        <f t="shared" si="19"/>
        <v>318</v>
      </c>
      <c r="E322" s="165" t="str">
        <f t="shared" si="17"/>
        <v>INT</v>
      </c>
      <c r="F322" s="170" t="s">
        <v>530</v>
      </c>
      <c r="G322" s="255" t="s">
        <v>531</v>
      </c>
      <c r="H322" s="9">
        <v>2</v>
      </c>
      <c r="I322" s="256" t="s">
        <v>29</v>
      </c>
      <c r="J322" s="9" t="s">
        <v>30</v>
      </c>
      <c r="K322" s="9" t="s">
        <v>1</v>
      </c>
      <c r="L322" s="253" t="s">
        <v>14</v>
      </c>
      <c r="M322" s="252"/>
    </row>
    <row r="323" spans="1:13" ht="14.25" customHeight="1">
      <c r="A323" s="165"/>
      <c r="B323" s="160" t="str">
        <f t="shared" si="16"/>
        <v>2INT</v>
      </c>
      <c r="C323" s="160">
        <f t="shared" si="18"/>
        <v>2</v>
      </c>
      <c r="D323" s="160">
        <f t="shared" si="19"/>
        <v>319</v>
      </c>
      <c r="E323" s="165" t="str">
        <f t="shared" si="17"/>
        <v>INT</v>
      </c>
      <c r="F323" s="170" t="s">
        <v>532</v>
      </c>
      <c r="G323" s="255" t="s">
        <v>3393</v>
      </c>
      <c r="H323" s="9">
        <v>3</v>
      </c>
      <c r="I323" s="256" t="s">
        <v>13</v>
      </c>
      <c r="J323" s="9" t="s">
        <v>45</v>
      </c>
      <c r="K323" s="9" t="s">
        <v>1</v>
      </c>
      <c r="L323" s="253" t="s">
        <v>31</v>
      </c>
      <c r="M323" s="252"/>
    </row>
    <row r="324" spans="1:13" ht="14.25" customHeight="1">
      <c r="A324" s="165"/>
      <c r="B324" s="160" t="str">
        <f t="shared" si="16"/>
        <v>3INT</v>
      </c>
      <c r="C324" s="160">
        <f t="shared" si="18"/>
        <v>3</v>
      </c>
      <c r="D324" s="160">
        <f t="shared" si="19"/>
        <v>320</v>
      </c>
      <c r="E324" s="165" t="str">
        <f t="shared" si="17"/>
        <v>INT</v>
      </c>
      <c r="F324" s="170" t="s">
        <v>533</v>
      </c>
      <c r="G324" s="255" t="s">
        <v>3394</v>
      </c>
      <c r="H324" s="9">
        <v>3</v>
      </c>
      <c r="I324" s="256" t="s">
        <v>13</v>
      </c>
      <c r="J324" s="9" t="s">
        <v>45</v>
      </c>
      <c r="K324" s="9" t="s">
        <v>1</v>
      </c>
      <c r="L324" s="253" t="s">
        <v>31</v>
      </c>
      <c r="M324" s="252"/>
    </row>
    <row r="325" spans="1:13" ht="14.25" customHeight="1">
      <c r="A325" s="165"/>
      <c r="B325" s="160" t="str">
        <f t="shared" si="16"/>
        <v>4INT</v>
      </c>
      <c r="C325" s="160">
        <f t="shared" si="18"/>
        <v>4</v>
      </c>
      <c r="D325" s="160">
        <f t="shared" si="19"/>
        <v>321</v>
      </c>
      <c r="E325" s="165" t="str">
        <f t="shared" si="17"/>
        <v>INT</v>
      </c>
      <c r="F325" s="170" t="s">
        <v>534</v>
      </c>
      <c r="G325" s="255" t="s">
        <v>535</v>
      </c>
      <c r="H325" s="9">
        <v>4</v>
      </c>
      <c r="I325" s="256" t="s">
        <v>17</v>
      </c>
      <c r="J325" s="9" t="s">
        <v>18</v>
      </c>
      <c r="K325" s="9" t="s">
        <v>19</v>
      </c>
      <c r="L325" s="253" t="s">
        <v>31</v>
      </c>
      <c r="M325" s="252"/>
    </row>
    <row r="326" spans="1:13" ht="14.25" customHeight="1">
      <c r="A326" s="165"/>
      <c r="B326" s="160" t="str">
        <f t="shared" ref="B326:B389" si="20">C326&amp;E326</f>
        <v>5INT</v>
      </c>
      <c r="C326" s="160">
        <f t="shared" si="18"/>
        <v>5</v>
      </c>
      <c r="D326" s="160">
        <f t="shared" si="19"/>
        <v>322</v>
      </c>
      <c r="E326" s="165" t="str">
        <f t="shared" ref="E326:E389" si="21">MID(F326,1,3)</f>
        <v>INT</v>
      </c>
      <c r="F326" s="170" t="s">
        <v>536</v>
      </c>
      <c r="G326" s="255" t="s">
        <v>537</v>
      </c>
      <c r="H326" s="9">
        <v>4</v>
      </c>
      <c r="I326" s="256" t="s">
        <v>17</v>
      </c>
      <c r="J326" s="9" t="s">
        <v>18</v>
      </c>
      <c r="K326" s="9" t="s">
        <v>19</v>
      </c>
      <c r="L326" s="253" t="s">
        <v>31</v>
      </c>
      <c r="M326" s="252"/>
    </row>
    <row r="327" spans="1:13" ht="14.25" customHeight="1">
      <c r="A327" s="165"/>
      <c r="B327" s="160" t="str">
        <f t="shared" si="20"/>
        <v>6INT</v>
      </c>
      <c r="C327" s="160">
        <f t="shared" ref="C327:C390" si="22">IF(E327=E326,C326+1,1)</f>
        <v>6</v>
      </c>
      <c r="D327" s="160">
        <f t="shared" ref="D327:D390" si="23">D326+1</f>
        <v>323</v>
      </c>
      <c r="E327" s="165" t="str">
        <f t="shared" si="21"/>
        <v>INT</v>
      </c>
      <c r="F327" s="170" t="s">
        <v>538</v>
      </c>
      <c r="G327" s="255" t="s">
        <v>3395</v>
      </c>
      <c r="H327" s="9">
        <v>4</v>
      </c>
      <c r="I327" s="256" t="s">
        <v>17</v>
      </c>
      <c r="J327" s="9" t="s">
        <v>18</v>
      </c>
      <c r="K327" s="9" t="s">
        <v>19</v>
      </c>
      <c r="L327" s="253" t="s">
        <v>31</v>
      </c>
      <c r="M327" s="252"/>
    </row>
    <row r="328" spans="1:13" ht="14.25" customHeight="1">
      <c r="A328" s="165"/>
      <c r="B328" s="160" t="str">
        <f t="shared" si="20"/>
        <v>7INT</v>
      </c>
      <c r="C328" s="160">
        <f t="shared" si="22"/>
        <v>7</v>
      </c>
      <c r="D328" s="160">
        <f t="shared" si="23"/>
        <v>324</v>
      </c>
      <c r="E328" s="165" t="str">
        <f t="shared" si="21"/>
        <v>INT</v>
      </c>
      <c r="F328" s="170" t="s">
        <v>539</v>
      </c>
      <c r="G328" s="255" t="s">
        <v>3396</v>
      </c>
      <c r="H328" s="9">
        <v>4</v>
      </c>
      <c r="I328" s="256" t="s">
        <v>17</v>
      </c>
      <c r="J328" s="9" t="s">
        <v>18</v>
      </c>
      <c r="K328" s="9" t="s">
        <v>19</v>
      </c>
      <c r="L328" s="253" t="s">
        <v>31</v>
      </c>
      <c r="M328" s="252"/>
    </row>
    <row r="329" spans="1:13" ht="14.25" customHeight="1">
      <c r="A329" s="165"/>
      <c r="B329" s="160" t="str">
        <f t="shared" si="20"/>
        <v>8INT</v>
      </c>
      <c r="C329" s="160">
        <f t="shared" si="22"/>
        <v>8</v>
      </c>
      <c r="D329" s="160">
        <f t="shared" si="23"/>
        <v>325</v>
      </c>
      <c r="E329" s="165" t="str">
        <f t="shared" si="21"/>
        <v>INT</v>
      </c>
      <c r="F329" s="170" t="s">
        <v>540</v>
      </c>
      <c r="G329" s="255" t="s">
        <v>3397</v>
      </c>
      <c r="H329" s="9">
        <v>4</v>
      </c>
      <c r="I329" s="256" t="s">
        <v>17</v>
      </c>
      <c r="J329" s="9" t="s">
        <v>18</v>
      </c>
      <c r="K329" s="9" t="s">
        <v>19</v>
      </c>
      <c r="L329" s="253" t="s">
        <v>31</v>
      </c>
      <c r="M329" s="252"/>
    </row>
    <row r="330" spans="1:13" ht="14.25" customHeight="1">
      <c r="A330" s="165"/>
      <c r="B330" s="160" t="str">
        <f t="shared" si="20"/>
        <v>9INT</v>
      </c>
      <c r="C330" s="160">
        <f t="shared" si="22"/>
        <v>9</v>
      </c>
      <c r="D330" s="160">
        <f t="shared" si="23"/>
        <v>326</v>
      </c>
      <c r="E330" s="165" t="str">
        <f t="shared" si="21"/>
        <v>INT</v>
      </c>
      <c r="F330" s="170" t="s">
        <v>541</v>
      </c>
      <c r="G330" s="255" t="s">
        <v>3398</v>
      </c>
      <c r="H330" s="9">
        <v>5</v>
      </c>
      <c r="I330" s="256" t="s">
        <v>24</v>
      </c>
      <c r="J330" s="9" t="s">
        <v>25</v>
      </c>
      <c r="K330" s="9" t="s">
        <v>0</v>
      </c>
      <c r="L330" s="253" t="s">
        <v>31</v>
      </c>
      <c r="M330" s="252"/>
    </row>
    <row r="331" spans="1:13" ht="14.25" customHeight="1">
      <c r="A331" s="165"/>
      <c r="B331" s="160" t="str">
        <f t="shared" si="20"/>
        <v>10INT</v>
      </c>
      <c r="C331" s="160">
        <f t="shared" si="22"/>
        <v>10</v>
      </c>
      <c r="D331" s="160">
        <f t="shared" si="23"/>
        <v>327</v>
      </c>
      <c r="E331" s="165" t="str">
        <f t="shared" si="21"/>
        <v>INT</v>
      </c>
      <c r="F331" s="170" t="s">
        <v>542</v>
      </c>
      <c r="G331" s="255" t="s">
        <v>3399</v>
      </c>
      <c r="H331" s="9">
        <v>5</v>
      </c>
      <c r="I331" s="256" t="s">
        <v>24</v>
      </c>
      <c r="J331" s="9" t="s">
        <v>25</v>
      </c>
      <c r="K331" s="9" t="s">
        <v>0</v>
      </c>
      <c r="L331" s="253" t="s">
        <v>31</v>
      </c>
      <c r="M331" s="252"/>
    </row>
    <row r="332" spans="1:13" ht="14.25" customHeight="1">
      <c r="A332" s="165"/>
      <c r="B332" s="160" t="str">
        <f t="shared" si="20"/>
        <v>11INT</v>
      </c>
      <c r="C332" s="160">
        <f t="shared" si="22"/>
        <v>11</v>
      </c>
      <c r="D332" s="160">
        <f t="shared" si="23"/>
        <v>328</v>
      </c>
      <c r="E332" s="165" t="str">
        <f t="shared" si="21"/>
        <v>INT</v>
      </c>
      <c r="F332" s="170" t="s">
        <v>545</v>
      </c>
      <c r="G332" s="255" t="s">
        <v>546</v>
      </c>
      <c r="H332" s="9">
        <v>5</v>
      </c>
      <c r="I332" s="256" t="s">
        <v>24</v>
      </c>
      <c r="J332" s="9" t="s">
        <v>25</v>
      </c>
      <c r="K332" s="9" t="s">
        <v>0</v>
      </c>
      <c r="L332" s="253" t="s">
        <v>31</v>
      </c>
      <c r="M332" s="252"/>
    </row>
    <row r="333" spans="1:13" ht="14.25" customHeight="1">
      <c r="A333" s="165"/>
      <c r="B333" s="160" t="str">
        <f t="shared" si="20"/>
        <v>12INT</v>
      </c>
      <c r="C333" s="160">
        <f t="shared" si="22"/>
        <v>12</v>
      </c>
      <c r="D333" s="160">
        <f t="shared" si="23"/>
        <v>329</v>
      </c>
      <c r="E333" s="165" t="str">
        <f t="shared" si="21"/>
        <v>INT</v>
      </c>
      <c r="F333" s="170" t="s">
        <v>547</v>
      </c>
      <c r="G333" s="255" t="s">
        <v>3400</v>
      </c>
      <c r="H333" s="9">
        <v>5</v>
      </c>
      <c r="I333" s="256" t="s">
        <v>24</v>
      </c>
      <c r="J333" s="9" t="s">
        <v>25</v>
      </c>
      <c r="K333" s="9" t="s">
        <v>0</v>
      </c>
      <c r="L333" s="253" t="s">
        <v>31</v>
      </c>
      <c r="M333" s="252"/>
    </row>
    <row r="334" spans="1:13" ht="14.25" customHeight="1">
      <c r="A334" s="165"/>
      <c r="B334" s="160" t="str">
        <f t="shared" si="20"/>
        <v>13INT</v>
      </c>
      <c r="C334" s="160">
        <f t="shared" si="22"/>
        <v>13</v>
      </c>
      <c r="D334" s="160">
        <f t="shared" si="23"/>
        <v>330</v>
      </c>
      <c r="E334" s="165" t="str">
        <f t="shared" si="21"/>
        <v>INT</v>
      </c>
      <c r="F334" s="170" t="s">
        <v>548</v>
      </c>
      <c r="G334" s="255" t="s">
        <v>549</v>
      </c>
      <c r="H334" s="9">
        <v>5</v>
      </c>
      <c r="I334" s="256" t="s">
        <v>24</v>
      </c>
      <c r="J334" s="9" t="s">
        <v>25</v>
      </c>
      <c r="K334" s="9" t="s">
        <v>0</v>
      </c>
      <c r="L334" s="253" t="s">
        <v>14</v>
      </c>
      <c r="M334" s="252"/>
    </row>
    <row r="335" spans="1:13" ht="14.25" customHeight="1">
      <c r="A335" s="165"/>
      <c r="B335" s="160" t="str">
        <f t="shared" si="20"/>
        <v>14INT</v>
      </c>
      <c r="C335" s="160">
        <f t="shared" si="22"/>
        <v>14</v>
      </c>
      <c r="D335" s="160">
        <f t="shared" si="23"/>
        <v>331</v>
      </c>
      <c r="E335" s="165" t="str">
        <f t="shared" si="21"/>
        <v>INT</v>
      </c>
      <c r="F335" s="170" t="s">
        <v>543</v>
      </c>
      <c r="G335" s="255" t="s">
        <v>3401</v>
      </c>
      <c r="H335" s="9">
        <v>5</v>
      </c>
      <c r="I335" s="256" t="s">
        <v>24</v>
      </c>
      <c r="J335" s="9" t="s">
        <v>25</v>
      </c>
      <c r="K335" s="9" t="s">
        <v>0</v>
      </c>
      <c r="L335" s="253" t="s">
        <v>31</v>
      </c>
      <c r="M335" s="252"/>
    </row>
    <row r="336" spans="1:13" ht="14.25" customHeight="1">
      <c r="A336" s="165"/>
      <c r="B336" s="160" t="str">
        <f t="shared" si="20"/>
        <v>15INT</v>
      </c>
      <c r="C336" s="160">
        <f t="shared" si="22"/>
        <v>15</v>
      </c>
      <c r="D336" s="160">
        <f t="shared" si="23"/>
        <v>332</v>
      </c>
      <c r="E336" s="165" t="str">
        <f t="shared" si="21"/>
        <v>INT</v>
      </c>
      <c r="F336" s="170" t="s">
        <v>550</v>
      </c>
      <c r="G336" s="255" t="s">
        <v>3402</v>
      </c>
      <c r="H336" s="9">
        <v>5</v>
      </c>
      <c r="I336" s="256" t="s">
        <v>24</v>
      </c>
      <c r="J336" s="9" t="s">
        <v>25</v>
      </c>
      <c r="K336" s="9" t="s">
        <v>0</v>
      </c>
      <c r="L336" s="253" t="s">
        <v>31</v>
      </c>
      <c r="M336" s="252"/>
    </row>
    <row r="337" spans="1:13" ht="14.25" customHeight="1">
      <c r="A337" s="165"/>
      <c r="B337" s="160" t="str">
        <f t="shared" si="20"/>
        <v>16INT</v>
      </c>
      <c r="C337" s="160">
        <f t="shared" si="22"/>
        <v>16</v>
      </c>
      <c r="D337" s="160">
        <f t="shared" si="23"/>
        <v>333</v>
      </c>
      <c r="E337" s="165" t="str">
        <f t="shared" si="21"/>
        <v>INT</v>
      </c>
      <c r="F337" s="170" t="s">
        <v>551</v>
      </c>
      <c r="G337" s="255" t="s">
        <v>3403</v>
      </c>
      <c r="H337" s="9">
        <v>5</v>
      </c>
      <c r="I337" s="256" t="s">
        <v>24</v>
      </c>
      <c r="J337" s="9" t="s">
        <v>25</v>
      </c>
      <c r="K337" s="9" t="s">
        <v>0</v>
      </c>
      <c r="L337" s="253" t="s">
        <v>31</v>
      </c>
      <c r="M337" s="252"/>
    </row>
    <row r="338" spans="1:13" ht="14.25" customHeight="1">
      <c r="A338" s="165"/>
      <c r="B338" s="160" t="str">
        <f t="shared" si="20"/>
        <v>17INT</v>
      </c>
      <c r="C338" s="160">
        <f t="shared" si="22"/>
        <v>17</v>
      </c>
      <c r="D338" s="160">
        <f t="shared" si="23"/>
        <v>334</v>
      </c>
      <c r="E338" s="165" t="str">
        <f t="shared" si="21"/>
        <v>INT</v>
      </c>
      <c r="F338" s="170" t="s">
        <v>552</v>
      </c>
      <c r="G338" s="255" t="s">
        <v>3404</v>
      </c>
      <c r="H338" s="9">
        <v>5</v>
      </c>
      <c r="I338" s="256" t="s">
        <v>24</v>
      </c>
      <c r="J338" s="9" t="s">
        <v>25</v>
      </c>
      <c r="K338" s="9" t="s">
        <v>0</v>
      </c>
      <c r="L338" s="253" t="s">
        <v>31</v>
      </c>
      <c r="M338" s="252"/>
    </row>
    <row r="339" spans="1:13" ht="14.25" customHeight="1">
      <c r="A339" s="165"/>
      <c r="B339" s="160" t="str">
        <f t="shared" si="20"/>
        <v>18INT</v>
      </c>
      <c r="C339" s="160">
        <f t="shared" si="22"/>
        <v>18</v>
      </c>
      <c r="D339" s="160">
        <f t="shared" si="23"/>
        <v>335</v>
      </c>
      <c r="E339" s="165" t="str">
        <f t="shared" si="21"/>
        <v>INT</v>
      </c>
      <c r="F339" s="170" t="s">
        <v>554</v>
      </c>
      <c r="G339" s="255" t="s">
        <v>3405</v>
      </c>
      <c r="H339" s="9">
        <v>5</v>
      </c>
      <c r="I339" s="256" t="s">
        <v>24</v>
      </c>
      <c r="J339" s="9" t="s">
        <v>25</v>
      </c>
      <c r="K339" s="9" t="s">
        <v>0</v>
      </c>
      <c r="L339" s="253" t="s">
        <v>31</v>
      </c>
      <c r="M339" s="252"/>
    </row>
    <row r="340" spans="1:13" ht="14.25" customHeight="1">
      <c r="A340" s="165"/>
      <c r="B340" s="160" t="str">
        <f t="shared" si="20"/>
        <v>19INT</v>
      </c>
      <c r="C340" s="160">
        <f t="shared" si="22"/>
        <v>19</v>
      </c>
      <c r="D340" s="160">
        <f t="shared" si="23"/>
        <v>336</v>
      </c>
      <c r="E340" s="165" t="str">
        <f t="shared" si="21"/>
        <v>INT</v>
      </c>
      <c r="F340" s="170" t="s">
        <v>555</v>
      </c>
      <c r="G340" s="255" t="s">
        <v>3406</v>
      </c>
      <c r="H340" s="9">
        <v>5</v>
      </c>
      <c r="I340" s="256" t="s">
        <v>24</v>
      </c>
      <c r="J340" s="9" t="s">
        <v>25</v>
      </c>
      <c r="K340" s="9" t="s">
        <v>0</v>
      </c>
      <c r="L340" s="253" t="s">
        <v>31</v>
      </c>
      <c r="M340" s="252"/>
    </row>
    <row r="341" spans="1:13" ht="14.25" customHeight="1">
      <c r="A341" s="165"/>
      <c r="B341" s="160" t="str">
        <f t="shared" si="20"/>
        <v>20INT</v>
      </c>
      <c r="C341" s="160">
        <f t="shared" si="22"/>
        <v>20</v>
      </c>
      <c r="D341" s="160">
        <f t="shared" si="23"/>
        <v>337</v>
      </c>
      <c r="E341" s="165" t="str">
        <f t="shared" si="21"/>
        <v>INT</v>
      </c>
      <c r="F341" s="170" t="s">
        <v>556</v>
      </c>
      <c r="G341" s="255" t="s">
        <v>3407</v>
      </c>
      <c r="H341" s="9">
        <v>5</v>
      </c>
      <c r="I341" s="256" t="s">
        <v>24</v>
      </c>
      <c r="J341" s="9" t="s">
        <v>25</v>
      </c>
      <c r="K341" s="9" t="s">
        <v>0</v>
      </c>
      <c r="L341" s="253" t="s">
        <v>31</v>
      </c>
      <c r="M341" s="252"/>
    </row>
    <row r="342" spans="1:13" ht="14.25" customHeight="1">
      <c r="A342" s="165"/>
      <c r="B342" s="160" t="str">
        <f t="shared" si="20"/>
        <v>21INT</v>
      </c>
      <c r="C342" s="160">
        <f t="shared" si="22"/>
        <v>21</v>
      </c>
      <c r="D342" s="160">
        <f t="shared" si="23"/>
        <v>338</v>
      </c>
      <c r="E342" s="165" t="str">
        <f t="shared" si="21"/>
        <v>INT</v>
      </c>
      <c r="F342" s="170" t="s">
        <v>544</v>
      </c>
      <c r="G342" s="255" t="s">
        <v>3408</v>
      </c>
      <c r="H342" s="9">
        <v>5</v>
      </c>
      <c r="I342" s="256" t="s">
        <v>24</v>
      </c>
      <c r="J342" s="9" t="s">
        <v>25</v>
      </c>
      <c r="K342" s="9" t="s">
        <v>0</v>
      </c>
      <c r="L342" s="253" t="s">
        <v>31</v>
      </c>
      <c r="M342" s="252"/>
    </row>
    <row r="343" spans="1:13" ht="14.25" customHeight="1">
      <c r="A343" s="165"/>
      <c r="B343" s="160" t="str">
        <f t="shared" si="20"/>
        <v>22INT</v>
      </c>
      <c r="C343" s="160">
        <f t="shared" si="22"/>
        <v>22</v>
      </c>
      <c r="D343" s="160">
        <f t="shared" si="23"/>
        <v>339</v>
      </c>
      <c r="E343" s="165" t="str">
        <f t="shared" si="21"/>
        <v>INT</v>
      </c>
      <c r="F343" s="170" t="s">
        <v>2270</v>
      </c>
      <c r="G343" s="255" t="s">
        <v>3409</v>
      </c>
      <c r="H343" s="9">
        <v>5</v>
      </c>
      <c r="I343" s="256" t="s">
        <v>24</v>
      </c>
      <c r="J343" s="9" t="s">
        <v>25</v>
      </c>
      <c r="K343" s="9" t="s">
        <v>0</v>
      </c>
      <c r="L343" s="253" t="s">
        <v>2271</v>
      </c>
      <c r="M343" s="252"/>
    </row>
    <row r="344" spans="1:13" ht="14.25" customHeight="1">
      <c r="A344" s="165"/>
      <c r="B344" s="160" t="str">
        <f t="shared" si="20"/>
        <v>1MEE</v>
      </c>
      <c r="C344" s="160">
        <f t="shared" si="22"/>
        <v>1</v>
      </c>
      <c r="D344" s="160">
        <f t="shared" si="23"/>
        <v>340</v>
      </c>
      <c r="E344" s="165" t="str">
        <f t="shared" si="21"/>
        <v>MEE</v>
      </c>
      <c r="F344" s="170" t="s">
        <v>569</v>
      </c>
      <c r="G344" s="255" t="s">
        <v>2272</v>
      </c>
      <c r="H344" s="9">
        <v>1</v>
      </c>
      <c r="I344" s="256" t="s">
        <v>71</v>
      </c>
      <c r="J344" s="9" t="s">
        <v>30</v>
      </c>
      <c r="K344" s="9" t="s">
        <v>3283</v>
      </c>
      <c r="L344" s="253" t="s">
        <v>14</v>
      </c>
      <c r="M344" s="259" t="s">
        <v>3410</v>
      </c>
    </row>
    <row r="345" spans="1:13" ht="14.25" customHeight="1">
      <c r="A345" s="165"/>
      <c r="B345" s="160" t="str">
        <f t="shared" si="20"/>
        <v>2MEE</v>
      </c>
      <c r="C345" s="160">
        <f t="shared" si="22"/>
        <v>2</v>
      </c>
      <c r="D345" s="160">
        <f t="shared" si="23"/>
        <v>341</v>
      </c>
      <c r="E345" s="165" t="str">
        <f t="shared" si="21"/>
        <v>MEE</v>
      </c>
      <c r="F345" s="170" t="s">
        <v>570</v>
      </c>
      <c r="G345" s="255" t="s">
        <v>3411</v>
      </c>
      <c r="H345" s="9">
        <v>2</v>
      </c>
      <c r="I345" s="256" t="s">
        <v>29</v>
      </c>
      <c r="J345" s="9" t="s">
        <v>30</v>
      </c>
      <c r="K345" s="9" t="s">
        <v>380</v>
      </c>
      <c r="L345" s="253" t="s">
        <v>14</v>
      </c>
      <c r="M345" s="252"/>
    </row>
    <row r="346" spans="1:13" ht="14.25" customHeight="1">
      <c r="A346" s="165"/>
      <c r="B346" s="160" t="str">
        <f t="shared" si="20"/>
        <v>3MEE</v>
      </c>
      <c r="C346" s="160">
        <f t="shared" si="22"/>
        <v>3</v>
      </c>
      <c r="D346" s="160">
        <f t="shared" si="23"/>
        <v>342</v>
      </c>
      <c r="E346" s="165" t="str">
        <f t="shared" si="21"/>
        <v>MEE</v>
      </c>
      <c r="F346" s="170" t="s">
        <v>571</v>
      </c>
      <c r="G346" s="255" t="s">
        <v>572</v>
      </c>
      <c r="H346" s="9">
        <v>2</v>
      </c>
      <c r="I346" s="256" t="s">
        <v>29</v>
      </c>
      <c r="J346" s="9" t="s">
        <v>30</v>
      </c>
      <c r="K346" s="171" t="s">
        <v>380</v>
      </c>
      <c r="L346" s="253" t="s">
        <v>14</v>
      </c>
      <c r="M346" s="252"/>
    </row>
    <row r="347" spans="1:13" ht="14.25" customHeight="1">
      <c r="A347" s="165"/>
      <c r="B347" s="160" t="str">
        <f t="shared" si="20"/>
        <v>4MEE</v>
      </c>
      <c r="C347" s="160">
        <f t="shared" si="22"/>
        <v>4</v>
      </c>
      <c r="D347" s="160">
        <f t="shared" si="23"/>
        <v>343</v>
      </c>
      <c r="E347" s="165" t="str">
        <f t="shared" si="21"/>
        <v>MEE</v>
      </c>
      <c r="F347" s="170" t="s">
        <v>2273</v>
      </c>
      <c r="G347" s="255" t="s">
        <v>2274</v>
      </c>
      <c r="H347" s="9">
        <v>2</v>
      </c>
      <c r="I347" s="256" t="s">
        <v>29</v>
      </c>
      <c r="J347" s="9" t="s">
        <v>30</v>
      </c>
      <c r="K347" s="171" t="s">
        <v>380</v>
      </c>
      <c r="L347" s="253" t="s">
        <v>14</v>
      </c>
      <c r="M347" s="252"/>
    </row>
    <row r="348" spans="1:13" ht="14.25" customHeight="1">
      <c r="A348" s="165"/>
      <c r="B348" s="160" t="str">
        <f t="shared" si="20"/>
        <v>5MEE</v>
      </c>
      <c r="C348" s="160">
        <f t="shared" si="22"/>
        <v>5</v>
      </c>
      <c r="D348" s="160">
        <f t="shared" si="23"/>
        <v>344</v>
      </c>
      <c r="E348" s="165" t="str">
        <f t="shared" si="21"/>
        <v>MEE</v>
      </c>
      <c r="F348" s="170" t="s">
        <v>573</v>
      </c>
      <c r="G348" s="255" t="s">
        <v>3412</v>
      </c>
      <c r="H348" s="9">
        <v>3</v>
      </c>
      <c r="I348" s="256" t="s">
        <v>13</v>
      </c>
      <c r="J348" s="9" t="s">
        <v>45</v>
      </c>
      <c r="K348" s="9" t="s">
        <v>159</v>
      </c>
      <c r="L348" s="253" t="s">
        <v>31</v>
      </c>
      <c r="M348" s="252"/>
    </row>
    <row r="349" spans="1:13" ht="14.25" customHeight="1">
      <c r="A349" s="165"/>
      <c r="B349" s="160" t="str">
        <f t="shared" si="20"/>
        <v>6MEE</v>
      </c>
      <c r="C349" s="160">
        <f t="shared" si="22"/>
        <v>6</v>
      </c>
      <c r="D349" s="160">
        <f t="shared" si="23"/>
        <v>345</v>
      </c>
      <c r="E349" s="165" t="str">
        <f t="shared" si="21"/>
        <v>MEE</v>
      </c>
      <c r="F349" s="170" t="s">
        <v>575</v>
      </c>
      <c r="G349" s="255" t="s">
        <v>576</v>
      </c>
      <c r="H349" s="9">
        <v>3</v>
      </c>
      <c r="I349" s="256" t="s">
        <v>13</v>
      </c>
      <c r="J349" s="9" t="s">
        <v>45</v>
      </c>
      <c r="K349" s="9" t="s">
        <v>1</v>
      </c>
      <c r="L349" s="253" t="s">
        <v>31</v>
      </c>
      <c r="M349" s="252"/>
    </row>
    <row r="350" spans="1:13" ht="14.25" customHeight="1">
      <c r="A350" s="165"/>
      <c r="B350" s="160" t="str">
        <f t="shared" si="20"/>
        <v>7MEE</v>
      </c>
      <c r="C350" s="160">
        <f t="shared" si="22"/>
        <v>7</v>
      </c>
      <c r="D350" s="160">
        <f t="shared" si="23"/>
        <v>346</v>
      </c>
      <c r="E350" s="165" t="str">
        <f t="shared" si="21"/>
        <v>MEE</v>
      </c>
      <c r="F350" s="170" t="s">
        <v>577</v>
      </c>
      <c r="G350" s="255" t="s">
        <v>578</v>
      </c>
      <c r="H350" s="9">
        <v>3</v>
      </c>
      <c r="I350" s="256" t="s">
        <v>13</v>
      </c>
      <c r="J350" s="9" t="s">
        <v>45</v>
      </c>
      <c r="K350" s="9" t="s">
        <v>159</v>
      </c>
      <c r="L350" s="253" t="s">
        <v>14</v>
      </c>
      <c r="M350" s="252"/>
    </row>
    <row r="351" spans="1:13" ht="14.25" customHeight="1">
      <c r="A351" s="165"/>
      <c r="B351" s="160" t="str">
        <f t="shared" si="20"/>
        <v>8MEE</v>
      </c>
      <c r="C351" s="160">
        <f t="shared" si="22"/>
        <v>8</v>
      </c>
      <c r="D351" s="160">
        <f t="shared" si="23"/>
        <v>347</v>
      </c>
      <c r="E351" s="165" t="str">
        <f t="shared" si="21"/>
        <v>MEE</v>
      </c>
      <c r="F351" s="170" t="s">
        <v>2275</v>
      </c>
      <c r="G351" s="255" t="s">
        <v>3413</v>
      </c>
      <c r="H351" s="9">
        <v>3</v>
      </c>
      <c r="I351" s="256" t="s">
        <v>13</v>
      </c>
      <c r="J351" s="9" t="s">
        <v>45</v>
      </c>
      <c r="K351" s="9" t="s">
        <v>159</v>
      </c>
      <c r="L351" s="253" t="s">
        <v>14</v>
      </c>
      <c r="M351" s="252"/>
    </row>
    <row r="352" spans="1:13" ht="14.25" customHeight="1">
      <c r="A352" s="165"/>
      <c r="B352" s="160" t="str">
        <f t="shared" si="20"/>
        <v>9MEE</v>
      </c>
      <c r="C352" s="160">
        <f t="shared" si="22"/>
        <v>9</v>
      </c>
      <c r="D352" s="160">
        <f t="shared" si="23"/>
        <v>348</v>
      </c>
      <c r="E352" s="165" t="str">
        <f t="shared" si="21"/>
        <v>MEE</v>
      </c>
      <c r="F352" s="170" t="s">
        <v>579</v>
      </c>
      <c r="G352" s="255" t="s">
        <v>580</v>
      </c>
      <c r="H352" s="9">
        <v>4</v>
      </c>
      <c r="I352" s="256" t="s">
        <v>17</v>
      </c>
      <c r="J352" s="9" t="s">
        <v>18</v>
      </c>
      <c r="K352" s="9" t="s">
        <v>19</v>
      </c>
      <c r="L352" s="253" t="s">
        <v>31</v>
      </c>
      <c r="M352" s="252"/>
    </row>
    <row r="353" spans="1:13" ht="14.25" customHeight="1">
      <c r="A353" s="165"/>
      <c r="B353" s="160" t="str">
        <f t="shared" si="20"/>
        <v>10MEE</v>
      </c>
      <c r="C353" s="160">
        <f t="shared" si="22"/>
        <v>10</v>
      </c>
      <c r="D353" s="160">
        <f t="shared" si="23"/>
        <v>349</v>
      </c>
      <c r="E353" s="165" t="str">
        <f t="shared" si="21"/>
        <v>MEE</v>
      </c>
      <c r="F353" s="170" t="s">
        <v>583</v>
      </c>
      <c r="G353" s="255" t="s">
        <v>584</v>
      </c>
      <c r="H353" s="9">
        <v>4</v>
      </c>
      <c r="I353" s="256" t="s">
        <v>17</v>
      </c>
      <c r="J353" s="9" t="s">
        <v>18</v>
      </c>
      <c r="K353" s="9" t="s">
        <v>19</v>
      </c>
      <c r="L353" s="253" t="s">
        <v>14</v>
      </c>
      <c r="M353" s="252"/>
    </row>
    <row r="354" spans="1:13" ht="14.25" customHeight="1">
      <c r="A354" s="165"/>
      <c r="B354" s="160" t="str">
        <f t="shared" si="20"/>
        <v>11MEE</v>
      </c>
      <c r="C354" s="160">
        <f t="shared" si="22"/>
        <v>11</v>
      </c>
      <c r="D354" s="160">
        <f t="shared" si="23"/>
        <v>350</v>
      </c>
      <c r="E354" s="165" t="str">
        <f t="shared" si="21"/>
        <v>MEE</v>
      </c>
      <c r="F354" s="170" t="s">
        <v>2276</v>
      </c>
      <c r="G354" s="255" t="s">
        <v>3414</v>
      </c>
      <c r="H354" s="9">
        <v>4</v>
      </c>
      <c r="I354" s="256" t="s">
        <v>17</v>
      </c>
      <c r="J354" s="9" t="s">
        <v>18</v>
      </c>
      <c r="K354" s="9" t="s">
        <v>19</v>
      </c>
      <c r="L354" s="253" t="s">
        <v>14</v>
      </c>
      <c r="M354" s="252"/>
    </row>
    <row r="355" spans="1:13" ht="14.25" customHeight="1">
      <c r="A355" s="165"/>
      <c r="B355" s="160" t="str">
        <f t="shared" si="20"/>
        <v>12MEE</v>
      </c>
      <c r="C355" s="160">
        <f t="shared" si="22"/>
        <v>12</v>
      </c>
      <c r="D355" s="160">
        <f t="shared" si="23"/>
        <v>351</v>
      </c>
      <c r="E355" s="165" t="str">
        <f t="shared" si="21"/>
        <v>MEE</v>
      </c>
      <c r="F355" s="170" t="s">
        <v>2277</v>
      </c>
      <c r="G355" s="255" t="s">
        <v>3415</v>
      </c>
      <c r="H355" s="9">
        <v>4</v>
      </c>
      <c r="I355" s="256" t="s">
        <v>17</v>
      </c>
      <c r="J355" s="9" t="s">
        <v>18</v>
      </c>
      <c r="K355" s="9" t="s">
        <v>19</v>
      </c>
      <c r="L355" s="253" t="s">
        <v>14</v>
      </c>
      <c r="M355" s="252"/>
    </row>
    <row r="356" spans="1:13" ht="14.25" customHeight="1">
      <c r="A356" s="165"/>
      <c r="B356" s="160" t="str">
        <f t="shared" si="20"/>
        <v>13MEE</v>
      </c>
      <c r="C356" s="160">
        <f t="shared" si="22"/>
        <v>13</v>
      </c>
      <c r="D356" s="160">
        <f t="shared" si="23"/>
        <v>352</v>
      </c>
      <c r="E356" s="165" t="str">
        <f t="shared" si="21"/>
        <v>MEE</v>
      </c>
      <c r="F356" s="170" t="s">
        <v>585</v>
      </c>
      <c r="G356" s="255" t="s">
        <v>586</v>
      </c>
      <c r="H356" s="9">
        <v>5</v>
      </c>
      <c r="I356" s="256" t="s">
        <v>24</v>
      </c>
      <c r="J356" s="9" t="s">
        <v>25</v>
      </c>
      <c r="K356" s="9" t="s">
        <v>0</v>
      </c>
      <c r="L356" s="253" t="s">
        <v>31</v>
      </c>
      <c r="M356" s="252"/>
    </row>
    <row r="357" spans="1:13" ht="14.25" customHeight="1">
      <c r="A357" s="165"/>
      <c r="B357" s="160" t="str">
        <f t="shared" si="20"/>
        <v>14MEE</v>
      </c>
      <c r="C357" s="160">
        <f t="shared" si="22"/>
        <v>14</v>
      </c>
      <c r="D357" s="160">
        <f t="shared" si="23"/>
        <v>353</v>
      </c>
      <c r="E357" s="165" t="str">
        <f t="shared" si="21"/>
        <v>MEE</v>
      </c>
      <c r="F357" s="170" t="s">
        <v>587</v>
      </c>
      <c r="G357" s="255" t="s">
        <v>3416</v>
      </c>
      <c r="H357" s="9">
        <v>5</v>
      </c>
      <c r="I357" s="256" t="s">
        <v>24</v>
      </c>
      <c r="J357" s="9" t="s">
        <v>25</v>
      </c>
      <c r="K357" s="9" t="s">
        <v>0</v>
      </c>
      <c r="L357" s="253" t="s">
        <v>31</v>
      </c>
      <c r="M357" s="252"/>
    </row>
    <row r="358" spans="1:13" ht="14.25" customHeight="1">
      <c r="A358" s="165"/>
      <c r="B358" s="160" t="str">
        <f t="shared" si="20"/>
        <v>15MEE</v>
      </c>
      <c r="C358" s="160">
        <f t="shared" si="22"/>
        <v>15</v>
      </c>
      <c r="D358" s="160">
        <f t="shared" si="23"/>
        <v>354</v>
      </c>
      <c r="E358" s="165" t="str">
        <f t="shared" si="21"/>
        <v>MEE</v>
      </c>
      <c r="F358" s="170" t="s">
        <v>589</v>
      </c>
      <c r="G358" s="255" t="s">
        <v>590</v>
      </c>
      <c r="H358" s="9">
        <v>5</v>
      </c>
      <c r="I358" s="256" t="s">
        <v>24</v>
      </c>
      <c r="J358" s="9" t="s">
        <v>25</v>
      </c>
      <c r="K358" s="9" t="s">
        <v>0</v>
      </c>
      <c r="L358" s="253" t="s">
        <v>31</v>
      </c>
      <c r="M358" s="252"/>
    </row>
    <row r="359" spans="1:13" ht="14.25" customHeight="1">
      <c r="A359" s="165"/>
      <c r="B359" s="160" t="str">
        <f t="shared" si="20"/>
        <v>16MEE</v>
      </c>
      <c r="C359" s="160">
        <f t="shared" si="22"/>
        <v>16</v>
      </c>
      <c r="D359" s="160">
        <f t="shared" si="23"/>
        <v>355</v>
      </c>
      <c r="E359" s="165" t="str">
        <f t="shared" si="21"/>
        <v>MEE</v>
      </c>
      <c r="F359" s="170" t="s">
        <v>591</v>
      </c>
      <c r="G359" s="255" t="s">
        <v>592</v>
      </c>
      <c r="H359" s="9">
        <v>5</v>
      </c>
      <c r="I359" s="256" t="s">
        <v>24</v>
      </c>
      <c r="J359" s="9" t="s">
        <v>25</v>
      </c>
      <c r="K359" s="9" t="s">
        <v>0</v>
      </c>
      <c r="L359" s="253" t="s">
        <v>31</v>
      </c>
      <c r="M359" s="252"/>
    </row>
    <row r="360" spans="1:13" ht="14.25" customHeight="1">
      <c r="A360" s="165"/>
      <c r="B360" s="160" t="str">
        <f t="shared" si="20"/>
        <v>17MEE</v>
      </c>
      <c r="C360" s="160">
        <f t="shared" si="22"/>
        <v>17</v>
      </c>
      <c r="D360" s="160">
        <f t="shared" si="23"/>
        <v>356</v>
      </c>
      <c r="E360" s="165" t="str">
        <f t="shared" si="21"/>
        <v>MEE</v>
      </c>
      <c r="F360" s="170" t="s">
        <v>593</v>
      </c>
      <c r="G360" s="255" t="s">
        <v>594</v>
      </c>
      <c r="H360" s="9">
        <v>5</v>
      </c>
      <c r="I360" s="256" t="s">
        <v>24</v>
      </c>
      <c r="J360" s="9" t="s">
        <v>25</v>
      </c>
      <c r="K360" s="9" t="s">
        <v>0</v>
      </c>
      <c r="L360" s="253" t="s">
        <v>31</v>
      </c>
      <c r="M360" s="252"/>
    </row>
    <row r="361" spans="1:13" ht="14.25" customHeight="1">
      <c r="A361" s="165"/>
      <c r="B361" s="160" t="str">
        <f t="shared" si="20"/>
        <v>18MEE</v>
      </c>
      <c r="C361" s="160">
        <f t="shared" si="22"/>
        <v>18</v>
      </c>
      <c r="D361" s="160">
        <f t="shared" si="23"/>
        <v>357</v>
      </c>
      <c r="E361" s="165" t="str">
        <f t="shared" si="21"/>
        <v>MEE</v>
      </c>
      <c r="F361" s="170" t="s">
        <v>597</v>
      </c>
      <c r="G361" s="255" t="s">
        <v>598</v>
      </c>
      <c r="H361" s="9">
        <v>5</v>
      </c>
      <c r="I361" s="256" t="s">
        <v>24</v>
      </c>
      <c r="J361" s="9" t="s">
        <v>25</v>
      </c>
      <c r="K361" s="9" t="s">
        <v>0</v>
      </c>
      <c r="L361" s="253" t="s">
        <v>31</v>
      </c>
      <c r="M361" s="252"/>
    </row>
    <row r="362" spans="1:13" ht="14.25" customHeight="1">
      <c r="A362" s="165"/>
      <c r="B362" s="160" t="str">
        <f t="shared" si="20"/>
        <v>19MEE</v>
      </c>
      <c r="C362" s="160">
        <f t="shared" si="22"/>
        <v>19</v>
      </c>
      <c r="D362" s="160">
        <f t="shared" si="23"/>
        <v>358</v>
      </c>
      <c r="E362" s="165" t="str">
        <f t="shared" si="21"/>
        <v>MEE</v>
      </c>
      <c r="F362" s="170" t="s">
        <v>581</v>
      </c>
      <c r="G362" s="255" t="s">
        <v>582</v>
      </c>
      <c r="H362" s="9">
        <v>5</v>
      </c>
      <c r="I362" s="256" t="s">
        <v>24</v>
      </c>
      <c r="J362" s="9" t="s">
        <v>25</v>
      </c>
      <c r="K362" s="9" t="s">
        <v>0</v>
      </c>
      <c r="L362" s="253" t="s">
        <v>31</v>
      </c>
      <c r="M362" s="252"/>
    </row>
    <row r="363" spans="1:13" ht="14.25" customHeight="1">
      <c r="A363" s="165"/>
      <c r="B363" s="160" t="str">
        <f t="shared" si="20"/>
        <v>20MEE</v>
      </c>
      <c r="C363" s="160">
        <f t="shared" si="22"/>
        <v>20</v>
      </c>
      <c r="D363" s="160">
        <f t="shared" si="23"/>
        <v>359</v>
      </c>
      <c r="E363" s="165" t="str">
        <f t="shared" si="21"/>
        <v>MEE</v>
      </c>
      <c r="F363" s="170" t="s">
        <v>595</v>
      </c>
      <c r="G363" s="255" t="s">
        <v>596</v>
      </c>
      <c r="H363" s="9">
        <v>5</v>
      </c>
      <c r="I363" s="256" t="s">
        <v>24</v>
      </c>
      <c r="J363" s="9" t="s">
        <v>25</v>
      </c>
      <c r="K363" s="9" t="s">
        <v>0</v>
      </c>
      <c r="L363" s="253" t="s">
        <v>31</v>
      </c>
      <c r="M363" s="252"/>
    </row>
    <row r="364" spans="1:13" ht="14.25" customHeight="1">
      <c r="A364" s="165"/>
      <c r="B364" s="160" t="str">
        <f t="shared" si="20"/>
        <v>21MEE</v>
      </c>
      <c r="C364" s="160">
        <f t="shared" si="22"/>
        <v>21</v>
      </c>
      <c r="D364" s="160">
        <f t="shared" si="23"/>
        <v>360</v>
      </c>
      <c r="E364" s="165" t="str">
        <f t="shared" si="21"/>
        <v>MEE</v>
      </c>
      <c r="F364" s="170" t="s">
        <v>2278</v>
      </c>
      <c r="G364" s="255" t="s">
        <v>2279</v>
      </c>
      <c r="H364" s="9">
        <v>5</v>
      </c>
      <c r="I364" s="256" t="s">
        <v>24</v>
      </c>
      <c r="J364" s="9" t="s">
        <v>25</v>
      </c>
      <c r="K364" s="9" t="s">
        <v>0</v>
      </c>
      <c r="L364" s="253" t="s">
        <v>14</v>
      </c>
      <c r="M364" s="252"/>
    </row>
    <row r="365" spans="1:13" ht="14.25" customHeight="1">
      <c r="A365" s="165"/>
      <c r="B365" s="160" t="str">
        <f t="shared" si="20"/>
        <v>22MEE</v>
      </c>
      <c r="C365" s="160">
        <f t="shared" si="22"/>
        <v>22</v>
      </c>
      <c r="D365" s="160">
        <f t="shared" si="23"/>
        <v>361</v>
      </c>
      <c r="E365" s="165" t="str">
        <f t="shared" si="21"/>
        <v>MEE</v>
      </c>
      <c r="F365" s="170" t="s">
        <v>2280</v>
      </c>
      <c r="G365" s="255" t="s">
        <v>3417</v>
      </c>
      <c r="H365" s="9">
        <v>5</v>
      </c>
      <c r="I365" s="256" t="s">
        <v>24</v>
      </c>
      <c r="J365" s="9" t="s">
        <v>25</v>
      </c>
      <c r="K365" s="9" t="s">
        <v>0</v>
      </c>
      <c r="L365" s="253" t="s">
        <v>14</v>
      </c>
      <c r="M365" s="252"/>
    </row>
    <row r="366" spans="1:13" ht="14.25" customHeight="1">
      <c r="A366" s="165"/>
      <c r="B366" s="160" t="str">
        <f t="shared" si="20"/>
        <v>1MES</v>
      </c>
      <c r="C366" s="160">
        <f t="shared" si="22"/>
        <v>1</v>
      </c>
      <c r="D366" s="160">
        <f t="shared" si="23"/>
        <v>362</v>
      </c>
      <c r="E366" s="165" t="str">
        <f t="shared" si="21"/>
        <v>MES</v>
      </c>
      <c r="F366" s="170" t="s">
        <v>599</v>
      </c>
      <c r="G366" s="255" t="s">
        <v>3418</v>
      </c>
      <c r="H366" s="9">
        <v>1</v>
      </c>
      <c r="I366" s="256" t="s">
        <v>71</v>
      </c>
      <c r="J366" s="9" t="s">
        <v>30</v>
      </c>
      <c r="K366" s="9" t="s">
        <v>380</v>
      </c>
      <c r="L366" s="253" t="s">
        <v>31</v>
      </c>
      <c r="M366" s="252"/>
    </row>
    <row r="367" spans="1:13" ht="14.25" customHeight="1">
      <c r="A367" s="165"/>
      <c r="B367" s="160" t="str">
        <f t="shared" si="20"/>
        <v>2MES</v>
      </c>
      <c r="C367" s="160">
        <f t="shared" si="22"/>
        <v>2</v>
      </c>
      <c r="D367" s="160">
        <f t="shared" si="23"/>
        <v>363</v>
      </c>
      <c r="E367" s="165" t="str">
        <f t="shared" si="21"/>
        <v>MES</v>
      </c>
      <c r="F367" s="170" t="s">
        <v>600</v>
      </c>
      <c r="G367" s="255" t="s">
        <v>601</v>
      </c>
      <c r="H367" s="9">
        <v>2</v>
      </c>
      <c r="I367" s="256" t="s">
        <v>29</v>
      </c>
      <c r="J367" s="9" t="s">
        <v>30</v>
      </c>
      <c r="K367" s="9" t="s">
        <v>1</v>
      </c>
      <c r="L367" s="253" t="s">
        <v>31</v>
      </c>
      <c r="M367" s="252"/>
    </row>
    <row r="368" spans="1:13" ht="14.25" customHeight="1">
      <c r="A368" s="165"/>
      <c r="B368" s="160" t="str">
        <f t="shared" si="20"/>
        <v>3MES</v>
      </c>
      <c r="C368" s="160">
        <f t="shared" si="22"/>
        <v>3</v>
      </c>
      <c r="D368" s="160">
        <f t="shared" si="23"/>
        <v>364</v>
      </c>
      <c r="E368" s="165" t="str">
        <f t="shared" si="21"/>
        <v>MES</v>
      </c>
      <c r="F368" s="170" t="s">
        <v>604</v>
      </c>
      <c r="G368" s="255" t="s">
        <v>605</v>
      </c>
      <c r="H368" s="9">
        <v>2</v>
      </c>
      <c r="I368" s="256" t="s">
        <v>29</v>
      </c>
      <c r="J368" s="9" t="s">
        <v>30</v>
      </c>
      <c r="K368" s="9" t="s">
        <v>138</v>
      </c>
      <c r="L368" s="253" t="s">
        <v>14</v>
      </c>
      <c r="M368" s="252"/>
    </row>
    <row r="369" spans="1:13" ht="14.25" customHeight="1">
      <c r="A369" s="165"/>
      <c r="B369" s="160" t="str">
        <f t="shared" si="20"/>
        <v>4MES</v>
      </c>
      <c r="C369" s="160">
        <f t="shared" si="22"/>
        <v>4</v>
      </c>
      <c r="D369" s="160">
        <f t="shared" si="23"/>
        <v>365</v>
      </c>
      <c r="E369" s="165" t="str">
        <f t="shared" si="21"/>
        <v>MES</v>
      </c>
      <c r="F369" s="170" t="s">
        <v>602</v>
      </c>
      <c r="G369" s="255" t="s">
        <v>603</v>
      </c>
      <c r="H369" s="9">
        <v>2</v>
      </c>
      <c r="I369" s="256" t="s">
        <v>29</v>
      </c>
      <c r="J369" s="9" t="s">
        <v>30</v>
      </c>
      <c r="K369" s="9" t="s">
        <v>1</v>
      </c>
      <c r="L369" s="253" t="s">
        <v>31</v>
      </c>
      <c r="M369" s="252"/>
    </row>
    <row r="370" spans="1:13" ht="14.25" customHeight="1">
      <c r="A370" s="165"/>
      <c r="B370" s="160" t="str">
        <f t="shared" si="20"/>
        <v>5MES</v>
      </c>
      <c r="C370" s="160">
        <f t="shared" si="22"/>
        <v>5</v>
      </c>
      <c r="D370" s="160">
        <f t="shared" si="23"/>
        <v>366</v>
      </c>
      <c r="E370" s="165" t="str">
        <f t="shared" si="21"/>
        <v>MES</v>
      </c>
      <c r="F370" s="170" t="s">
        <v>606</v>
      </c>
      <c r="G370" s="255" t="s">
        <v>607</v>
      </c>
      <c r="H370" s="9">
        <v>2</v>
      </c>
      <c r="I370" s="256" t="s">
        <v>29</v>
      </c>
      <c r="J370" s="9" t="s">
        <v>30</v>
      </c>
      <c r="K370" s="9" t="s">
        <v>1</v>
      </c>
      <c r="L370" s="253" t="s">
        <v>14</v>
      </c>
      <c r="M370" s="252"/>
    </row>
    <row r="371" spans="1:13" ht="14.25" customHeight="1">
      <c r="A371" s="165"/>
      <c r="B371" s="160" t="str">
        <f t="shared" si="20"/>
        <v>6MES</v>
      </c>
      <c r="C371" s="160">
        <f t="shared" si="22"/>
        <v>6</v>
      </c>
      <c r="D371" s="160">
        <f t="shared" si="23"/>
        <v>367</v>
      </c>
      <c r="E371" s="165" t="str">
        <f t="shared" si="21"/>
        <v>MES</v>
      </c>
      <c r="F371" s="170" t="s">
        <v>608</v>
      </c>
      <c r="G371" s="255" t="s">
        <v>3419</v>
      </c>
      <c r="H371" s="9">
        <v>2</v>
      </c>
      <c r="I371" s="256" t="s">
        <v>29</v>
      </c>
      <c r="J371" s="9" t="s">
        <v>30</v>
      </c>
      <c r="K371" s="9" t="s">
        <v>380</v>
      </c>
      <c r="L371" s="253" t="s">
        <v>14</v>
      </c>
      <c r="M371" s="252"/>
    </row>
    <row r="372" spans="1:13" ht="14.25" customHeight="1">
      <c r="A372" s="165"/>
      <c r="B372" s="160" t="str">
        <f t="shared" si="20"/>
        <v>7MES</v>
      </c>
      <c r="C372" s="160">
        <f t="shared" si="22"/>
        <v>7</v>
      </c>
      <c r="D372" s="160">
        <f t="shared" si="23"/>
        <v>368</v>
      </c>
      <c r="E372" s="165" t="str">
        <f t="shared" si="21"/>
        <v>MES</v>
      </c>
      <c r="F372" s="170" t="s">
        <v>609</v>
      </c>
      <c r="G372" s="255" t="s">
        <v>3420</v>
      </c>
      <c r="H372" s="9">
        <v>3</v>
      </c>
      <c r="I372" s="256" t="s">
        <v>13</v>
      </c>
      <c r="J372" s="9" t="s">
        <v>45</v>
      </c>
      <c r="K372" s="9" t="s">
        <v>1</v>
      </c>
      <c r="L372" s="253" t="s">
        <v>31</v>
      </c>
      <c r="M372" s="252"/>
    </row>
    <row r="373" spans="1:13" ht="14.25" customHeight="1">
      <c r="A373" s="165"/>
      <c r="B373" s="160" t="str">
        <f t="shared" si="20"/>
        <v>8MES</v>
      </c>
      <c r="C373" s="160">
        <f t="shared" si="22"/>
        <v>8</v>
      </c>
      <c r="D373" s="160">
        <f t="shared" si="23"/>
        <v>369</v>
      </c>
      <c r="E373" s="165" t="str">
        <f t="shared" si="21"/>
        <v>MES</v>
      </c>
      <c r="F373" s="170" t="s">
        <v>611</v>
      </c>
      <c r="G373" s="255" t="s">
        <v>612</v>
      </c>
      <c r="H373" s="9">
        <v>4</v>
      </c>
      <c r="I373" s="256" t="s">
        <v>17</v>
      </c>
      <c r="J373" s="9" t="s">
        <v>18</v>
      </c>
      <c r="K373" s="9" t="s">
        <v>19</v>
      </c>
      <c r="L373" s="253" t="s">
        <v>31</v>
      </c>
      <c r="M373" s="252"/>
    </row>
    <row r="374" spans="1:13" ht="14.25" customHeight="1">
      <c r="A374" s="165"/>
      <c r="B374" s="160" t="str">
        <f t="shared" si="20"/>
        <v>9MES</v>
      </c>
      <c r="C374" s="160">
        <f t="shared" si="22"/>
        <v>9</v>
      </c>
      <c r="D374" s="160">
        <f t="shared" si="23"/>
        <v>370</v>
      </c>
      <c r="E374" s="165" t="str">
        <f t="shared" si="21"/>
        <v>MES</v>
      </c>
      <c r="F374" s="170" t="s">
        <v>613</v>
      </c>
      <c r="G374" s="255" t="s">
        <v>3421</v>
      </c>
      <c r="H374" s="9">
        <v>4</v>
      </c>
      <c r="I374" s="256" t="s">
        <v>17</v>
      </c>
      <c r="J374" s="9" t="s">
        <v>18</v>
      </c>
      <c r="K374" s="9" t="s">
        <v>19</v>
      </c>
      <c r="L374" s="253" t="s">
        <v>31</v>
      </c>
      <c r="M374" s="259" t="s">
        <v>3422</v>
      </c>
    </row>
    <row r="375" spans="1:13" ht="14.25" customHeight="1">
      <c r="A375" s="165"/>
      <c r="B375" s="160" t="str">
        <f t="shared" si="20"/>
        <v>10MES</v>
      </c>
      <c r="C375" s="160">
        <f t="shared" si="22"/>
        <v>10</v>
      </c>
      <c r="D375" s="160">
        <f t="shared" si="23"/>
        <v>371</v>
      </c>
      <c r="E375" s="165" t="str">
        <f t="shared" si="21"/>
        <v>MES</v>
      </c>
      <c r="F375" s="170" t="s">
        <v>614</v>
      </c>
      <c r="G375" s="255" t="s">
        <v>3423</v>
      </c>
      <c r="H375" s="9">
        <v>5</v>
      </c>
      <c r="I375" s="256" t="s">
        <v>24</v>
      </c>
      <c r="J375" s="9" t="s">
        <v>25</v>
      </c>
      <c r="K375" s="9" t="s">
        <v>0</v>
      </c>
      <c r="L375" s="253" t="s">
        <v>31</v>
      </c>
      <c r="M375" s="252"/>
    </row>
    <row r="376" spans="1:13" ht="14.25" customHeight="1">
      <c r="A376" s="165"/>
      <c r="B376" s="160" t="str">
        <f t="shared" si="20"/>
        <v>11MES</v>
      </c>
      <c r="C376" s="160">
        <f t="shared" si="22"/>
        <v>11</v>
      </c>
      <c r="D376" s="160">
        <f t="shared" si="23"/>
        <v>372</v>
      </c>
      <c r="E376" s="165" t="str">
        <f t="shared" si="21"/>
        <v>MES</v>
      </c>
      <c r="F376" s="170" t="s">
        <v>615</v>
      </c>
      <c r="G376" s="255" t="s">
        <v>616</v>
      </c>
      <c r="H376" s="9">
        <v>5</v>
      </c>
      <c r="I376" s="256" t="s">
        <v>24</v>
      </c>
      <c r="J376" s="9" t="s">
        <v>25</v>
      </c>
      <c r="K376" s="9" t="s">
        <v>0</v>
      </c>
      <c r="L376" s="253" t="s">
        <v>31</v>
      </c>
      <c r="M376" s="252"/>
    </row>
    <row r="377" spans="1:13" ht="14.25" customHeight="1">
      <c r="A377" s="165"/>
      <c r="B377" s="160" t="str">
        <f t="shared" si="20"/>
        <v>12MES</v>
      </c>
      <c r="C377" s="160">
        <f t="shared" si="22"/>
        <v>12</v>
      </c>
      <c r="D377" s="160">
        <f t="shared" si="23"/>
        <v>373</v>
      </c>
      <c r="E377" s="165" t="str">
        <f t="shared" si="21"/>
        <v>MES</v>
      </c>
      <c r="F377" s="170" t="s">
        <v>617</v>
      </c>
      <c r="G377" s="255" t="s">
        <v>618</v>
      </c>
      <c r="H377" s="9">
        <v>5</v>
      </c>
      <c r="I377" s="256" t="s">
        <v>24</v>
      </c>
      <c r="J377" s="9" t="s">
        <v>25</v>
      </c>
      <c r="K377" s="9" t="s">
        <v>0</v>
      </c>
      <c r="L377" s="253" t="s">
        <v>31</v>
      </c>
      <c r="M377" s="252"/>
    </row>
    <row r="378" spans="1:13" ht="14.25" customHeight="1">
      <c r="A378" s="165"/>
      <c r="B378" s="160" t="str">
        <f t="shared" si="20"/>
        <v>1MIC</v>
      </c>
      <c r="C378" s="160">
        <f t="shared" si="22"/>
        <v>1</v>
      </c>
      <c r="D378" s="160">
        <f t="shared" si="23"/>
        <v>374</v>
      </c>
      <c r="E378" s="165" t="str">
        <f t="shared" si="21"/>
        <v>MIC</v>
      </c>
      <c r="F378" s="170" t="s">
        <v>619</v>
      </c>
      <c r="G378" s="255" t="s">
        <v>620</v>
      </c>
      <c r="H378" s="9">
        <v>2</v>
      </c>
      <c r="I378" s="256" t="s">
        <v>29</v>
      </c>
      <c r="J378" s="9" t="s">
        <v>30</v>
      </c>
      <c r="K378" s="9" t="s">
        <v>3283</v>
      </c>
      <c r="L378" s="253" t="s">
        <v>14</v>
      </c>
      <c r="M378" s="252"/>
    </row>
    <row r="379" spans="1:13" ht="14.25" customHeight="1">
      <c r="A379" s="165"/>
      <c r="B379" s="160" t="str">
        <f t="shared" si="20"/>
        <v>2MIC</v>
      </c>
      <c r="C379" s="160">
        <f t="shared" si="22"/>
        <v>2</v>
      </c>
      <c r="D379" s="160">
        <f t="shared" si="23"/>
        <v>375</v>
      </c>
      <c r="E379" s="165" t="str">
        <f t="shared" si="21"/>
        <v>MIC</v>
      </c>
      <c r="F379" s="170" t="s">
        <v>2281</v>
      </c>
      <c r="G379" s="255" t="s">
        <v>3424</v>
      </c>
      <c r="H379" s="9">
        <v>2</v>
      </c>
      <c r="I379" s="256" t="s">
        <v>29</v>
      </c>
      <c r="J379" s="9" t="s">
        <v>30</v>
      </c>
      <c r="K379" s="9" t="s">
        <v>1</v>
      </c>
      <c r="L379" s="253" t="s">
        <v>14</v>
      </c>
      <c r="M379" s="252"/>
    </row>
    <row r="380" spans="1:13" ht="14.25" customHeight="1">
      <c r="A380" s="165"/>
      <c r="B380" s="160" t="str">
        <f t="shared" si="20"/>
        <v>3MIC</v>
      </c>
      <c r="C380" s="160">
        <f t="shared" si="22"/>
        <v>3</v>
      </c>
      <c r="D380" s="160">
        <f t="shared" si="23"/>
        <v>376</v>
      </c>
      <c r="E380" s="165" t="str">
        <f t="shared" si="21"/>
        <v>MIC</v>
      </c>
      <c r="F380" s="170" t="s">
        <v>2282</v>
      </c>
      <c r="G380" s="255" t="s">
        <v>3425</v>
      </c>
      <c r="H380" s="9">
        <v>2</v>
      </c>
      <c r="I380" s="256" t="s">
        <v>29</v>
      </c>
      <c r="J380" s="9" t="s">
        <v>30</v>
      </c>
      <c r="K380" s="171" t="s">
        <v>380</v>
      </c>
      <c r="L380" s="253" t="s">
        <v>14</v>
      </c>
      <c r="M380" s="252"/>
    </row>
    <row r="381" spans="1:13" ht="14.25" customHeight="1">
      <c r="A381" s="165"/>
      <c r="B381" s="160" t="str">
        <f t="shared" si="20"/>
        <v>4MIC</v>
      </c>
      <c r="C381" s="160">
        <f t="shared" si="22"/>
        <v>4</v>
      </c>
      <c r="D381" s="160">
        <f t="shared" si="23"/>
        <v>377</v>
      </c>
      <c r="E381" s="165" t="str">
        <f t="shared" si="21"/>
        <v>MIC</v>
      </c>
      <c r="F381" s="170" t="s">
        <v>621</v>
      </c>
      <c r="G381" s="255" t="s">
        <v>622</v>
      </c>
      <c r="H381" s="9">
        <v>3</v>
      </c>
      <c r="I381" s="256" t="s">
        <v>13</v>
      </c>
      <c r="J381" s="9" t="s">
        <v>45</v>
      </c>
      <c r="K381" s="171" t="s">
        <v>380</v>
      </c>
      <c r="L381" s="253" t="s">
        <v>14</v>
      </c>
      <c r="M381" s="252"/>
    </row>
    <row r="382" spans="1:13" ht="14.25" customHeight="1">
      <c r="A382" s="165"/>
      <c r="B382" s="160" t="str">
        <f t="shared" si="20"/>
        <v>5MIC</v>
      </c>
      <c r="C382" s="160">
        <f t="shared" si="22"/>
        <v>5</v>
      </c>
      <c r="D382" s="160">
        <f t="shared" si="23"/>
        <v>378</v>
      </c>
      <c r="E382" s="165" t="str">
        <f t="shared" si="21"/>
        <v>MIC</v>
      </c>
      <c r="F382" s="170" t="s">
        <v>623</v>
      </c>
      <c r="G382" s="255" t="s">
        <v>3426</v>
      </c>
      <c r="H382" s="9">
        <v>4</v>
      </c>
      <c r="I382" s="256" t="s">
        <v>17</v>
      </c>
      <c r="J382" s="9" t="s">
        <v>18</v>
      </c>
      <c r="K382" s="9" t="s">
        <v>19</v>
      </c>
      <c r="L382" s="253" t="s">
        <v>14</v>
      </c>
      <c r="M382" s="252"/>
    </row>
    <row r="383" spans="1:13" ht="14.25" customHeight="1">
      <c r="A383" s="165"/>
      <c r="B383" s="160" t="str">
        <f t="shared" si="20"/>
        <v>6MIC</v>
      </c>
      <c r="C383" s="160">
        <f t="shared" si="22"/>
        <v>6</v>
      </c>
      <c r="D383" s="160">
        <f t="shared" si="23"/>
        <v>379</v>
      </c>
      <c r="E383" s="165" t="str">
        <f t="shared" si="21"/>
        <v>MIC</v>
      </c>
      <c r="F383" s="170" t="s">
        <v>624</v>
      </c>
      <c r="G383" s="255" t="s">
        <v>3427</v>
      </c>
      <c r="H383" s="9">
        <v>4</v>
      </c>
      <c r="I383" s="256" t="s">
        <v>17</v>
      </c>
      <c r="J383" s="9" t="s">
        <v>18</v>
      </c>
      <c r="K383" s="9" t="s">
        <v>19</v>
      </c>
      <c r="L383" s="253" t="s">
        <v>14</v>
      </c>
      <c r="M383" s="252"/>
    </row>
    <row r="384" spans="1:13" ht="14.25" customHeight="1">
      <c r="A384" s="165"/>
      <c r="B384" s="160" t="str">
        <f t="shared" si="20"/>
        <v>7MIC</v>
      </c>
      <c r="C384" s="160">
        <f t="shared" si="22"/>
        <v>7</v>
      </c>
      <c r="D384" s="160">
        <f t="shared" si="23"/>
        <v>380</v>
      </c>
      <c r="E384" s="165" t="str">
        <f t="shared" si="21"/>
        <v>MIC</v>
      </c>
      <c r="F384" s="170" t="s">
        <v>625</v>
      </c>
      <c r="G384" s="255" t="s">
        <v>626</v>
      </c>
      <c r="H384" s="9">
        <v>4</v>
      </c>
      <c r="I384" s="256" t="s">
        <v>17</v>
      </c>
      <c r="J384" s="9" t="s">
        <v>18</v>
      </c>
      <c r="K384" s="9" t="s">
        <v>19</v>
      </c>
      <c r="L384" s="253" t="s">
        <v>14</v>
      </c>
      <c r="M384" s="252"/>
    </row>
    <row r="385" spans="1:13" ht="14.25" customHeight="1">
      <c r="A385" s="165"/>
      <c r="B385" s="160" t="str">
        <f t="shared" si="20"/>
        <v>8MIC</v>
      </c>
      <c r="C385" s="160">
        <f t="shared" si="22"/>
        <v>8</v>
      </c>
      <c r="D385" s="160">
        <f t="shared" si="23"/>
        <v>381</v>
      </c>
      <c r="E385" s="165" t="str">
        <f t="shared" si="21"/>
        <v>MIC</v>
      </c>
      <c r="F385" s="170" t="s">
        <v>627</v>
      </c>
      <c r="G385" s="255" t="s">
        <v>628</v>
      </c>
      <c r="H385" s="9">
        <v>4</v>
      </c>
      <c r="I385" s="256" t="s">
        <v>17</v>
      </c>
      <c r="J385" s="9" t="s">
        <v>18</v>
      </c>
      <c r="K385" s="9" t="s">
        <v>19</v>
      </c>
      <c r="L385" s="253" t="s">
        <v>14</v>
      </c>
      <c r="M385" s="252"/>
    </row>
    <row r="386" spans="1:13" ht="14.25" customHeight="1">
      <c r="A386" s="165"/>
      <c r="B386" s="160" t="str">
        <f t="shared" si="20"/>
        <v>9MIC</v>
      </c>
      <c r="C386" s="160">
        <f t="shared" si="22"/>
        <v>9</v>
      </c>
      <c r="D386" s="160">
        <f t="shared" si="23"/>
        <v>382</v>
      </c>
      <c r="E386" s="165" t="str">
        <f t="shared" si="21"/>
        <v>MIC</v>
      </c>
      <c r="F386" s="170" t="s">
        <v>629</v>
      </c>
      <c r="G386" s="255" t="s">
        <v>630</v>
      </c>
      <c r="H386" s="9">
        <v>5</v>
      </c>
      <c r="I386" s="256" t="s">
        <v>24</v>
      </c>
      <c r="J386" s="9" t="s">
        <v>25</v>
      </c>
      <c r="K386" s="9" t="s">
        <v>0</v>
      </c>
      <c r="L386" s="253" t="s">
        <v>14</v>
      </c>
      <c r="M386" s="252"/>
    </row>
    <row r="387" spans="1:13" ht="14.25" customHeight="1">
      <c r="A387" s="165"/>
      <c r="B387" s="160" t="str">
        <f t="shared" si="20"/>
        <v>10MIC</v>
      </c>
      <c r="C387" s="160">
        <f t="shared" si="22"/>
        <v>10</v>
      </c>
      <c r="D387" s="160">
        <f t="shared" si="23"/>
        <v>383</v>
      </c>
      <c r="E387" s="165" t="str">
        <f t="shared" si="21"/>
        <v>MIC</v>
      </c>
      <c r="F387" s="170" t="s">
        <v>631</v>
      </c>
      <c r="G387" s="255" t="s">
        <v>632</v>
      </c>
      <c r="H387" s="9">
        <v>5</v>
      </c>
      <c r="I387" s="256" t="s">
        <v>24</v>
      </c>
      <c r="J387" s="9" t="s">
        <v>25</v>
      </c>
      <c r="K387" s="171" t="s">
        <v>0</v>
      </c>
      <c r="L387" s="253" t="s">
        <v>14</v>
      </c>
      <c r="M387" s="252"/>
    </row>
    <row r="388" spans="1:13" ht="14.25" customHeight="1">
      <c r="A388" s="165"/>
      <c r="B388" s="160" t="str">
        <f t="shared" si="20"/>
        <v>11MIC</v>
      </c>
      <c r="C388" s="160">
        <f t="shared" si="22"/>
        <v>11</v>
      </c>
      <c r="D388" s="160">
        <f t="shared" si="23"/>
        <v>384</v>
      </c>
      <c r="E388" s="165" t="str">
        <f t="shared" si="21"/>
        <v>MIC</v>
      </c>
      <c r="F388" s="170" t="s">
        <v>633</v>
      </c>
      <c r="G388" s="255" t="s">
        <v>634</v>
      </c>
      <c r="H388" s="9">
        <v>5</v>
      </c>
      <c r="I388" s="256" t="s">
        <v>24</v>
      </c>
      <c r="J388" s="9" t="s">
        <v>25</v>
      </c>
      <c r="K388" s="171" t="s">
        <v>0</v>
      </c>
      <c r="L388" s="253" t="s">
        <v>14</v>
      </c>
      <c r="M388" s="252"/>
    </row>
    <row r="389" spans="1:13" ht="14.25" customHeight="1">
      <c r="A389" s="165"/>
      <c r="B389" s="160" t="str">
        <f t="shared" si="20"/>
        <v>1MME</v>
      </c>
      <c r="C389" s="160">
        <f t="shared" si="22"/>
        <v>1</v>
      </c>
      <c r="D389" s="160">
        <f t="shared" si="23"/>
        <v>385</v>
      </c>
      <c r="E389" s="165" t="str">
        <f t="shared" si="21"/>
        <v>MME</v>
      </c>
      <c r="F389" s="170" t="s">
        <v>635</v>
      </c>
      <c r="G389" s="255" t="s">
        <v>636</v>
      </c>
      <c r="H389" s="9">
        <v>1</v>
      </c>
      <c r="I389" s="256" t="s">
        <v>71</v>
      </c>
      <c r="J389" s="9" t="s">
        <v>30</v>
      </c>
      <c r="K389" s="9" t="s">
        <v>138</v>
      </c>
      <c r="L389" s="253" t="s">
        <v>14</v>
      </c>
      <c r="M389" s="252"/>
    </row>
    <row r="390" spans="1:13" ht="14.25" customHeight="1">
      <c r="A390" s="165"/>
      <c r="B390" s="160" t="str">
        <f t="shared" ref="B390:B453" si="24">C390&amp;E390</f>
        <v>2MME</v>
      </c>
      <c r="C390" s="160">
        <f t="shared" si="22"/>
        <v>2</v>
      </c>
      <c r="D390" s="160">
        <f t="shared" si="23"/>
        <v>386</v>
      </c>
      <c r="E390" s="165" t="str">
        <f t="shared" ref="E390:E453" si="25">MID(F390,1,3)</f>
        <v>MME</v>
      </c>
      <c r="F390" s="170" t="s">
        <v>637</v>
      </c>
      <c r="G390" s="255" t="s">
        <v>638</v>
      </c>
      <c r="H390" s="9">
        <v>1</v>
      </c>
      <c r="I390" s="256" t="s">
        <v>71</v>
      </c>
      <c r="J390" s="9" t="s">
        <v>30</v>
      </c>
      <c r="K390" s="9" t="s">
        <v>138</v>
      </c>
      <c r="L390" s="253" t="s">
        <v>14</v>
      </c>
      <c r="M390" s="252"/>
    </row>
    <row r="391" spans="1:13" ht="14.25" customHeight="1">
      <c r="A391" s="165"/>
      <c r="B391" s="160" t="str">
        <f t="shared" si="24"/>
        <v>3MME</v>
      </c>
      <c r="C391" s="160">
        <f t="shared" ref="C391:C454" si="26">IF(E391=E390,C390+1,1)</f>
        <v>3</v>
      </c>
      <c r="D391" s="160">
        <f t="shared" ref="D391:D454" si="27">D390+1</f>
        <v>387</v>
      </c>
      <c r="E391" s="165" t="str">
        <f t="shared" si="25"/>
        <v>MME</v>
      </c>
      <c r="F391" s="170" t="s">
        <v>639</v>
      </c>
      <c r="G391" s="255" t="s">
        <v>640</v>
      </c>
      <c r="H391" s="9">
        <v>2</v>
      </c>
      <c r="I391" s="256" t="s">
        <v>29</v>
      </c>
      <c r="J391" s="9" t="s">
        <v>30</v>
      </c>
      <c r="K391" s="9" t="s">
        <v>1</v>
      </c>
      <c r="L391" s="253" t="s">
        <v>14</v>
      </c>
      <c r="M391" s="252"/>
    </row>
    <row r="392" spans="1:13" ht="14.25" customHeight="1">
      <c r="A392" s="165"/>
      <c r="B392" s="160" t="str">
        <f t="shared" si="24"/>
        <v>4MME</v>
      </c>
      <c r="C392" s="160">
        <f t="shared" si="26"/>
        <v>4</v>
      </c>
      <c r="D392" s="160">
        <f t="shared" si="27"/>
        <v>388</v>
      </c>
      <c r="E392" s="165" t="str">
        <f t="shared" si="25"/>
        <v>MME</v>
      </c>
      <c r="F392" s="170" t="s">
        <v>641</v>
      </c>
      <c r="G392" s="255" t="s">
        <v>642</v>
      </c>
      <c r="H392" s="9">
        <v>2</v>
      </c>
      <c r="I392" s="256" t="s">
        <v>29</v>
      </c>
      <c r="J392" s="9" t="s">
        <v>30</v>
      </c>
      <c r="K392" s="9" t="s">
        <v>1</v>
      </c>
      <c r="L392" s="253" t="s">
        <v>14</v>
      </c>
      <c r="M392" s="252"/>
    </row>
    <row r="393" spans="1:13" ht="14.25" customHeight="1">
      <c r="A393" s="165"/>
      <c r="B393" s="160" t="str">
        <f t="shared" si="24"/>
        <v>5MME</v>
      </c>
      <c r="C393" s="160">
        <f t="shared" si="26"/>
        <v>5</v>
      </c>
      <c r="D393" s="160">
        <f t="shared" si="27"/>
        <v>389</v>
      </c>
      <c r="E393" s="165" t="str">
        <f t="shared" si="25"/>
        <v>MME</v>
      </c>
      <c r="F393" s="170" t="s">
        <v>643</v>
      </c>
      <c r="G393" s="255" t="s">
        <v>3428</v>
      </c>
      <c r="H393" s="9">
        <v>2</v>
      </c>
      <c r="I393" s="256" t="s">
        <v>29</v>
      </c>
      <c r="J393" s="9" t="s">
        <v>30</v>
      </c>
      <c r="K393" s="9" t="s">
        <v>1</v>
      </c>
      <c r="L393" s="253" t="s">
        <v>14</v>
      </c>
      <c r="M393" s="252"/>
    </row>
    <row r="394" spans="1:13" ht="14.25" customHeight="1">
      <c r="A394" s="165"/>
      <c r="B394" s="160" t="str">
        <f t="shared" si="24"/>
        <v>6MME</v>
      </c>
      <c r="C394" s="160">
        <f t="shared" si="26"/>
        <v>6</v>
      </c>
      <c r="D394" s="160">
        <f t="shared" si="27"/>
        <v>390</v>
      </c>
      <c r="E394" s="165" t="str">
        <f t="shared" si="25"/>
        <v>MME</v>
      </c>
      <c r="F394" s="170" t="s">
        <v>644</v>
      </c>
      <c r="G394" s="255" t="s">
        <v>645</v>
      </c>
      <c r="H394" s="9">
        <v>2</v>
      </c>
      <c r="I394" s="256" t="s">
        <v>29</v>
      </c>
      <c r="J394" s="9" t="s">
        <v>30</v>
      </c>
      <c r="K394" s="9" t="s">
        <v>380</v>
      </c>
      <c r="L394" s="253" t="s">
        <v>14</v>
      </c>
      <c r="M394" s="252"/>
    </row>
    <row r="395" spans="1:13" ht="14.25" customHeight="1">
      <c r="A395" s="165"/>
      <c r="B395" s="160" t="str">
        <f t="shared" si="24"/>
        <v>7MME</v>
      </c>
      <c r="C395" s="160">
        <f t="shared" si="26"/>
        <v>7</v>
      </c>
      <c r="D395" s="160">
        <f t="shared" si="27"/>
        <v>391</v>
      </c>
      <c r="E395" s="165" t="str">
        <f t="shared" si="25"/>
        <v>MME</v>
      </c>
      <c r="F395" s="170" t="s">
        <v>646</v>
      </c>
      <c r="G395" s="255" t="s">
        <v>647</v>
      </c>
      <c r="H395" s="9">
        <v>2</v>
      </c>
      <c r="I395" s="256" t="s">
        <v>29</v>
      </c>
      <c r="J395" s="9" t="s">
        <v>30</v>
      </c>
      <c r="K395" s="9" t="s">
        <v>380</v>
      </c>
      <c r="L395" s="253" t="s">
        <v>14</v>
      </c>
      <c r="M395" s="252"/>
    </row>
    <row r="396" spans="1:13" ht="14.25" customHeight="1">
      <c r="A396" s="165"/>
      <c r="B396" s="160" t="str">
        <f t="shared" si="24"/>
        <v>8MME</v>
      </c>
      <c r="C396" s="160">
        <f t="shared" si="26"/>
        <v>8</v>
      </c>
      <c r="D396" s="160">
        <f t="shared" si="27"/>
        <v>392</v>
      </c>
      <c r="E396" s="165" t="str">
        <f t="shared" si="25"/>
        <v>MME</v>
      </c>
      <c r="F396" s="170" t="s">
        <v>648</v>
      </c>
      <c r="G396" s="255" t="s">
        <v>649</v>
      </c>
      <c r="H396" s="9">
        <v>2</v>
      </c>
      <c r="I396" s="256" t="s">
        <v>29</v>
      </c>
      <c r="J396" s="9" t="s">
        <v>30</v>
      </c>
      <c r="K396" s="9" t="s">
        <v>1</v>
      </c>
      <c r="L396" s="253" t="s">
        <v>14</v>
      </c>
      <c r="M396" s="252"/>
    </row>
    <row r="397" spans="1:13" ht="14.25" customHeight="1">
      <c r="A397" s="165"/>
      <c r="B397" s="160" t="str">
        <f t="shared" si="24"/>
        <v>9MME</v>
      </c>
      <c r="C397" s="160">
        <f t="shared" si="26"/>
        <v>9</v>
      </c>
      <c r="D397" s="160">
        <f t="shared" si="27"/>
        <v>393</v>
      </c>
      <c r="E397" s="165" t="str">
        <f t="shared" si="25"/>
        <v>MME</v>
      </c>
      <c r="F397" s="170" t="s">
        <v>650</v>
      </c>
      <c r="G397" s="255" t="s">
        <v>651</v>
      </c>
      <c r="H397" s="9">
        <v>2</v>
      </c>
      <c r="I397" s="256" t="s">
        <v>29</v>
      </c>
      <c r="J397" s="9" t="s">
        <v>30</v>
      </c>
      <c r="K397" s="9" t="s">
        <v>380</v>
      </c>
      <c r="L397" s="253" t="s">
        <v>14</v>
      </c>
      <c r="M397" s="252"/>
    </row>
    <row r="398" spans="1:13" ht="14.25" customHeight="1">
      <c r="A398" s="165"/>
      <c r="B398" s="160" t="str">
        <f t="shared" si="24"/>
        <v>10MME</v>
      </c>
      <c r="C398" s="160">
        <f t="shared" si="26"/>
        <v>10</v>
      </c>
      <c r="D398" s="160">
        <f t="shared" si="27"/>
        <v>394</v>
      </c>
      <c r="E398" s="165" t="str">
        <f t="shared" si="25"/>
        <v>MME</v>
      </c>
      <c r="F398" s="176" t="s">
        <v>653</v>
      </c>
      <c r="G398" s="255" t="s">
        <v>654</v>
      </c>
      <c r="H398" s="9">
        <v>2</v>
      </c>
      <c r="I398" s="256" t="s">
        <v>29</v>
      </c>
      <c r="J398" s="9" t="s">
        <v>30</v>
      </c>
      <c r="K398" s="9" t="s">
        <v>159</v>
      </c>
      <c r="L398" s="253" t="s">
        <v>31</v>
      </c>
      <c r="M398" s="252"/>
    </row>
    <row r="399" spans="1:13" ht="14.25" customHeight="1">
      <c r="A399" s="165"/>
      <c r="B399" s="160" t="str">
        <f t="shared" si="24"/>
        <v>11MME</v>
      </c>
      <c r="C399" s="160">
        <f t="shared" si="26"/>
        <v>11</v>
      </c>
      <c r="D399" s="160">
        <f t="shared" si="27"/>
        <v>395</v>
      </c>
      <c r="E399" s="165" t="str">
        <f t="shared" si="25"/>
        <v>MME</v>
      </c>
      <c r="F399" s="170" t="s">
        <v>652</v>
      </c>
      <c r="G399" s="255" t="s">
        <v>3429</v>
      </c>
      <c r="H399" s="9">
        <v>2</v>
      </c>
      <c r="I399" s="256" t="s">
        <v>29</v>
      </c>
      <c r="J399" s="9" t="s">
        <v>30</v>
      </c>
      <c r="K399" s="9" t="s">
        <v>380</v>
      </c>
      <c r="L399" s="253" t="s">
        <v>14</v>
      </c>
      <c r="M399" s="252"/>
    </row>
    <row r="400" spans="1:13" ht="14.25" customHeight="1">
      <c r="A400" s="165"/>
      <c r="B400" s="160" t="str">
        <f t="shared" si="24"/>
        <v>12MME</v>
      </c>
      <c r="C400" s="160">
        <f t="shared" si="26"/>
        <v>12</v>
      </c>
      <c r="D400" s="160">
        <f t="shared" si="27"/>
        <v>396</v>
      </c>
      <c r="E400" s="165" t="str">
        <f t="shared" si="25"/>
        <v>MME</v>
      </c>
      <c r="F400" s="176" t="s">
        <v>655</v>
      </c>
      <c r="G400" s="255" t="s">
        <v>656</v>
      </c>
      <c r="H400" s="9">
        <v>3</v>
      </c>
      <c r="I400" s="256" t="s">
        <v>13</v>
      </c>
      <c r="J400" s="9" t="s">
        <v>45</v>
      </c>
      <c r="K400" s="9" t="s">
        <v>1</v>
      </c>
      <c r="L400" s="253" t="s">
        <v>31</v>
      </c>
      <c r="M400" s="252"/>
    </row>
    <row r="401" spans="1:13" ht="14.25" customHeight="1">
      <c r="A401" s="165"/>
      <c r="B401" s="160" t="str">
        <f t="shared" si="24"/>
        <v>13MME</v>
      </c>
      <c r="C401" s="160">
        <f t="shared" si="26"/>
        <v>13</v>
      </c>
      <c r="D401" s="160">
        <f t="shared" si="27"/>
        <v>397</v>
      </c>
      <c r="E401" s="165" t="str">
        <f t="shared" si="25"/>
        <v>MME</v>
      </c>
      <c r="F401" s="176" t="s">
        <v>657</v>
      </c>
      <c r="G401" s="255" t="s">
        <v>3430</v>
      </c>
      <c r="H401" s="9">
        <v>3</v>
      </c>
      <c r="I401" s="256" t="s">
        <v>13</v>
      </c>
      <c r="J401" s="9" t="s">
        <v>45</v>
      </c>
      <c r="K401" s="9" t="s">
        <v>1</v>
      </c>
      <c r="L401" s="253" t="s">
        <v>31</v>
      </c>
      <c r="M401" s="252"/>
    </row>
    <row r="402" spans="1:13" ht="14.25" customHeight="1">
      <c r="A402" s="165"/>
      <c r="B402" s="160" t="str">
        <f t="shared" si="24"/>
        <v>14MME</v>
      </c>
      <c r="C402" s="160">
        <f t="shared" si="26"/>
        <v>14</v>
      </c>
      <c r="D402" s="160">
        <f t="shared" si="27"/>
        <v>398</v>
      </c>
      <c r="E402" s="165" t="str">
        <f t="shared" si="25"/>
        <v>MME</v>
      </c>
      <c r="F402" s="176" t="s">
        <v>658</v>
      </c>
      <c r="G402" s="255" t="s">
        <v>659</v>
      </c>
      <c r="H402" s="9">
        <v>3</v>
      </c>
      <c r="I402" s="256" t="s">
        <v>13</v>
      </c>
      <c r="J402" s="9" t="s">
        <v>45</v>
      </c>
      <c r="K402" s="9" t="s">
        <v>1</v>
      </c>
      <c r="L402" s="253" t="s">
        <v>31</v>
      </c>
      <c r="M402" s="252"/>
    </row>
    <row r="403" spans="1:13" ht="14.25" customHeight="1">
      <c r="A403" s="165"/>
      <c r="B403" s="160" t="str">
        <f t="shared" si="24"/>
        <v>15MME</v>
      </c>
      <c r="C403" s="160">
        <f t="shared" si="26"/>
        <v>15</v>
      </c>
      <c r="D403" s="160">
        <f t="shared" si="27"/>
        <v>399</v>
      </c>
      <c r="E403" s="165" t="str">
        <f t="shared" si="25"/>
        <v>MME</v>
      </c>
      <c r="F403" s="176" t="s">
        <v>660</v>
      </c>
      <c r="G403" s="255" t="s">
        <v>661</v>
      </c>
      <c r="H403" s="9">
        <v>3</v>
      </c>
      <c r="I403" s="256" t="s">
        <v>13</v>
      </c>
      <c r="J403" s="9" t="s">
        <v>45</v>
      </c>
      <c r="K403" s="9" t="s">
        <v>1</v>
      </c>
      <c r="L403" s="253" t="s">
        <v>14</v>
      </c>
      <c r="M403" s="252"/>
    </row>
    <row r="404" spans="1:13" ht="14.25" customHeight="1">
      <c r="A404" s="165"/>
      <c r="B404" s="160" t="str">
        <f t="shared" si="24"/>
        <v>16MME</v>
      </c>
      <c r="C404" s="160">
        <f t="shared" si="26"/>
        <v>16</v>
      </c>
      <c r="D404" s="160">
        <f t="shared" si="27"/>
        <v>400</v>
      </c>
      <c r="E404" s="165" t="str">
        <f t="shared" si="25"/>
        <v>MME</v>
      </c>
      <c r="F404" s="170" t="s">
        <v>662</v>
      </c>
      <c r="G404" s="255" t="s">
        <v>3431</v>
      </c>
      <c r="H404" s="9">
        <v>3</v>
      </c>
      <c r="I404" s="256" t="s">
        <v>13</v>
      </c>
      <c r="J404" s="9" t="s">
        <v>45</v>
      </c>
      <c r="K404" s="9" t="s">
        <v>1</v>
      </c>
      <c r="L404" s="253" t="s">
        <v>14</v>
      </c>
      <c r="M404" s="252"/>
    </row>
    <row r="405" spans="1:13" ht="14.25" customHeight="1">
      <c r="A405" s="165"/>
      <c r="B405" s="160" t="str">
        <f t="shared" si="24"/>
        <v>17MME</v>
      </c>
      <c r="C405" s="160">
        <f t="shared" si="26"/>
        <v>17</v>
      </c>
      <c r="D405" s="160">
        <f t="shared" si="27"/>
        <v>401</v>
      </c>
      <c r="E405" s="165" t="str">
        <f t="shared" si="25"/>
        <v>MME</v>
      </c>
      <c r="F405" s="170" t="s">
        <v>663</v>
      </c>
      <c r="G405" s="255" t="s">
        <v>664</v>
      </c>
      <c r="H405" s="9">
        <v>3</v>
      </c>
      <c r="I405" s="256" t="s">
        <v>13</v>
      </c>
      <c r="J405" s="9" t="s">
        <v>45</v>
      </c>
      <c r="K405" s="9" t="s">
        <v>1</v>
      </c>
      <c r="L405" s="253" t="s">
        <v>14</v>
      </c>
      <c r="M405" s="252"/>
    </row>
    <row r="406" spans="1:13" ht="14.25" customHeight="1">
      <c r="A406" s="165"/>
      <c r="B406" s="160" t="str">
        <f t="shared" si="24"/>
        <v>18MME</v>
      </c>
      <c r="C406" s="160">
        <f t="shared" si="26"/>
        <v>18</v>
      </c>
      <c r="D406" s="160">
        <f t="shared" si="27"/>
        <v>402</v>
      </c>
      <c r="E406" s="165" t="str">
        <f t="shared" si="25"/>
        <v>MME</v>
      </c>
      <c r="F406" s="170" t="s">
        <v>665</v>
      </c>
      <c r="G406" s="255" t="s">
        <v>3432</v>
      </c>
      <c r="H406" s="9">
        <v>3</v>
      </c>
      <c r="I406" s="256" t="s">
        <v>13</v>
      </c>
      <c r="J406" s="9" t="s">
        <v>45</v>
      </c>
      <c r="K406" s="9" t="s">
        <v>1</v>
      </c>
      <c r="L406" s="253" t="s">
        <v>14</v>
      </c>
      <c r="M406" s="252"/>
    </row>
    <row r="407" spans="1:13" ht="14.25" customHeight="1">
      <c r="A407" s="165"/>
      <c r="B407" s="160" t="str">
        <f t="shared" si="24"/>
        <v>19MME</v>
      </c>
      <c r="C407" s="160">
        <f t="shared" si="26"/>
        <v>19</v>
      </c>
      <c r="D407" s="160">
        <f t="shared" si="27"/>
        <v>403</v>
      </c>
      <c r="E407" s="165" t="str">
        <f t="shared" si="25"/>
        <v>MME</v>
      </c>
      <c r="F407" s="170" t="s">
        <v>666</v>
      </c>
      <c r="G407" s="255" t="s">
        <v>667</v>
      </c>
      <c r="H407" s="9">
        <v>4</v>
      </c>
      <c r="I407" s="256" t="s">
        <v>17</v>
      </c>
      <c r="J407" s="9" t="s">
        <v>18</v>
      </c>
      <c r="K407" s="9" t="s">
        <v>19</v>
      </c>
      <c r="L407" s="253" t="s">
        <v>31</v>
      </c>
      <c r="M407" s="252"/>
    </row>
    <row r="408" spans="1:13" ht="14.25" customHeight="1">
      <c r="A408" s="165"/>
      <c r="B408" s="160" t="str">
        <f t="shared" si="24"/>
        <v>20MME</v>
      </c>
      <c r="C408" s="160">
        <f t="shared" si="26"/>
        <v>20</v>
      </c>
      <c r="D408" s="160">
        <f t="shared" si="27"/>
        <v>404</v>
      </c>
      <c r="E408" s="165" t="str">
        <f t="shared" si="25"/>
        <v>MME</v>
      </c>
      <c r="F408" s="170" t="s">
        <v>668</v>
      </c>
      <c r="G408" s="255" t="s">
        <v>669</v>
      </c>
      <c r="H408" s="9">
        <v>4</v>
      </c>
      <c r="I408" s="256" t="s">
        <v>17</v>
      </c>
      <c r="J408" s="9" t="s">
        <v>18</v>
      </c>
      <c r="K408" s="9" t="s">
        <v>19</v>
      </c>
      <c r="L408" s="253" t="s">
        <v>31</v>
      </c>
      <c r="M408" s="252"/>
    </row>
    <row r="409" spans="1:13" ht="14.25" customHeight="1">
      <c r="A409" s="165"/>
      <c r="B409" s="160" t="str">
        <f t="shared" si="24"/>
        <v>21MME</v>
      </c>
      <c r="C409" s="160">
        <f t="shared" si="26"/>
        <v>21</v>
      </c>
      <c r="D409" s="160">
        <f t="shared" si="27"/>
        <v>405</v>
      </c>
      <c r="E409" s="165" t="str">
        <f t="shared" si="25"/>
        <v>MME</v>
      </c>
      <c r="F409" s="170" t="s">
        <v>670</v>
      </c>
      <c r="G409" s="255" t="s">
        <v>671</v>
      </c>
      <c r="H409" s="9">
        <v>4</v>
      </c>
      <c r="I409" s="256" t="s">
        <v>17</v>
      </c>
      <c r="J409" s="9" t="s">
        <v>18</v>
      </c>
      <c r="K409" s="9" t="s">
        <v>19</v>
      </c>
      <c r="L409" s="253" t="s">
        <v>31</v>
      </c>
      <c r="M409" s="252"/>
    </row>
    <row r="410" spans="1:13" ht="14.25" customHeight="1">
      <c r="A410" s="165"/>
      <c r="B410" s="160" t="str">
        <f t="shared" si="24"/>
        <v>22MME</v>
      </c>
      <c r="C410" s="160">
        <f t="shared" si="26"/>
        <v>22</v>
      </c>
      <c r="D410" s="160">
        <f t="shared" si="27"/>
        <v>406</v>
      </c>
      <c r="E410" s="165" t="str">
        <f t="shared" si="25"/>
        <v>MME</v>
      </c>
      <c r="F410" s="170" t="s">
        <v>672</v>
      </c>
      <c r="G410" s="255" t="s">
        <v>3433</v>
      </c>
      <c r="H410" s="9">
        <v>4</v>
      </c>
      <c r="I410" s="256" t="s">
        <v>17</v>
      </c>
      <c r="J410" s="9" t="s">
        <v>18</v>
      </c>
      <c r="K410" s="9" t="s">
        <v>19</v>
      </c>
      <c r="L410" s="253" t="s">
        <v>14</v>
      </c>
      <c r="M410" s="252"/>
    </row>
    <row r="411" spans="1:13" ht="14.25" customHeight="1">
      <c r="A411" s="165"/>
      <c r="B411" s="160" t="str">
        <f t="shared" si="24"/>
        <v>23MME</v>
      </c>
      <c r="C411" s="160">
        <f t="shared" si="26"/>
        <v>23</v>
      </c>
      <c r="D411" s="160">
        <f t="shared" si="27"/>
        <v>407</v>
      </c>
      <c r="E411" s="165" t="str">
        <f t="shared" si="25"/>
        <v>MME</v>
      </c>
      <c r="F411" s="170" t="s">
        <v>674</v>
      </c>
      <c r="G411" s="255" t="s">
        <v>3434</v>
      </c>
      <c r="H411" s="9">
        <v>4</v>
      </c>
      <c r="I411" s="256" t="s">
        <v>17</v>
      </c>
      <c r="J411" s="9" t="s">
        <v>18</v>
      </c>
      <c r="K411" s="9" t="s">
        <v>19</v>
      </c>
      <c r="L411" s="253" t="s">
        <v>14</v>
      </c>
      <c r="M411" s="252"/>
    </row>
    <row r="412" spans="1:13" ht="14.25" customHeight="1">
      <c r="A412" s="165"/>
      <c r="B412" s="160" t="str">
        <f t="shared" si="24"/>
        <v>24MME</v>
      </c>
      <c r="C412" s="160">
        <f t="shared" si="26"/>
        <v>24</v>
      </c>
      <c r="D412" s="160">
        <f t="shared" si="27"/>
        <v>408</v>
      </c>
      <c r="E412" s="165" t="str">
        <f t="shared" si="25"/>
        <v>MME</v>
      </c>
      <c r="F412" s="170" t="s">
        <v>675</v>
      </c>
      <c r="G412" s="255" t="s">
        <v>676</v>
      </c>
      <c r="H412" s="9">
        <v>4</v>
      </c>
      <c r="I412" s="256" t="s">
        <v>17</v>
      </c>
      <c r="J412" s="9" t="s">
        <v>18</v>
      </c>
      <c r="K412" s="9" t="s">
        <v>19</v>
      </c>
      <c r="L412" s="253" t="s">
        <v>14</v>
      </c>
      <c r="M412" s="252"/>
    </row>
    <row r="413" spans="1:13" ht="14.25" customHeight="1">
      <c r="A413" s="165"/>
      <c r="B413" s="160" t="str">
        <f t="shared" si="24"/>
        <v>25MME</v>
      </c>
      <c r="C413" s="160">
        <f t="shared" si="26"/>
        <v>25</v>
      </c>
      <c r="D413" s="160">
        <f t="shared" si="27"/>
        <v>409</v>
      </c>
      <c r="E413" s="165" t="str">
        <f t="shared" si="25"/>
        <v>MME</v>
      </c>
      <c r="F413" s="170" t="s">
        <v>677</v>
      </c>
      <c r="G413" s="255" t="s">
        <v>678</v>
      </c>
      <c r="H413" s="9">
        <v>5</v>
      </c>
      <c r="I413" s="256" t="s">
        <v>24</v>
      </c>
      <c r="J413" s="9" t="s">
        <v>25</v>
      </c>
      <c r="K413" s="9" t="s">
        <v>0</v>
      </c>
      <c r="L413" s="253" t="s">
        <v>31</v>
      </c>
      <c r="M413" s="252"/>
    </row>
    <row r="414" spans="1:13" ht="14.25" customHeight="1">
      <c r="A414" s="165"/>
      <c r="B414" s="160" t="str">
        <f t="shared" si="24"/>
        <v>26MME</v>
      </c>
      <c r="C414" s="160">
        <f t="shared" si="26"/>
        <v>26</v>
      </c>
      <c r="D414" s="160">
        <f t="shared" si="27"/>
        <v>410</v>
      </c>
      <c r="E414" s="165" t="str">
        <f t="shared" si="25"/>
        <v>MME</v>
      </c>
      <c r="F414" s="170" t="s">
        <v>679</v>
      </c>
      <c r="G414" s="255" t="s">
        <v>680</v>
      </c>
      <c r="H414" s="9">
        <v>5</v>
      </c>
      <c r="I414" s="256" t="s">
        <v>24</v>
      </c>
      <c r="J414" s="9" t="s">
        <v>25</v>
      </c>
      <c r="K414" s="9" t="s">
        <v>0</v>
      </c>
      <c r="L414" s="253" t="s">
        <v>31</v>
      </c>
      <c r="M414" s="252"/>
    </row>
    <row r="415" spans="1:13" ht="14.25" customHeight="1">
      <c r="A415" s="165"/>
      <c r="B415" s="160" t="str">
        <f t="shared" si="24"/>
        <v>27MME</v>
      </c>
      <c r="C415" s="160">
        <f t="shared" si="26"/>
        <v>27</v>
      </c>
      <c r="D415" s="160">
        <f t="shared" si="27"/>
        <v>411</v>
      </c>
      <c r="E415" s="165" t="str">
        <f t="shared" si="25"/>
        <v>MME</v>
      </c>
      <c r="F415" s="170" t="s">
        <v>683</v>
      </c>
      <c r="G415" s="255" t="s">
        <v>669</v>
      </c>
      <c r="H415" s="9">
        <v>5</v>
      </c>
      <c r="I415" s="256" t="s">
        <v>24</v>
      </c>
      <c r="J415" s="9" t="s">
        <v>25</v>
      </c>
      <c r="K415" s="9" t="s">
        <v>0</v>
      </c>
      <c r="L415" s="253" t="s">
        <v>31</v>
      </c>
      <c r="M415" s="252"/>
    </row>
    <row r="416" spans="1:13" ht="14.25" customHeight="1">
      <c r="A416" s="165"/>
      <c r="B416" s="160" t="str">
        <f t="shared" si="24"/>
        <v>28MME</v>
      </c>
      <c r="C416" s="160">
        <f t="shared" si="26"/>
        <v>28</v>
      </c>
      <c r="D416" s="160">
        <f t="shared" si="27"/>
        <v>412</v>
      </c>
      <c r="E416" s="165" t="str">
        <f t="shared" si="25"/>
        <v>MME</v>
      </c>
      <c r="F416" s="170" t="s">
        <v>684</v>
      </c>
      <c r="G416" s="255" t="s">
        <v>685</v>
      </c>
      <c r="H416" s="9">
        <v>5</v>
      </c>
      <c r="I416" s="256" t="s">
        <v>24</v>
      </c>
      <c r="J416" s="9" t="s">
        <v>25</v>
      </c>
      <c r="K416" s="9" t="s">
        <v>0</v>
      </c>
      <c r="L416" s="253" t="s">
        <v>31</v>
      </c>
      <c r="M416" s="252"/>
    </row>
    <row r="417" spans="1:13" ht="14.25" customHeight="1">
      <c r="A417" s="165"/>
      <c r="B417" s="160" t="str">
        <f t="shared" si="24"/>
        <v>29MME</v>
      </c>
      <c r="C417" s="160">
        <f t="shared" si="26"/>
        <v>29</v>
      </c>
      <c r="D417" s="160">
        <f t="shared" si="27"/>
        <v>413</v>
      </c>
      <c r="E417" s="165" t="str">
        <f t="shared" si="25"/>
        <v>MME</v>
      </c>
      <c r="F417" s="170" t="s">
        <v>681</v>
      </c>
      <c r="G417" s="255" t="s">
        <v>682</v>
      </c>
      <c r="H417" s="9">
        <v>5</v>
      </c>
      <c r="I417" s="256" t="s">
        <v>24</v>
      </c>
      <c r="J417" s="9" t="s">
        <v>25</v>
      </c>
      <c r="K417" s="9" t="s">
        <v>0</v>
      </c>
      <c r="L417" s="253" t="s">
        <v>31</v>
      </c>
      <c r="M417" s="252"/>
    </row>
    <row r="418" spans="1:13" ht="14.25" customHeight="1">
      <c r="A418" s="165"/>
      <c r="B418" s="160" t="str">
        <f t="shared" si="24"/>
        <v>1PEC</v>
      </c>
      <c r="C418" s="160">
        <f t="shared" si="26"/>
        <v>1</v>
      </c>
      <c r="D418" s="160">
        <f t="shared" si="27"/>
        <v>414</v>
      </c>
      <c r="E418" s="165" t="str">
        <f t="shared" si="25"/>
        <v>PEC</v>
      </c>
      <c r="F418" s="170" t="s">
        <v>686</v>
      </c>
      <c r="G418" s="255" t="s">
        <v>3435</v>
      </c>
      <c r="H418" s="9">
        <v>1</v>
      </c>
      <c r="I418" s="256" t="s">
        <v>71</v>
      </c>
      <c r="J418" s="9" t="s">
        <v>30</v>
      </c>
      <c r="K418" s="9" t="s">
        <v>380</v>
      </c>
      <c r="L418" s="253" t="s">
        <v>14</v>
      </c>
      <c r="M418" s="252"/>
    </row>
    <row r="419" spans="1:13" ht="14.25" customHeight="1">
      <c r="A419" s="165"/>
      <c r="B419" s="160" t="str">
        <f t="shared" si="24"/>
        <v>2PEC</v>
      </c>
      <c r="C419" s="160">
        <f t="shared" si="26"/>
        <v>2</v>
      </c>
      <c r="D419" s="160">
        <f t="shared" si="27"/>
        <v>415</v>
      </c>
      <c r="E419" s="165" t="str">
        <f t="shared" si="25"/>
        <v>PEC</v>
      </c>
      <c r="F419" s="170" t="s">
        <v>687</v>
      </c>
      <c r="G419" s="255" t="s">
        <v>688</v>
      </c>
      <c r="H419" s="9">
        <v>1</v>
      </c>
      <c r="I419" s="256" t="s">
        <v>71</v>
      </c>
      <c r="J419" s="9" t="s">
        <v>30</v>
      </c>
      <c r="K419" s="9" t="s">
        <v>380</v>
      </c>
      <c r="L419" s="253" t="s">
        <v>14</v>
      </c>
      <c r="M419" s="252"/>
    </row>
    <row r="420" spans="1:13" ht="14.25" customHeight="1">
      <c r="A420" s="165"/>
      <c r="B420" s="160" t="str">
        <f t="shared" si="24"/>
        <v>3PEC</v>
      </c>
      <c r="C420" s="160">
        <f t="shared" si="26"/>
        <v>3</v>
      </c>
      <c r="D420" s="160">
        <f t="shared" si="27"/>
        <v>416</v>
      </c>
      <c r="E420" s="165" t="str">
        <f t="shared" si="25"/>
        <v>PEC</v>
      </c>
      <c r="F420" s="170" t="s">
        <v>976</v>
      </c>
      <c r="G420" s="255" t="s">
        <v>689</v>
      </c>
      <c r="H420" s="9">
        <v>1</v>
      </c>
      <c r="I420" s="256" t="s">
        <v>71</v>
      </c>
      <c r="J420" s="9" t="s">
        <v>30</v>
      </c>
      <c r="K420" s="9" t="s">
        <v>138</v>
      </c>
      <c r="L420" s="253" t="s">
        <v>14</v>
      </c>
      <c r="M420" s="252"/>
    </row>
    <row r="421" spans="1:13" ht="14.25" customHeight="1">
      <c r="A421" s="165"/>
      <c r="B421" s="160" t="str">
        <f t="shared" si="24"/>
        <v>4PEC</v>
      </c>
      <c r="C421" s="160">
        <f t="shared" si="26"/>
        <v>4</v>
      </c>
      <c r="D421" s="160">
        <f t="shared" si="27"/>
        <v>417</v>
      </c>
      <c r="E421" s="165" t="str">
        <f t="shared" si="25"/>
        <v>PEC</v>
      </c>
      <c r="F421" s="170" t="s">
        <v>690</v>
      </c>
      <c r="G421" s="255" t="s">
        <v>691</v>
      </c>
      <c r="H421" s="9">
        <v>2</v>
      </c>
      <c r="I421" s="256" t="s">
        <v>29</v>
      </c>
      <c r="J421" s="9" t="s">
        <v>30</v>
      </c>
      <c r="K421" s="9" t="s">
        <v>380</v>
      </c>
      <c r="L421" s="253" t="s">
        <v>14</v>
      </c>
      <c r="M421" s="252"/>
    </row>
    <row r="422" spans="1:13" ht="14.25" customHeight="1">
      <c r="A422" s="165"/>
      <c r="B422" s="160" t="str">
        <f t="shared" si="24"/>
        <v>5PEC</v>
      </c>
      <c r="C422" s="160">
        <f t="shared" si="26"/>
        <v>5</v>
      </c>
      <c r="D422" s="160">
        <f t="shared" si="27"/>
        <v>418</v>
      </c>
      <c r="E422" s="165" t="str">
        <f t="shared" si="25"/>
        <v>PEC</v>
      </c>
      <c r="F422" s="170" t="s">
        <v>692</v>
      </c>
      <c r="G422" s="255" t="s">
        <v>3436</v>
      </c>
      <c r="H422" s="9">
        <v>2</v>
      </c>
      <c r="I422" s="256" t="s">
        <v>29</v>
      </c>
      <c r="J422" s="9" t="s">
        <v>30</v>
      </c>
      <c r="K422" s="9" t="s">
        <v>380</v>
      </c>
      <c r="L422" s="253" t="s">
        <v>14</v>
      </c>
      <c r="M422" s="252"/>
    </row>
    <row r="423" spans="1:13" ht="14.25" customHeight="1">
      <c r="A423" s="165"/>
      <c r="B423" s="160" t="str">
        <f t="shared" si="24"/>
        <v>6PEC</v>
      </c>
      <c r="C423" s="160">
        <f t="shared" si="26"/>
        <v>6</v>
      </c>
      <c r="D423" s="160">
        <f t="shared" si="27"/>
        <v>419</v>
      </c>
      <c r="E423" s="165" t="str">
        <f t="shared" si="25"/>
        <v>PEC</v>
      </c>
      <c r="F423" s="170" t="s">
        <v>693</v>
      </c>
      <c r="G423" s="255" t="s">
        <v>694</v>
      </c>
      <c r="H423" s="9">
        <v>2</v>
      </c>
      <c r="I423" s="256" t="s">
        <v>29</v>
      </c>
      <c r="J423" s="9" t="s">
        <v>30</v>
      </c>
      <c r="K423" s="9" t="s">
        <v>159</v>
      </c>
      <c r="L423" s="253" t="s">
        <v>14</v>
      </c>
      <c r="M423" s="252"/>
    </row>
    <row r="424" spans="1:13" ht="14.25" customHeight="1">
      <c r="A424" s="165"/>
      <c r="B424" s="160" t="str">
        <f t="shared" si="24"/>
        <v>7PEC</v>
      </c>
      <c r="C424" s="160">
        <f t="shared" si="26"/>
        <v>7</v>
      </c>
      <c r="D424" s="160">
        <f t="shared" si="27"/>
        <v>420</v>
      </c>
      <c r="E424" s="165" t="str">
        <f t="shared" si="25"/>
        <v>PEC</v>
      </c>
      <c r="F424" s="170" t="s">
        <v>695</v>
      </c>
      <c r="G424" s="255" t="s">
        <v>696</v>
      </c>
      <c r="H424" s="9">
        <v>4</v>
      </c>
      <c r="I424" s="256" t="s">
        <v>17</v>
      </c>
      <c r="J424" s="9" t="s">
        <v>18</v>
      </c>
      <c r="K424" s="9" t="s">
        <v>19</v>
      </c>
      <c r="L424" s="253" t="s">
        <v>14</v>
      </c>
      <c r="M424" s="252"/>
    </row>
    <row r="425" spans="1:13" ht="14.25" customHeight="1">
      <c r="A425" s="165"/>
      <c r="B425" s="160" t="str">
        <f t="shared" si="24"/>
        <v>8PEC</v>
      </c>
      <c r="C425" s="160">
        <f t="shared" si="26"/>
        <v>8</v>
      </c>
      <c r="D425" s="160">
        <f t="shared" si="27"/>
        <v>421</v>
      </c>
      <c r="E425" s="165" t="str">
        <f t="shared" si="25"/>
        <v>PEC</v>
      </c>
      <c r="F425" s="170" t="s">
        <v>697</v>
      </c>
      <c r="G425" s="255" t="s">
        <v>3437</v>
      </c>
      <c r="H425" s="9">
        <v>5</v>
      </c>
      <c r="I425" s="256" t="s">
        <v>24</v>
      </c>
      <c r="J425" s="9" t="s">
        <v>25</v>
      </c>
      <c r="K425" s="9" t="s">
        <v>0</v>
      </c>
      <c r="L425" s="253" t="s">
        <v>14</v>
      </c>
      <c r="M425" s="259" t="s">
        <v>3438</v>
      </c>
    </row>
    <row r="426" spans="1:13" ht="14.25" customHeight="1">
      <c r="A426" s="165"/>
      <c r="B426" s="160" t="str">
        <f t="shared" si="24"/>
        <v>1TAG</v>
      </c>
      <c r="C426" s="160">
        <f t="shared" si="26"/>
        <v>1</v>
      </c>
      <c r="D426" s="160">
        <f t="shared" si="27"/>
        <v>422</v>
      </c>
      <c r="E426" s="165" t="str">
        <f t="shared" si="25"/>
        <v>TAG</v>
      </c>
      <c r="F426" s="170" t="s">
        <v>698</v>
      </c>
      <c r="G426" s="255" t="s">
        <v>699</v>
      </c>
      <c r="H426" s="9">
        <v>1</v>
      </c>
      <c r="I426" s="256" t="s">
        <v>71</v>
      </c>
      <c r="J426" s="9" t="s">
        <v>30</v>
      </c>
      <c r="K426" s="9" t="s">
        <v>138</v>
      </c>
      <c r="L426" s="253" t="s">
        <v>14</v>
      </c>
      <c r="M426" s="252"/>
    </row>
    <row r="427" spans="1:13" ht="14.25" customHeight="1">
      <c r="A427" s="165"/>
      <c r="B427" s="160" t="str">
        <f t="shared" si="24"/>
        <v>2TAG</v>
      </c>
      <c r="C427" s="160">
        <f t="shared" si="26"/>
        <v>2</v>
      </c>
      <c r="D427" s="160">
        <f t="shared" si="27"/>
        <v>423</v>
      </c>
      <c r="E427" s="165" t="str">
        <f t="shared" si="25"/>
        <v>TAG</v>
      </c>
      <c r="F427" s="170" t="s">
        <v>702</v>
      </c>
      <c r="G427" s="255" t="s">
        <v>703</v>
      </c>
      <c r="H427" s="9">
        <v>2</v>
      </c>
      <c r="I427" s="256" t="s">
        <v>29</v>
      </c>
      <c r="J427" s="9" t="s">
        <v>30</v>
      </c>
      <c r="K427" s="9" t="s">
        <v>1</v>
      </c>
      <c r="L427" s="253" t="s">
        <v>31</v>
      </c>
      <c r="M427" s="252"/>
    </row>
    <row r="428" spans="1:13" ht="14.25" customHeight="1">
      <c r="A428" s="165"/>
      <c r="B428" s="160" t="str">
        <f t="shared" si="24"/>
        <v>3TAG</v>
      </c>
      <c r="C428" s="160">
        <f t="shared" si="26"/>
        <v>3</v>
      </c>
      <c r="D428" s="160">
        <f t="shared" si="27"/>
        <v>424</v>
      </c>
      <c r="E428" s="165" t="str">
        <f t="shared" si="25"/>
        <v>TAG</v>
      </c>
      <c r="F428" s="170" t="s">
        <v>700</v>
      </c>
      <c r="G428" s="255" t="s">
        <v>701</v>
      </c>
      <c r="H428" s="9">
        <v>2</v>
      </c>
      <c r="I428" s="256" t="s">
        <v>29</v>
      </c>
      <c r="J428" s="9" t="s">
        <v>30</v>
      </c>
      <c r="K428" s="9" t="s">
        <v>1</v>
      </c>
      <c r="L428" s="253" t="s">
        <v>31</v>
      </c>
      <c r="M428" s="252"/>
    </row>
    <row r="429" spans="1:13" ht="14.25" customHeight="1">
      <c r="A429" s="165"/>
      <c r="B429" s="160" t="str">
        <f t="shared" si="24"/>
        <v>4TAG</v>
      </c>
      <c r="C429" s="160">
        <f t="shared" si="26"/>
        <v>4</v>
      </c>
      <c r="D429" s="160">
        <f t="shared" si="27"/>
        <v>425</v>
      </c>
      <c r="E429" s="165" t="str">
        <f t="shared" si="25"/>
        <v>TAG</v>
      </c>
      <c r="F429" s="170" t="s">
        <v>704</v>
      </c>
      <c r="G429" s="255" t="s">
        <v>3439</v>
      </c>
      <c r="H429" s="9">
        <v>2</v>
      </c>
      <c r="I429" s="256" t="s">
        <v>29</v>
      </c>
      <c r="J429" s="9" t="s">
        <v>30</v>
      </c>
      <c r="K429" s="9" t="s">
        <v>1</v>
      </c>
      <c r="L429" s="253" t="s">
        <v>31</v>
      </c>
      <c r="M429" s="252"/>
    </row>
    <row r="430" spans="1:13" ht="14.25" customHeight="1">
      <c r="A430" s="165"/>
      <c r="B430" s="160" t="str">
        <f t="shared" si="24"/>
        <v>5TAG</v>
      </c>
      <c r="C430" s="160">
        <f t="shared" si="26"/>
        <v>5</v>
      </c>
      <c r="D430" s="160">
        <f t="shared" si="27"/>
        <v>426</v>
      </c>
      <c r="E430" s="165" t="str">
        <f t="shared" si="25"/>
        <v>TAG</v>
      </c>
      <c r="F430" s="170" t="s">
        <v>705</v>
      </c>
      <c r="G430" s="255" t="s">
        <v>706</v>
      </c>
      <c r="H430" s="9">
        <v>3</v>
      </c>
      <c r="I430" s="256" t="s">
        <v>13</v>
      </c>
      <c r="J430" s="9" t="s">
        <v>45</v>
      </c>
      <c r="K430" s="9" t="s">
        <v>1</v>
      </c>
      <c r="L430" s="253" t="s">
        <v>31</v>
      </c>
      <c r="M430" s="252"/>
    </row>
    <row r="431" spans="1:13" ht="14.25" customHeight="1">
      <c r="A431" s="165"/>
      <c r="B431" s="160" t="str">
        <f t="shared" si="24"/>
        <v>6TAG</v>
      </c>
      <c r="C431" s="160">
        <f t="shared" si="26"/>
        <v>6</v>
      </c>
      <c r="D431" s="160">
        <f t="shared" si="27"/>
        <v>427</v>
      </c>
      <c r="E431" s="165" t="str">
        <f t="shared" si="25"/>
        <v>TAG</v>
      </c>
      <c r="F431" s="170" t="s">
        <v>707</v>
      </c>
      <c r="G431" s="255" t="s">
        <v>708</v>
      </c>
      <c r="H431" s="9">
        <v>3</v>
      </c>
      <c r="I431" s="256" t="s">
        <v>13</v>
      </c>
      <c r="J431" s="9" t="s">
        <v>45</v>
      </c>
      <c r="K431" s="9" t="s">
        <v>1</v>
      </c>
      <c r="L431" s="253" t="s">
        <v>31</v>
      </c>
      <c r="M431" s="252"/>
    </row>
    <row r="432" spans="1:13" ht="14.25" customHeight="1">
      <c r="A432" s="165"/>
      <c r="B432" s="160" t="str">
        <f t="shared" si="24"/>
        <v>7TAG</v>
      </c>
      <c r="C432" s="160">
        <f t="shared" si="26"/>
        <v>7</v>
      </c>
      <c r="D432" s="160">
        <f t="shared" si="27"/>
        <v>428</v>
      </c>
      <c r="E432" s="165" t="str">
        <f t="shared" si="25"/>
        <v>TAG</v>
      </c>
      <c r="F432" s="170" t="s">
        <v>709</v>
      </c>
      <c r="G432" s="255" t="s">
        <v>710</v>
      </c>
      <c r="H432" s="9">
        <v>3</v>
      </c>
      <c r="I432" s="20" t="s">
        <v>13</v>
      </c>
      <c r="J432" s="9" t="s">
        <v>45</v>
      </c>
      <c r="K432" s="9" t="s">
        <v>1</v>
      </c>
      <c r="L432" s="253" t="s">
        <v>31</v>
      </c>
      <c r="M432" s="252"/>
    </row>
    <row r="433" spans="1:13" ht="14.25" customHeight="1">
      <c r="A433" s="165"/>
      <c r="B433" s="160" t="str">
        <f t="shared" si="24"/>
        <v>8TAG</v>
      </c>
      <c r="C433" s="160">
        <f t="shared" si="26"/>
        <v>8</v>
      </c>
      <c r="D433" s="160">
        <f t="shared" si="27"/>
        <v>429</v>
      </c>
      <c r="E433" s="165" t="str">
        <f t="shared" si="25"/>
        <v>TAG</v>
      </c>
      <c r="F433" s="170" t="s">
        <v>711</v>
      </c>
      <c r="G433" s="255" t="s">
        <v>712</v>
      </c>
      <c r="H433" s="9">
        <v>3</v>
      </c>
      <c r="I433" s="20" t="s">
        <v>13</v>
      </c>
      <c r="J433" s="9" t="s">
        <v>45</v>
      </c>
      <c r="K433" s="9" t="s">
        <v>1</v>
      </c>
      <c r="L433" s="253" t="s">
        <v>31</v>
      </c>
      <c r="M433" s="252"/>
    </row>
    <row r="434" spans="1:13" ht="14.25" customHeight="1">
      <c r="A434" s="165"/>
      <c r="B434" s="160" t="str">
        <f t="shared" si="24"/>
        <v>9TAG</v>
      </c>
      <c r="C434" s="160">
        <f t="shared" si="26"/>
        <v>9</v>
      </c>
      <c r="D434" s="160">
        <f t="shared" si="27"/>
        <v>430</v>
      </c>
      <c r="E434" s="165" t="str">
        <f t="shared" si="25"/>
        <v>TAG</v>
      </c>
      <c r="F434" s="170" t="s">
        <v>713</v>
      </c>
      <c r="G434" s="255" t="s">
        <v>714</v>
      </c>
      <c r="H434" s="9">
        <v>3</v>
      </c>
      <c r="I434" s="20" t="s">
        <v>13</v>
      </c>
      <c r="J434" s="9" t="s">
        <v>45</v>
      </c>
      <c r="K434" s="9" t="s">
        <v>1</v>
      </c>
      <c r="L434" s="253" t="s">
        <v>14</v>
      </c>
      <c r="M434" s="252"/>
    </row>
    <row r="435" spans="1:13" ht="14.25" customHeight="1">
      <c r="A435" s="165"/>
      <c r="B435" s="160" t="str">
        <f t="shared" si="24"/>
        <v>10TAG</v>
      </c>
      <c r="C435" s="160">
        <f t="shared" si="26"/>
        <v>10</v>
      </c>
      <c r="D435" s="160">
        <f t="shared" si="27"/>
        <v>431</v>
      </c>
      <c r="E435" s="165" t="str">
        <f t="shared" si="25"/>
        <v>TAG</v>
      </c>
      <c r="F435" s="170" t="s">
        <v>715</v>
      </c>
      <c r="G435" s="255" t="s">
        <v>3440</v>
      </c>
      <c r="H435" s="9">
        <v>4</v>
      </c>
      <c r="I435" s="256" t="s">
        <v>17</v>
      </c>
      <c r="J435" s="9" t="s">
        <v>18</v>
      </c>
      <c r="K435" s="9" t="s">
        <v>19</v>
      </c>
      <c r="L435" s="253" t="s">
        <v>31</v>
      </c>
      <c r="M435" s="259" t="s">
        <v>3441</v>
      </c>
    </row>
    <row r="436" spans="1:13" ht="14.25" customHeight="1">
      <c r="A436" s="165"/>
      <c r="B436" s="160" t="str">
        <f t="shared" si="24"/>
        <v>11TAG</v>
      </c>
      <c r="C436" s="160">
        <f t="shared" si="26"/>
        <v>11</v>
      </c>
      <c r="D436" s="160">
        <f t="shared" si="27"/>
        <v>432</v>
      </c>
      <c r="E436" s="165" t="str">
        <f t="shared" si="25"/>
        <v>TAG</v>
      </c>
      <c r="F436" s="170" t="s">
        <v>717</v>
      </c>
      <c r="G436" s="255" t="s">
        <v>718</v>
      </c>
      <c r="H436" s="9">
        <v>4</v>
      </c>
      <c r="I436" s="256" t="s">
        <v>17</v>
      </c>
      <c r="J436" s="9" t="s">
        <v>18</v>
      </c>
      <c r="K436" s="9" t="s">
        <v>19</v>
      </c>
      <c r="L436" s="253" t="s">
        <v>31</v>
      </c>
      <c r="M436" s="259" t="s">
        <v>3442</v>
      </c>
    </row>
    <row r="437" spans="1:13" ht="14.25" customHeight="1">
      <c r="A437" s="165"/>
      <c r="B437" s="160" t="str">
        <f t="shared" si="24"/>
        <v>12TAG</v>
      </c>
      <c r="C437" s="160">
        <f t="shared" si="26"/>
        <v>12</v>
      </c>
      <c r="D437" s="160">
        <f t="shared" si="27"/>
        <v>433</v>
      </c>
      <c r="E437" s="165" t="str">
        <f t="shared" si="25"/>
        <v>TAG</v>
      </c>
      <c r="F437" s="170" t="s">
        <v>719</v>
      </c>
      <c r="G437" s="255" t="s">
        <v>3443</v>
      </c>
      <c r="H437" s="9">
        <v>4</v>
      </c>
      <c r="I437" s="256" t="s">
        <v>17</v>
      </c>
      <c r="J437" s="9" t="s">
        <v>18</v>
      </c>
      <c r="K437" s="9" t="s">
        <v>19</v>
      </c>
      <c r="L437" s="253" t="s">
        <v>31</v>
      </c>
      <c r="M437" s="252"/>
    </row>
    <row r="438" spans="1:13" ht="14.25" customHeight="1">
      <c r="A438" s="165"/>
      <c r="B438" s="160" t="str">
        <f t="shared" si="24"/>
        <v>13TAG</v>
      </c>
      <c r="C438" s="160">
        <f t="shared" si="26"/>
        <v>13</v>
      </c>
      <c r="D438" s="160">
        <f t="shared" si="27"/>
        <v>434</v>
      </c>
      <c r="E438" s="165" t="str">
        <f t="shared" si="25"/>
        <v>TAG</v>
      </c>
      <c r="F438" s="170" t="s">
        <v>721</v>
      </c>
      <c r="G438" s="255" t="s">
        <v>706</v>
      </c>
      <c r="H438" s="9">
        <v>4</v>
      </c>
      <c r="I438" s="256" t="s">
        <v>17</v>
      </c>
      <c r="J438" s="9" t="s">
        <v>18</v>
      </c>
      <c r="K438" s="9" t="s">
        <v>19</v>
      </c>
      <c r="L438" s="253" t="s">
        <v>31</v>
      </c>
      <c r="M438" s="252"/>
    </row>
    <row r="439" spans="1:13" ht="14.25" customHeight="1">
      <c r="A439" s="165"/>
      <c r="B439" s="160" t="str">
        <f t="shared" si="24"/>
        <v>14TAG</v>
      </c>
      <c r="C439" s="160">
        <f t="shared" si="26"/>
        <v>14</v>
      </c>
      <c r="D439" s="160">
        <f t="shared" si="27"/>
        <v>435</v>
      </c>
      <c r="E439" s="165" t="str">
        <f t="shared" si="25"/>
        <v>TAG</v>
      </c>
      <c r="F439" s="170" t="s">
        <v>726</v>
      </c>
      <c r="G439" s="255" t="s">
        <v>727</v>
      </c>
      <c r="H439" s="9">
        <v>4</v>
      </c>
      <c r="I439" s="262" t="s">
        <v>728</v>
      </c>
      <c r="J439" s="9" t="s">
        <v>18</v>
      </c>
      <c r="K439" s="9" t="s">
        <v>19</v>
      </c>
      <c r="L439" s="253" t="s">
        <v>2283</v>
      </c>
      <c r="M439" s="259" t="s">
        <v>3444</v>
      </c>
    </row>
    <row r="440" spans="1:13" ht="14.25" customHeight="1">
      <c r="A440" s="165"/>
      <c r="B440" s="160" t="str">
        <f t="shared" si="24"/>
        <v>15TAG</v>
      </c>
      <c r="C440" s="160">
        <f t="shared" si="26"/>
        <v>15</v>
      </c>
      <c r="D440" s="160">
        <f t="shared" si="27"/>
        <v>436</v>
      </c>
      <c r="E440" s="165" t="str">
        <f t="shared" si="25"/>
        <v>TAG</v>
      </c>
      <c r="F440" s="170" t="s">
        <v>729</v>
      </c>
      <c r="G440" s="255" t="s">
        <v>730</v>
      </c>
      <c r="H440" s="9">
        <v>4</v>
      </c>
      <c r="I440" s="256" t="s">
        <v>731</v>
      </c>
      <c r="J440" s="9" t="s">
        <v>18</v>
      </c>
      <c r="K440" s="9" t="s">
        <v>0</v>
      </c>
      <c r="L440" s="253" t="s">
        <v>2283</v>
      </c>
      <c r="M440" s="259" t="s">
        <v>3444</v>
      </c>
    </row>
    <row r="441" spans="1:13" ht="14.25" customHeight="1">
      <c r="A441" s="165"/>
      <c r="B441" s="160" t="str">
        <f t="shared" si="24"/>
        <v>16TAG</v>
      </c>
      <c r="C441" s="160">
        <f t="shared" si="26"/>
        <v>16</v>
      </c>
      <c r="D441" s="160">
        <f t="shared" si="27"/>
        <v>437</v>
      </c>
      <c r="E441" s="165" t="str">
        <f t="shared" si="25"/>
        <v>TAG</v>
      </c>
      <c r="F441" s="170" t="s">
        <v>732</v>
      </c>
      <c r="G441" s="255" t="s">
        <v>733</v>
      </c>
      <c r="H441" s="9">
        <v>4</v>
      </c>
      <c r="I441" s="256" t="s">
        <v>731</v>
      </c>
      <c r="J441" s="9" t="s">
        <v>18</v>
      </c>
      <c r="K441" s="9" t="s">
        <v>19</v>
      </c>
      <c r="L441" s="253" t="s">
        <v>2283</v>
      </c>
      <c r="M441" s="259" t="s">
        <v>3444</v>
      </c>
    </row>
    <row r="442" spans="1:13" ht="14.25" customHeight="1">
      <c r="A442" s="165"/>
      <c r="B442" s="160" t="str">
        <f t="shared" si="24"/>
        <v>17TAG</v>
      </c>
      <c r="C442" s="160">
        <f t="shared" si="26"/>
        <v>17</v>
      </c>
      <c r="D442" s="160">
        <f t="shared" si="27"/>
        <v>438</v>
      </c>
      <c r="E442" s="165" t="str">
        <f t="shared" si="25"/>
        <v>TAG</v>
      </c>
      <c r="F442" s="170" t="s">
        <v>722</v>
      </c>
      <c r="G442" s="255" t="s">
        <v>723</v>
      </c>
      <c r="H442" s="9">
        <v>4</v>
      </c>
      <c r="I442" s="256" t="s">
        <v>17</v>
      </c>
      <c r="J442" s="9" t="s">
        <v>18</v>
      </c>
      <c r="K442" s="9" t="s">
        <v>19</v>
      </c>
      <c r="L442" s="253" t="s">
        <v>31</v>
      </c>
      <c r="M442" s="259"/>
    </row>
    <row r="443" spans="1:13" ht="14.25" customHeight="1">
      <c r="A443" s="165"/>
      <c r="B443" s="160" t="str">
        <f t="shared" si="24"/>
        <v>18TAG</v>
      </c>
      <c r="C443" s="160">
        <f t="shared" si="26"/>
        <v>18</v>
      </c>
      <c r="D443" s="160">
        <f t="shared" si="27"/>
        <v>439</v>
      </c>
      <c r="E443" s="165" t="str">
        <f t="shared" si="25"/>
        <v>TAG</v>
      </c>
      <c r="F443" s="170" t="s">
        <v>724</v>
      </c>
      <c r="G443" s="255" t="s">
        <v>725</v>
      </c>
      <c r="H443" s="9">
        <v>4</v>
      </c>
      <c r="I443" s="256" t="s">
        <v>17</v>
      </c>
      <c r="J443" s="9" t="s">
        <v>18</v>
      </c>
      <c r="K443" s="9" t="s">
        <v>19</v>
      </c>
      <c r="L443" s="253" t="s">
        <v>31</v>
      </c>
      <c r="M443" s="259"/>
    </row>
    <row r="444" spans="1:13" ht="14.25" customHeight="1">
      <c r="A444" s="165"/>
      <c r="B444" s="160" t="str">
        <f t="shared" si="24"/>
        <v>19TAG</v>
      </c>
      <c r="C444" s="160">
        <f t="shared" si="26"/>
        <v>19</v>
      </c>
      <c r="D444" s="160">
        <f t="shared" si="27"/>
        <v>440</v>
      </c>
      <c r="E444" s="165" t="str">
        <f t="shared" si="25"/>
        <v>TAG</v>
      </c>
      <c r="F444" s="170" t="s">
        <v>740</v>
      </c>
      <c r="G444" s="255" t="s">
        <v>741</v>
      </c>
      <c r="H444" s="9">
        <v>5</v>
      </c>
      <c r="I444" s="256" t="s">
        <v>24</v>
      </c>
      <c r="J444" s="9" t="s">
        <v>25</v>
      </c>
      <c r="K444" s="9" t="s">
        <v>0</v>
      </c>
      <c r="L444" s="253" t="s">
        <v>31</v>
      </c>
      <c r="M444" s="252"/>
    </row>
    <row r="445" spans="1:13" ht="14.25" customHeight="1">
      <c r="A445" s="165"/>
      <c r="B445" s="160" t="str">
        <f t="shared" si="24"/>
        <v>20TAG</v>
      </c>
      <c r="C445" s="160">
        <f t="shared" si="26"/>
        <v>20</v>
      </c>
      <c r="D445" s="160">
        <f t="shared" si="27"/>
        <v>441</v>
      </c>
      <c r="E445" s="165" t="str">
        <f t="shared" si="25"/>
        <v>TAG</v>
      </c>
      <c r="F445" s="170" t="s">
        <v>742</v>
      </c>
      <c r="G445" s="255" t="s">
        <v>743</v>
      </c>
      <c r="H445" s="9">
        <v>5</v>
      </c>
      <c r="I445" s="256" t="s">
        <v>24</v>
      </c>
      <c r="J445" s="9" t="s">
        <v>25</v>
      </c>
      <c r="K445" s="9" t="s">
        <v>0</v>
      </c>
      <c r="L445" s="253" t="s">
        <v>31</v>
      </c>
      <c r="M445" s="252"/>
    </row>
    <row r="446" spans="1:13" ht="14.25" customHeight="1">
      <c r="A446" s="165"/>
      <c r="B446" s="160" t="str">
        <f t="shared" si="24"/>
        <v>21TAG</v>
      </c>
      <c r="C446" s="160">
        <f t="shared" si="26"/>
        <v>21</v>
      </c>
      <c r="D446" s="160">
        <f t="shared" si="27"/>
        <v>442</v>
      </c>
      <c r="E446" s="165" t="str">
        <f t="shared" si="25"/>
        <v>TAG</v>
      </c>
      <c r="F446" s="170" t="s">
        <v>744</v>
      </c>
      <c r="G446" s="255" t="s">
        <v>745</v>
      </c>
      <c r="H446" s="9">
        <v>5</v>
      </c>
      <c r="I446" s="256" t="s">
        <v>24</v>
      </c>
      <c r="J446" s="9" t="s">
        <v>25</v>
      </c>
      <c r="K446" s="9" t="s">
        <v>0</v>
      </c>
      <c r="L446" s="253" t="s">
        <v>31</v>
      </c>
      <c r="M446" s="252"/>
    </row>
    <row r="447" spans="1:13" ht="14.25" customHeight="1">
      <c r="A447" s="165"/>
      <c r="B447" s="160" t="str">
        <f t="shared" si="24"/>
        <v>22TAG</v>
      </c>
      <c r="C447" s="160">
        <f t="shared" si="26"/>
        <v>22</v>
      </c>
      <c r="D447" s="160">
        <f t="shared" si="27"/>
        <v>443</v>
      </c>
      <c r="E447" s="165" t="str">
        <f t="shared" si="25"/>
        <v>TAG</v>
      </c>
      <c r="F447" s="170" t="s">
        <v>746</v>
      </c>
      <c r="G447" s="255" t="s">
        <v>3445</v>
      </c>
      <c r="H447" s="9">
        <v>5</v>
      </c>
      <c r="I447" s="256" t="s">
        <v>24</v>
      </c>
      <c r="J447" s="9" t="s">
        <v>25</v>
      </c>
      <c r="K447" s="9" t="s">
        <v>0</v>
      </c>
      <c r="L447" s="253" t="s">
        <v>31</v>
      </c>
      <c r="M447" s="252"/>
    </row>
    <row r="448" spans="1:13" ht="14.25" customHeight="1">
      <c r="A448" s="165"/>
      <c r="B448" s="160" t="str">
        <f t="shared" si="24"/>
        <v>23TAG</v>
      </c>
      <c r="C448" s="160">
        <f t="shared" si="26"/>
        <v>23</v>
      </c>
      <c r="D448" s="160">
        <f t="shared" si="27"/>
        <v>444</v>
      </c>
      <c r="E448" s="165" t="str">
        <f t="shared" si="25"/>
        <v>TAG</v>
      </c>
      <c r="F448" s="170" t="s">
        <v>748</v>
      </c>
      <c r="G448" s="255" t="s">
        <v>749</v>
      </c>
      <c r="H448" s="9">
        <v>5</v>
      </c>
      <c r="I448" s="256" t="s">
        <v>24</v>
      </c>
      <c r="J448" s="9" t="s">
        <v>25</v>
      </c>
      <c r="K448" s="9" t="s">
        <v>0</v>
      </c>
      <c r="L448" s="253" t="s">
        <v>31</v>
      </c>
      <c r="M448" s="252"/>
    </row>
    <row r="449" spans="1:13" ht="14.25" customHeight="1">
      <c r="A449" s="165"/>
      <c r="B449" s="160" t="str">
        <f t="shared" si="24"/>
        <v>24TAG</v>
      </c>
      <c r="C449" s="160">
        <f t="shared" si="26"/>
        <v>24</v>
      </c>
      <c r="D449" s="160">
        <f t="shared" si="27"/>
        <v>445</v>
      </c>
      <c r="E449" s="165" t="str">
        <f t="shared" si="25"/>
        <v>TAG</v>
      </c>
      <c r="F449" s="170" t="s">
        <v>750</v>
      </c>
      <c r="G449" s="255" t="s">
        <v>708</v>
      </c>
      <c r="H449" s="9">
        <v>5</v>
      </c>
      <c r="I449" s="256" t="s">
        <v>24</v>
      </c>
      <c r="J449" s="9" t="s">
        <v>25</v>
      </c>
      <c r="K449" s="9" t="s">
        <v>0</v>
      </c>
      <c r="L449" s="253" t="s">
        <v>31</v>
      </c>
      <c r="M449" s="252"/>
    </row>
    <row r="450" spans="1:13" ht="14.25" customHeight="1">
      <c r="A450" s="165"/>
      <c r="B450" s="160" t="str">
        <f t="shared" si="24"/>
        <v>25TAG</v>
      </c>
      <c r="C450" s="160">
        <f t="shared" si="26"/>
        <v>25</v>
      </c>
      <c r="D450" s="160">
        <f t="shared" si="27"/>
        <v>446</v>
      </c>
      <c r="E450" s="165" t="str">
        <f t="shared" si="25"/>
        <v>TAG</v>
      </c>
      <c r="F450" s="170" t="s">
        <v>751</v>
      </c>
      <c r="G450" s="255" t="s">
        <v>710</v>
      </c>
      <c r="H450" s="9">
        <v>5</v>
      </c>
      <c r="I450" s="256" t="s">
        <v>24</v>
      </c>
      <c r="J450" s="9" t="s">
        <v>25</v>
      </c>
      <c r="K450" s="9" t="s">
        <v>0</v>
      </c>
      <c r="L450" s="253" t="s">
        <v>31</v>
      </c>
      <c r="M450" s="252"/>
    </row>
    <row r="451" spans="1:13" ht="14.25" customHeight="1">
      <c r="A451" s="165"/>
      <c r="B451" s="160" t="str">
        <f t="shared" si="24"/>
        <v>26TAG</v>
      </c>
      <c r="C451" s="160">
        <f t="shared" si="26"/>
        <v>26</v>
      </c>
      <c r="D451" s="160">
        <f t="shared" si="27"/>
        <v>447</v>
      </c>
      <c r="E451" s="165" t="str">
        <f t="shared" si="25"/>
        <v>TAG</v>
      </c>
      <c r="F451" s="170" t="s">
        <v>752</v>
      </c>
      <c r="G451" s="255" t="s">
        <v>753</v>
      </c>
      <c r="H451" s="9">
        <v>5</v>
      </c>
      <c r="I451" s="256" t="s">
        <v>24</v>
      </c>
      <c r="J451" s="9" t="s">
        <v>25</v>
      </c>
      <c r="K451" s="9" t="s">
        <v>0</v>
      </c>
      <c r="L451" s="253" t="s">
        <v>31</v>
      </c>
      <c r="M451" s="252"/>
    </row>
    <row r="452" spans="1:13" ht="14.25" customHeight="1">
      <c r="A452" s="165"/>
      <c r="B452" s="160" t="str">
        <f t="shared" si="24"/>
        <v>27TAG</v>
      </c>
      <c r="C452" s="160">
        <f t="shared" si="26"/>
        <v>27</v>
      </c>
      <c r="D452" s="160">
        <f t="shared" si="27"/>
        <v>448</v>
      </c>
      <c r="E452" s="165" t="str">
        <f t="shared" si="25"/>
        <v>TAG</v>
      </c>
      <c r="F452" s="170" t="s">
        <v>734</v>
      </c>
      <c r="G452" s="255" t="s">
        <v>735</v>
      </c>
      <c r="H452" s="9">
        <v>5</v>
      </c>
      <c r="I452" s="256" t="s">
        <v>736</v>
      </c>
      <c r="J452" s="9" t="s">
        <v>30</v>
      </c>
      <c r="K452" s="9" t="s">
        <v>737</v>
      </c>
      <c r="L452" s="253" t="s">
        <v>2283</v>
      </c>
      <c r="M452" s="259" t="s">
        <v>3444</v>
      </c>
    </row>
    <row r="453" spans="1:13" ht="14.25" customHeight="1">
      <c r="A453" s="165"/>
      <c r="B453" s="160" t="str">
        <f t="shared" si="24"/>
        <v>28TAG</v>
      </c>
      <c r="C453" s="160">
        <f t="shared" si="26"/>
        <v>28</v>
      </c>
      <c r="D453" s="160">
        <f t="shared" si="27"/>
        <v>449</v>
      </c>
      <c r="E453" s="165" t="str">
        <f t="shared" si="25"/>
        <v>TAG</v>
      </c>
      <c r="F453" s="170" t="s">
        <v>754</v>
      </c>
      <c r="G453" s="255" t="s">
        <v>755</v>
      </c>
      <c r="H453" s="9">
        <v>5</v>
      </c>
      <c r="I453" s="256" t="s">
        <v>24</v>
      </c>
      <c r="J453" s="9" t="s">
        <v>25</v>
      </c>
      <c r="K453" s="9" t="s">
        <v>0</v>
      </c>
      <c r="L453" s="253" t="s">
        <v>31</v>
      </c>
      <c r="M453" s="252"/>
    </row>
    <row r="454" spans="1:13" ht="14.25" customHeight="1">
      <c r="A454" s="165"/>
      <c r="B454" s="160" t="str">
        <f t="shared" ref="B454:B480" si="28">C454&amp;E454</f>
        <v>29TAG</v>
      </c>
      <c r="C454" s="160">
        <f t="shared" si="26"/>
        <v>29</v>
      </c>
      <c r="D454" s="160">
        <f t="shared" si="27"/>
        <v>450</v>
      </c>
      <c r="E454" s="165" t="str">
        <f t="shared" ref="E454:E480" si="29">MID(F454,1,3)</f>
        <v>TAG</v>
      </c>
      <c r="F454" s="170" t="s">
        <v>738</v>
      </c>
      <c r="G454" s="255" t="s">
        <v>739</v>
      </c>
      <c r="H454" s="9">
        <v>5</v>
      </c>
      <c r="I454" s="256" t="s">
        <v>24</v>
      </c>
      <c r="J454" s="9" t="s">
        <v>25</v>
      </c>
      <c r="K454" s="9" t="s">
        <v>0</v>
      </c>
      <c r="L454" s="253" t="s">
        <v>31</v>
      </c>
      <c r="M454" s="252"/>
    </row>
    <row r="455" spans="1:13" ht="14.25" customHeight="1">
      <c r="A455" s="165"/>
      <c r="B455" s="160" t="str">
        <f t="shared" si="28"/>
        <v>30TAG</v>
      </c>
      <c r="C455" s="160">
        <f t="shared" ref="C455:C480" si="30">IF(E455=E454,C454+1,1)</f>
        <v>30</v>
      </c>
      <c r="D455" s="160">
        <f t="shared" ref="D455:D499" si="31">D454+1</f>
        <v>451</v>
      </c>
      <c r="E455" s="165" t="str">
        <f t="shared" si="29"/>
        <v>TAG</v>
      </c>
      <c r="F455" s="170" t="s">
        <v>756</v>
      </c>
      <c r="G455" s="255" t="s">
        <v>757</v>
      </c>
      <c r="H455" s="9">
        <v>5</v>
      </c>
      <c r="I455" s="256" t="s">
        <v>24</v>
      </c>
      <c r="J455" s="9" t="s">
        <v>25</v>
      </c>
      <c r="K455" s="9" t="s">
        <v>0</v>
      </c>
      <c r="L455" s="253" t="s">
        <v>14</v>
      </c>
      <c r="M455" s="252"/>
    </row>
    <row r="456" spans="1:13" ht="14.25" customHeight="1">
      <c r="A456" s="165"/>
      <c r="B456" s="160" t="str">
        <f t="shared" si="28"/>
        <v>31TAG</v>
      </c>
      <c r="C456" s="160">
        <f t="shared" si="30"/>
        <v>31</v>
      </c>
      <c r="D456" s="160">
        <f t="shared" si="31"/>
        <v>452</v>
      </c>
      <c r="E456" s="165" t="str">
        <f t="shared" si="29"/>
        <v>TAG</v>
      </c>
      <c r="F456" s="170" t="s">
        <v>758</v>
      </c>
      <c r="G456" s="255" t="s">
        <v>3446</v>
      </c>
      <c r="H456" s="9">
        <v>5</v>
      </c>
      <c r="I456" s="256" t="s">
        <v>24</v>
      </c>
      <c r="J456" s="9" t="s">
        <v>25</v>
      </c>
      <c r="K456" s="9" t="s">
        <v>0</v>
      </c>
      <c r="L456" s="253" t="s">
        <v>14</v>
      </c>
      <c r="M456" s="252"/>
    </row>
    <row r="457" spans="1:13" ht="14.25" customHeight="1">
      <c r="A457" s="165"/>
      <c r="B457" s="160" t="str">
        <f t="shared" si="28"/>
        <v>1TAV</v>
      </c>
      <c r="C457" s="160">
        <f t="shared" si="30"/>
        <v>1</v>
      </c>
      <c r="D457" s="160">
        <f t="shared" si="31"/>
        <v>453</v>
      </c>
      <c r="E457" s="165" t="str">
        <f t="shared" si="29"/>
        <v>TAV</v>
      </c>
      <c r="F457" s="170" t="s">
        <v>760</v>
      </c>
      <c r="G457" s="255" t="s">
        <v>761</v>
      </c>
      <c r="H457" s="9">
        <v>3</v>
      </c>
      <c r="I457" s="256" t="s">
        <v>13</v>
      </c>
      <c r="J457" s="9" t="s">
        <v>45</v>
      </c>
      <c r="K457" s="9" t="s">
        <v>1</v>
      </c>
      <c r="L457" s="253" t="s">
        <v>31</v>
      </c>
      <c r="M457" s="252"/>
    </row>
    <row r="458" spans="1:13" ht="14.25" customHeight="1">
      <c r="A458" s="165"/>
      <c r="B458" s="160" t="str">
        <f t="shared" si="28"/>
        <v>2TAV</v>
      </c>
      <c r="C458" s="160">
        <f t="shared" si="30"/>
        <v>2</v>
      </c>
      <c r="D458" s="160">
        <f t="shared" si="31"/>
        <v>454</v>
      </c>
      <c r="E458" s="165" t="str">
        <f t="shared" si="29"/>
        <v>TAV</v>
      </c>
      <c r="F458" s="170" t="s">
        <v>762</v>
      </c>
      <c r="G458" s="258" t="s">
        <v>763</v>
      </c>
      <c r="H458" s="171">
        <v>3</v>
      </c>
      <c r="I458" s="20" t="s">
        <v>13</v>
      </c>
      <c r="J458" s="9" t="s">
        <v>45</v>
      </c>
      <c r="K458" s="9" t="s">
        <v>1</v>
      </c>
      <c r="L458" s="253" t="s">
        <v>31</v>
      </c>
      <c r="M458" s="259" t="s">
        <v>3447</v>
      </c>
    </row>
    <row r="459" spans="1:13" ht="14.25" customHeight="1">
      <c r="A459" s="165"/>
      <c r="B459" s="160" t="str">
        <f t="shared" si="28"/>
        <v>3TAV</v>
      </c>
      <c r="C459" s="160">
        <f t="shared" si="30"/>
        <v>3</v>
      </c>
      <c r="D459" s="160">
        <f t="shared" si="31"/>
        <v>455</v>
      </c>
      <c r="E459" s="165" t="str">
        <f t="shared" si="29"/>
        <v>TAV</v>
      </c>
      <c r="F459" s="170" t="s">
        <v>768</v>
      </c>
      <c r="G459" s="255" t="s">
        <v>769</v>
      </c>
      <c r="H459" s="9">
        <v>4</v>
      </c>
      <c r="I459" s="256" t="s">
        <v>17</v>
      </c>
      <c r="J459" s="9" t="s">
        <v>18</v>
      </c>
      <c r="K459" s="9" t="s">
        <v>19</v>
      </c>
      <c r="L459" s="253" t="s">
        <v>31</v>
      </c>
      <c r="M459" s="252"/>
    </row>
    <row r="460" spans="1:13" ht="14.25" customHeight="1">
      <c r="A460" s="165"/>
      <c r="B460" s="160" t="str">
        <f t="shared" si="28"/>
        <v>4TAV</v>
      </c>
      <c r="C460" s="160">
        <f t="shared" si="30"/>
        <v>4</v>
      </c>
      <c r="D460" s="160">
        <f t="shared" si="31"/>
        <v>456</v>
      </c>
      <c r="E460" s="165" t="str">
        <f t="shared" si="29"/>
        <v>TAV</v>
      </c>
      <c r="F460" s="170" t="s">
        <v>764</v>
      </c>
      <c r="G460" s="255" t="s">
        <v>3448</v>
      </c>
      <c r="H460" s="9">
        <v>4</v>
      </c>
      <c r="I460" s="256" t="s">
        <v>17</v>
      </c>
      <c r="J460" s="9" t="s">
        <v>18</v>
      </c>
      <c r="K460" s="9" t="s">
        <v>19</v>
      </c>
      <c r="L460" s="253" t="s">
        <v>31</v>
      </c>
      <c r="M460" s="252"/>
    </row>
    <row r="461" spans="1:13" ht="14.25" customHeight="1">
      <c r="A461" s="165"/>
      <c r="B461" s="160" t="str">
        <f t="shared" si="28"/>
        <v>5TAV</v>
      </c>
      <c r="C461" s="160">
        <f t="shared" si="30"/>
        <v>5</v>
      </c>
      <c r="D461" s="160">
        <f t="shared" si="31"/>
        <v>457</v>
      </c>
      <c r="E461" s="165" t="str">
        <f t="shared" si="29"/>
        <v>TAV</v>
      </c>
      <c r="F461" s="170" t="s">
        <v>766</v>
      </c>
      <c r="G461" s="255" t="s">
        <v>3449</v>
      </c>
      <c r="H461" s="9">
        <v>4</v>
      </c>
      <c r="I461" s="256" t="s">
        <v>17</v>
      </c>
      <c r="J461" s="9" t="s">
        <v>18</v>
      </c>
      <c r="K461" s="9" t="s">
        <v>19</v>
      </c>
      <c r="L461" s="253" t="s">
        <v>31</v>
      </c>
      <c r="M461" s="252"/>
    </row>
    <row r="462" spans="1:13" ht="14.25" customHeight="1">
      <c r="A462" s="165"/>
      <c r="B462" s="160" t="str">
        <f t="shared" si="28"/>
        <v>6TAV</v>
      </c>
      <c r="C462" s="160">
        <f t="shared" si="30"/>
        <v>6</v>
      </c>
      <c r="D462" s="160">
        <f t="shared" si="31"/>
        <v>458</v>
      </c>
      <c r="E462" s="165" t="str">
        <f t="shared" si="29"/>
        <v>TAV</v>
      </c>
      <c r="F462" s="170" t="s">
        <v>767</v>
      </c>
      <c r="G462" s="255" t="s">
        <v>3450</v>
      </c>
      <c r="H462" s="9">
        <v>4</v>
      </c>
      <c r="I462" s="256" t="s">
        <v>17</v>
      </c>
      <c r="J462" s="9" t="s">
        <v>18</v>
      </c>
      <c r="K462" s="9" t="s">
        <v>19</v>
      </c>
      <c r="L462" s="253" t="s">
        <v>31</v>
      </c>
      <c r="M462" s="252"/>
    </row>
    <row r="463" spans="1:13" ht="14.25" customHeight="1">
      <c r="A463" s="165"/>
      <c r="B463" s="160" t="str">
        <f t="shared" si="28"/>
        <v>7TAV</v>
      </c>
      <c r="C463" s="160">
        <f t="shared" si="30"/>
        <v>7</v>
      </c>
      <c r="D463" s="160">
        <f t="shared" si="31"/>
        <v>459</v>
      </c>
      <c r="E463" s="165" t="str">
        <f t="shared" si="29"/>
        <v>TAV</v>
      </c>
      <c r="F463" s="170" t="s">
        <v>770</v>
      </c>
      <c r="G463" s="255" t="s">
        <v>3451</v>
      </c>
      <c r="H463" s="9">
        <v>5</v>
      </c>
      <c r="I463" s="256" t="s">
        <v>24</v>
      </c>
      <c r="J463" s="9" t="s">
        <v>25</v>
      </c>
      <c r="K463" s="9" t="s">
        <v>0</v>
      </c>
      <c r="L463" s="253" t="s">
        <v>31</v>
      </c>
      <c r="M463" s="252"/>
    </row>
    <row r="464" spans="1:13" ht="14.25" customHeight="1">
      <c r="A464" s="165"/>
      <c r="B464" s="160" t="str">
        <f t="shared" si="28"/>
        <v>8TAV</v>
      </c>
      <c r="C464" s="160">
        <f t="shared" si="30"/>
        <v>8</v>
      </c>
      <c r="D464" s="160">
        <f t="shared" si="31"/>
        <v>460</v>
      </c>
      <c r="E464" s="165" t="str">
        <f t="shared" si="29"/>
        <v>TAV</v>
      </c>
      <c r="F464" s="170" t="s">
        <v>771</v>
      </c>
      <c r="G464" s="255" t="s">
        <v>3452</v>
      </c>
      <c r="H464" s="9">
        <v>5</v>
      </c>
      <c r="I464" s="256" t="s">
        <v>24</v>
      </c>
      <c r="J464" s="9" t="s">
        <v>25</v>
      </c>
      <c r="K464" s="9" t="s">
        <v>0</v>
      </c>
      <c r="L464" s="253" t="s">
        <v>31</v>
      </c>
      <c r="M464" s="252"/>
    </row>
    <row r="465" spans="1:13" ht="14.25" customHeight="1">
      <c r="A465" s="165"/>
      <c r="B465" s="160" t="str">
        <f t="shared" si="28"/>
        <v>9TAV</v>
      </c>
      <c r="C465" s="160">
        <f t="shared" si="30"/>
        <v>9</v>
      </c>
      <c r="D465" s="160">
        <f t="shared" si="31"/>
        <v>461</v>
      </c>
      <c r="E465" s="165" t="str">
        <f t="shared" si="29"/>
        <v>TAV</v>
      </c>
      <c r="F465" s="170" t="s">
        <v>772</v>
      </c>
      <c r="G465" s="255" t="s">
        <v>3453</v>
      </c>
      <c r="H465" s="9">
        <v>5</v>
      </c>
      <c r="I465" s="256" t="s">
        <v>24</v>
      </c>
      <c r="J465" s="9" t="s">
        <v>25</v>
      </c>
      <c r="K465" s="9" t="s">
        <v>0</v>
      </c>
      <c r="L465" s="253" t="s">
        <v>31</v>
      </c>
      <c r="M465" s="252"/>
    </row>
    <row r="466" spans="1:13" ht="14.25" customHeight="1">
      <c r="A466" s="165"/>
      <c r="B466" s="160" t="str">
        <f t="shared" si="28"/>
        <v>10TAV</v>
      </c>
      <c r="C466" s="160">
        <f t="shared" si="30"/>
        <v>10</v>
      </c>
      <c r="D466" s="160">
        <f t="shared" si="31"/>
        <v>462</v>
      </c>
      <c r="E466" s="165" t="str">
        <f t="shared" si="29"/>
        <v>TAV</v>
      </c>
      <c r="F466" s="170" t="s">
        <v>773</v>
      </c>
      <c r="G466" s="255" t="s">
        <v>774</v>
      </c>
      <c r="H466" s="9">
        <v>5</v>
      </c>
      <c r="I466" s="256" t="s">
        <v>24</v>
      </c>
      <c r="J466" s="9" t="s">
        <v>25</v>
      </c>
      <c r="K466" s="9" t="s">
        <v>0</v>
      </c>
      <c r="L466" s="253" t="s">
        <v>31</v>
      </c>
      <c r="M466" s="252"/>
    </row>
    <row r="467" spans="1:13" ht="14.25" customHeight="1">
      <c r="A467" s="165"/>
      <c r="B467" s="160" t="str">
        <f t="shared" si="28"/>
        <v>11TAV</v>
      </c>
      <c r="C467" s="160">
        <f t="shared" si="30"/>
        <v>11</v>
      </c>
      <c r="D467" s="160">
        <f t="shared" si="31"/>
        <v>463</v>
      </c>
      <c r="E467" s="165" t="str">
        <f t="shared" si="29"/>
        <v>TAV</v>
      </c>
      <c r="F467" s="175" t="s">
        <v>775</v>
      </c>
      <c r="G467" s="255" t="s">
        <v>3454</v>
      </c>
      <c r="H467" s="9">
        <v>5</v>
      </c>
      <c r="I467" s="256" t="s">
        <v>24</v>
      </c>
      <c r="J467" s="9" t="s">
        <v>25</v>
      </c>
      <c r="K467" s="9" t="s">
        <v>0</v>
      </c>
      <c r="L467" s="253" t="s">
        <v>14</v>
      </c>
      <c r="M467" s="252"/>
    </row>
    <row r="468" spans="1:13" ht="14.25" customHeight="1">
      <c r="A468" s="165"/>
      <c r="B468" s="160" t="str">
        <f t="shared" si="28"/>
        <v>12TAV</v>
      </c>
      <c r="C468" s="160">
        <f t="shared" si="30"/>
        <v>12</v>
      </c>
      <c r="D468" s="160">
        <f t="shared" si="31"/>
        <v>464</v>
      </c>
      <c r="E468" s="165" t="str">
        <f t="shared" si="29"/>
        <v>TAV</v>
      </c>
      <c r="F468" s="175" t="s">
        <v>776</v>
      </c>
      <c r="G468" s="255" t="s">
        <v>3455</v>
      </c>
      <c r="H468" s="9">
        <v>5</v>
      </c>
      <c r="I468" s="256" t="s">
        <v>24</v>
      </c>
      <c r="J468" s="9" t="s">
        <v>25</v>
      </c>
      <c r="K468" s="9" t="s">
        <v>0</v>
      </c>
      <c r="L468" s="253" t="s">
        <v>14</v>
      </c>
      <c r="M468" s="252"/>
    </row>
    <row r="469" spans="1:13" ht="14.25" customHeight="1">
      <c r="A469" s="165"/>
      <c r="B469" s="160" t="str">
        <f t="shared" si="28"/>
        <v>1THC</v>
      </c>
      <c r="C469" s="160">
        <f t="shared" si="30"/>
        <v>1</v>
      </c>
      <c r="D469" s="160">
        <f t="shared" si="31"/>
        <v>465</v>
      </c>
      <c r="E469" s="165" t="str">
        <f t="shared" si="29"/>
        <v>THC</v>
      </c>
      <c r="F469" s="170" t="s">
        <v>777</v>
      </c>
      <c r="G469" s="255" t="s">
        <v>3456</v>
      </c>
      <c r="H469" s="9">
        <v>1</v>
      </c>
      <c r="I469" s="20" t="s">
        <v>71</v>
      </c>
      <c r="J469" s="9" t="s">
        <v>30</v>
      </c>
      <c r="K469" s="9" t="s">
        <v>380</v>
      </c>
      <c r="L469" s="253" t="s">
        <v>14</v>
      </c>
      <c r="M469" s="252"/>
    </row>
    <row r="470" spans="1:13" ht="14.25" customHeight="1">
      <c r="A470" s="165"/>
      <c r="B470" s="160" t="str">
        <f t="shared" si="28"/>
        <v>2THC</v>
      </c>
      <c r="C470" s="160">
        <f t="shared" si="30"/>
        <v>2</v>
      </c>
      <c r="D470" s="160">
        <f t="shared" si="31"/>
        <v>466</v>
      </c>
      <c r="E470" s="165" t="str">
        <f t="shared" si="29"/>
        <v>THC</v>
      </c>
      <c r="F470" s="170" t="s">
        <v>779</v>
      </c>
      <c r="G470" s="255" t="s">
        <v>3457</v>
      </c>
      <c r="H470" s="9">
        <v>1</v>
      </c>
      <c r="I470" s="20" t="s">
        <v>71</v>
      </c>
      <c r="J470" s="9" t="s">
        <v>30</v>
      </c>
      <c r="K470" s="9" t="s">
        <v>380</v>
      </c>
      <c r="L470" s="253" t="s">
        <v>14</v>
      </c>
      <c r="M470" s="252"/>
    </row>
    <row r="471" spans="1:13" ht="14.25" customHeight="1">
      <c r="A471" s="165"/>
      <c r="B471" s="160" t="str">
        <f t="shared" si="28"/>
        <v>3THC</v>
      </c>
      <c r="C471" s="160">
        <f t="shared" si="30"/>
        <v>3</v>
      </c>
      <c r="D471" s="160">
        <f t="shared" si="31"/>
        <v>467</v>
      </c>
      <c r="E471" s="165" t="str">
        <f t="shared" si="29"/>
        <v>THC</v>
      </c>
      <c r="F471" s="170" t="s">
        <v>780</v>
      </c>
      <c r="G471" s="255" t="s">
        <v>3458</v>
      </c>
      <c r="H471" s="9">
        <v>1</v>
      </c>
      <c r="I471" s="20" t="s">
        <v>71</v>
      </c>
      <c r="J471" s="9" t="s">
        <v>30</v>
      </c>
      <c r="K471" s="9" t="s">
        <v>380</v>
      </c>
      <c r="L471" s="253" t="s">
        <v>14</v>
      </c>
      <c r="M471" s="252"/>
    </row>
    <row r="472" spans="1:13" ht="14.25" customHeight="1">
      <c r="A472" s="165"/>
      <c r="B472" s="160" t="str">
        <f t="shared" si="28"/>
        <v>4THC</v>
      </c>
      <c r="C472" s="160">
        <f t="shared" si="30"/>
        <v>4</v>
      </c>
      <c r="D472" s="160">
        <f t="shared" si="31"/>
        <v>468</v>
      </c>
      <c r="E472" s="165" t="str">
        <f t="shared" si="29"/>
        <v>THC</v>
      </c>
      <c r="F472" s="170" t="s">
        <v>781</v>
      </c>
      <c r="G472" s="255" t="s">
        <v>3459</v>
      </c>
      <c r="H472" s="9">
        <v>1</v>
      </c>
      <c r="I472" s="20" t="s">
        <v>71</v>
      </c>
      <c r="J472" s="9" t="s">
        <v>30</v>
      </c>
      <c r="K472" s="9" t="s">
        <v>380</v>
      </c>
      <c r="L472" s="253" t="s">
        <v>14</v>
      </c>
      <c r="M472" s="252"/>
    </row>
    <row r="473" spans="1:13" ht="14.25" customHeight="1">
      <c r="A473" s="165"/>
      <c r="B473" s="160" t="str">
        <f t="shared" si="28"/>
        <v>5THC</v>
      </c>
      <c r="C473" s="160">
        <f t="shared" si="30"/>
        <v>5</v>
      </c>
      <c r="D473" s="160">
        <f t="shared" si="31"/>
        <v>469</v>
      </c>
      <c r="E473" s="165" t="str">
        <f t="shared" si="29"/>
        <v>THC</v>
      </c>
      <c r="F473" s="170" t="s">
        <v>782</v>
      </c>
      <c r="G473" s="255" t="s">
        <v>3460</v>
      </c>
      <c r="H473" s="9">
        <v>1</v>
      </c>
      <c r="I473" s="20" t="s">
        <v>71</v>
      </c>
      <c r="J473" s="9" t="s">
        <v>30</v>
      </c>
      <c r="K473" s="9" t="s">
        <v>380</v>
      </c>
      <c r="L473" s="253" t="s">
        <v>14</v>
      </c>
      <c r="M473" s="252"/>
    </row>
    <row r="474" spans="1:13" ht="14.25" customHeight="1">
      <c r="A474" s="165"/>
      <c r="B474" s="160" t="str">
        <f t="shared" si="28"/>
        <v>6THC</v>
      </c>
      <c r="C474" s="160">
        <f t="shared" si="30"/>
        <v>6</v>
      </c>
      <c r="D474" s="160">
        <f t="shared" si="31"/>
        <v>470</v>
      </c>
      <c r="E474" s="165" t="str">
        <f t="shared" si="29"/>
        <v>THC</v>
      </c>
      <c r="F474" s="170" t="s">
        <v>783</v>
      </c>
      <c r="G474" s="255" t="s">
        <v>3461</v>
      </c>
      <c r="H474" s="9">
        <v>1</v>
      </c>
      <c r="I474" s="20" t="s">
        <v>71</v>
      </c>
      <c r="J474" s="9" t="s">
        <v>30</v>
      </c>
      <c r="K474" s="9" t="s">
        <v>380</v>
      </c>
      <c r="L474" s="253" t="s">
        <v>14</v>
      </c>
      <c r="M474" s="252"/>
    </row>
    <row r="475" spans="1:13" ht="14.25" customHeight="1">
      <c r="A475" s="165"/>
      <c r="B475" s="160" t="str">
        <f t="shared" si="28"/>
        <v>7THC</v>
      </c>
      <c r="C475" s="160">
        <f t="shared" si="30"/>
        <v>7</v>
      </c>
      <c r="D475" s="160">
        <f t="shared" si="31"/>
        <v>471</v>
      </c>
      <c r="E475" s="165" t="str">
        <f t="shared" si="29"/>
        <v>THC</v>
      </c>
      <c r="F475" s="170" t="s">
        <v>784</v>
      </c>
      <c r="G475" s="255" t="s">
        <v>3462</v>
      </c>
      <c r="H475" s="9">
        <v>1</v>
      </c>
      <c r="I475" s="20" t="s">
        <v>71</v>
      </c>
      <c r="J475" s="9" t="s">
        <v>30</v>
      </c>
      <c r="K475" s="9" t="s">
        <v>380</v>
      </c>
      <c r="L475" s="253" t="s">
        <v>14</v>
      </c>
      <c r="M475" s="252"/>
    </row>
    <row r="476" spans="1:13" ht="14.25" customHeight="1">
      <c r="A476" s="165"/>
      <c r="B476" s="160" t="str">
        <f t="shared" si="28"/>
        <v>8THC</v>
      </c>
      <c r="C476" s="160">
        <f t="shared" si="30"/>
        <v>8</v>
      </c>
      <c r="D476" s="160">
        <f t="shared" si="31"/>
        <v>472</v>
      </c>
      <c r="E476" s="165" t="str">
        <f t="shared" si="29"/>
        <v>THC</v>
      </c>
      <c r="F476" s="170" t="s">
        <v>785</v>
      </c>
      <c r="G476" s="255" t="s">
        <v>3463</v>
      </c>
      <c r="H476" s="9">
        <v>1</v>
      </c>
      <c r="I476" s="20" t="s">
        <v>71</v>
      </c>
      <c r="J476" s="9" t="s">
        <v>30</v>
      </c>
      <c r="K476" s="9" t="s">
        <v>380</v>
      </c>
      <c r="L476" s="253" t="s">
        <v>14</v>
      </c>
      <c r="M476" s="252"/>
    </row>
    <row r="477" spans="1:13" ht="14.25" customHeight="1">
      <c r="A477" s="165"/>
      <c r="B477" s="160" t="str">
        <f t="shared" si="28"/>
        <v>9THC</v>
      </c>
      <c r="C477" s="160">
        <f t="shared" si="30"/>
        <v>9</v>
      </c>
      <c r="D477" s="160">
        <f t="shared" si="31"/>
        <v>473</v>
      </c>
      <c r="E477" s="165" t="str">
        <f t="shared" si="29"/>
        <v>THC</v>
      </c>
      <c r="F477" s="170" t="s">
        <v>786</v>
      </c>
      <c r="G477" s="255" t="s">
        <v>3464</v>
      </c>
      <c r="H477" s="9">
        <v>1</v>
      </c>
      <c r="I477" s="20" t="s">
        <v>71</v>
      </c>
      <c r="J477" s="9" t="s">
        <v>30</v>
      </c>
      <c r="K477" s="9" t="s">
        <v>380</v>
      </c>
      <c r="L477" s="253" t="s">
        <v>14</v>
      </c>
      <c r="M477" s="252"/>
    </row>
    <row r="478" spans="1:13" ht="14.25" customHeight="1">
      <c r="A478" s="165"/>
      <c r="B478" s="160" t="str">
        <f t="shared" si="28"/>
        <v>10THC</v>
      </c>
      <c r="C478" s="160">
        <f t="shared" si="30"/>
        <v>10</v>
      </c>
      <c r="D478" s="160">
        <f t="shared" si="31"/>
        <v>474</v>
      </c>
      <c r="E478" s="165" t="str">
        <f t="shared" si="29"/>
        <v>THC</v>
      </c>
      <c r="F478" s="170" t="s">
        <v>789</v>
      </c>
      <c r="G478" s="255" t="s">
        <v>790</v>
      </c>
      <c r="H478" s="256">
        <v>2</v>
      </c>
      <c r="I478" s="256" t="s">
        <v>29</v>
      </c>
      <c r="J478" s="9" t="s">
        <v>30</v>
      </c>
      <c r="K478" s="9" t="s">
        <v>138</v>
      </c>
      <c r="L478" s="253" t="s">
        <v>31</v>
      </c>
      <c r="M478" s="252"/>
    </row>
    <row r="479" spans="1:13" ht="14.25" customHeight="1">
      <c r="A479" s="165"/>
      <c r="B479" s="160" t="str">
        <f t="shared" si="28"/>
        <v>11THC</v>
      </c>
      <c r="C479" s="160">
        <f t="shared" si="30"/>
        <v>11</v>
      </c>
      <c r="D479" s="160">
        <f t="shared" si="31"/>
        <v>475</v>
      </c>
      <c r="E479" s="165" t="str">
        <f t="shared" si="29"/>
        <v>THC</v>
      </c>
      <c r="F479" s="170" t="s">
        <v>791</v>
      </c>
      <c r="G479" s="255" t="s">
        <v>3465</v>
      </c>
      <c r="H479" s="9">
        <v>2</v>
      </c>
      <c r="I479" s="256" t="s">
        <v>29</v>
      </c>
      <c r="J479" s="9" t="s">
        <v>30</v>
      </c>
      <c r="K479" s="9" t="s">
        <v>1</v>
      </c>
      <c r="L479" s="253" t="s">
        <v>14</v>
      </c>
      <c r="M479" s="252"/>
    </row>
    <row r="480" spans="1:13" ht="14.25" customHeight="1">
      <c r="A480" s="165"/>
      <c r="B480" s="160" t="str">
        <f t="shared" si="28"/>
        <v>12THC</v>
      </c>
      <c r="C480" s="160">
        <f t="shared" si="30"/>
        <v>12</v>
      </c>
      <c r="D480" s="160">
        <f t="shared" si="31"/>
        <v>476</v>
      </c>
      <c r="E480" s="165" t="str">
        <f t="shared" si="29"/>
        <v>THC</v>
      </c>
      <c r="F480" s="170" t="s">
        <v>787</v>
      </c>
      <c r="G480" s="255" t="s">
        <v>788</v>
      </c>
      <c r="H480" s="9">
        <v>2</v>
      </c>
      <c r="I480" s="256" t="s">
        <v>29</v>
      </c>
      <c r="J480" s="9" t="s">
        <v>30</v>
      </c>
      <c r="K480" s="9" t="s">
        <v>138</v>
      </c>
      <c r="L480" s="253" t="s">
        <v>14</v>
      </c>
      <c r="M480" s="252"/>
    </row>
    <row r="481" spans="2:13" ht="14.25" customHeight="1">
      <c r="B481" s="160" t="str">
        <f t="shared" ref="B481:B499" si="32">C481&amp;E481</f>
        <v>13THC</v>
      </c>
      <c r="C481" s="160">
        <f t="shared" ref="C481:C499" si="33">IF(E481=E480,C480+1,1)</f>
        <v>13</v>
      </c>
      <c r="D481" s="160">
        <f t="shared" si="31"/>
        <v>477</v>
      </c>
      <c r="E481" s="165" t="str">
        <f t="shared" ref="E481:E499" si="34">MID(F481,1,3)</f>
        <v>THC</v>
      </c>
      <c r="F481" s="170" t="s">
        <v>792</v>
      </c>
      <c r="G481" s="255" t="s">
        <v>3466</v>
      </c>
      <c r="H481" s="9">
        <v>2</v>
      </c>
      <c r="I481" s="256" t="s">
        <v>29</v>
      </c>
      <c r="J481" s="9" t="s">
        <v>30</v>
      </c>
      <c r="K481" s="9" t="s">
        <v>1</v>
      </c>
      <c r="L481" s="253" t="s">
        <v>14</v>
      </c>
      <c r="M481" s="252"/>
    </row>
    <row r="482" spans="2:13" ht="14.25" customHeight="1">
      <c r="B482" s="160" t="str">
        <f t="shared" si="32"/>
        <v>14THC</v>
      </c>
      <c r="C482" s="160">
        <f t="shared" si="33"/>
        <v>14</v>
      </c>
      <c r="D482" s="160">
        <f t="shared" si="31"/>
        <v>478</v>
      </c>
      <c r="E482" s="165" t="str">
        <f t="shared" si="34"/>
        <v>THC</v>
      </c>
      <c r="F482" s="170" t="s">
        <v>793</v>
      </c>
      <c r="G482" s="255" t="s">
        <v>794</v>
      </c>
      <c r="H482" s="256">
        <v>3</v>
      </c>
      <c r="I482" s="256" t="s">
        <v>13</v>
      </c>
      <c r="J482" s="9" t="s">
        <v>45</v>
      </c>
      <c r="K482" s="9" t="s">
        <v>1</v>
      </c>
      <c r="L482" s="253" t="s">
        <v>31</v>
      </c>
      <c r="M482" s="252"/>
    </row>
    <row r="483" spans="2:13" ht="14.25" customHeight="1">
      <c r="B483" s="160" t="str">
        <f t="shared" si="32"/>
        <v>15THC</v>
      </c>
      <c r="C483" s="160">
        <f t="shared" si="33"/>
        <v>15</v>
      </c>
      <c r="D483" s="160">
        <f t="shared" si="31"/>
        <v>479</v>
      </c>
      <c r="E483" s="165" t="str">
        <f t="shared" si="34"/>
        <v>THC</v>
      </c>
      <c r="F483" s="170" t="s">
        <v>795</v>
      </c>
      <c r="G483" s="255" t="s">
        <v>3467</v>
      </c>
      <c r="H483" s="9">
        <v>3</v>
      </c>
      <c r="I483" s="256" t="s">
        <v>13</v>
      </c>
      <c r="J483" s="9" t="s">
        <v>45</v>
      </c>
      <c r="K483" s="9" t="s">
        <v>1</v>
      </c>
      <c r="L483" s="253" t="s">
        <v>14</v>
      </c>
      <c r="M483" s="252"/>
    </row>
    <row r="484" spans="2:13" ht="14.25" customHeight="1">
      <c r="B484" s="160" t="str">
        <f t="shared" si="32"/>
        <v>16THC</v>
      </c>
      <c r="C484" s="160">
        <f t="shared" si="33"/>
        <v>16</v>
      </c>
      <c r="D484" s="160">
        <f t="shared" si="31"/>
        <v>480</v>
      </c>
      <c r="E484" s="165" t="str">
        <f t="shared" si="34"/>
        <v>THC</v>
      </c>
      <c r="F484" s="170" t="s">
        <v>796</v>
      </c>
      <c r="G484" s="255" t="s">
        <v>3468</v>
      </c>
      <c r="H484" s="9">
        <v>3</v>
      </c>
      <c r="I484" s="256" t="s">
        <v>13</v>
      </c>
      <c r="J484" s="9" t="s">
        <v>45</v>
      </c>
      <c r="K484" s="9" t="s">
        <v>1</v>
      </c>
      <c r="L484" s="253" t="s">
        <v>14</v>
      </c>
      <c r="M484" s="252"/>
    </row>
    <row r="485" spans="2:13" ht="14.25" customHeight="1">
      <c r="B485" s="160" t="str">
        <f t="shared" si="32"/>
        <v>17THC</v>
      </c>
      <c r="C485" s="160">
        <f t="shared" si="33"/>
        <v>17</v>
      </c>
      <c r="D485" s="160">
        <f t="shared" si="31"/>
        <v>481</v>
      </c>
      <c r="E485" s="165" t="str">
        <f t="shared" si="34"/>
        <v>THC</v>
      </c>
      <c r="F485" s="170" t="s">
        <v>797</v>
      </c>
      <c r="G485" s="255" t="s">
        <v>3469</v>
      </c>
      <c r="H485" s="9">
        <v>3</v>
      </c>
      <c r="I485" s="256" t="s">
        <v>13</v>
      </c>
      <c r="J485" s="9" t="s">
        <v>45</v>
      </c>
      <c r="K485" s="9" t="s">
        <v>1</v>
      </c>
      <c r="L485" s="253" t="s">
        <v>14</v>
      </c>
      <c r="M485" s="252"/>
    </row>
    <row r="486" spans="2:13" ht="14.25" customHeight="1">
      <c r="B486" s="160" t="str">
        <f t="shared" si="32"/>
        <v>18THC</v>
      </c>
      <c r="C486" s="160">
        <f t="shared" si="33"/>
        <v>18</v>
      </c>
      <c r="D486" s="160">
        <f t="shared" si="31"/>
        <v>482</v>
      </c>
      <c r="E486" s="165" t="str">
        <f t="shared" si="34"/>
        <v>THC</v>
      </c>
      <c r="F486" s="170" t="s">
        <v>798</v>
      </c>
      <c r="G486" s="255" t="s">
        <v>3470</v>
      </c>
      <c r="H486" s="9">
        <v>3</v>
      </c>
      <c r="I486" s="256" t="s">
        <v>13</v>
      </c>
      <c r="J486" s="9" t="s">
        <v>45</v>
      </c>
      <c r="K486" s="9" t="s">
        <v>1</v>
      </c>
      <c r="L486" s="253" t="s">
        <v>14</v>
      </c>
      <c r="M486" s="252"/>
    </row>
    <row r="487" spans="2:13" ht="14.25" customHeight="1">
      <c r="B487" s="160" t="str">
        <f t="shared" si="32"/>
        <v>19THC</v>
      </c>
      <c r="C487" s="160">
        <f t="shared" si="33"/>
        <v>19</v>
      </c>
      <c r="D487" s="160">
        <f t="shared" si="31"/>
        <v>483</v>
      </c>
      <c r="E487" s="165" t="str">
        <f t="shared" si="34"/>
        <v>THC</v>
      </c>
      <c r="F487" s="170" t="s">
        <v>799</v>
      </c>
      <c r="G487" s="255" t="s">
        <v>3471</v>
      </c>
      <c r="H487" s="9">
        <v>3</v>
      </c>
      <c r="I487" s="256" t="s">
        <v>13</v>
      </c>
      <c r="J487" s="9" t="s">
        <v>45</v>
      </c>
      <c r="K487" s="9" t="s">
        <v>1</v>
      </c>
      <c r="L487" s="253" t="s">
        <v>14</v>
      </c>
      <c r="M487" s="252"/>
    </row>
    <row r="488" spans="2:13" ht="14.25" customHeight="1">
      <c r="B488" s="160" t="str">
        <f t="shared" si="32"/>
        <v>20THC</v>
      </c>
      <c r="C488" s="160">
        <f t="shared" si="33"/>
        <v>20</v>
      </c>
      <c r="D488" s="160">
        <f t="shared" si="31"/>
        <v>484</v>
      </c>
      <c r="E488" s="165" t="str">
        <f t="shared" si="34"/>
        <v>THC</v>
      </c>
      <c r="F488" s="170" t="s">
        <v>800</v>
      </c>
      <c r="G488" s="255" t="s">
        <v>801</v>
      </c>
      <c r="H488" s="9">
        <v>4</v>
      </c>
      <c r="I488" s="256" t="s">
        <v>17</v>
      </c>
      <c r="J488" s="9" t="s">
        <v>18</v>
      </c>
      <c r="K488" s="9" t="s">
        <v>19</v>
      </c>
      <c r="L488" s="253" t="s">
        <v>14</v>
      </c>
      <c r="M488" s="252"/>
    </row>
    <row r="489" spans="2:13" ht="14.25" customHeight="1">
      <c r="B489" s="160" t="str">
        <f t="shared" si="32"/>
        <v>21THC</v>
      </c>
      <c r="C489" s="160">
        <f t="shared" si="33"/>
        <v>21</v>
      </c>
      <c r="D489" s="160">
        <f t="shared" si="31"/>
        <v>485</v>
      </c>
      <c r="E489" s="165" t="str">
        <f t="shared" si="34"/>
        <v>THC</v>
      </c>
      <c r="F489" s="170" t="s">
        <v>804</v>
      </c>
      <c r="G489" s="255" t="s">
        <v>805</v>
      </c>
      <c r="H489" s="256">
        <v>4</v>
      </c>
      <c r="I489" s="256" t="s">
        <v>17</v>
      </c>
      <c r="J489" s="9" t="s">
        <v>18</v>
      </c>
      <c r="K489" s="9" t="s">
        <v>19</v>
      </c>
      <c r="L489" s="253" t="s">
        <v>31</v>
      </c>
      <c r="M489" s="252"/>
    </row>
    <row r="490" spans="2:13" ht="14.25" customHeight="1">
      <c r="B490" s="160" t="str">
        <f t="shared" si="32"/>
        <v>22THC</v>
      </c>
      <c r="C490" s="160">
        <f t="shared" si="33"/>
        <v>22</v>
      </c>
      <c r="D490" s="160">
        <f t="shared" si="31"/>
        <v>486</v>
      </c>
      <c r="E490" s="165" t="str">
        <f t="shared" si="34"/>
        <v>THC</v>
      </c>
      <c r="F490" s="170" t="s">
        <v>806</v>
      </c>
      <c r="G490" s="255" t="s">
        <v>807</v>
      </c>
      <c r="H490" s="256">
        <v>4</v>
      </c>
      <c r="I490" s="256" t="s">
        <v>17</v>
      </c>
      <c r="J490" s="9" t="s">
        <v>18</v>
      </c>
      <c r="K490" s="9" t="s">
        <v>19</v>
      </c>
      <c r="L490" s="253" t="s">
        <v>31</v>
      </c>
      <c r="M490" s="252"/>
    </row>
    <row r="491" spans="2:13" ht="14.25" customHeight="1">
      <c r="B491" s="160" t="str">
        <f t="shared" si="32"/>
        <v>23THC</v>
      </c>
      <c r="C491" s="160">
        <f t="shared" si="33"/>
        <v>23</v>
      </c>
      <c r="D491" s="160">
        <f t="shared" si="31"/>
        <v>487</v>
      </c>
      <c r="E491" s="165" t="str">
        <f t="shared" si="34"/>
        <v>THC</v>
      </c>
      <c r="F491" s="170" t="s">
        <v>808</v>
      </c>
      <c r="G491" s="255" t="s">
        <v>3472</v>
      </c>
      <c r="H491" s="256">
        <v>4</v>
      </c>
      <c r="I491" s="256" t="s">
        <v>17</v>
      </c>
      <c r="J491" s="9" t="s">
        <v>18</v>
      </c>
      <c r="K491" s="9" t="s">
        <v>19</v>
      </c>
      <c r="L491" s="253" t="s">
        <v>31</v>
      </c>
      <c r="M491" s="252"/>
    </row>
    <row r="492" spans="2:13" ht="14.25" customHeight="1">
      <c r="B492" s="160" t="str">
        <f t="shared" si="32"/>
        <v>24THC</v>
      </c>
      <c r="C492" s="160">
        <f t="shared" si="33"/>
        <v>24</v>
      </c>
      <c r="D492" s="160">
        <f t="shared" si="31"/>
        <v>488</v>
      </c>
      <c r="E492" s="165" t="str">
        <f t="shared" si="34"/>
        <v>THC</v>
      </c>
      <c r="F492" s="170" t="s">
        <v>802</v>
      </c>
      <c r="G492" s="255" t="s">
        <v>803</v>
      </c>
      <c r="H492" s="9">
        <v>5</v>
      </c>
      <c r="I492" s="256" t="s">
        <v>24</v>
      </c>
      <c r="J492" s="9" t="s">
        <v>25</v>
      </c>
      <c r="K492" s="9" t="s">
        <v>0</v>
      </c>
      <c r="L492" s="253" t="s">
        <v>14</v>
      </c>
      <c r="M492" s="252"/>
    </row>
    <row r="493" spans="2:13" ht="14.25" customHeight="1">
      <c r="B493" s="160" t="str">
        <f t="shared" si="32"/>
        <v>25THC</v>
      </c>
      <c r="C493" s="160">
        <f t="shared" si="33"/>
        <v>25</v>
      </c>
      <c r="D493" s="160">
        <f t="shared" si="31"/>
        <v>489</v>
      </c>
      <c r="E493" s="165" t="str">
        <f t="shared" si="34"/>
        <v>THC</v>
      </c>
      <c r="F493" s="170" t="s">
        <v>812</v>
      </c>
      <c r="G493" s="255" t="s">
        <v>813</v>
      </c>
      <c r="H493" s="256">
        <v>5</v>
      </c>
      <c r="I493" s="256" t="s">
        <v>24</v>
      </c>
      <c r="J493" s="9" t="s">
        <v>25</v>
      </c>
      <c r="K493" s="9" t="s">
        <v>0</v>
      </c>
      <c r="L493" s="253" t="s">
        <v>31</v>
      </c>
      <c r="M493" s="252"/>
    </row>
    <row r="494" spans="2:13" ht="14.25" customHeight="1">
      <c r="B494" s="160" t="str">
        <f t="shared" si="32"/>
        <v>26THC</v>
      </c>
      <c r="C494" s="160">
        <f t="shared" si="33"/>
        <v>26</v>
      </c>
      <c r="D494" s="160">
        <f t="shared" si="31"/>
        <v>490</v>
      </c>
      <c r="E494" s="165" t="str">
        <f t="shared" si="34"/>
        <v>THC</v>
      </c>
      <c r="F494" s="170" t="s">
        <v>814</v>
      </c>
      <c r="G494" s="255" t="s">
        <v>815</v>
      </c>
      <c r="H494" s="256">
        <v>5</v>
      </c>
      <c r="I494" s="256" t="s">
        <v>24</v>
      </c>
      <c r="J494" s="9" t="s">
        <v>25</v>
      </c>
      <c r="K494" s="9" t="s">
        <v>0</v>
      </c>
      <c r="L494" s="253" t="s">
        <v>31</v>
      </c>
      <c r="M494" s="252"/>
    </row>
    <row r="495" spans="2:13" ht="14.25" customHeight="1">
      <c r="B495" s="160" t="str">
        <f t="shared" si="32"/>
        <v>27THC</v>
      </c>
      <c r="C495" s="160">
        <f t="shared" si="33"/>
        <v>27</v>
      </c>
      <c r="D495" s="160">
        <f t="shared" si="31"/>
        <v>491</v>
      </c>
      <c r="E495" s="165" t="str">
        <f t="shared" si="34"/>
        <v>THC</v>
      </c>
      <c r="F495" s="170" t="s">
        <v>810</v>
      </c>
      <c r="G495" s="255" t="s">
        <v>811</v>
      </c>
      <c r="H495" s="256">
        <v>5</v>
      </c>
      <c r="I495" s="256" t="s">
        <v>24</v>
      </c>
      <c r="J495" s="9" t="s">
        <v>25</v>
      </c>
      <c r="K495" s="9" t="s">
        <v>0</v>
      </c>
      <c r="L495" s="253" t="s">
        <v>31</v>
      </c>
      <c r="M495" s="252"/>
    </row>
    <row r="496" spans="2:13" ht="14.25" customHeight="1">
      <c r="B496" s="160" t="str">
        <f t="shared" si="32"/>
        <v>28THC</v>
      </c>
      <c r="C496" s="160">
        <f t="shared" si="33"/>
        <v>28</v>
      </c>
      <c r="D496" s="160">
        <f t="shared" si="31"/>
        <v>492</v>
      </c>
      <c r="E496" s="165" t="str">
        <f t="shared" si="34"/>
        <v>THC</v>
      </c>
      <c r="F496" s="170" t="s">
        <v>816</v>
      </c>
      <c r="G496" s="255" t="s">
        <v>817</v>
      </c>
      <c r="H496" s="9">
        <v>5</v>
      </c>
      <c r="I496" s="256" t="s">
        <v>24</v>
      </c>
      <c r="J496" s="9" t="s">
        <v>25</v>
      </c>
      <c r="K496" s="9" t="s">
        <v>0</v>
      </c>
      <c r="L496" s="253" t="s">
        <v>14</v>
      </c>
      <c r="M496" s="252"/>
    </row>
    <row r="497" spans="2:13" ht="14.25" customHeight="1">
      <c r="B497" s="160" t="str">
        <f t="shared" si="32"/>
        <v>29THC</v>
      </c>
      <c r="C497" s="160">
        <f t="shared" si="33"/>
        <v>29</v>
      </c>
      <c r="D497" s="160">
        <f t="shared" si="31"/>
        <v>493</v>
      </c>
      <c r="E497" s="165" t="str">
        <f t="shared" si="34"/>
        <v>THC</v>
      </c>
      <c r="F497" s="176" t="s">
        <v>818</v>
      </c>
      <c r="G497" s="248" t="s">
        <v>819</v>
      </c>
      <c r="H497" s="91">
        <v>5</v>
      </c>
      <c r="I497" s="90" t="s">
        <v>24</v>
      </c>
      <c r="J497" s="93" t="s">
        <v>25</v>
      </c>
      <c r="K497" s="93" t="s">
        <v>0</v>
      </c>
      <c r="L497" s="253" t="s">
        <v>14</v>
      </c>
      <c r="M497" s="252"/>
    </row>
    <row r="498" spans="2:13" ht="14.25" customHeight="1">
      <c r="B498" s="160" t="str">
        <f t="shared" si="32"/>
        <v>30THC</v>
      </c>
      <c r="C498" s="160">
        <f t="shared" si="33"/>
        <v>30</v>
      </c>
      <c r="D498" s="160">
        <f t="shared" si="31"/>
        <v>494</v>
      </c>
      <c r="E498" s="165" t="str">
        <f t="shared" si="34"/>
        <v>THC</v>
      </c>
      <c r="F498" s="176" t="s">
        <v>820</v>
      </c>
      <c r="G498" s="248" t="s">
        <v>3473</v>
      </c>
      <c r="H498" s="91">
        <v>5</v>
      </c>
      <c r="I498" s="90" t="s">
        <v>24</v>
      </c>
      <c r="J498" s="93" t="s">
        <v>25</v>
      </c>
      <c r="K498" s="93" t="s">
        <v>0</v>
      </c>
      <c r="L498" s="253" t="s">
        <v>14</v>
      </c>
      <c r="M498" s="252"/>
    </row>
    <row r="499" spans="2:13" ht="14.25" customHeight="1">
      <c r="B499" s="160" t="str">
        <f t="shared" si="32"/>
        <v>31THC</v>
      </c>
      <c r="C499" s="160">
        <f t="shared" si="33"/>
        <v>31</v>
      </c>
      <c r="D499" s="160">
        <f t="shared" si="31"/>
        <v>495</v>
      </c>
      <c r="E499" s="165" t="str">
        <f t="shared" si="34"/>
        <v>THC</v>
      </c>
      <c r="F499" s="176" t="s">
        <v>821</v>
      </c>
      <c r="G499" s="248" t="s">
        <v>3474</v>
      </c>
      <c r="H499" s="91">
        <v>5</v>
      </c>
      <c r="I499" s="90" t="s">
        <v>24</v>
      </c>
      <c r="J499" s="93" t="s">
        <v>25</v>
      </c>
      <c r="K499" s="93" t="s">
        <v>0</v>
      </c>
      <c r="L499" s="253" t="s">
        <v>14</v>
      </c>
      <c r="M499" s="252"/>
    </row>
    <row r="507" spans="2:13" ht="14.25" customHeight="1">
      <c r="E507" s="161"/>
    </row>
    <row r="508" spans="2:13" ht="14.25" customHeight="1">
      <c r="E508" s="161"/>
    </row>
    <row r="509" spans="2:13" ht="14.25" customHeight="1">
      <c r="E509" s="161"/>
    </row>
    <row r="510" spans="2:13" ht="14.25" customHeight="1">
      <c r="E510" s="161"/>
    </row>
    <row r="511" spans="2:13" ht="14.25" customHeight="1">
      <c r="E511" s="161"/>
    </row>
    <row r="512" spans="2:13" ht="14.25" customHeight="1">
      <c r="E512" s="161"/>
    </row>
    <row r="513" spans="5:5" ht="14.25" customHeight="1">
      <c r="E513" s="161"/>
    </row>
    <row r="514" spans="5:5" ht="14.25" customHeight="1">
      <c r="E514" s="161"/>
    </row>
    <row r="515" spans="5:5" ht="14.25" customHeight="1">
      <c r="E515" s="161"/>
    </row>
    <row r="516" spans="5:5" ht="14.25" customHeight="1">
      <c r="E516" s="161"/>
    </row>
    <row r="517" spans="5:5" ht="14.25" customHeight="1">
      <c r="E517" s="161"/>
    </row>
    <row r="518" spans="5:5" ht="14.25" customHeight="1">
      <c r="E518" s="161"/>
    </row>
    <row r="519" spans="5:5" ht="14.25" customHeight="1">
      <c r="E519" s="161"/>
    </row>
    <row r="520" spans="5:5" ht="14.25" customHeight="1">
      <c r="E520" s="161"/>
    </row>
    <row r="521" spans="5:5" ht="14.25" customHeight="1">
      <c r="E521" s="161"/>
    </row>
    <row r="522" spans="5:5" ht="14.25" customHeight="1">
      <c r="E522" s="161"/>
    </row>
    <row r="523" spans="5:5" ht="14.25" customHeight="1">
      <c r="E523" s="161"/>
    </row>
    <row r="524" spans="5:5" ht="14.25" customHeight="1">
      <c r="E524" s="161"/>
    </row>
    <row r="525" spans="5:5" ht="14.25" customHeight="1">
      <c r="E525" s="161"/>
    </row>
    <row r="526" spans="5:5" ht="14.25" customHeight="1">
      <c r="E526" s="161"/>
    </row>
    <row r="527" spans="5:5" ht="14.25" customHeight="1">
      <c r="E527" s="161"/>
    </row>
    <row r="528" spans="5:5" ht="14.25" customHeight="1">
      <c r="E528" s="161"/>
    </row>
    <row r="529" spans="5:5" ht="14.25" customHeight="1">
      <c r="E529" s="161"/>
    </row>
    <row r="530" spans="5:5" ht="14.25" customHeight="1">
      <c r="E530" s="161"/>
    </row>
    <row r="531" spans="5:5" ht="14.25" customHeight="1">
      <c r="E531" s="161"/>
    </row>
    <row r="532" spans="5:5" ht="14.25" customHeight="1">
      <c r="E532" s="161"/>
    </row>
    <row r="533" spans="5:5" ht="14.25" customHeight="1">
      <c r="E533" s="161"/>
    </row>
    <row r="534" spans="5:5" ht="14.25" customHeight="1">
      <c r="E534" s="161"/>
    </row>
    <row r="535" spans="5:5" ht="14.25" customHeight="1">
      <c r="E535" s="161"/>
    </row>
    <row r="536" spans="5:5" ht="14.25" customHeight="1">
      <c r="E536" s="161"/>
    </row>
    <row r="537" spans="5:5" ht="14.25" customHeight="1">
      <c r="E537" s="161"/>
    </row>
    <row r="538" spans="5:5" ht="14.25" customHeight="1">
      <c r="E538" s="161"/>
    </row>
    <row r="539" spans="5:5" ht="14.25" customHeight="1">
      <c r="E539" s="161"/>
    </row>
    <row r="540" spans="5:5" ht="14.25" customHeight="1">
      <c r="E540" s="161"/>
    </row>
    <row r="541" spans="5:5" ht="14.25" customHeight="1">
      <c r="E541" s="161"/>
    </row>
    <row r="542" spans="5:5" ht="14.25" customHeight="1">
      <c r="E542" s="161"/>
    </row>
    <row r="543" spans="5:5" ht="14.25" customHeight="1">
      <c r="E543" s="161"/>
    </row>
    <row r="544" spans="5:5" ht="14.25" customHeight="1">
      <c r="E544" s="161"/>
    </row>
    <row r="545" spans="5:5" ht="14.25" customHeight="1">
      <c r="E545" s="161"/>
    </row>
    <row r="546" spans="5:5" ht="14.25" customHeight="1">
      <c r="E546" s="161"/>
    </row>
    <row r="547" spans="5:5" ht="14.25" customHeight="1">
      <c r="E547" s="161"/>
    </row>
    <row r="548" spans="5:5" ht="14.25" customHeight="1">
      <c r="E548" s="161"/>
    </row>
    <row r="549" spans="5:5" ht="14.25" customHeight="1">
      <c r="E549" s="161"/>
    </row>
    <row r="550" spans="5:5" ht="14.25" customHeight="1">
      <c r="E550" s="161"/>
    </row>
    <row r="551" spans="5:5" ht="14.25" customHeight="1">
      <c r="E551" s="161"/>
    </row>
    <row r="552" spans="5:5" ht="14.25" customHeight="1">
      <c r="E552" s="161"/>
    </row>
    <row r="553" spans="5:5" ht="14.25" customHeight="1">
      <c r="E553" s="161"/>
    </row>
    <row r="554" spans="5:5" ht="14.25" customHeight="1">
      <c r="E554" s="161"/>
    </row>
    <row r="555" spans="5:5" ht="14.25" customHeight="1">
      <c r="E555" s="161"/>
    </row>
    <row r="556" spans="5:5" ht="14.25" customHeight="1">
      <c r="E556" s="161"/>
    </row>
    <row r="557" spans="5:5" ht="14.25" customHeight="1">
      <c r="E557" s="161"/>
    </row>
    <row r="558" spans="5:5" ht="14.25" customHeight="1">
      <c r="E558" s="161"/>
    </row>
    <row r="559" spans="5:5" ht="14.25" customHeight="1">
      <c r="E559" s="161"/>
    </row>
    <row r="560" spans="5:5" ht="14.25" customHeight="1">
      <c r="E560" s="161"/>
    </row>
    <row r="561" spans="5:5" ht="14.25" customHeight="1">
      <c r="E561" s="161"/>
    </row>
    <row r="562" spans="5:5" ht="14.25" customHeight="1">
      <c r="E562" s="161"/>
    </row>
    <row r="563" spans="5:5" ht="14.25" customHeight="1">
      <c r="E563" s="161"/>
    </row>
    <row r="564" spans="5:5" ht="14.25" customHeight="1">
      <c r="E564" s="161"/>
    </row>
    <row r="565" spans="5:5" ht="14.25" customHeight="1">
      <c r="E565" s="161"/>
    </row>
    <row r="566" spans="5:5" ht="14.25" customHeight="1">
      <c r="E566" s="161"/>
    </row>
    <row r="567" spans="5:5" ht="14.25" customHeight="1">
      <c r="E567" s="161"/>
    </row>
    <row r="568" spans="5:5" ht="14.25" customHeight="1">
      <c r="E568" s="161"/>
    </row>
    <row r="569" spans="5:5" ht="14.25" customHeight="1">
      <c r="E569" s="161"/>
    </row>
    <row r="570" spans="5:5" ht="14.25" customHeight="1">
      <c r="E570" s="161"/>
    </row>
    <row r="571" spans="5:5" ht="14.25" customHeight="1">
      <c r="E571" s="161"/>
    </row>
    <row r="572" spans="5:5" ht="14.25" customHeight="1">
      <c r="E572" s="161"/>
    </row>
    <row r="573" spans="5:5" ht="14.25" customHeight="1">
      <c r="E573" s="161"/>
    </row>
    <row r="574" spans="5:5" ht="14.25" customHeight="1">
      <c r="E574" s="161"/>
    </row>
    <row r="575" spans="5:5" ht="14.25" customHeight="1">
      <c r="E575" s="161"/>
    </row>
    <row r="576" spans="5:5" ht="14.25" customHeight="1">
      <c r="E576" s="161"/>
    </row>
    <row r="577" spans="5:5" ht="14.25" customHeight="1">
      <c r="E577" s="161"/>
    </row>
    <row r="578" spans="5:5" ht="14.25" customHeight="1">
      <c r="E578" s="161"/>
    </row>
    <row r="579" spans="5:5" ht="14.25" customHeight="1">
      <c r="E579" s="161"/>
    </row>
    <row r="580" spans="5:5" ht="14.25" customHeight="1">
      <c r="E580" s="161"/>
    </row>
    <row r="581" spans="5:5" ht="14.25" customHeight="1">
      <c r="E581" s="161"/>
    </row>
    <row r="582" spans="5:5" ht="14.25" customHeight="1">
      <c r="E582" s="161"/>
    </row>
    <row r="583" spans="5:5" ht="14.25" customHeight="1">
      <c r="E583" s="161"/>
    </row>
    <row r="584" spans="5:5" ht="14.25" customHeight="1">
      <c r="E584" s="161"/>
    </row>
    <row r="585" spans="5:5" ht="14.25" customHeight="1">
      <c r="E585" s="161"/>
    </row>
    <row r="586" spans="5:5" ht="14.25" customHeight="1">
      <c r="E586" s="161"/>
    </row>
    <row r="587" spans="5:5" ht="14.25" customHeight="1">
      <c r="E587" s="161"/>
    </row>
    <row r="588" spans="5:5" ht="14.25" customHeight="1">
      <c r="E588" s="161"/>
    </row>
    <row r="589" spans="5:5" ht="14.25" customHeight="1">
      <c r="E589" s="161"/>
    </row>
    <row r="590" spans="5:5" ht="14.25" customHeight="1">
      <c r="E590" s="161"/>
    </row>
    <row r="591" spans="5:5" ht="14.25" customHeight="1">
      <c r="E591" s="161"/>
    </row>
    <row r="592" spans="5:5" ht="14.25" customHeight="1">
      <c r="E592" s="161"/>
    </row>
    <row r="593" spans="5:5" ht="14.25" customHeight="1">
      <c r="E593" s="161"/>
    </row>
    <row r="594" spans="5:5" ht="14.25" customHeight="1">
      <c r="E594" s="161"/>
    </row>
    <row r="595" spans="5:5" ht="14.25" customHeight="1">
      <c r="E595" s="161"/>
    </row>
    <row r="596" spans="5:5" ht="14.25" customHeight="1">
      <c r="E596" s="161"/>
    </row>
    <row r="597" spans="5:5" ht="14.25" customHeight="1">
      <c r="E597" s="161"/>
    </row>
    <row r="598" spans="5:5" ht="14.25" customHeight="1">
      <c r="E598" s="161"/>
    </row>
    <row r="599" spans="5:5" ht="14.25" customHeight="1">
      <c r="E599" s="161"/>
    </row>
    <row r="600" spans="5:5" ht="14.25" customHeight="1">
      <c r="E600" s="161"/>
    </row>
    <row r="601" spans="5:5" ht="14.25" customHeight="1">
      <c r="E601" s="161"/>
    </row>
    <row r="602" spans="5:5" ht="14.25" customHeight="1">
      <c r="E602" s="161"/>
    </row>
    <row r="603" spans="5:5" ht="14.25" customHeight="1">
      <c r="E603" s="161"/>
    </row>
    <row r="604" spans="5:5" ht="14.25" customHeight="1">
      <c r="E604" s="161"/>
    </row>
    <row r="605" spans="5:5" ht="14.25" customHeight="1">
      <c r="E605" s="161"/>
    </row>
    <row r="606" spans="5:5" ht="14.25" customHeight="1">
      <c r="E606" s="161"/>
    </row>
    <row r="607" spans="5:5" ht="14.25" customHeight="1">
      <c r="E607" s="161"/>
    </row>
    <row r="608" spans="5:5" ht="14.25" customHeight="1">
      <c r="E608" s="161"/>
    </row>
    <row r="609" spans="5:5" ht="14.25" customHeight="1">
      <c r="E609" s="161"/>
    </row>
    <row r="610" spans="5:5" ht="14.25" customHeight="1">
      <c r="E610" s="161"/>
    </row>
    <row r="611" spans="5:5" ht="14.25" customHeight="1">
      <c r="E611" s="161"/>
    </row>
    <row r="612" spans="5:5" ht="14.25" customHeight="1">
      <c r="E612" s="161"/>
    </row>
    <row r="613" spans="5:5" ht="14.25" customHeight="1">
      <c r="E613" s="161"/>
    </row>
    <row r="614" spans="5:5" ht="14.25" customHeight="1">
      <c r="E614" s="161"/>
    </row>
    <row r="615" spans="5:5" ht="14.25" customHeight="1">
      <c r="E615" s="161"/>
    </row>
    <row r="616" spans="5:5" ht="14.25" customHeight="1">
      <c r="E616" s="161"/>
    </row>
    <row r="617" spans="5:5" ht="14.25" customHeight="1">
      <c r="E617" s="161"/>
    </row>
    <row r="618" spans="5:5" ht="14.25" customHeight="1">
      <c r="E618" s="161"/>
    </row>
    <row r="619" spans="5:5" ht="14.25" customHeight="1">
      <c r="E619" s="161"/>
    </row>
    <row r="620" spans="5:5" ht="14.25" customHeight="1">
      <c r="E620" s="161"/>
    </row>
    <row r="621" spans="5:5" ht="14.25" customHeight="1">
      <c r="E621" s="161"/>
    </row>
    <row r="622" spans="5:5" ht="14.25" customHeight="1">
      <c r="E622" s="161"/>
    </row>
    <row r="623" spans="5:5" ht="14.25" customHeight="1">
      <c r="E623" s="161"/>
    </row>
    <row r="624" spans="5:5" ht="14.25" customHeight="1">
      <c r="E624" s="161"/>
    </row>
    <row r="625" spans="5:5" ht="14.25" customHeight="1">
      <c r="E625" s="161"/>
    </row>
    <row r="626" spans="5:5" ht="14.25" customHeight="1">
      <c r="E626" s="161"/>
    </row>
    <row r="627" spans="5:5" ht="14.25" customHeight="1">
      <c r="E627" s="161"/>
    </row>
    <row r="628" spans="5:5" ht="14.25" customHeight="1">
      <c r="E628" s="161"/>
    </row>
    <row r="629" spans="5:5" ht="14.25" customHeight="1">
      <c r="E629" s="161"/>
    </row>
    <row r="630" spans="5:5" ht="14.25" customHeight="1">
      <c r="E630" s="161"/>
    </row>
    <row r="631" spans="5:5" ht="14.25" customHeight="1">
      <c r="E631" s="161"/>
    </row>
    <row r="632" spans="5:5" ht="14.25" customHeight="1">
      <c r="E632" s="161"/>
    </row>
    <row r="633" spans="5:5" ht="14.25" customHeight="1">
      <c r="E633" s="161"/>
    </row>
    <row r="634" spans="5:5" ht="14.25" customHeight="1">
      <c r="E634" s="161"/>
    </row>
    <row r="635" spans="5:5" ht="14.25" customHeight="1">
      <c r="E635" s="161"/>
    </row>
    <row r="636" spans="5:5" ht="14.25" customHeight="1">
      <c r="E636" s="161"/>
    </row>
    <row r="637" spans="5:5" ht="14.25" customHeight="1">
      <c r="E637" s="161"/>
    </row>
    <row r="638" spans="5:5" ht="14.25" customHeight="1">
      <c r="E638" s="161"/>
    </row>
    <row r="639" spans="5:5" ht="14.25" customHeight="1">
      <c r="E639" s="161"/>
    </row>
    <row r="640" spans="5:5" ht="14.25" customHeight="1">
      <c r="E640" s="161"/>
    </row>
    <row r="641" spans="5:5" ht="14.25" customHeight="1">
      <c r="E641" s="161"/>
    </row>
    <row r="642" spans="5:5" ht="14.25" customHeight="1">
      <c r="E642" s="161"/>
    </row>
    <row r="643" spans="5:5" ht="14.25" customHeight="1">
      <c r="E643" s="161"/>
    </row>
    <row r="644" spans="5:5" ht="14.25" customHeight="1">
      <c r="E644" s="161"/>
    </row>
    <row r="645" spans="5:5" ht="14.25" customHeight="1">
      <c r="E645" s="161"/>
    </row>
    <row r="646" spans="5:5" ht="14.25" customHeight="1">
      <c r="E646" s="161"/>
    </row>
    <row r="647" spans="5:5" ht="14.25" customHeight="1">
      <c r="E647" s="161"/>
    </row>
    <row r="648" spans="5:5" ht="14.25" customHeight="1">
      <c r="E648" s="161"/>
    </row>
    <row r="649" spans="5:5" ht="14.25" customHeight="1">
      <c r="E649" s="161"/>
    </row>
    <row r="650" spans="5:5" ht="14.25" customHeight="1">
      <c r="E650" s="161"/>
    </row>
    <row r="651" spans="5:5" ht="14.25" customHeight="1">
      <c r="E651" s="161"/>
    </row>
    <row r="652" spans="5:5" ht="14.25" customHeight="1">
      <c r="E652" s="161"/>
    </row>
    <row r="653" spans="5:5" ht="14.25" customHeight="1">
      <c r="E653" s="161"/>
    </row>
    <row r="654" spans="5:5" ht="14.25" customHeight="1">
      <c r="E654" s="161"/>
    </row>
    <row r="655" spans="5:5" ht="14.25" customHeight="1">
      <c r="E655" s="161"/>
    </row>
    <row r="656" spans="5:5" ht="14.25" customHeight="1">
      <c r="E656" s="161"/>
    </row>
    <row r="657" spans="5:5" ht="14.25" customHeight="1">
      <c r="E657" s="161"/>
    </row>
    <row r="658" spans="5:5" ht="14.25" customHeight="1">
      <c r="E658" s="161"/>
    </row>
    <row r="659" spans="5:5" ht="14.25" customHeight="1">
      <c r="E659" s="161"/>
    </row>
    <row r="660" spans="5:5" ht="14.25" customHeight="1">
      <c r="E660" s="161"/>
    </row>
    <row r="661" spans="5:5" ht="14.25" customHeight="1">
      <c r="E661" s="161"/>
    </row>
    <row r="662" spans="5:5" ht="14.25" customHeight="1">
      <c r="E662" s="161"/>
    </row>
    <row r="663" spans="5:5" ht="14.25" customHeight="1">
      <c r="E663" s="161"/>
    </row>
    <row r="664" spans="5:5" ht="14.25" customHeight="1">
      <c r="E664" s="161"/>
    </row>
    <row r="665" spans="5:5" ht="14.25" customHeight="1">
      <c r="E665" s="161"/>
    </row>
    <row r="666" spans="5:5" ht="14.25" customHeight="1">
      <c r="E666" s="161"/>
    </row>
    <row r="667" spans="5:5" ht="14.25" customHeight="1">
      <c r="E667" s="161"/>
    </row>
    <row r="668" spans="5:5" ht="14.25" customHeight="1">
      <c r="E668" s="161"/>
    </row>
    <row r="669" spans="5:5" ht="14.25" customHeight="1">
      <c r="E669" s="161"/>
    </row>
    <row r="670" spans="5:5" ht="14.25" customHeight="1">
      <c r="E670" s="161"/>
    </row>
    <row r="671" spans="5:5" ht="14.25" customHeight="1">
      <c r="E671" s="161"/>
    </row>
    <row r="672" spans="5:5" ht="14.25" customHeight="1">
      <c r="E672" s="161"/>
    </row>
    <row r="673" spans="5:5" ht="14.25" customHeight="1">
      <c r="E673" s="161"/>
    </row>
    <row r="674" spans="5:5" ht="14.25" customHeight="1">
      <c r="E674" s="161"/>
    </row>
    <row r="675" spans="5:5" ht="14.25" customHeight="1">
      <c r="E675" s="161"/>
    </row>
    <row r="676" spans="5:5" ht="14.25" customHeight="1">
      <c r="E676" s="161"/>
    </row>
    <row r="677" spans="5:5" ht="14.25" customHeight="1">
      <c r="E677" s="161"/>
    </row>
    <row r="678" spans="5:5" ht="14.25" customHeight="1">
      <c r="E678" s="161"/>
    </row>
    <row r="679" spans="5:5" ht="14.25" customHeight="1">
      <c r="E679" s="161"/>
    </row>
    <row r="680" spans="5:5" ht="14.25" customHeight="1">
      <c r="E680" s="161"/>
    </row>
    <row r="681" spans="5:5" ht="14.25" customHeight="1">
      <c r="E681" s="161"/>
    </row>
    <row r="682" spans="5:5" ht="14.25" customHeight="1">
      <c r="E682" s="161"/>
    </row>
    <row r="683" spans="5:5" ht="14.25" customHeight="1">
      <c r="E683" s="161"/>
    </row>
    <row r="684" spans="5:5" ht="14.25" customHeight="1">
      <c r="E684" s="161"/>
    </row>
    <row r="685" spans="5:5" ht="14.25" customHeight="1">
      <c r="E685" s="161"/>
    </row>
    <row r="686" spans="5:5" ht="14.25" customHeight="1">
      <c r="E686" s="161"/>
    </row>
    <row r="687" spans="5:5" ht="14.25" customHeight="1">
      <c r="E687" s="161"/>
    </row>
    <row r="688" spans="5:5" ht="14.25" customHeight="1">
      <c r="E688" s="161"/>
    </row>
    <row r="689" spans="5:5" ht="14.25" customHeight="1">
      <c r="E689" s="161"/>
    </row>
    <row r="690" spans="5:5" ht="14.25" customHeight="1">
      <c r="E690" s="161"/>
    </row>
    <row r="691" spans="5:5" ht="14.25" customHeight="1">
      <c r="E691" s="161"/>
    </row>
    <row r="692" spans="5:5" ht="14.25" customHeight="1">
      <c r="E692" s="161"/>
    </row>
    <row r="693" spans="5:5" ht="14.25" customHeight="1">
      <c r="E693" s="161"/>
    </row>
    <row r="694" spans="5:5" ht="14.25" customHeight="1">
      <c r="E694" s="161"/>
    </row>
    <row r="695" spans="5:5" ht="14.25" customHeight="1">
      <c r="E695" s="161"/>
    </row>
    <row r="696" spans="5:5" ht="14.25" customHeight="1">
      <c r="E696" s="161"/>
    </row>
    <row r="697" spans="5:5" ht="14.25" customHeight="1">
      <c r="E697" s="161"/>
    </row>
    <row r="698" spans="5:5" ht="14.25" customHeight="1">
      <c r="E698" s="161"/>
    </row>
    <row r="699" spans="5:5" ht="14.25" customHeight="1">
      <c r="E699" s="161"/>
    </row>
    <row r="700" spans="5:5" ht="14.25" customHeight="1">
      <c r="E700" s="161"/>
    </row>
    <row r="701" spans="5:5" ht="14.25" customHeight="1">
      <c r="E701" s="161"/>
    </row>
    <row r="702" spans="5:5" ht="14.25" customHeight="1">
      <c r="E702" s="161"/>
    </row>
    <row r="703" spans="5:5" ht="14.25" customHeight="1">
      <c r="E703" s="161"/>
    </row>
    <row r="704" spans="5:5" ht="14.25" customHeight="1">
      <c r="E704" s="161"/>
    </row>
    <row r="705" spans="5:5" ht="14.25" customHeight="1">
      <c r="E705" s="161"/>
    </row>
    <row r="706" spans="5:5" ht="14.25" customHeight="1">
      <c r="E706" s="161"/>
    </row>
    <row r="707" spans="5:5" ht="14.25" customHeight="1">
      <c r="E707" s="161"/>
    </row>
    <row r="708" spans="5:5" ht="14.25" customHeight="1">
      <c r="E708" s="161"/>
    </row>
    <row r="709" spans="5:5" ht="14.25" customHeight="1">
      <c r="E709" s="161"/>
    </row>
    <row r="710" spans="5:5" ht="14.25" customHeight="1">
      <c r="E710" s="161"/>
    </row>
    <row r="711" spans="5:5" ht="14.25" customHeight="1">
      <c r="E711" s="161"/>
    </row>
    <row r="712" spans="5:5" ht="14.25" customHeight="1">
      <c r="E712" s="161"/>
    </row>
    <row r="713" spans="5:5" ht="14.25" customHeight="1">
      <c r="E713" s="161"/>
    </row>
    <row r="714" spans="5:5" ht="14.25" customHeight="1">
      <c r="E714" s="161"/>
    </row>
    <row r="715" spans="5:5" ht="14.25" customHeight="1">
      <c r="E715" s="161"/>
    </row>
    <row r="716" spans="5:5" ht="14.25" customHeight="1">
      <c r="E716" s="161"/>
    </row>
    <row r="717" spans="5:5" ht="14.25" customHeight="1">
      <c r="E717" s="161"/>
    </row>
    <row r="718" spans="5:5" ht="14.25" customHeight="1">
      <c r="E718" s="161"/>
    </row>
    <row r="719" spans="5:5" ht="14.25" customHeight="1">
      <c r="E719" s="161"/>
    </row>
    <row r="720" spans="5:5" ht="14.25" customHeight="1">
      <c r="E720" s="161"/>
    </row>
    <row r="721" spans="5:5" ht="14.25" customHeight="1">
      <c r="E721" s="161"/>
    </row>
    <row r="722" spans="5:5" ht="14.25" customHeight="1">
      <c r="E722" s="161"/>
    </row>
    <row r="723" spans="5:5" ht="14.25" customHeight="1">
      <c r="E723" s="161"/>
    </row>
    <row r="724" spans="5:5" ht="14.25" customHeight="1">
      <c r="E724" s="161"/>
    </row>
    <row r="725" spans="5:5" ht="14.25" customHeight="1">
      <c r="E725" s="161"/>
    </row>
    <row r="726" spans="5:5" ht="14.25" customHeight="1">
      <c r="E726" s="161"/>
    </row>
    <row r="727" spans="5:5" ht="14.25" customHeight="1">
      <c r="E727" s="161"/>
    </row>
    <row r="728" spans="5:5" ht="14.25" customHeight="1">
      <c r="E728" s="161"/>
    </row>
    <row r="729" spans="5:5" ht="14.25" customHeight="1">
      <c r="E729" s="161"/>
    </row>
    <row r="730" spans="5:5" ht="14.25" customHeight="1">
      <c r="E730" s="161"/>
    </row>
    <row r="731" spans="5:5" ht="14.25" customHeight="1">
      <c r="E731" s="161"/>
    </row>
    <row r="732" spans="5:5" ht="14.25" customHeight="1">
      <c r="E732" s="161"/>
    </row>
    <row r="733" spans="5:5" ht="14.25" customHeight="1">
      <c r="E733" s="161"/>
    </row>
    <row r="734" spans="5:5" ht="14.25" customHeight="1">
      <c r="E734" s="161"/>
    </row>
    <row r="735" spans="5:5" ht="14.25" customHeight="1">
      <c r="E735" s="161"/>
    </row>
    <row r="736" spans="5:5" ht="14.25" customHeight="1">
      <c r="E736" s="161"/>
    </row>
    <row r="737" spans="5:5" ht="14.25" customHeight="1">
      <c r="E737" s="161"/>
    </row>
    <row r="738" spans="5:5" ht="14.25" customHeight="1">
      <c r="E738" s="161"/>
    </row>
    <row r="739" spans="5:5" ht="14.25" customHeight="1">
      <c r="E739" s="161"/>
    </row>
    <row r="740" spans="5:5" ht="14.25" customHeight="1">
      <c r="E740" s="161"/>
    </row>
    <row r="741" spans="5:5" ht="14.25" customHeight="1">
      <c r="E741" s="161"/>
    </row>
    <row r="742" spans="5:5" ht="14.25" customHeight="1">
      <c r="E742" s="161"/>
    </row>
    <row r="743" spans="5:5" ht="14.25" customHeight="1">
      <c r="E743" s="161"/>
    </row>
    <row r="744" spans="5:5" ht="14.25" customHeight="1">
      <c r="E744" s="161"/>
    </row>
    <row r="745" spans="5:5" ht="14.25" customHeight="1">
      <c r="E745" s="161"/>
    </row>
    <row r="746" spans="5:5" ht="14.25" customHeight="1">
      <c r="E746" s="161"/>
    </row>
    <row r="747" spans="5:5" ht="14.25" customHeight="1">
      <c r="E747" s="161"/>
    </row>
    <row r="748" spans="5:5" ht="14.25" customHeight="1">
      <c r="E748" s="161"/>
    </row>
    <row r="749" spans="5:5" ht="14.25" customHeight="1">
      <c r="E749" s="161"/>
    </row>
    <row r="750" spans="5:5" ht="14.25" customHeight="1">
      <c r="E750" s="161"/>
    </row>
    <row r="751" spans="5:5" ht="14.25" customHeight="1">
      <c r="E751" s="161"/>
    </row>
    <row r="752" spans="5:5" ht="14.25" customHeight="1">
      <c r="E752" s="161"/>
    </row>
    <row r="753" spans="5:5" ht="14.25" customHeight="1">
      <c r="E753" s="161"/>
    </row>
    <row r="754" spans="5:5" ht="14.25" customHeight="1">
      <c r="E754" s="161"/>
    </row>
    <row r="755" spans="5:5" ht="14.25" customHeight="1">
      <c r="E755" s="161"/>
    </row>
    <row r="756" spans="5:5" ht="14.25" customHeight="1">
      <c r="E756" s="161"/>
    </row>
    <row r="757" spans="5:5" ht="14.25" customHeight="1">
      <c r="E757" s="161"/>
    </row>
    <row r="758" spans="5:5" ht="14.25" customHeight="1">
      <c r="E758" s="161"/>
    </row>
    <row r="759" spans="5:5" ht="14.25" customHeight="1">
      <c r="E759" s="161"/>
    </row>
    <row r="760" spans="5:5" ht="14.25" customHeight="1">
      <c r="E760" s="161"/>
    </row>
    <row r="761" spans="5:5" ht="14.25" customHeight="1">
      <c r="E761" s="161"/>
    </row>
    <row r="762" spans="5:5" ht="14.25" customHeight="1">
      <c r="E762" s="161"/>
    </row>
    <row r="763" spans="5:5" ht="14.25" customHeight="1">
      <c r="E763" s="161"/>
    </row>
    <row r="764" spans="5:5" ht="14.25" customHeight="1">
      <c r="E764" s="161"/>
    </row>
    <row r="765" spans="5:5" ht="14.25" customHeight="1">
      <c r="E765" s="161"/>
    </row>
    <row r="766" spans="5:5" ht="14.25" customHeight="1">
      <c r="E766" s="161"/>
    </row>
    <row r="767" spans="5:5" ht="14.25" customHeight="1">
      <c r="E767" s="161"/>
    </row>
    <row r="768" spans="5:5" ht="14.25" customHeight="1">
      <c r="E768" s="161"/>
    </row>
    <row r="769" spans="5:5" ht="14.25" customHeight="1">
      <c r="E769" s="161"/>
    </row>
    <row r="770" spans="5:5" ht="14.25" customHeight="1">
      <c r="E770" s="161"/>
    </row>
    <row r="771" spans="5:5" ht="14.25" customHeight="1">
      <c r="E771" s="161"/>
    </row>
    <row r="772" spans="5:5" ht="14.25" customHeight="1">
      <c r="E772" s="161"/>
    </row>
    <row r="773" spans="5:5" ht="14.25" customHeight="1">
      <c r="E773" s="161"/>
    </row>
    <row r="774" spans="5:5" ht="14.25" customHeight="1">
      <c r="E774" s="161"/>
    </row>
    <row r="775" spans="5:5" ht="14.25" customHeight="1">
      <c r="E775" s="161"/>
    </row>
    <row r="776" spans="5:5" ht="14.25" customHeight="1">
      <c r="E776" s="161"/>
    </row>
    <row r="777" spans="5:5" ht="14.25" customHeight="1">
      <c r="E777" s="161"/>
    </row>
    <row r="778" spans="5:5" ht="14.25" customHeight="1">
      <c r="E778" s="161"/>
    </row>
    <row r="779" spans="5:5" ht="14.25" customHeight="1">
      <c r="E779" s="161"/>
    </row>
    <row r="780" spans="5:5" ht="14.25" customHeight="1">
      <c r="E780" s="161"/>
    </row>
    <row r="781" spans="5:5" ht="14.25" customHeight="1">
      <c r="E781" s="161"/>
    </row>
    <row r="782" spans="5:5" ht="14.25" customHeight="1">
      <c r="E782" s="161"/>
    </row>
    <row r="783" spans="5:5" ht="14.25" customHeight="1">
      <c r="E783" s="161"/>
    </row>
    <row r="784" spans="5:5" ht="14.25" customHeight="1">
      <c r="E784" s="161"/>
    </row>
    <row r="785" spans="5:5" ht="14.25" customHeight="1">
      <c r="E785" s="161"/>
    </row>
    <row r="786" spans="5:5" ht="14.25" customHeight="1">
      <c r="E786" s="161"/>
    </row>
    <row r="787" spans="5:5" ht="14.25" customHeight="1">
      <c r="E787" s="161"/>
    </row>
    <row r="788" spans="5:5" ht="14.25" customHeight="1">
      <c r="E788" s="161"/>
    </row>
    <row r="789" spans="5:5" ht="14.25" customHeight="1">
      <c r="E789" s="161"/>
    </row>
    <row r="790" spans="5:5" ht="14.25" customHeight="1">
      <c r="E790" s="161"/>
    </row>
    <row r="791" spans="5:5" ht="14.25" customHeight="1">
      <c r="E791" s="161"/>
    </row>
    <row r="792" spans="5:5" ht="14.25" customHeight="1">
      <c r="E792" s="161"/>
    </row>
    <row r="793" spans="5:5" ht="14.25" customHeight="1">
      <c r="E793" s="161"/>
    </row>
    <row r="794" spans="5:5" ht="14.25" customHeight="1">
      <c r="E794" s="161"/>
    </row>
    <row r="795" spans="5:5" ht="14.25" customHeight="1">
      <c r="E795" s="161"/>
    </row>
    <row r="796" spans="5:5" ht="14.25" customHeight="1">
      <c r="E796" s="161"/>
    </row>
    <row r="797" spans="5:5" ht="14.25" customHeight="1">
      <c r="E797" s="161"/>
    </row>
    <row r="798" spans="5:5" ht="14.25" customHeight="1">
      <c r="E798" s="161"/>
    </row>
    <row r="799" spans="5:5" ht="14.25" customHeight="1">
      <c r="E799" s="161"/>
    </row>
    <row r="800" spans="5:5" ht="14.25" customHeight="1">
      <c r="E800" s="161"/>
    </row>
    <row r="801" spans="5:5" ht="14.25" customHeight="1">
      <c r="E801" s="161"/>
    </row>
    <row r="802" spans="5:5" ht="14.25" customHeight="1">
      <c r="E802" s="161"/>
    </row>
    <row r="803" spans="5:5" ht="14.25" customHeight="1">
      <c r="E803" s="161"/>
    </row>
    <row r="804" spans="5:5" ht="14.25" customHeight="1">
      <c r="E804" s="161"/>
    </row>
    <row r="805" spans="5:5" ht="14.25" customHeight="1">
      <c r="E805" s="161"/>
    </row>
    <row r="806" spans="5:5" ht="14.25" customHeight="1">
      <c r="E806" s="161"/>
    </row>
    <row r="807" spans="5:5" ht="14.25" customHeight="1">
      <c r="E807" s="161"/>
    </row>
    <row r="808" spans="5:5" ht="14.25" customHeight="1">
      <c r="E808" s="161"/>
    </row>
    <row r="809" spans="5:5" ht="14.25" customHeight="1">
      <c r="E809" s="161"/>
    </row>
    <row r="810" spans="5:5" ht="14.25" customHeight="1">
      <c r="E810" s="161"/>
    </row>
    <row r="811" spans="5:5" ht="14.25" customHeight="1">
      <c r="E811" s="161"/>
    </row>
    <row r="812" spans="5:5" ht="14.25" customHeight="1">
      <c r="E812" s="161"/>
    </row>
    <row r="813" spans="5:5" ht="14.25" customHeight="1">
      <c r="E813" s="161"/>
    </row>
    <row r="814" spans="5:5" ht="14.25" customHeight="1">
      <c r="E814" s="161"/>
    </row>
    <row r="815" spans="5:5" ht="14.25" customHeight="1">
      <c r="E815" s="161"/>
    </row>
    <row r="816" spans="5:5" ht="14.25" customHeight="1">
      <c r="E816" s="161"/>
    </row>
    <row r="817" spans="5:5" ht="14.25" customHeight="1">
      <c r="E817" s="161"/>
    </row>
    <row r="818" spans="5:5" ht="14.25" customHeight="1">
      <c r="E818" s="161"/>
    </row>
    <row r="819" spans="5:5" ht="14.25" customHeight="1">
      <c r="E819" s="161"/>
    </row>
    <row r="820" spans="5:5" ht="14.25" customHeight="1">
      <c r="E820" s="161"/>
    </row>
    <row r="821" spans="5:5" ht="14.25" customHeight="1">
      <c r="E821" s="161"/>
    </row>
    <row r="822" spans="5:5" ht="14.25" customHeight="1">
      <c r="E822" s="161"/>
    </row>
    <row r="823" spans="5:5" ht="14.25" customHeight="1">
      <c r="E823" s="161"/>
    </row>
    <row r="824" spans="5:5" ht="14.25" customHeight="1">
      <c r="E824" s="161"/>
    </row>
    <row r="825" spans="5:5" ht="14.25" customHeight="1">
      <c r="E825" s="161"/>
    </row>
    <row r="826" spans="5:5" ht="14.25" customHeight="1">
      <c r="E826" s="161"/>
    </row>
    <row r="827" spans="5:5" ht="14.25" customHeight="1">
      <c r="E827" s="161"/>
    </row>
    <row r="828" spans="5:5" ht="14.25" customHeight="1">
      <c r="E828" s="161"/>
    </row>
    <row r="829" spans="5:5" ht="14.25" customHeight="1">
      <c r="E829" s="161"/>
    </row>
    <row r="830" spans="5:5" ht="14.25" customHeight="1">
      <c r="E830" s="161"/>
    </row>
    <row r="831" spans="5:5" ht="14.25" customHeight="1">
      <c r="E831" s="161"/>
    </row>
    <row r="832" spans="5:5" ht="14.25" customHeight="1">
      <c r="E832" s="161"/>
    </row>
    <row r="833" spans="5:5" ht="14.25" customHeight="1">
      <c r="E833" s="161"/>
    </row>
    <row r="834" spans="5:5" ht="14.25" customHeight="1">
      <c r="E834" s="161"/>
    </row>
    <row r="835" spans="5:5" ht="14.25" customHeight="1">
      <c r="E835" s="161"/>
    </row>
    <row r="836" spans="5:5" ht="14.25" customHeight="1">
      <c r="E836" s="161"/>
    </row>
    <row r="837" spans="5:5" ht="14.25" customHeight="1">
      <c r="E837" s="161"/>
    </row>
    <row r="838" spans="5:5" ht="14.25" customHeight="1">
      <c r="E838" s="161"/>
    </row>
    <row r="839" spans="5:5" ht="14.25" customHeight="1">
      <c r="E839" s="161"/>
    </row>
    <row r="840" spans="5:5" ht="14.25" customHeight="1">
      <c r="E840" s="161"/>
    </row>
    <row r="841" spans="5:5" ht="14.25" customHeight="1">
      <c r="E841" s="161"/>
    </row>
    <row r="842" spans="5:5" ht="14.25" customHeight="1">
      <c r="E842" s="161"/>
    </row>
    <row r="843" spans="5:5" ht="14.25" customHeight="1">
      <c r="E843" s="161"/>
    </row>
    <row r="844" spans="5:5" ht="14.25" customHeight="1">
      <c r="E844" s="161"/>
    </row>
    <row r="845" spans="5:5" ht="14.25" customHeight="1">
      <c r="E845" s="161"/>
    </row>
    <row r="846" spans="5:5" ht="14.25" customHeight="1">
      <c r="E846" s="161"/>
    </row>
    <row r="847" spans="5:5" ht="14.25" customHeight="1">
      <c r="E847" s="161"/>
    </row>
    <row r="848" spans="5:5" ht="14.25" customHeight="1">
      <c r="E848" s="161"/>
    </row>
    <row r="849" spans="5:5" ht="14.25" customHeight="1">
      <c r="E849" s="161"/>
    </row>
    <row r="850" spans="5:5" ht="14.25" customHeight="1">
      <c r="E850" s="161"/>
    </row>
    <row r="851" spans="5:5" ht="14.25" customHeight="1">
      <c r="E851" s="161"/>
    </row>
    <row r="852" spans="5:5" ht="14.25" customHeight="1">
      <c r="E852" s="161"/>
    </row>
    <row r="853" spans="5:5" ht="14.25" customHeight="1">
      <c r="E853" s="161"/>
    </row>
    <row r="854" spans="5:5" ht="14.25" customHeight="1">
      <c r="E854" s="161"/>
    </row>
    <row r="855" spans="5:5" ht="14.25" customHeight="1">
      <c r="E855" s="161"/>
    </row>
    <row r="856" spans="5:5" ht="14.25" customHeight="1">
      <c r="E856" s="161"/>
    </row>
    <row r="857" spans="5:5" ht="14.25" customHeight="1">
      <c r="E857" s="161"/>
    </row>
    <row r="858" spans="5:5" ht="14.25" customHeight="1">
      <c r="E858" s="161"/>
    </row>
    <row r="859" spans="5:5" ht="14.25" customHeight="1">
      <c r="E859" s="161"/>
    </row>
    <row r="860" spans="5:5" ht="14.25" customHeight="1">
      <c r="E860" s="161"/>
    </row>
    <row r="861" spans="5:5" ht="14.25" customHeight="1">
      <c r="E861" s="161"/>
    </row>
    <row r="862" spans="5:5" ht="14.25" customHeight="1">
      <c r="E862" s="161"/>
    </row>
    <row r="863" spans="5:5" ht="14.25" customHeight="1">
      <c r="E863" s="161"/>
    </row>
    <row r="864" spans="5:5" ht="14.25" customHeight="1">
      <c r="E864" s="161"/>
    </row>
    <row r="865" spans="5:5" ht="14.25" customHeight="1">
      <c r="E865" s="161"/>
    </row>
    <row r="866" spans="5:5" ht="14.25" customHeight="1">
      <c r="E866" s="161"/>
    </row>
    <row r="867" spans="5:5" ht="14.25" customHeight="1">
      <c r="E867" s="161"/>
    </row>
    <row r="868" spans="5:5" ht="14.25" customHeight="1">
      <c r="E868" s="161"/>
    </row>
    <row r="869" spans="5:5" ht="14.25" customHeight="1">
      <c r="E869" s="161"/>
    </row>
    <row r="870" spans="5:5" ht="14.25" customHeight="1">
      <c r="E870" s="161"/>
    </row>
    <row r="871" spans="5:5" ht="14.25" customHeight="1">
      <c r="E871" s="161"/>
    </row>
    <row r="872" spans="5:5" ht="14.25" customHeight="1">
      <c r="E872" s="161"/>
    </row>
    <row r="873" spans="5:5" ht="14.25" customHeight="1">
      <c r="E873" s="161"/>
    </row>
    <row r="874" spans="5:5" ht="14.25" customHeight="1">
      <c r="E874" s="161"/>
    </row>
    <row r="875" spans="5:5" ht="14.25" customHeight="1">
      <c r="E875" s="161"/>
    </row>
    <row r="876" spans="5:5" ht="14.25" customHeight="1">
      <c r="E876" s="161"/>
    </row>
    <row r="877" spans="5:5" ht="14.25" customHeight="1">
      <c r="E877" s="161"/>
    </row>
    <row r="878" spans="5:5" ht="14.25" customHeight="1">
      <c r="E878" s="161"/>
    </row>
    <row r="879" spans="5:5" ht="14.25" customHeight="1">
      <c r="E879" s="161"/>
    </row>
    <row r="880" spans="5:5" ht="14.25" customHeight="1">
      <c r="E880" s="161"/>
    </row>
    <row r="881" spans="5:5" ht="14.25" customHeight="1">
      <c r="E881" s="161"/>
    </row>
    <row r="882" spans="5:5" ht="14.25" customHeight="1">
      <c r="E882" s="161"/>
    </row>
    <row r="883" spans="5:5" ht="14.25" customHeight="1">
      <c r="E883" s="161"/>
    </row>
    <row r="884" spans="5:5" ht="14.25" customHeight="1">
      <c r="E884" s="161"/>
    </row>
    <row r="885" spans="5:5" ht="14.25" customHeight="1">
      <c r="E885" s="161"/>
    </row>
    <row r="886" spans="5:5" ht="14.25" customHeight="1">
      <c r="E886" s="161"/>
    </row>
    <row r="887" spans="5:5" ht="14.25" customHeight="1">
      <c r="E887" s="161"/>
    </row>
    <row r="888" spans="5:5" ht="14.25" customHeight="1">
      <c r="E888" s="161"/>
    </row>
    <row r="889" spans="5:5" ht="14.25" customHeight="1">
      <c r="E889" s="161"/>
    </row>
    <row r="890" spans="5:5" ht="14.25" customHeight="1">
      <c r="E890" s="161"/>
    </row>
    <row r="891" spans="5:5" ht="14.25" customHeight="1">
      <c r="E891" s="161"/>
    </row>
    <row r="892" spans="5:5" ht="14.25" customHeight="1">
      <c r="E892" s="161"/>
    </row>
    <row r="893" spans="5:5" ht="14.25" customHeight="1">
      <c r="E893" s="161"/>
    </row>
    <row r="894" spans="5:5" ht="14.25" customHeight="1">
      <c r="E894" s="161"/>
    </row>
    <row r="895" spans="5:5" ht="14.25" customHeight="1">
      <c r="E895" s="161"/>
    </row>
    <row r="896" spans="5:5" ht="14.25" customHeight="1">
      <c r="E896" s="161"/>
    </row>
    <row r="897" spans="5:5" ht="14.25" customHeight="1">
      <c r="E897" s="161"/>
    </row>
    <row r="898" spans="5:5" ht="14.25" customHeight="1">
      <c r="E898" s="161"/>
    </row>
    <row r="899" spans="5:5" ht="14.25" customHeight="1">
      <c r="E899" s="161"/>
    </row>
    <row r="900" spans="5:5" ht="14.25" customHeight="1">
      <c r="E900" s="161"/>
    </row>
    <row r="901" spans="5:5" ht="14.25" customHeight="1">
      <c r="E901" s="161"/>
    </row>
    <row r="902" spans="5:5" ht="14.25" customHeight="1">
      <c r="E902" s="161"/>
    </row>
    <row r="903" spans="5:5" ht="14.25" customHeight="1">
      <c r="E903" s="161"/>
    </row>
    <row r="904" spans="5:5" ht="14.25" customHeight="1">
      <c r="E904" s="161"/>
    </row>
    <row r="905" spans="5:5" ht="14.25" customHeight="1">
      <c r="E905" s="161"/>
    </row>
    <row r="906" spans="5:5" ht="14.25" customHeight="1">
      <c r="E906" s="161"/>
    </row>
    <row r="907" spans="5:5" ht="14.25" customHeight="1">
      <c r="E907" s="161"/>
    </row>
    <row r="908" spans="5:5" ht="14.25" customHeight="1">
      <c r="E908" s="161"/>
    </row>
    <row r="909" spans="5:5" ht="14.25" customHeight="1">
      <c r="E909" s="161"/>
    </row>
    <row r="910" spans="5:5" ht="14.25" customHeight="1">
      <c r="E910" s="161"/>
    </row>
    <row r="911" spans="5:5" ht="14.25" customHeight="1">
      <c r="E911" s="161"/>
    </row>
    <row r="912" spans="5:5" ht="14.25" customHeight="1">
      <c r="E912" s="161"/>
    </row>
    <row r="913" spans="5:5" ht="14.25" customHeight="1">
      <c r="E913" s="161"/>
    </row>
    <row r="914" spans="5:5" ht="14.25" customHeight="1">
      <c r="E914" s="161"/>
    </row>
    <row r="915" spans="5:5" ht="14.25" customHeight="1">
      <c r="E915" s="161"/>
    </row>
    <row r="916" spans="5:5" ht="14.25" customHeight="1">
      <c r="E916" s="161"/>
    </row>
    <row r="917" spans="5:5" ht="14.25" customHeight="1">
      <c r="E917" s="161"/>
    </row>
    <row r="918" spans="5:5" ht="14.25" customHeight="1">
      <c r="E918" s="161"/>
    </row>
    <row r="919" spans="5:5" ht="14.25" customHeight="1">
      <c r="E919" s="161"/>
    </row>
    <row r="920" spans="5:5" ht="14.25" customHeight="1">
      <c r="E920" s="161"/>
    </row>
    <row r="921" spans="5:5" ht="14.25" customHeight="1">
      <c r="E921" s="161"/>
    </row>
    <row r="922" spans="5:5" ht="14.25" customHeight="1">
      <c r="E922" s="161"/>
    </row>
    <row r="923" spans="5:5" ht="14.25" customHeight="1">
      <c r="E923" s="161"/>
    </row>
    <row r="924" spans="5:5" ht="14.25" customHeight="1">
      <c r="E924" s="161"/>
    </row>
    <row r="925" spans="5:5" ht="14.25" customHeight="1">
      <c r="E925" s="161"/>
    </row>
    <row r="926" spans="5:5" ht="14.25" customHeight="1">
      <c r="E926" s="161"/>
    </row>
    <row r="927" spans="5:5" ht="14.25" customHeight="1">
      <c r="E927" s="161"/>
    </row>
    <row r="928" spans="5:5" ht="14.25" customHeight="1">
      <c r="E928" s="161"/>
    </row>
    <row r="929" spans="5:5" ht="14.25" customHeight="1">
      <c r="E929" s="161"/>
    </row>
    <row r="930" spans="5:5" ht="14.25" customHeight="1">
      <c r="E930" s="161"/>
    </row>
    <row r="931" spans="5:5" ht="14.25" customHeight="1">
      <c r="E931" s="161"/>
    </row>
    <row r="932" spans="5:5" ht="14.25" customHeight="1">
      <c r="E932" s="161"/>
    </row>
    <row r="933" spans="5:5" ht="14.25" customHeight="1">
      <c r="E933" s="161"/>
    </row>
    <row r="934" spans="5:5" ht="14.25" customHeight="1">
      <c r="E934" s="161"/>
    </row>
    <row r="935" spans="5:5" ht="14.25" customHeight="1">
      <c r="E935" s="161"/>
    </row>
    <row r="936" spans="5:5" ht="14.25" customHeight="1">
      <c r="E936" s="161"/>
    </row>
    <row r="937" spans="5:5" ht="14.25" customHeight="1">
      <c r="E937" s="161"/>
    </row>
    <row r="938" spans="5:5" ht="14.25" customHeight="1">
      <c r="E938" s="161"/>
    </row>
    <row r="939" spans="5:5" ht="14.25" customHeight="1">
      <c r="E939" s="161"/>
    </row>
    <row r="940" spans="5:5" ht="14.25" customHeight="1">
      <c r="E940" s="161"/>
    </row>
    <row r="941" spans="5:5" ht="14.25" customHeight="1">
      <c r="E941" s="161"/>
    </row>
    <row r="942" spans="5:5" ht="14.25" customHeight="1">
      <c r="E942" s="161"/>
    </row>
    <row r="943" spans="5:5" ht="14.25" customHeight="1">
      <c r="E943" s="161"/>
    </row>
    <row r="944" spans="5:5" ht="14.25" customHeight="1">
      <c r="E944" s="161"/>
    </row>
    <row r="945" spans="5:5" ht="14.25" customHeight="1">
      <c r="E945" s="161"/>
    </row>
    <row r="946" spans="5:5" ht="14.25" customHeight="1">
      <c r="E946" s="161"/>
    </row>
    <row r="947" spans="5:5" ht="14.25" customHeight="1">
      <c r="E947" s="161"/>
    </row>
    <row r="948" spans="5:5" ht="14.25" customHeight="1">
      <c r="E948" s="161"/>
    </row>
    <row r="949" spans="5:5" ht="14.25" customHeight="1">
      <c r="E949" s="161"/>
    </row>
    <row r="950" spans="5:5" ht="14.25" customHeight="1">
      <c r="E950" s="161"/>
    </row>
    <row r="951" spans="5:5" ht="14.25" customHeight="1">
      <c r="E951" s="161"/>
    </row>
    <row r="952" spans="5:5" ht="14.25" customHeight="1">
      <c r="E952" s="161"/>
    </row>
    <row r="953" spans="5:5" ht="14.25" customHeight="1">
      <c r="E953" s="161"/>
    </row>
    <row r="954" spans="5:5" ht="14.25" customHeight="1">
      <c r="E954" s="161"/>
    </row>
    <row r="955" spans="5:5" ht="14.25" customHeight="1">
      <c r="E955" s="161"/>
    </row>
    <row r="956" spans="5:5" ht="14.25" customHeight="1">
      <c r="E956" s="161"/>
    </row>
    <row r="957" spans="5:5" ht="14.25" customHeight="1">
      <c r="E957" s="161"/>
    </row>
    <row r="958" spans="5:5" ht="14.25" customHeight="1">
      <c r="E958" s="161"/>
    </row>
    <row r="959" spans="5:5" ht="14.25" customHeight="1">
      <c r="E959" s="161"/>
    </row>
  </sheetData>
  <mergeCells count="3">
    <mergeCell ref="F1:J1"/>
    <mergeCell ref="F2:M2"/>
    <mergeCell ref="F3:J3"/>
  </mergeCells>
  <printOptions horizontalCentered="1"/>
  <pageMargins left="0.19685039370078741" right="0.19685039370078741" top="0.39370078740157483" bottom="0.39370078740157483" header="0.19685039370078741" footer="0.19685039370078741"/>
  <pageSetup paperSize="9" scale="65" orientation="landscape" horizontalDpi="300" verticalDpi="300" r:id="rId1"/>
  <rowBreaks count="1" manualBreakCount="1">
    <brk id="453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499"/>
  <sheetViews>
    <sheetView view="pageBreakPreview" topLeftCell="I1" zoomScaleSheetLayoutView="100" workbookViewId="0">
      <selection activeCell="R14" sqref="R14"/>
    </sheetView>
  </sheetViews>
  <sheetFormatPr baseColWidth="10" defaultColWidth="11.453125" defaultRowHeight="15" customHeight="1"/>
  <cols>
    <col min="1" max="1" width="15" hidden="1" customWidth="1"/>
    <col min="2" max="2" width="54.453125" hidden="1" customWidth="1"/>
    <col min="3" max="3" width="10.7265625" hidden="1" customWidth="1"/>
    <col min="4" max="4" width="8.453125" hidden="1" customWidth="1"/>
    <col min="5" max="5" width="6.54296875" hidden="1" customWidth="1"/>
    <col min="6" max="6" width="25.453125" hidden="1" customWidth="1"/>
    <col min="7" max="7" width="14.54296875" hidden="1" customWidth="1"/>
    <col min="8" max="8" width="58.453125" hidden="1" customWidth="1"/>
  </cols>
  <sheetData>
    <row r="1" spans="1:8" ht="15" customHeight="1">
      <c r="A1" s="454"/>
      <c r="B1" s="454"/>
      <c r="C1" s="454"/>
      <c r="D1" s="454"/>
      <c r="E1" s="454"/>
      <c r="F1" s="454"/>
      <c r="G1" s="454"/>
      <c r="H1" s="454"/>
    </row>
    <row r="2" spans="1:8" ht="15" customHeight="1">
      <c r="A2" s="455"/>
      <c r="B2" s="455"/>
      <c r="C2" s="455"/>
      <c r="D2" s="455"/>
      <c r="E2" s="455"/>
      <c r="F2" s="455"/>
      <c r="G2" s="455"/>
      <c r="H2" s="455"/>
    </row>
    <row r="4" spans="1:8" s="2" customFormat="1" ht="33.75" customHeight="1">
      <c r="A4" s="169" t="s">
        <v>823</v>
      </c>
      <c r="B4" s="169" t="s">
        <v>824</v>
      </c>
      <c r="C4" s="169" t="s">
        <v>825</v>
      </c>
      <c r="D4" s="169" t="s">
        <v>826</v>
      </c>
      <c r="E4" s="169" t="s">
        <v>2252</v>
      </c>
      <c r="F4" s="169" t="s">
        <v>827</v>
      </c>
      <c r="G4" s="169" t="s">
        <v>828</v>
      </c>
      <c r="H4" s="169" t="s">
        <v>829</v>
      </c>
    </row>
    <row r="5" spans="1:8" ht="15" customHeight="1">
      <c r="A5" s="177" t="s">
        <v>11</v>
      </c>
      <c r="B5" s="178" t="s">
        <v>2284</v>
      </c>
      <c r="C5" s="179">
        <v>3</v>
      </c>
      <c r="D5" s="180" t="s">
        <v>2285</v>
      </c>
      <c r="E5" s="180" t="s">
        <v>2286</v>
      </c>
      <c r="F5" s="180" t="s">
        <v>2287</v>
      </c>
      <c r="G5" s="180" t="s">
        <v>2288</v>
      </c>
      <c r="H5" s="181"/>
    </row>
    <row r="6" spans="1:8" ht="15" customHeight="1">
      <c r="A6" s="182" t="s">
        <v>2289</v>
      </c>
      <c r="B6" s="183" t="s">
        <v>2290</v>
      </c>
      <c r="C6" s="184">
        <v>3</v>
      </c>
      <c r="D6" s="185" t="s">
        <v>2285</v>
      </c>
      <c r="E6" s="185" t="s">
        <v>2286</v>
      </c>
      <c r="F6" s="185" t="s">
        <v>2291</v>
      </c>
      <c r="G6" s="185" t="s">
        <v>2288</v>
      </c>
      <c r="H6" s="181"/>
    </row>
    <row r="7" spans="1:8" ht="15" customHeight="1">
      <c r="A7" s="182" t="s">
        <v>2292</v>
      </c>
      <c r="B7" s="183" t="s">
        <v>2293</v>
      </c>
      <c r="C7" s="184">
        <v>4</v>
      </c>
      <c r="D7" s="185" t="s">
        <v>2294</v>
      </c>
      <c r="E7" s="185" t="s">
        <v>2295</v>
      </c>
      <c r="F7" s="185" t="s">
        <v>2296</v>
      </c>
      <c r="G7" s="185" t="s">
        <v>2288</v>
      </c>
      <c r="H7" s="181"/>
    </row>
    <row r="8" spans="1:8" ht="15" customHeight="1">
      <c r="A8" s="182" t="s">
        <v>2297</v>
      </c>
      <c r="B8" s="183" t="s">
        <v>2298</v>
      </c>
      <c r="C8" s="184">
        <v>4</v>
      </c>
      <c r="D8" s="185" t="s">
        <v>2294</v>
      </c>
      <c r="E8" s="185" t="s">
        <v>2295</v>
      </c>
      <c r="F8" s="185" t="s">
        <v>2296</v>
      </c>
      <c r="G8" s="185" t="s">
        <v>2288</v>
      </c>
      <c r="H8" s="181"/>
    </row>
    <row r="9" spans="1:8" ht="15" customHeight="1">
      <c r="A9" s="182" t="s">
        <v>2299</v>
      </c>
      <c r="B9" s="183" t="s">
        <v>2300</v>
      </c>
      <c r="C9" s="184">
        <v>5</v>
      </c>
      <c r="D9" s="185" t="s">
        <v>2301</v>
      </c>
      <c r="E9" s="185" t="s">
        <v>2302</v>
      </c>
      <c r="F9" s="185" t="s">
        <v>2303</v>
      </c>
      <c r="G9" s="185" t="s">
        <v>2288</v>
      </c>
      <c r="H9" s="181"/>
    </row>
    <row r="10" spans="1:8" ht="15" customHeight="1">
      <c r="A10" s="182" t="s">
        <v>2304</v>
      </c>
      <c r="B10" s="183" t="s">
        <v>2305</v>
      </c>
      <c r="C10" s="184">
        <v>5</v>
      </c>
      <c r="D10" s="185" t="s">
        <v>2301</v>
      </c>
      <c r="E10" s="185" t="s">
        <v>2302</v>
      </c>
      <c r="F10" s="185" t="s">
        <v>2303</v>
      </c>
      <c r="G10" s="185" t="s">
        <v>2288</v>
      </c>
      <c r="H10" s="181"/>
    </row>
    <row r="11" spans="1:8" ht="15" customHeight="1">
      <c r="A11" s="182" t="s">
        <v>2306</v>
      </c>
      <c r="B11" s="183" t="s">
        <v>2307</v>
      </c>
      <c r="C11" s="184">
        <v>5</v>
      </c>
      <c r="D11" s="185" t="s">
        <v>2301</v>
      </c>
      <c r="E11" s="185" t="s">
        <v>2302</v>
      </c>
      <c r="F11" s="185" t="s">
        <v>2303</v>
      </c>
      <c r="G11" s="185" t="s">
        <v>2288</v>
      </c>
      <c r="H11" s="181"/>
    </row>
    <row r="12" spans="1:8" ht="15" customHeight="1">
      <c r="A12" s="186" t="s">
        <v>2308</v>
      </c>
      <c r="B12" s="187" t="s">
        <v>2309</v>
      </c>
      <c r="C12" s="188">
        <v>2</v>
      </c>
      <c r="D12" s="189" t="s">
        <v>2310</v>
      </c>
      <c r="E12" s="189" t="s">
        <v>2311</v>
      </c>
      <c r="F12" s="189" t="s">
        <v>2312</v>
      </c>
      <c r="G12" s="189" t="s">
        <v>2313</v>
      </c>
      <c r="H12" s="190" t="s">
        <v>2314</v>
      </c>
    </row>
    <row r="13" spans="1:8" ht="15" customHeight="1">
      <c r="A13" s="177" t="s">
        <v>2315</v>
      </c>
      <c r="B13" s="178" t="s">
        <v>2316</v>
      </c>
      <c r="C13" s="179">
        <v>2</v>
      </c>
      <c r="D13" s="180" t="s">
        <v>2310</v>
      </c>
      <c r="E13" s="180" t="s">
        <v>2311</v>
      </c>
      <c r="F13" s="180" t="s">
        <v>2312</v>
      </c>
      <c r="G13" s="180" t="s">
        <v>2313</v>
      </c>
      <c r="H13" s="181"/>
    </row>
    <row r="14" spans="1:8" ht="15" customHeight="1">
      <c r="A14" s="177" t="s">
        <v>2317</v>
      </c>
      <c r="B14" s="178" t="s">
        <v>2318</v>
      </c>
      <c r="C14" s="179">
        <v>2</v>
      </c>
      <c r="D14" s="180" t="s">
        <v>2310</v>
      </c>
      <c r="E14" s="180" t="s">
        <v>2311</v>
      </c>
      <c r="F14" s="180" t="s">
        <v>2312</v>
      </c>
      <c r="G14" s="180" t="s">
        <v>2313</v>
      </c>
      <c r="H14" s="181"/>
    </row>
    <row r="15" spans="1:8" ht="15" customHeight="1">
      <c r="A15" s="177" t="s">
        <v>2319</v>
      </c>
      <c r="B15" s="178" t="s">
        <v>2320</v>
      </c>
      <c r="C15" s="179">
        <v>2</v>
      </c>
      <c r="D15" s="180" t="s">
        <v>2310</v>
      </c>
      <c r="E15" s="180" t="s">
        <v>2311</v>
      </c>
      <c r="F15" s="180" t="s">
        <v>2312</v>
      </c>
      <c r="G15" s="180" t="s">
        <v>2313</v>
      </c>
      <c r="H15" s="181"/>
    </row>
    <row r="16" spans="1:8" ht="15" customHeight="1">
      <c r="A16" s="177" t="s">
        <v>2321</v>
      </c>
      <c r="B16" s="178" t="s">
        <v>2322</v>
      </c>
      <c r="C16" s="179">
        <v>2</v>
      </c>
      <c r="D16" s="180" t="s">
        <v>2310</v>
      </c>
      <c r="E16" s="180" t="s">
        <v>2311</v>
      </c>
      <c r="F16" s="180" t="s">
        <v>2312</v>
      </c>
      <c r="G16" s="180" t="s">
        <v>2313</v>
      </c>
      <c r="H16" s="181"/>
    </row>
    <row r="17" spans="1:8" ht="15" customHeight="1">
      <c r="A17" s="177" t="s">
        <v>2323</v>
      </c>
      <c r="B17" s="178" t="s">
        <v>2324</v>
      </c>
      <c r="C17" s="179">
        <v>2</v>
      </c>
      <c r="D17" s="180" t="s">
        <v>2310</v>
      </c>
      <c r="E17" s="180" t="s">
        <v>2311</v>
      </c>
      <c r="F17" s="180" t="s">
        <v>2312</v>
      </c>
      <c r="G17" s="180" t="s">
        <v>2313</v>
      </c>
      <c r="H17" s="181"/>
    </row>
    <row r="18" spans="1:8" ht="15" customHeight="1">
      <c r="A18" s="177" t="s">
        <v>2325</v>
      </c>
      <c r="B18" s="178" t="s">
        <v>2326</v>
      </c>
      <c r="C18" s="179">
        <v>2</v>
      </c>
      <c r="D18" s="180" t="s">
        <v>2310</v>
      </c>
      <c r="E18" s="180" t="s">
        <v>2311</v>
      </c>
      <c r="F18" s="180" t="s">
        <v>2312</v>
      </c>
      <c r="G18" s="180" t="s">
        <v>2313</v>
      </c>
      <c r="H18" s="181"/>
    </row>
    <row r="19" spans="1:8" ht="15" customHeight="1">
      <c r="A19" s="177" t="s">
        <v>2327</v>
      </c>
      <c r="B19" s="178" t="s">
        <v>2328</v>
      </c>
      <c r="C19" s="179">
        <v>2</v>
      </c>
      <c r="D19" s="180" t="s">
        <v>2310</v>
      </c>
      <c r="E19" s="180" t="s">
        <v>2311</v>
      </c>
      <c r="F19" s="180" t="s">
        <v>2312</v>
      </c>
      <c r="G19" s="180" t="s">
        <v>2313</v>
      </c>
      <c r="H19" s="181"/>
    </row>
    <row r="20" spans="1:8" ht="15" customHeight="1">
      <c r="A20" s="177" t="s">
        <v>2329</v>
      </c>
      <c r="B20" s="178" t="s">
        <v>2330</v>
      </c>
      <c r="C20" s="179">
        <v>2</v>
      </c>
      <c r="D20" s="180" t="s">
        <v>2310</v>
      </c>
      <c r="E20" s="180" t="s">
        <v>2311</v>
      </c>
      <c r="F20" s="180" t="s">
        <v>2312</v>
      </c>
      <c r="G20" s="180" t="s">
        <v>2313</v>
      </c>
      <c r="H20" s="181"/>
    </row>
    <row r="21" spans="1:8" ht="15" customHeight="1">
      <c r="A21" s="177" t="s">
        <v>2331</v>
      </c>
      <c r="B21" s="178" t="s">
        <v>2332</v>
      </c>
      <c r="C21" s="179">
        <v>2</v>
      </c>
      <c r="D21" s="180" t="s">
        <v>2310</v>
      </c>
      <c r="E21" s="180" t="s">
        <v>2311</v>
      </c>
      <c r="F21" s="180" t="s">
        <v>2312</v>
      </c>
      <c r="G21" s="180" t="s">
        <v>2313</v>
      </c>
      <c r="H21" s="181"/>
    </row>
    <row r="22" spans="1:8" ht="15" customHeight="1">
      <c r="A22" s="177" t="s">
        <v>2333</v>
      </c>
      <c r="B22" s="178" t="s">
        <v>2334</v>
      </c>
      <c r="C22" s="179">
        <v>2</v>
      </c>
      <c r="D22" s="180" t="s">
        <v>2310</v>
      </c>
      <c r="E22" s="180" t="s">
        <v>2311</v>
      </c>
      <c r="F22" s="180" t="s">
        <v>2312</v>
      </c>
      <c r="G22" s="180" t="s">
        <v>2313</v>
      </c>
      <c r="H22" s="181"/>
    </row>
    <row r="23" spans="1:8" ht="15" customHeight="1">
      <c r="A23" s="191" t="s">
        <v>2335</v>
      </c>
      <c r="B23" s="192" t="s">
        <v>2336</v>
      </c>
      <c r="C23" s="193">
        <v>2</v>
      </c>
      <c r="D23" s="194" t="s">
        <v>2310</v>
      </c>
      <c r="E23" s="194" t="s">
        <v>2311</v>
      </c>
      <c r="F23" s="194" t="s">
        <v>2312</v>
      </c>
      <c r="G23" s="194" t="s">
        <v>2288</v>
      </c>
      <c r="H23" s="181"/>
    </row>
    <row r="24" spans="1:8" ht="15" customHeight="1">
      <c r="A24" s="177" t="s">
        <v>2337</v>
      </c>
      <c r="B24" s="178" t="s">
        <v>2338</v>
      </c>
      <c r="C24" s="179">
        <v>3</v>
      </c>
      <c r="D24" s="180" t="s">
        <v>2285</v>
      </c>
      <c r="E24" s="180" t="s">
        <v>2286</v>
      </c>
      <c r="F24" s="180" t="s">
        <v>2312</v>
      </c>
      <c r="G24" s="180" t="s">
        <v>2288</v>
      </c>
      <c r="H24" s="195" t="s">
        <v>2339</v>
      </c>
    </row>
    <row r="25" spans="1:8" ht="15" customHeight="1">
      <c r="A25" s="182" t="s">
        <v>2340</v>
      </c>
      <c r="B25" s="183" t="s">
        <v>2341</v>
      </c>
      <c r="C25" s="184">
        <v>4</v>
      </c>
      <c r="D25" s="185" t="s">
        <v>2294</v>
      </c>
      <c r="E25" s="185" t="s">
        <v>2295</v>
      </c>
      <c r="F25" s="185" t="s">
        <v>2296</v>
      </c>
      <c r="G25" s="185" t="s">
        <v>2313</v>
      </c>
      <c r="H25" s="181"/>
    </row>
    <row r="26" spans="1:8" ht="15" customHeight="1">
      <c r="A26" s="182" t="s">
        <v>2342</v>
      </c>
      <c r="B26" s="183" t="s">
        <v>2316</v>
      </c>
      <c r="C26" s="184">
        <v>5</v>
      </c>
      <c r="D26" s="185" t="s">
        <v>2301</v>
      </c>
      <c r="E26" s="185" t="s">
        <v>2302</v>
      </c>
      <c r="F26" s="185" t="s">
        <v>2303</v>
      </c>
      <c r="G26" s="185" t="s">
        <v>2313</v>
      </c>
      <c r="H26" s="181"/>
    </row>
    <row r="27" spans="1:8" ht="15" customHeight="1">
      <c r="A27" s="182" t="s">
        <v>2343</v>
      </c>
      <c r="B27" s="183" t="s">
        <v>2318</v>
      </c>
      <c r="C27" s="184">
        <v>5</v>
      </c>
      <c r="D27" s="185" t="s">
        <v>2301</v>
      </c>
      <c r="E27" s="185" t="s">
        <v>2302</v>
      </c>
      <c r="F27" s="185" t="s">
        <v>2303</v>
      </c>
      <c r="G27" s="185" t="s">
        <v>2313</v>
      </c>
      <c r="H27" s="181"/>
    </row>
    <row r="28" spans="1:8" ht="15" customHeight="1">
      <c r="A28" s="182" t="s">
        <v>2344</v>
      </c>
      <c r="B28" s="183" t="s">
        <v>2345</v>
      </c>
      <c r="C28" s="184">
        <v>5</v>
      </c>
      <c r="D28" s="185" t="s">
        <v>2301</v>
      </c>
      <c r="E28" s="185" t="s">
        <v>2302</v>
      </c>
      <c r="F28" s="185" t="s">
        <v>2303</v>
      </c>
      <c r="G28" s="185" t="s">
        <v>2313</v>
      </c>
      <c r="H28" s="181"/>
    </row>
    <row r="29" spans="1:8" ht="15" customHeight="1">
      <c r="A29" s="182" t="s">
        <v>2346</v>
      </c>
      <c r="B29" s="183" t="s">
        <v>2322</v>
      </c>
      <c r="C29" s="184">
        <v>5</v>
      </c>
      <c r="D29" s="185" t="s">
        <v>2301</v>
      </c>
      <c r="E29" s="185" t="s">
        <v>2302</v>
      </c>
      <c r="F29" s="185" t="s">
        <v>2303</v>
      </c>
      <c r="G29" s="185" t="s">
        <v>2313</v>
      </c>
      <c r="H29" s="181"/>
    </row>
    <row r="30" spans="1:8" ht="15" customHeight="1">
      <c r="A30" s="182" t="s">
        <v>2347</v>
      </c>
      <c r="B30" s="183" t="s">
        <v>2348</v>
      </c>
      <c r="C30" s="184">
        <v>5</v>
      </c>
      <c r="D30" s="185" t="s">
        <v>2301</v>
      </c>
      <c r="E30" s="185" t="s">
        <v>2302</v>
      </c>
      <c r="F30" s="185" t="s">
        <v>2303</v>
      </c>
      <c r="G30" s="185" t="s">
        <v>2313</v>
      </c>
      <c r="H30" s="181"/>
    </row>
    <row r="31" spans="1:8" ht="15" customHeight="1">
      <c r="A31" s="182" t="s">
        <v>2349</v>
      </c>
      <c r="B31" s="183" t="s">
        <v>2330</v>
      </c>
      <c r="C31" s="184">
        <v>5</v>
      </c>
      <c r="D31" s="185" t="s">
        <v>2301</v>
      </c>
      <c r="E31" s="185" t="s">
        <v>2302</v>
      </c>
      <c r="F31" s="185" t="s">
        <v>2303</v>
      </c>
      <c r="G31" s="185" t="s">
        <v>2313</v>
      </c>
      <c r="H31" s="181"/>
    </row>
    <row r="32" spans="1:8" ht="15" customHeight="1">
      <c r="A32" s="182" t="s">
        <v>2350</v>
      </c>
      <c r="B32" s="183" t="s">
        <v>2332</v>
      </c>
      <c r="C32" s="184">
        <v>5</v>
      </c>
      <c r="D32" s="185" t="s">
        <v>2301</v>
      </c>
      <c r="E32" s="185" t="s">
        <v>2302</v>
      </c>
      <c r="F32" s="185" t="s">
        <v>2303</v>
      </c>
      <c r="G32" s="185" t="s">
        <v>2313</v>
      </c>
      <c r="H32" s="181"/>
    </row>
    <row r="33" spans="1:8" ht="15" customHeight="1">
      <c r="A33" s="182" t="s">
        <v>2351</v>
      </c>
      <c r="B33" s="183" t="s">
        <v>2334</v>
      </c>
      <c r="C33" s="184">
        <v>5</v>
      </c>
      <c r="D33" s="185" t="s">
        <v>2301</v>
      </c>
      <c r="E33" s="185" t="s">
        <v>2302</v>
      </c>
      <c r="F33" s="185" t="s">
        <v>2303</v>
      </c>
      <c r="G33" s="185" t="s">
        <v>2313</v>
      </c>
      <c r="H33" s="181"/>
    </row>
    <row r="34" spans="1:8" ht="15" customHeight="1">
      <c r="A34" s="191" t="s">
        <v>2352</v>
      </c>
      <c r="B34" s="192" t="s">
        <v>2353</v>
      </c>
      <c r="C34" s="193">
        <v>5</v>
      </c>
      <c r="D34" s="194" t="s">
        <v>2301</v>
      </c>
      <c r="E34" s="194" t="s">
        <v>2302</v>
      </c>
      <c r="F34" s="194" t="s">
        <v>2303</v>
      </c>
      <c r="G34" s="194" t="s">
        <v>2313</v>
      </c>
      <c r="H34" s="181"/>
    </row>
    <row r="35" spans="1:8" ht="15" customHeight="1">
      <c r="A35" s="177" t="s">
        <v>2354</v>
      </c>
      <c r="B35" s="178" t="s">
        <v>2355</v>
      </c>
      <c r="C35" s="179">
        <v>1</v>
      </c>
      <c r="D35" s="180" t="s">
        <v>2356</v>
      </c>
      <c r="E35" s="180" t="s">
        <v>2311</v>
      </c>
      <c r="F35" s="180" t="s">
        <v>2312</v>
      </c>
      <c r="G35" s="180" t="s">
        <v>2313</v>
      </c>
      <c r="H35" s="181"/>
    </row>
    <row r="36" spans="1:8" ht="15" customHeight="1">
      <c r="A36" s="177" t="s">
        <v>2357</v>
      </c>
      <c r="B36" s="178" t="s">
        <v>2358</v>
      </c>
      <c r="C36" s="179">
        <v>1</v>
      </c>
      <c r="D36" s="180" t="s">
        <v>2356</v>
      </c>
      <c r="E36" s="180" t="s">
        <v>2311</v>
      </c>
      <c r="F36" s="180" t="s">
        <v>2312</v>
      </c>
      <c r="G36" s="180" t="s">
        <v>2313</v>
      </c>
      <c r="H36" s="181"/>
    </row>
    <row r="37" spans="1:8" ht="15" customHeight="1">
      <c r="A37" s="182" t="s">
        <v>2359</v>
      </c>
      <c r="B37" s="183" t="s">
        <v>2360</v>
      </c>
      <c r="C37" s="184">
        <v>1</v>
      </c>
      <c r="D37" s="185" t="s">
        <v>2356</v>
      </c>
      <c r="E37" s="185" t="s">
        <v>2311</v>
      </c>
      <c r="F37" s="185" t="s">
        <v>2361</v>
      </c>
      <c r="G37" s="185" t="s">
        <v>2288</v>
      </c>
      <c r="H37" s="181"/>
    </row>
    <row r="38" spans="1:8" ht="15" customHeight="1">
      <c r="A38" s="177" t="s">
        <v>2362</v>
      </c>
      <c r="B38" s="178" t="s">
        <v>2363</v>
      </c>
      <c r="C38" s="179">
        <v>1</v>
      </c>
      <c r="D38" s="180" t="s">
        <v>2356</v>
      </c>
      <c r="E38" s="180" t="s">
        <v>2311</v>
      </c>
      <c r="F38" s="180" t="s">
        <v>2312</v>
      </c>
      <c r="G38" s="180" t="s">
        <v>2288</v>
      </c>
      <c r="H38" s="181"/>
    </row>
    <row r="39" spans="1:8" ht="15" customHeight="1">
      <c r="A39" s="177" t="s">
        <v>2364</v>
      </c>
      <c r="B39" s="178" t="s">
        <v>2365</v>
      </c>
      <c r="C39" s="179">
        <v>2</v>
      </c>
      <c r="D39" s="180" t="s">
        <v>2310</v>
      </c>
      <c r="E39" s="180" t="s">
        <v>2311</v>
      </c>
      <c r="F39" s="180" t="s">
        <v>2312</v>
      </c>
      <c r="G39" s="180" t="s">
        <v>2313</v>
      </c>
      <c r="H39" s="181"/>
    </row>
    <row r="40" spans="1:8" ht="15" customHeight="1">
      <c r="A40" s="177" t="s">
        <v>2366</v>
      </c>
      <c r="B40" s="178" t="s">
        <v>2367</v>
      </c>
      <c r="C40" s="179">
        <v>2</v>
      </c>
      <c r="D40" s="180" t="s">
        <v>2310</v>
      </c>
      <c r="E40" s="180" t="s">
        <v>2311</v>
      </c>
      <c r="F40" s="180" t="s">
        <v>2312</v>
      </c>
      <c r="G40" s="180" t="s">
        <v>2313</v>
      </c>
      <c r="H40" s="181"/>
    </row>
    <row r="41" spans="1:8" ht="15" customHeight="1">
      <c r="A41" s="177" t="s">
        <v>2368</v>
      </c>
      <c r="B41" s="178" t="s">
        <v>2369</v>
      </c>
      <c r="C41" s="179">
        <v>2</v>
      </c>
      <c r="D41" s="180" t="s">
        <v>2310</v>
      </c>
      <c r="E41" s="180" t="s">
        <v>2311</v>
      </c>
      <c r="F41" s="180" t="s">
        <v>2312</v>
      </c>
      <c r="G41" s="180" t="s">
        <v>2313</v>
      </c>
      <c r="H41" s="181"/>
    </row>
    <row r="42" spans="1:8" ht="15" customHeight="1">
      <c r="A42" s="177" t="s">
        <v>2370</v>
      </c>
      <c r="B42" s="178" t="s">
        <v>2371</v>
      </c>
      <c r="C42" s="179">
        <v>2</v>
      </c>
      <c r="D42" s="180" t="s">
        <v>2310</v>
      </c>
      <c r="E42" s="180" t="s">
        <v>2311</v>
      </c>
      <c r="F42" s="180" t="s">
        <v>2312</v>
      </c>
      <c r="G42" s="180" t="s">
        <v>2288</v>
      </c>
      <c r="H42" s="181"/>
    </row>
    <row r="43" spans="1:8" ht="15" customHeight="1">
      <c r="A43" s="177" t="s">
        <v>2372</v>
      </c>
      <c r="B43" s="178" t="s">
        <v>2373</v>
      </c>
      <c r="C43" s="179">
        <v>2</v>
      </c>
      <c r="D43" s="180" t="s">
        <v>2310</v>
      </c>
      <c r="E43" s="180" t="s">
        <v>2311</v>
      </c>
      <c r="F43" s="180" t="s">
        <v>2312</v>
      </c>
      <c r="G43" s="180" t="s">
        <v>2288</v>
      </c>
      <c r="H43" s="181"/>
    </row>
    <row r="44" spans="1:8" ht="15" customHeight="1">
      <c r="A44" s="177" t="s">
        <v>2374</v>
      </c>
      <c r="B44" s="178" t="s">
        <v>2375</v>
      </c>
      <c r="C44" s="179">
        <v>2</v>
      </c>
      <c r="D44" s="180" t="s">
        <v>2310</v>
      </c>
      <c r="E44" s="180" t="s">
        <v>2311</v>
      </c>
      <c r="F44" s="180" t="s">
        <v>2312</v>
      </c>
      <c r="G44" s="180" t="s">
        <v>2288</v>
      </c>
      <c r="H44" s="181"/>
    </row>
    <row r="45" spans="1:8" ht="15" customHeight="1">
      <c r="A45" s="182" t="s">
        <v>2376</v>
      </c>
      <c r="B45" s="183" t="s">
        <v>2377</v>
      </c>
      <c r="C45" s="184">
        <v>5</v>
      </c>
      <c r="D45" s="185" t="s">
        <v>2301</v>
      </c>
      <c r="E45" s="185" t="s">
        <v>2302</v>
      </c>
      <c r="F45" s="185" t="s">
        <v>2303</v>
      </c>
      <c r="G45" s="185" t="s">
        <v>2313</v>
      </c>
      <c r="H45" s="181"/>
    </row>
    <row r="46" spans="1:8" ht="15" customHeight="1">
      <c r="A46" s="182" t="s">
        <v>2378</v>
      </c>
      <c r="B46" s="181" t="s">
        <v>2379</v>
      </c>
      <c r="C46" s="184">
        <v>5</v>
      </c>
      <c r="D46" s="185" t="s">
        <v>2301</v>
      </c>
      <c r="E46" s="185" t="s">
        <v>2302</v>
      </c>
      <c r="F46" s="185" t="s">
        <v>2303</v>
      </c>
      <c r="G46" s="185" t="s">
        <v>2313</v>
      </c>
      <c r="H46" s="181"/>
    </row>
    <row r="47" spans="1:8" ht="15" customHeight="1">
      <c r="A47" s="182" t="s">
        <v>2380</v>
      </c>
      <c r="B47" s="183" t="s">
        <v>2381</v>
      </c>
      <c r="C47" s="184">
        <v>5</v>
      </c>
      <c r="D47" s="185" t="s">
        <v>2301</v>
      </c>
      <c r="E47" s="185" t="s">
        <v>2302</v>
      </c>
      <c r="F47" s="185" t="s">
        <v>2303</v>
      </c>
      <c r="G47" s="185" t="s">
        <v>2313</v>
      </c>
      <c r="H47" s="196" t="s">
        <v>2382</v>
      </c>
    </row>
    <row r="48" spans="1:8" ht="15" customHeight="1">
      <c r="A48" s="182" t="s">
        <v>103</v>
      </c>
      <c r="B48" s="183" t="s">
        <v>2383</v>
      </c>
      <c r="C48" s="184">
        <v>2</v>
      </c>
      <c r="D48" s="185" t="s">
        <v>2310</v>
      </c>
      <c r="E48" s="185" t="s">
        <v>2311</v>
      </c>
      <c r="F48" s="185" t="s">
        <v>2291</v>
      </c>
      <c r="G48" s="185" t="s">
        <v>2288</v>
      </c>
      <c r="H48" s="181"/>
    </row>
    <row r="49" spans="1:8" ht="15" customHeight="1">
      <c r="A49" s="182" t="s">
        <v>2384</v>
      </c>
      <c r="B49" s="183" t="s">
        <v>2385</v>
      </c>
      <c r="C49" s="184">
        <v>2</v>
      </c>
      <c r="D49" s="185" t="s">
        <v>2310</v>
      </c>
      <c r="E49" s="185" t="s">
        <v>2311</v>
      </c>
      <c r="F49" s="185" t="s">
        <v>2291</v>
      </c>
      <c r="G49" s="185" t="s">
        <v>2288</v>
      </c>
      <c r="H49" s="181"/>
    </row>
    <row r="50" spans="1:8" ht="15" customHeight="1">
      <c r="A50" s="182" t="s">
        <v>2386</v>
      </c>
      <c r="B50" s="183" t="s">
        <v>2387</v>
      </c>
      <c r="C50" s="184">
        <v>2</v>
      </c>
      <c r="D50" s="185" t="s">
        <v>2310</v>
      </c>
      <c r="E50" s="185" t="s">
        <v>2311</v>
      </c>
      <c r="F50" s="185" t="s">
        <v>2291</v>
      </c>
      <c r="G50" s="185" t="s">
        <v>2288</v>
      </c>
      <c r="H50" s="181"/>
    </row>
    <row r="51" spans="1:8" ht="15" customHeight="1">
      <c r="A51" s="182" t="s">
        <v>2388</v>
      </c>
      <c r="B51" s="183" t="s">
        <v>2389</v>
      </c>
      <c r="C51" s="184">
        <v>3</v>
      </c>
      <c r="D51" s="185" t="s">
        <v>2285</v>
      </c>
      <c r="E51" s="185" t="s">
        <v>2286</v>
      </c>
      <c r="F51" s="185" t="s">
        <v>2291</v>
      </c>
      <c r="G51" s="185" t="s">
        <v>2288</v>
      </c>
      <c r="H51" s="181"/>
    </row>
    <row r="52" spans="1:8" ht="15" customHeight="1">
      <c r="A52" s="182" t="s">
        <v>2390</v>
      </c>
      <c r="B52" s="183" t="s">
        <v>2391</v>
      </c>
      <c r="C52" s="184">
        <v>3</v>
      </c>
      <c r="D52" s="185" t="s">
        <v>2285</v>
      </c>
      <c r="E52" s="185" t="s">
        <v>2286</v>
      </c>
      <c r="F52" s="185" t="s">
        <v>2291</v>
      </c>
      <c r="G52" s="185" t="s">
        <v>2288</v>
      </c>
      <c r="H52" s="181"/>
    </row>
    <row r="53" spans="1:8" ht="15" customHeight="1">
      <c r="A53" s="182" t="s">
        <v>2392</v>
      </c>
      <c r="B53" s="183" t="s">
        <v>2393</v>
      </c>
      <c r="C53" s="184">
        <v>3</v>
      </c>
      <c r="D53" s="185" t="s">
        <v>2285</v>
      </c>
      <c r="E53" s="185" t="s">
        <v>2286</v>
      </c>
      <c r="F53" s="185" t="s">
        <v>2291</v>
      </c>
      <c r="G53" s="185" t="s">
        <v>2313</v>
      </c>
      <c r="H53" s="181"/>
    </row>
    <row r="54" spans="1:8" ht="15" customHeight="1">
      <c r="A54" s="182" t="s">
        <v>2394</v>
      </c>
      <c r="B54" s="183" t="s">
        <v>2395</v>
      </c>
      <c r="C54" s="184">
        <v>4</v>
      </c>
      <c r="D54" s="185" t="s">
        <v>2294</v>
      </c>
      <c r="E54" s="185" t="s">
        <v>2295</v>
      </c>
      <c r="F54" s="185" t="s">
        <v>2296</v>
      </c>
      <c r="G54" s="185" t="s">
        <v>2288</v>
      </c>
      <c r="H54" s="181"/>
    </row>
    <row r="55" spans="1:8" ht="15" customHeight="1">
      <c r="A55" s="182" t="s">
        <v>2396</v>
      </c>
      <c r="B55" s="183" t="s">
        <v>2397</v>
      </c>
      <c r="C55" s="184">
        <v>4</v>
      </c>
      <c r="D55" s="185" t="s">
        <v>2294</v>
      </c>
      <c r="E55" s="185" t="s">
        <v>2295</v>
      </c>
      <c r="F55" s="185" t="s">
        <v>2296</v>
      </c>
      <c r="G55" s="185" t="s">
        <v>2313</v>
      </c>
      <c r="H55" s="181"/>
    </row>
    <row r="56" spans="1:8" ht="15" customHeight="1">
      <c r="A56" s="182" t="s">
        <v>2398</v>
      </c>
      <c r="B56" s="183" t="s">
        <v>2399</v>
      </c>
      <c r="C56" s="184">
        <v>5</v>
      </c>
      <c r="D56" s="185" t="s">
        <v>2301</v>
      </c>
      <c r="E56" s="185" t="s">
        <v>2302</v>
      </c>
      <c r="F56" s="185" t="s">
        <v>2303</v>
      </c>
      <c r="G56" s="185" t="s">
        <v>2313</v>
      </c>
      <c r="H56" s="181"/>
    </row>
    <row r="57" spans="1:8" ht="15" customHeight="1">
      <c r="A57" s="182" t="s">
        <v>2400</v>
      </c>
      <c r="B57" s="183" t="s">
        <v>2401</v>
      </c>
      <c r="C57" s="184">
        <v>5</v>
      </c>
      <c r="D57" s="185" t="s">
        <v>2301</v>
      </c>
      <c r="E57" s="185" t="s">
        <v>2302</v>
      </c>
      <c r="F57" s="185" t="s">
        <v>2303</v>
      </c>
      <c r="G57" s="185" t="s">
        <v>2313</v>
      </c>
      <c r="H57" s="181"/>
    </row>
    <row r="58" spans="1:8" ht="15" customHeight="1">
      <c r="A58" s="182" t="s">
        <v>2402</v>
      </c>
      <c r="B58" s="181" t="s">
        <v>2403</v>
      </c>
      <c r="C58" s="184">
        <v>5</v>
      </c>
      <c r="D58" s="185" t="s">
        <v>2301</v>
      </c>
      <c r="E58" s="185" t="s">
        <v>2302</v>
      </c>
      <c r="F58" s="185" t="s">
        <v>2303</v>
      </c>
      <c r="G58" s="185" t="s">
        <v>2313</v>
      </c>
      <c r="H58" s="181"/>
    </row>
    <row r="59" spans="1:8" ht="15" customHeight="1">
      <c r="A59" s="182" t="s">
        <v>2404</v>
      </c>
      <c r="B59" s="181" t="s">
        <v>2405</v>
      </c>
      <c r="C59" s="184">
        <v>5</v>
      </c>
      <c r="D59" s="185" t="s">
        <v>2301</v>
      </c>
      <c r="E59" s="185" t="s">
        <v>2302</v>
      </c>
      <c r="F59" s="185" t="s">
        <v>2303</v>
      </c>
      <c r="G59" s="185" t="s">
        <v>2313</v>
      </c>
      <c r="H59" s="181"/>
    </row>
    <row r="60" spans="1:8" ht="15" customHeight="1">
      <c r="A60" s="182" t="s">
        <v>2406</v>
      </c>
      <c r="B60" s="181" t="s">
        <v>2407</v>
      </c>
      <c r="C60" s="184">
        <v>5</v>
      </c>
      <c r="D60" s="185" t="s">
        <v>2301</v>
      </c>
      <c r="E60" s="185" t="s">
        <v>2302</v>
      </c>
      <c r="F60" s="185" t="s">
        <v>2303</v>
      </c>
      <c r="G60" s="185" t="s">
        <v>2313</v>
      </c>
      <c r="H60" s="181"/>
    </row>
    <row r="61" spans="1:8" ht="15" customHeight="1">
      <c r="A61" s="197" t="s">
        <v>116</v>
      </c>
      <c r="B61" s="198" t="s">
        <v>2408</v>
      </c>
      <c r="C61" s="179">
        <v>2</v>
      </c>
      <c r="D61" s="180" t="s">
        <v>2310</v>
      </c>
      <c r="E61" s="180" t="s">
        <v>2311</v>
      </c>
      <c r="F61" s="199" t="s">
        <v>2312</v>
      </c>
      <c r="G61" s="199" t="s">
        <v>2313</v>
      </c>
      <c r="H61" s="181"/>
    </row>
    <row r="62" spans="1:8" ht="15" customHeight="1">
      <c r="A62" s="197" t="s">
        <v>2409</v>
      </c>
      <c r="B62" s="198" t="s">
        <v>2410</v>
      </c>
      <c r="C62" s="179">
        <v>2</v>
      </c>
      <c r="D62" s="180" t="s">
        <v>2310</v>
      </c>
      <c r="E62" s="180" t="s">
        <v>2311</v>
      </c>
      <c r="F62" s="199" t="s">
        <v>2312</v>
      </c>
      <c r="G62" s="199" t="s">
        <v>2313</v>
      </c>
      <c r="H62" s="181"/>
    </row>
    <row r="63" spans="1:8" ht="15" customHeight="1">
      <c r="A63" s="197" t="s">
        <v>2411</v>
      </c>
      <c r="B63" s="198" t="s">
        <v>2412</v>
      </c>
      <c r="C63" s="179">
        <v>2</v>
      </c>
      <c r="D63" s="180" t="s">
        <v>2310</v>
      </c>
      <c r="E63" s="180" t="s">
        <v>2311</v>
      </c>
      <c r="F63" s="199" t="s">
        <v>2312</v>
      </c>
      <c r="G63" s="199" t="s">
        <v>2313</v>
      </c>
      <c r="H63" s="181"/>
    </row>
    <row r="64" spans="1:8" ht="15" customHeight="1">
      <c r="A64" s="197" t="s">
        <v>2413</v>
      </c>
      <c r="B64" s="200" t="s">
        <v>2414</v>
      </c>
      <c r="C64" s="179">
        <v>2</v>
      </c>
      <c r="D64" s="180" t="s">
        <v>2310</v>
      </c>
      <c r="E64" s="180" t="s">
        <v>2311</v>
      </c>
      <c r="F64" s="199" t="s">
        <v>2312</v>
      </c>
      <c r="G64" s="199" t="s">
        <v>2313</v>
      </c>
      <c r="H64" s="181"/>
    </row>
    <row r="65" spans="1:8" ht="15" customHeight="1">
      <c r="A65" s="197" t="s">
        <v>2415</v>
      </c>
      <c r="B65" s="198" t="s">
        <v>2416</v>
      </c>
      <c r="C65" s="179">
        <v>2</v>
      </c>
      <c r="D65" s="180" t="s">
        <v>2310</v>
      </c>
      <c r="E65" s="180" t="s">
        <v>2311</v>
      </c>
      <c r="F65" s="199" t="s">
        <v>2312</v>
      </c>
      <c r="G65" s="199" t="s">
        <v>2313</v>
      </c>
      <c r="H65" s="181"/>
    </row>
    <row r="66" spans="1:8" ht="15" customHeight="1">
      <c r="A66" s="197" t="s">
        <v>2417</v>
      </c>
      <c r="B66" s="198" t="s">
        <v>2418</v>
      </c>
      <c r="C66" s="179">
        <v>2</v>
      </c>
      <c r="D66" s="180" t="s">
        <v>2310</v>
      </c>
      <c r="E66" s="180" t="s">
        <v>2311</v>
      </c>
      <c r="F66" s="199" t="s">
        <v>2312</v>
      </c>
      <c r="G66" s="199" t="s">
        <v>2313</v>
      </c>
      <c r="H66" s="181"/>
    </row>
    <row r="67" spans="1:8" ht="15" customHeight="1">
      <c r="A67" s="197" t="s">
        <v>2419</v>
      </c>
      <c r="B67" s="198" t="s">
        <v>2420</v>
      </c>
      <c r="C67" s="179">
        <v>2</v>
      </c>
      <c r="D67" s="180" t="s">
        <v>2310</v>
      </c>
      <c r="E67" s="180" t="s">
        <v>2311</v>
      </c>
      <c r="F67" s="199" t="s">
        <v>2312</v>
      </c>
      <c r="G67" s="199" t="s">
        <v>2313</v>
      </c>
      <c r="H67" s="181"/>
    </row>
    <row r="68" spans="1:8" ht="15" customHeight="1">
      <c r="A68" s="197" t="s">
        <v>2421</v>
      </c>
      <c r="B68" s="198" t="s">
        <v>2422</v>
      </c>
      <c r="C68" s="179">
        <v>2</v>
      </c>
      <c r="D68" s="180" t="s">
        <v>2310</v>
      </c>
      <c r="E68" s="180" t="s">
        <v>2311</v>
      </c>
      <c r="F68" s="199" t="s">
        <v>2312</v>
      </c>
      <c r="G68" s="199" t="s">
        <v>2313</v>
      </c>
      <c r="H68" s="181"/>
    </row>
    <row r="69" spans="1:8" ht="15" customHeight="1">
      <c r="A69" s="197" t="s">
        <v>2423</v>
      </c>
      <c r="B69" s="198" t="s">
        <v>2424</v>
      </c>
      <c r="C69" s="179">
        <v>2</v>
      </c>
      <c r="D69" s="180" t="s">
        <v>2310</v>
      </c>
      <c r="E69" s="180" t="s">
        <v>2311</v>
      </c>
      <c r="F69" s="199" t="s">
        <v>2312</v>
      </c>
      <c r="G69" s="199" t="s">
        <v>2313</v>
      </c>
      <c r="H69" s="181"/>
    </row>
    <row r="70" spans="1:8" ht="15" customHeight="1">
      <c r="A70" s="197" t="s">
        <v>2425</v>
      </c>
      <c r="B70" s="198" t="s">
        <v>2426</v>
      </c>
      <c r="C70" s="179">
        <v>2</v>
      </c>
      <c r="D70" s="180" t="s">
        <v>2310</v>
      </c>
      <c r="E70" s="180" t="s">
        <v>2311</v>
      </c>
      <c r="F70" s="199" t="s">
        <v>2312</v>
      </c>
      <c r="G70" s="199" t="s">
        <v>2313</v>
      </c>
      <c r="H70" s="181"/>
    </row>
    <row r="71" spans="1:8" ht="15" customHeight="1">
      <c r="A71" s="197" t="s">
        <v>2427</v>
      </c>
      <c r="B71" s="198" t="s">
        <v>2428</v>
      </c>
      <c r="C71" s="179">
        <v>2</v>
      </c>
      <c r="D71" s="180" t="s">
        <v>2310</v>
      </c>
      <c r="E71" s="180" t="s">
        <v>2311</v>
      </c>
      <c r="F71" s="199" t="s">
        <v>2312</v>
      </c>
      <c r="G71" s="199" t="s">
        <v>2313</v>
      </c>
      <c r="H71" s="181"/>
    </row>
    <row r="72" spans="1:8" ht="15" customHeight="1">
      <c r="A72" s="197" t="s">
        <v>2429</v>
      </c>
      <c r="B72" s="198" t="s">
        <v>2430</v>
      </c>
      <c r="C72" s="179">
        <v>2</v>
      </c>
      <c r="D72" s="180" t="s">
        <v>2310</v>
      </c>
      <c r="E72" s="180" t="s">
        <v>2311</v>
      </c>
      <c r="F72" s="199" t="s">
        <v>2312</v>
      </c>
      <c r="G72" s="199" t="s">
        <v>2313</v>
      </c>
      <c r="H72" s="181"/>
    </row>
    <row r="73" spans="1:8" ht="15" customHeight="1">
      <c r="A73" s="197" t="s">
        <v>2431</v>
      </c>
      <c r="B73" s="198" t="s">
        <v>2432</v>
      </c>
      <c r="C73" s="179">
        <v>2</v>
      </c>
      <c r="D73" s="180" t="s">
        <v>2310</v>
      </c>
      <c r="E73" s="180" t="s">
        <v>2311</v>
      </c>
      <c r="F73" s="199" t="s">
        <v>2312</v>
      </c>
      <c r="G73" s="199" t="s">
        <v>2288</v>
      </c>
      <c r="H73" s="181"/>
    </row>
    <row r="74" spans="1:8" ht="15" customHeight="1">
      <c r="A74" s="197" t="s">
        <v>2433</v>
      </c>
      <c r="B74" s="200" t="s">
        <v>2434</v>
      </c>
      <c r="C74" s="179">
        <v>2</v>
      </c>
      <c r="D74" s="180" t="s">
        <v>2310</v>
      </c>
      <c r="E74" s="180" t="s">
        <v>2311</v>
      </c>
      <c r="F74" s="199" t="s">
        <v>2312</v>
      </c>
      <c r="G74" s="199" t="s">
        <v>2313</v>
      </c>
      <c r="H74" s="181"/>
    </row>
    <row r="75" spans="1:8" ht="15" customHeight="1">
      <c r="A75" s="197" t="s">
        <v>2435</v>
      </c>
      <c r="B75" s="178" t="s">
        <v>2436</v>
      </c>
      <c r="C75" s="201">
        <v>2</v>
      </c>
      <c r="D75" s="180" t="s">
        <v>2310</v>
      </c>
      <c r="E75" s="199" t="s">
        <v>2311</v>
      </c>
      <c r="F75" s="199" t="s">
        <v>2312</v>
      </c>
      <c r="G75" s="199" t="s">
        <v>2313</v>
      </c>
      <c r="H75" s="181"/>
    </row>
    <row r="76" spans="1:8" ht="15" customHeight="1">
      <c r="A76" s="197" t="s">
        <v>2437</v>
      </c>
      <c r="B76" s="178" t="s">
        <v>2438</v>
      </c>
      <c r="C76" s="201">
        <v>2</v>
      </c>
      <c r="D76" s="180" t="s">
        <v>2310</v>
      </c>
      <c r="E76" s="199" t="s">
        <v>2311</v>
      </c>
      <c r="F76" s="199" t="s">
        <v>2312</v>
      </c>
      <c r="G76" s="199" t="s">
        <v>2313</v>
      </c>
      <c r="H76" s="181"/>
    </row>
    <row r="77" spans="1:8" ht="15" customHeight="1">
      <c r="A77" s="197" t="s">
        <v>2439</v>
      </c>
      <c r="B77" s="178" t="s">
        <v>2440</v>
      </c>
      <c r="C77" s="201">
        <v>2</v>
      </c>
      <c r="D77" s="180" t="s">
        <v>2310</v>
      </c>
      <c r="E77" s="199" t="s">
        <v>2311</v>
      </c>
      <c r="F77" s="199" t="s">
        <v>2312</v>
      </c>
      <c r="G77" s="199" t="s">
        <v>2313</v>
      </c>
      <c r="H77" s="181"/>
    </row>
    <row r="78" spans="1:8" ht="15" customHeight="1">
      <c r="A78" s="197" t="s">
        <v>2441</v>
      </c>
      <c r="B78" s="178" t="s">
        <v>2442</v>
      </c>
      <c r="C78" s="201">
        <v>2</v>
      </c>
      <c r="D78" s="180" t="s">
        <v>2310</v>
      </c>
      <c r="E78" s="199" t="s">
        <v>2311</v>
      </c>
      <c r="F78" s="199" t="s">
        <v>2312</v>
      </c>
      <c r="G78" s="199" t="s">
        <v>2313</v>
      </c>
      <c r="H78" s="181"/>
    </row>
    <row r="79" spans="1:8" ht="15" customHeight="1">
      <c r="A79" s="197" t="s">
        <v>2443</v>
      </c>
      <c r="B79" s="178" t="s">
        <v>2444</v>
      </c>
      <c r="C79" s="201">
        <v>2</v>
      </c>
      <c r="D79" s="180" t="s">
        <v>2310</v>
      </c>
      <c r="E79" s="199" t="s">
        <v>2311</v>
      </c>
      <c r="F79" s="199" t="s">
        <v>2312</v>
      </c>
      <c r="G79" s="199" t="s">
        <v>2313</v>
      </c>
      <c r="H79" s="181"/>
    </row>
    <row r="80" spans="1:8" ht="15" customHeight="1">
      <c r="A80" s="197" t="s">
        <v>2445</v>
      </c>
      <c r="B80" s="178" t="s">
        <v>2446</v>
      </c>
      <c r="C80" s="201">
        <v>2</v>
      </c>
      <c r="D80" s="180" t="s">
        <v>2310</v>
      </c>
      <c r="E80" s="199" t="s">
        <v>2311</v>
      </c>
      <c r="F80" s="199" t="s">
        <v>2312</v>
      </c>
      <c r="G80" s="199" t="s">
        <v>2313</v>
      </c>
      <c r="H80" s="181"/>
    </row>
    <row r="81" spans="1:8" ht="15" customHeight="1">
      <c r="A81" s="197" t="s">
        <v>2447</v>
      </c>
      <c r="B81" s="178" t="s">
        <v>2448</v>
      </c>
      <c r="C81" s="201">
        <v>2</v>
      </c>
      <c r="D81" s="180" t="s">
        <v>2310</v>
      </c>
      <c r="E81" s="199" t="s">
        <v>2311</v>
      </c>
      <c r="F81" s="199" t="s">
        <v>2312</v>
      </c>
      <c r="G81" s="199" t="s">
        <v>2313</v>
      </c>
      <c r="H81" s="181"/>
    </row>
    <row r="82" spans="1:8" ht="15" customHeight="1">
      <c r="A82" s="197" t="s">
        <v>2449</v>
      </c>
      <c r="B82" s="178" t="s">
        <v>2450</v>
      </c>
      <c r="C82" s="201">
        <v>3</v>
      </c>
      <c r="D82" s="180" t="s">
        <v>2285</v>
      </c>
      <c r="E82" s="199" t="s">
        <v>2286</v>
      </c>
      <c r="F82" s="199" t="s">
        <v>2312</v>
      </c>
      <c r="G82" s="199" t="s">
        <v>2313</v>
      </c>
      <c r="H82" s="181"/>
    </row>
    <row r="83" spans="1:8" ht="15" customHeight="1">
      <c r="A83" s="197" t="s">
        <v>2451</v>
      </c>
      <c r="B83" s="178" t="s">
        <v>2452</v>
      </c>
      <c r="C83" s="201">
        <v>3</v>
      </c>
      <c r="D83" s="180" t="s">
        <v>2285</v>
      </c>
      <c r="E83" s="199" t="s">
        <v>2286</v>
      </c>
      <c r="F83" s="199" t="s">
        <v>2287</v>
      </c>
      <c r="G83" s="199" t="s">
        <v>2313</v>
      </c>
      <c r="H83" s="181"/>
    </row>
    <row r="84" spans="1:8" ht="15" customHeight="1">
      <c r="A84" s="202" t="s">
        <v>2453</v>
      </c>
      <c r="B84" s="183" t="s">
        <v>2454</v>
      </c>
      <c r="C84" s="203">
        <v>3</v>
      </c>
      <c r="D84" s="185" t="s">
        <v>2285</v>
      </c>
      <c r="E84" s="204" t="s">
        <v>2286</v>
      </c>
      <c r="F84" s="204" t="s">
        <v>2455</v>
      </c>
      <c r="G84" s="204" t="s">
        <v>2288</v>
      </c>
      <c r="H84" s="181"/>
    </row>
    <row r="85" spans="1:8" ht="15" customHeight="1">
      <c r="A85" s="202" t="s">
        <v>2456</v>
      </c>
      <c r="B85" s="183" t="s">
        <v>2457</v>
      </c>
      <c r="C85" s="203">
        <v>4</v>
      </c>
      <c r="D85" s="185" t="s">
        <v>2294</v>
      </c>
      <c r="E85" s="204" t="s">
        <v>2295</v>
      </c>
      <c r="F85" s="204" t="s">
        <v>2296</v>
      </c>
      <c r="G85" s="204" t="s">
        <v>2313</v>
      </c>
      <c r="H85" s="181"/>
    </row>
    <row r="86" spans="1:8" ht="15" customHeight="1">
      <c r="A86" s="202" t="s">
        <v>2458</v>
      </c>
      <c r="B86" s="181" t="s">
        <v>2459</v>
      </c>
      <c r="C86" s="203">
        <v>4</v>
      </c>
      <c r="D86" s="185" t="s">
        <v>2294</v>
      </c>
      <c r="E86" s="204" t="s">
        <v>2295</v>
      </c>
      <c r="F86" s="204" t="s">
        <v>2296</v>
      </c>
      <c r="G86" s="204" t="s">
        <v>2313</v>
      </c>
      <c r="H86" s="181"/>
    </row>
    <row r="87" spans="1:8" ht="15" customHeight="1">
      <c r="A87" s="202" t="s">
        <v>2460</v>
      </c>
      <c r="B87" s="183" t="s">
        <v>2461</v>
      </c>
      <c r="C87" s="203">
        <v>5</v>
      </c>
      <c r="D87" s="185" t="s">
        <v>2301</v>
      </c>
      <c r="E87" s="204" t="s">
        <v>2302</v>
      </c>
      <c r="F87" s="204" t="s">
        <v>2303</v>
      </c>
      <c r="G87" s="204" t="s">
        <v>2313</v>
      </c>
      <c r="H87" s="181"/>
    </row>
    <row r="88" spans="1:8" ht="15" customHeight="1">
      <c r="A88" s="197" t="s">
        <v>164</v>
      </c>
      <c r="B88" s="178" t="s">
        <v>2462</v>
      </c>
      <c r="C88" s="179">
        <v>2</v>
      </c>
      <c r="D88" s="180" t="s">
        <v>2310</v>
      </c>
      <c r="E88" s="180" t="s">
        <v>2311</v>
      </c>
      <c r="F88" s="180" t="s">
        <v>2312</v>
      </c>
      <c r="G88" s="180" t="s">
        <v>2313</v>
      </c>
      <c r="H88" s="181"/>
    </row>
    <row r="89" spans="1:8" ht="15" customHeight="1">
      <c r="A89" s="197" t="s">
        <v>2463</v>
      </c>
      <c r="B89" s="178" t="s">
        <v>2464</v>
      </c>
      <c r="C89" s="179">
        <v>2</v>
      </c>
      <c r="D89" s="180" t="s">
        <v>2310</v>
      </c>
      <c r="E89" s="180" t="s">
        <v>2311</v>
      </c>
      <c r="F89" s="180" t="s">
        <v>2312</v>
      </c>
      <c r="G89" s="180" t="s">
        <v>2288</v>
      </c>
      <c r="H89" s="181"/>
    </row>
    <row r="90" spans="1:8" ht="15" customHeight="1">
      <c r="A90" s="197" t="s">
        <v>2465</v>
      </c>
      <c r="B90" s="178" t="s">
        <v>2466</v>
      </c>
      <c r="C90" s="179">
        <v>3</v>
      </c>
      <c r="D90" s="180" t="s">
        <v>2285</v>
      </c>
      <c r="E90" s="180" t="s">
        <v>2286</v>
      </c>
      <c r="F90" s="180" t="s">
        <v>2287</v>
      </c>
      <c r="G90" s="180" t="s">
        <v>2288</v>
      </c>
      <c r="H90" s="181"/>
    </row>
    <row r="91" spans="1:8" ht="15" customHeight="1">
      <c r="A91" s="197" t="s">
        <v>2467</v>
      </c>
      <c r="B91" s="178" t="s">
        <v>2468</v>
      </c>
      <c r="C91" s="179">
        <v>3</v>
      </c>
      <c r="D91" s="180" t="s">
        <v>2285</v>
      </c>
      <c r="E91" s="180" t="s">
        <v>2286</v>
      </c>
      <c r="F91" s="180" t="s">
        <v>2287</v>
      </c>
      <c r="G91" s="180" t="s">
        <v>2313</v>
      </c>
      <c r="H91" s="181"/>
    </row>
    <row r="92" spans="1:8" ht="15" customHeight="1">
      <c r="A92" s="202" t="s">
        <v>2469</v>
      </c>
      <c r="B92" s="183" t="s">
        <v>2470</v>
      </c>
      <c r="C92" s="184">
        <v>3</v>
      </c>
      <c r="D92" s="185" t="s">
        <v>2285</v>
      </c>
      <c r="E92" s="185" t="s">
        <v>2286</v>
      </c>
      <c r="F92" s="185" t="s">
        <v>2291</v>
      </c>
      <c r="G92" s="185" t="s">
        <v>2313</v>
      </c>
      <c r="H92" s="181"/>
    </row>
    <row r="93" spans="1:8" ht="15" customHeight="1">
      <c r="A93" s="202" t="s">
        <v>2471</v>
      </c>
      <c r="B93" s="183" t="s">
        <v>2472</v>
      </c>
      <c r="C93" s="184">
        <v>5</v>
      </c>
      <c r="D93" s="185" t="s">
        <v>2301</v>
      </c>
      <c r="E93" s="185" t="s">
        <v>2302</v>
      </c>
      <c r="F93" s="185" t="s">
        <v>2303</v>
      </c>
      <c r="G93" s="185" t="s">
        <v>2313</v>
      </c>
      <c r="H93" s="181"/>
    </row>
    <row r="94" spans="1:8" ht="15" customHeight="1">
      <c r="A94" s="197" t="s">
        <v>240</v>
      </c>
      <c r="B94" s="178" t="s">
        <v>2473</v>
      </c>
      <c r="C94" s="179">
        <v>1</v>
      </c>
      <c r="D94" s="180" t="s">
        <v>2356</v>
      </c>
      <c r="E94" s="180" t="s">
        <v>2311</v>
      </c>
      <c r="F94" s="180" t="s">
        <v>2312</v>
      </c>
      <c r="G94" s="180" t="s">
        <v>2288</v>
      </c>
      <c r="H94" s="181"/>
    </row>
    <row r="95" spans="1:8" ht="15" customHeight="1">
      <c r="A95" s="197" t="s">
        <v>2474</v>
      </c>
      <c r="B95" s="178" t="s">
        <v>2475</v>
      </c>
      <c r="C95" s="179">
        <v>1</v>
      </c>
      <c r="D95" s="180" t="s">
        <v>2356</v>
      </c>
      <c r="E95" s="180" t="s">
        <v>2311</v>
      </c>
      <c r="F95" s="180" t="s">
        <v>2312</v>
      </c>
      <c r="G95" s="180" t="s">
        <v>2288</v>
      </c>
      <c r="H95" s="181"/>
    </row>
    <row r="96" spans="1:8" ht="15" customHeight="1">
      <c r="A96" s="202" t="s">
        <v>2476</v>
      </c>
      <c r="B96" s="183" t="s">
        <v>2477</v>
      </c>
      <c r="C96" s="184">
        <v>1</v>
      </c>
      <c r="D96" s="185" t="s">
        <v>2356</v>
      </c>
      <c r="E96" s="185" t="s">
        <v>2311</v>
      </c>
      <c r="F96" s="185" t="s">
        <v>2455</v>
      </c>
      <c r="G96" s="185" t="s">
        <v>2288</v>
      </c>
      <c r="H96" s="181"/>
    </row>
    <row r="97" spans="1:8" ht="15" customHeight="1">
      <c r="A97" s="197" t="s">
        <v>2478</v>
      </c>
      <c r="B97" s="178" t="s">
        <v>2479</v>
      </c>
      <c r="C97" s="179">
        <v>2</v>
      </c>
      <c r="D97" s="180" t="s">
        <v>2310</v>
      </c>
      <c r="E97" s="180" t="s">
        <v>2311</v>
      </c>
      <c r="F97" s="180" t="s">
        <v>2312</v>
      </c>
      <c r="G97" s="180" t="s">
        <v>2313</v>
      </c>
      <c r="H97" s="181"/>
    </row>
    <row r="98" spans="1:8" ht="15" customHeight="1">
      <c r="A98" s="197" t="s">
        <v>2480</v>
      </c>
      <c r="B98" s="178" t="s">
        <v>2481</v>
      </c>
      <c r="C98" s="179">
        <v>2</v>
      </c>
      <c r="D98" s="180" t="s">
        <v>2310</v>
      </c>
      <c r="E98" s="180" t="s">
        <v>2311</v>
      </c>
      <c r="F98" s="180" t="s">
        <v>2312</v>
      </c>
      <c r="G98" s="180" t="s">
        <v>2288</v>
      </c>
      <c r="H98" s="181"/>
    </row>
    <row r="99" spans="1:8" ht="15" customHeight="1">
      <c r="A99" s="197" t="s">
        <v>2482</v>
      </c>
      <c r="B99" s="178" t="s">
        <v>2483</v>
      </c>
      <c r="C99" s="179">
        <v>2</v>
      </c>
      <c r="D99" s="180" t="s">
        <v>2310</v>
      </c>
      <c r="E99" s="180" t="s">
        <v>2311</v>
      </c>
      <c r="F99" s="180" t="s">
        <v>2312</v>
      </c>
      <c r="G99" s="180" t="s">
        <v>2288</v>
      </c>
      <c r="H99" s="181"/>
    </row>
    <row r="100" spans="1:8" ht="15" customHeight="1">
      <c r="A100" s="197" t="s">
        <v>2484</v>
      </c>
      <c r="B100" s="178" t="s">
        <v>2485</v>
      </c>
      <c r="C100" s="179">
        <v>2</v>
      </c>
      <c r="D100" s="180" t="s">
        <v>2310</v>
      </c>
      <c r="E100" s="180" t="s">
        <v>2311</v>
      </c>
      <c r="F100" s="180" t="s">
        <v>2312</v>
      </c>
      <c r="G100" s="180" t="s">
        <v>2288</v>
      </c>
      <c r="H100" s="181"/>
    </row>
    <row r="101" spans="1:8" ht="15" customHeight="1">
      <c r="A101" s="197" t="s">
        <v>2486</v>
      </c>
      <c r="B101" s="178" t="s">
        <v>2487</v>
      </c>
      <c r="C101" s="179">
        <v>2</v>
      </c>
      <c r="D101" s="180" t="s">
        <v>2310</v>
      </c>
      <c r="E101" s="180" t="s">
        <v>2311</v>
      </c>
      <c r="F101" s="180" t="s">
        <v>2312</v>
      </c>
      <c r="G101" s="180" t="s">
        <v>2313</v>
      </c>
      <c r="H101" s="181"/>
    </row>
    <row r="102" spans="1:8" ht="15" customHeight="1">
      <c r="A102" s="197" t="s">
        <v>2488</v>
      </c>
      <c r="B102" s="178" t="s">
        <v>2489</v>
      </c>
      <c r="C102" s="179">
        <v>2</v>
      </c>
      <c r="D102" s="180" t="s">
        <v>2310</v>
      </c>
      <c r="E102" s="180" t="s">
        <v>2311</v>
      </c>
      <c r="F102" s="180" t="s">
        <v>2312</v>
      </c>
      <c r="G102" s="180" t="s">
        <v>2313</v>
      </c>
      <c r="H102" s="181"/>
    </row>
    <row r="103" spans="1:8" ht="15" customHeight="1">
      <c r="A103" s="205" t="s">
        <v>2490</v>
      </c>
      <c r="B103" s="192" t="s">
        <v>2491</v>
      </c>
      <c r="C103" s="193">
        <v>2</v>
      </c>
      <c r="D103" s="194" t="s">
        <v>2310</v>
      </c>
      <c r="E103" s="194" t="s">
        <v>2311</v>
      </c>
      <c r="F103" s="194" t="s">
        <v>2312</v>
      </c>
      <c r="G103" s="194" t="s">
        <v>2313</v>
      </c>
      <c r="H103" s="181"/>
    </row>
    <row r="104" spans="1:8" ht="15" customHeight="1">
      <c r="A104" s="197" t="s">
        <v>2492</v>
      </c>
      <c r="B104" s="178" t="s">
        <v>2493</v>
      </c>
      <c r="C104" s="179">
        <v>2</v>
      </c>
      <c r="D104" s="180" t="s">
        <v>2310</v>
      </c>
      <c r="E104" s="180" t="s">
        <v>2311</v>
      </c>
      <c r="F104" s="180" t="s">
        <v>2312</v>
      </c>
      <c r="G104" s="180" t="s">
        <v>2313</v>
      </c>
      <c r="H104" s="181"/>
    </row>
    <row r="105" spans="1:8" ht="15" customHeight="1">
      <c r="A105" s="202" t="s">
        <v>2494</v>
      </c>
      <c r="B105" s="183" t="s">
        <v>2495</v>
      </c>
      <c r="C105" s="184">
        <v>2</v>
      </c>
      <c r="D105" s="185" t="s">
        <v>2310</v>
      </c>
      <c r="E105" s="185" t="s">
        <v>2311</v>
      </c>
      <c r="F105" s="185" t="s">
        <v>2291</v>
      </c>
      <c r="G105" s="185" t="s">
        <v>2313</v>
      </c>
      <c r="H105" s="181"/>
    </row>
    <row r="106" spans="1:8" ht="15" customHeight="1">
      <c r="A106" s="202" t="s">
        <v>2496</v>
      </c>
      <c r="B106" s="183" t="s">
        <v>2497</v>
      </c>
      <c r="C106" s="184">
        <v>2</v>
      </c>
      <c r="D106" s="185" t="s">
        <v>2310</v>
      </c>
      <c r="E106" s="185" t="s">
        <v>2311</v>
      </c>
      <c r="F106" s="185" t="s">
        <v>2291</v>
      </c>
      <c r="G106" s="185" t="s">
        <v>2313</v>
      </c>
      <c r="H106" s="181"/>
    </row>
    <row r="107" spans="1:8" ht="15" customHeight="1">
      <c r="A107" s="202" t="s">
        <v>2498</v>
      </c>
      <c r="B107" s="183" t="s">
        <v>2499</v>
      </c>
      <c r="C107" s="184">
        <v>3</v>
      </c>
      <c r="D107" s="185" t="s">
        <v>2285</v>
      </c>
      <c r="E107" s="185" t="s">
        <v>2286</v>
      </c>
      <c r="F107" s="185" t="s">
        <v>2455</v>
      </c>
      <c r="G107" s="185" t="s">
        <v>2313</v>
      </c>
      <c r="H107" s="181"/>
    </row>
    <row r="108" spans="1:8" ht="15" customHeight="1">
      <c r="A108" s="205" t="s">
        <v>2500</v>
      </c>
      <c r="B108" s="192" t="s">
        <v>2501</v>
      </c>
      <c r="C108" s="193">
        <v>3</v>
      </c>
      <c r="D108" s="194" t="s">
        <v>2285</v>
      </c>
      <c r="E108" s="194" t="s">
        <v>2286</v>
      </c>
      <c r="F108" s="194" t="s">
        <v>2455</v>
      </c>
      <c r="G108" s="194" t="s">
        <v>2288</v>
      </c>
      <c r="H108" s="181"/>
    </row>
    <row r="109" spans="1:8" ht="15" customHeight="1">
      <c r="A109" s="202" t="s">
        <v>2502</v>
      </c>
      <c r="B109" s="183" t="s">
        <v>2503</v>
      </c>
      <c r="C109" s="184">
        <v>3</v>
      </c>
      <c r="D109" s="185" t="s">
        <v>2285</v>
      </c>
      <c r="E109" s="185" t="s">
        <v>2286</v>
      </c>
      <c r="F109" s="185" t="s">
        <v>2291</v>
      </c>
      <c r="G109" s="185" t="s">
        <v>2288</v>
      </c>
      <c r="H109" s="181"/>
    </row>
    <row r="110" spans="1:8" ht="15" customHeight="1">
      <c r="A110" s="197" t="s">
        <v>2504</v>
      </c>
      <c r="B110" s="178" t="s">
        <v>2505</v>
      </c>
      <c r="C110" s="179">
        <v>3</v>
      </c>
      <c r="D110" s="180" t="s">
        <v>2285</v>
      </c>
      <c r="E110" s="180" t="s">
        <v>2286</v>
      </c>
      <c r="F110" s="180" t="s">
        <v>2287</v>
      </c>
      <c r="G110" s="180" t="s">
        <v>2288</v>
      </c>
      <c r="H110" s="181"/>
    </row>
    <row r="111" spans="1:8" ht="15" customHeight="1">
      <c r="A111" s="197" t="s">
        <v>2506</v>
      </c>
      <c r="B111" s="178" t="s">
        <v>2507</v>
      </c>
      <c r="C111" s="179">
        <v>3</v>
      </c>
      <c r="D111" s="180" t="s">
        <v>2285</v>
      </c>
      <c r="E111" s="180" t="s">
        <v>2286</v>
      </c>
      <c r="F111" s="180" t="s">
        <v>2287</v>
      </c>
      <c r="G111" s="180" t="s">
        <v>2288</v>
      </c>
      <c r="H111" s="181"/>
    </row>
    <row r="112" spans="1:8" ht="15" customHeight="1">
      <c r="A112" s="197" t="s">
        <v>2508</v>
      </c>
      <c r="B112" s="178" t="s">
        <v>2509</v>
      </c>
      <c r="C112" s="179">
        <v>3</v>
      </c>
      <c r="D112" s="180" t="s">
        <v>2285</v>
      </c>
      <c r="E112" s="180" t="s">
        <v>2286</v>
      </c>
      <c r="F112" s="180" t="s">
        <v>2287</v>
      </c>
      <c r="G112" s="180" t="s">
        <v>2288</v>
      </c>
      <c r="H112" s="181"/>
    </row>
    <row r="113" spans="1:8" ht="15" customHeight="1">
      <c r="A113" s="197" t="s">
        <v>2510</v>
      </c>
      <c r="B113" s="178" t="s">
        <v>2511</v>
      </c>
      <c r="C113" s="179">
        <v>3</v>
      </c>
      <c r="D113" s="180" t="s">
        <v>2285</v>
      </c>
      <c r="E113" s="180" t="s">
        <v>2286</v>
      </c>
      <c r="F113" s="180" t="s">
        <v>2287</v>
      </c>
      <c r="G113" s="180" t="s">
        <v>2288</v>
      </c>
      <c r="H113" s="181"/>
    </row>
    <row r="114" spans="1:8" ht="15" customHeight="1">
      <c r="A114" s="202" t="s">
        <v>2512</v>
      </c>
      <c r="B114" s="183" t="s">
        <v>2513</v>
      </c>
      <c r="C114" s="184">
        <v>4</v>
      </c>
      <c r="D114" s="185" t="s">
        <v>2294</v>
      </c>
      <c r="E114" s="185" t="s">
        <v>2295</v>
      </c>
      <c r="F114" s="185" t="s">
        <v>2296</v>
      </c>
      <c r="G114" s="185" t="s">
        <v>2313</v>
      </c>
      <c r="H114" s="181"/>
    </row>
    <row r="115" spans="1:8" ht="15" customHeight="1">
      <c r="A115" s="202" t="s">
        <v>2514</v>
      </c>
      <c r="B115" s="183" t="s">
        <v>2515</v>
      </c>
      <c r="C115" s="184">
        <v>4</v>
      </c>
      <c r="D115" s="185" t="s">
        <v>2294</v>
      </c>
      <c r="E115" s="185" t="s">
        <v>2295</v>
      </c>
      <c r="F115" s="185" t="s">
        <v>2296</v>
      </c>
      <c r="G115" s="185" t="s">
        <v>2313</v>
      </c>
      <c r="H115" s="181"/>
    </row>
    <row r="116" spans="1:8" ht="15" customHeight="1">
      <c r="A116" s="202" t="s">
        <v>2516</v>
      </c>
      <c r="B116" s="183" t="s">
        <v>2517</v>
      </c>
      <c r="C116" s="184">
        <v>4</v>
      </c>
      <c r="D116" s="185" t="s">
        <v>2294</v>
      </c>
      <c r="E116" s="185" t="s">
        <v>2295</v>
      </c>
      <c r="F116" s="185" t="s">
        <v>2296</v>
      </c>
      <c r="G116" s="185" t="s">
        <v>2288</v>
      </c>
      <c r="H116" s="181"/>
    </row>
    <row r="117" spans="1:8" ht="15" customHeight="1">
      <c r="A117" s="202" t="s">
        <v>2518</v>
      </c>
      <c r="B117" s="183" t="s">
        <v>2519</v>
      </c>
      <c r="C117" s="184">
        <v>4</v>
      </c>
      <c r="D117" s="185" t="s">
        <v>2294</v>
      </c>
      <c r="E117" s="185" t="s">
        <v>2295</v>
      </c>
      <c r="F117" s="185" t="s">
        <v>2296</v>
      </c>
      <c r="G117" s="185" t="s">
        <v>2313</v>
      </c>
      <c r="H117" s="181"/>
    </row>
    <row r="118" spans="1:8" ht="15" customHeight="1">
      <c r="A118" s="202" t="s">
        <v>2520</v>
      </c>
      <c r="B118" s="183" t="s">
        <v>2521</v>
      </c>
      <c r="C118" s="184">
        <v>4</v>
      </c>
      <c r="D118" s="185" t="s">
        <v>2294</v>
      </c>
      <c r="E118" s="185" t="s">
        <v>2295</v>
      </c>
      <c r="F118" s="185" t="s">
        <v>2296</v>
      </c>
      <c r="G118" s="185" t="s">
        <v>2313</v>
      </c>
      <c r="H118" s="181"/>
    </row>
    <row r="119" spans="1:8" ht="15" customHeight="1">
      <c r="A119" s="202" t="s">
        <v>2522</v>
      </c>
      <c r="B119" s="183" t="s">
        <v>2523</v>
      </c>
      <c r="C119" s="184">
        <v>4</v>
      </c>
      <c r="D119" s="185" t="s">
        <v>2294</v>
      </c>
      <c r="E119" s="185" t="s">
        <v>2295</v>
      </c>
      <c r="F119" s="185" t="s">
        <v>2296</v>
      </c>
      <c r="G119" s="185" t="s">
        <v>2313</v>
      </c>
      <c r="H119" s="181"/>
    </row>
    <row r="120" spans="1:8" ht="15" customHeight="1">
      <c r="A120" s="202" t="s">
        <v>2524</v>
      </c>
      <c r="B120" s="183" t="s">
        <v>2525</v>
      </c>
      <c r="C120" s="184">
        <v>4</v>
      </c>
      <c r="D120" s="185" t="s">
        <v>2294</v>
      </c>
      <c r="E120" s="185" t="s">
        <v>2295</v>
      </c>
      <c r="F120" s="185" t="s">
        <v>2296</v>
      </c>
      <c r="G120" s="185" t="s">
        <v>2313</v>
      </c>
      <c r="H120" s="181"/>
    </row>
    <row r="121" spans="1:8" ht="15" customHeight="1">
      <c r="A121" s="202" t="s">
        <v>2526</v>
      </c>
      <c r="B121" s="183" t="s">
        <v>2527</v>
      </c>
      <c r="C121" s="184">
        <v>4</v>
      </c>
      <c r="D121" s="185" t="s">
        <v>2294</v>
      </c>
      <c r="E121" s="185" t="s">
        <v>2295</v>
      </c>
      <c r="F121" s="185" t="s">
        <v>2296</v>
      </c>
      <c r="G121" s="185" t="s">
        <v>2313</v>
      </c>
      <c r="H121" s="181"/>
    </row>
    <row r="122" spans="1:8" ht="15" customHeight="1">
      <c r="A122" s="202" t="s">
        <v>2528</v>
      </c>
      <c r="B122" s="183" t="s">
        <v>2529</v>
      </c>
      <c r="C122" s="184">
        <v>4</v>
      </c>
      <c r="D122" s="185" t="s">
        <v>2294</v>
      </c>
      <c r="E122" s="185" t="s">
        <v>2295</v>
      </c>
      <c r="F122" s="185" t="s">
        <v>2296</v>
      </c>
      <c r="G122" s="185" t="s">
        <v>2313</v>
      </c>
      <c r="H122" s="181"/>
    </row>
    <row r="123" spans="1:8" ht="15" customHeight="1">
      <c r="A123" s="202" t="s">
        <v>2530</v>
      </c>
      <c r="B123" s="183" t="s">
        <v>2531</v>
      </c>
      <c r="C123" s="184">
        <v>4</v>
      </c>
      <c r="D123" s="185" t="s">
        <v>2294</v>
      </c>
      <c r="E123" s="185" t="s">
        <v>2295</v>
      </c>
      <c r="F123" s="185" t="s">
        <v>2296</v>
      </c>
      <c r="G123" s="185" t="s">
        <v>2313</v>
      </c>
      <c r="H123" s="181"/>
    </row>
    <row r="124" spans="1:8" ht="15" customHeight="1">
      <c r="A124" s="202" t="s">
        <v>2532</v>
      </c>
      <c r="B124" s="181" t="s">
        <v>2533</v>
      </c>
      <c r="C124" s="184">
        <v>4</v>
      </c>
      <c r="D124" s="185" t="s">
        <v>2294</v>
      </c>
      <c r="E124" s="185" t="s">
        <v>2295</v>
      </c>
      <c r="F124" s="185" t="s">
        <v>2296</v>
      </c>
      <c r="G124" s="185" t="s">
        <v>2313</v>
      </c>
      <c r="H124" s="181"/>
    </row>
    <row r="125" spans="1:8" ht="15" customHeight="1">
      <c r="A125" s="202" t="s">
        <v>2534</v>
      </c>
      <c r="B125" s="181" t="s">
        <v>2535</v>
      </c>
      <c r="C125" s="184">
        <v>4</v>
      </c>
      <c r="D125" s="185" t="s">
        <v>2294</v>
      </c>
      <c r="E125" s="185" t="s">
        <v>2295</v>
      </c>
      <c r="F125" s="185" t="s">
        <v>2296</v>
      </c>
      <c r="G125" s="185" t="s">
        <v>2313</v>
      </c>
      <c r="H125" s="181"/>
    </row>
    <row r="126" spans="1:8" ht="15" customHeight="1">
      <c r="A126" s="202" t="s">
        <v>2536</v>
      </c>
      <c r="B126" s="183" t="s">
        <v>2537</v>
      </c>
      <c r="C126" s="184">
        <v>5</v>
      </c>
      <c r="D126" s="185" t="s">
        <v>2301</v>
      </c>
      <c r="E126" s="185" t="s">
        <v>2302</v>
      </c>
      <c r="F126" s="185" t="s">
        <v>2303</v>
      </c>
      <c r="G126" s="185" t="s">
        <v>2313</v>
      </c>
      <c r="H126" s="181"/>
    </row>
    <row r="127" spans="1:8" ht="15" customHeight="1">
      <c r="A127" s="202" t="s">
        <v>2538</v>
      </c>
      <c r="B127" s="183" t="s">
        <v>2539</v>
      </c>
      <c r="C127" s="184">
        <v>5</v>
      </c>
      <c r="D127" s="185" t="s">
        <v>2301</v>
      </c>
      <c r="E127" s="185" t="s">
        <v>2302</v>
      </c>
      <c r="F127" s="185" t="s">
        <v>2303</v>
      </c>
      <c r="G127" s="185" t="s">
        <v>2313</v>
      </c>
      <c r="H127" s="181"/>
    </row>
    <row r="128" spans="1:8" ht="15" customHeight="1">
      <c r="A128" s="202" t="s">
        <v>2540</v>
      </c>
      <c r="B128" s="183" t="s">
        <v>2541</v>
      </c>
      <c r="C128" s="184">
        <v>5</v>
      </c>
      <c r="D128" s="185" t="s">
        <v>2301</v>
      </c>
      <c r="E128" s="185" t="s">
        <v>2302</v>
      </c>
      <c r="F128" s="185" t="s">
        <v>2303</v>
      </c>
      <c r="G128" s="185" t="s">
        <v>2313</v>
      </c>
      <c r="H128" s="181"/>
    </row>
    <row r="129" spans="1:8" ht="15" customHeight="1">
      <c r="A129" s="202" t="s">
        <v>2542</v>
      </c>
      <c r="B129" s="183" t="s">
        <v>2543</v>
      </c>
      <c r="C129" s="184">
        <v>5</v>
      </c>
      <c r="D129" s="185" t="s">
        <v>2301</v>
      </c>
      <c r="E129" s="185" t="s">
        <v>2302</v>
      </c>
      <c r="F129" s="185" t="s">
        <v>2303</v>
      </c>
      <c r="G129" s="185" t="s">
        <v>2313</v>
      </c>
      <c r="H129" s="181"/>
    </row>
    <row r="130" spans="1:8" ht="15" customHeight="1">
      <c r="A130" s="202" t="s">
        <v>2544</v>
      </c>
      <c r="B130" s="183" t="s">
        <v>2545</v>
      </c>
      <c r="C130" s="184">
        <v>5</v>
      </c>
      <c r="D130" s="185" t="s">
        <v>2301</v>
      </c>
      <c r="E130" s="185" t="s">
        <v>2302</v>
      </c>
      <c r="F130" s="185" t="s">
        <v>2303</v>
      </c>
      <c r="G130" s="185" t="s">
        <v>2313</v>
      </c>
      <c r="H130" s="181"/>
    </row>
    <row r="131" spans="1:8" ht="15" customHeight="1">
      <c r="A131" s="202" t="s">
        <v>2546</v>
      </c>
      <c r="B131" s="183" t="s">
        <v>2531</v>
      </c>
      <c r="C131" s="184">
        <v>5</v>
      </c>
      <c r="D131" s="185" t="s">
        <v>2301</v>
      </c>
      <c r="E131" s="185" t="s">
        <v>2302</v>
      </c>
      <c r="F131" s="185" t="s">
        <v>2303</v>
      </c>
      <c r="G131" s="185" t="s">
        <v>2313</v>
      </c>
      <c r="H131" s="181"/>
    </row>
    <row r="132" spans="1:8" ht="15" customHeight="1">
      <c r="A132" s="202" t="s">
        <v>2547</v>
      </c>
      <c r="B132" s="183" t="s">
        <v>2548</v>
      </c>
      <c r="C132" s="184">
        <v>5</v>
      </c>
      <c r="D132" s="185" t="s">
        <v>2301</v>
      </c>
      <c r="E132" s="185" t="s">
        <v>2302</v>
      </c>
      <c r="F132" s="185" t="s">
        <v>2303</v>
      </c>
      <c r="G132" s="185" t="s">
        <v>2313</v>
      </c>
      <c r="H132" s="181"/>
    </row>
    <row r="133" spans="1:8" ht="15" customHeight="1">
      <c r="A133" s="202" t="s">
        <v>2549</v>
      </c>
      <c r="B133" s="183" t="s">
        <v>2550</v>
      </c>
      <c r="C133" s="184">
        <v>5</v>
      </c>
      <c r="D133" s="185" t="s">
        <v>2301</v>
      </c>
      <c r="E133" s="185" t="s">
        <v>2302</v>
      </c>
      <c r="F133" s="185" t="s">
        <v>2303</v>
      </c>
      <c r="G133" s="185" t="s">
        <v>2313</v>
      </c>
      <c r="H133" s="181"/>
    </row>
    <row r="134" spans="1:8" ht="15" customHeight="1">
      <c r="A134" s="202" t="s">
        <v>2551</v>
      </c>
      <c r="B134" s="183" t="s">
        <v>2552</v>
      </c>
      <c r="C134" s="184">
        <v>5</v>
      </c>
      <c r="D134" s="185" t="s">
        <v>2301</v>
      </c>
      <c r="E134" s="185" t="s">
        <v>2302</v>
      </c>
      <c r="F134" s="185" t="s">
        <v>2303</v>
      </c>
      <c r="G134" s="185" t="s">
        <v>2313</v>
      </c>
      <c r="H134" s="181"/>
    </row>
    <row r="135" spans="1:8" ht="15" customHeight="1">
      <c r="A135" s="202" t="s">
        <v>2553</v>
      </c>
      <c r="B135" s="183" t="s">
        <v>2554</v>
      </c>
      <c r="C135" s="184">
        <v>5</v>
      </c>
      <c r="D135" s="185" t="s">
        <v>2301</v>
      </c>
      <c r="E135" s="185" t="s">
        <v>2302</v>
      </c>
      <c r="F135" s="185" t="s">
        <v>2303</v>
      </c>
      <c r="G135" s="185" t="s">
        <v>2313</v>
      </c>
      <c r="H135" s="181"/>
    </row>
    <row r="136" spans="1:8" ht="15" customHeight="1">
      <c r="A136" s="202" t="s">
        <v>2555</v>
      </c>
      <c r="B136" s="183" t="s">
        <v>2556</v>
      </c>
      <c r="C136" s="184">
        <v>5</v>
      </c>
      <c r="D136" s="185" t="s">
        <v>2301</v>
      </c>
      <c r="E136" s="185" t="s">
        <v>2302</v>
      </c>
      <c r="F136" s="185" t="s">
        <v>2303</v>
      </c>
      <c r="G136" s="185" t="s">
        <v>2313</v>
      </c>
      <c r="H136" s="181"/>
    </row>
    <row r="137" spans="1:8" ht="15" customHeight="1">
      <c r="A137" s="202" t="s">
        <v>2557</v>
      </c>
      <c r="B137" s="183" t="s">
        <v>2558</v>
      </c>
      <c r="C137" s="184">
        <v>5</v>
      </c>
      <c r="D137" s="185" t="s">
        <v>2301</v>
      </c>
      <c r="E137" s="185" t="s">
        <v>2302</v>
      </c>
      <c r="F137" s="185" t="s">
        <v>2303</v>
      </c>
      <c r="G137" s="185" t="s">
        <v>2313</v>
      </c>
      <c r="H137" s="181"/>
    </row>
    <row r="138" spans="1:8" ht="15" customHeight="1">
      <c r="A138" s="202" t="s">
        <v>2559</v>
      </c>
      <c r="B138" s="183" t="s">
        <v>2560</v>
      </c>
      <c r="C138" s="184">
        <v>5</v>
      </c>
      <c r="D138" s="185" t="s">
        <v>2301</v>
      </c>
      <c r="E138" s="185" t="s">
        <v>2302</v>
      </c>
      <c r="F138" s="185" t="s">
        <v>2303</v>
      </c>
      <c r="G138" s="185" t="s">
        <v>2313</v>
      </c>
      <c r="H138" s="181"/>
    </row>
    <row r="139" spans="1:8" ht="15" customHeight="1">
      <c r="A139" s="202" t="s">
        <v>2561</v>
      </c>
      <c r="B139" s="183" t="s">
        <v>2562</v>
      </c>
      <c r="C139" s="184">
        <v>5</v>
      </c>
      <c r="D139" s="185" t="s">
        <v>2301</v>
      </c>
      <c r="E139" s="185" t="s">
        <v>2302</v>
      </c>
      <c r="F139" s="185" t="s">
        <v>2303</v>
      </c>
      <c r="G139" s="185" t="s">
        <v>2313</v>
      </c>
      <c r="H139" s="181"/>
    </row>
    <row r="140" spans="1:8" ht="15" customHeight="1">
      <c r="A140" s="202" t="s">
        <v>2563</v>
      </c>
      <c r="B140" s="183" t="s">
        <v>2564</v>
      </c>
      <c r="C140" s="184">
        <v>5</v>
      </c>
      <c r="D140" s="185" t="s">
        <v>2301</v>
      </c>
      <c r="E140" s="185" t="s">
        <v>2302</v>
      </c>
      <c r="F140" s="185" t="s">
        <v>2303</v>
      </c>
      <c r="G140" s="185" t="s">
        <v>2313</v>
      </c>
      <c r="H140" s="181"/>
    </row>
    <row r="141" spans="1:8" ht="15" customHeight="1">
      <c r="A141" s="202" t="s">
        <v>2565</v>
      </c>
      <c r="B141" s="183" t="s">
        <v>2566</v>
      </c>
      <c r="C141" s="184">
        <v>5</v>
      </c>
      <c r="D141" s="185" t="s">
        <v>2301</v>
      </c>
      <c r="E141" s="185" t="s">
        <v>2302</v>
      </c>
      <c r="F141" s="185" t="s">
        <v>2303</v>
      </c>
      <c r="G141" s="185" t="s">
        <v>2313</v>
      </c>
      <c r="H141" s="181"/>
    </row>
    <row r="142" spans="1:8" ht="15" customHeight="1">
      <c r="A142" s="202" t="s">
        <v>2567</v>
      </c>
      <c r="B142" s="183" t="s">
        <v>2568</v>
      </c>
      <c r="C142" s="184">
        <v>5</v>
      </c>
      <c r="D142" s="185" t="s">
        <v>2301</v>
      </c>
      <c r="E142" s="185" t="s">
        <v>2302</v>
      </c>
      <c r="F142" s="185" t="s">
        <v>2303</v>
      </c>
      <c r="G142" s="185" t="s">
        <v>2313</v>
      </c>
      <c r="H142" s="181"/>
    </row>
    <row r="143" spans="1:8" ht="15" customHeight="1">
      <c r="A143" s="202" t="s">
        <v>2569</v>
      </c>
      <c r="B143" s="183" t="s">
        <v>2570</v>
      </c>
      <c r="C143" s="184">
        <v>5</v>
      </c>
      <c r="D143" s="185" t="s">
        <v>2301</v>
      </c>
      <c r="E143" s="185" t="s">
        <v>2302</v>
      </c>
      <c r="F143" s="185" t="s">
        <v>2303</v>
      </c>
      <c r="G143" s="185" t="s">
        <v>2288</v>
      </c>
      <c r="H143" s="196" t="s">
        <v>2382</v>
      </c>
    </row>
    <row r="144" spans="1:8" ht="15" customHeight="1">
      <c r="A144" s="205" t="s">
        <v>2571</v>
      </c>
      <c r="B144" s="192" t="s">
        <v>2572</v>
      </c>
      <c r="C144" s="193">
        <v>5</v>
      </c>
      <c r="D144" s="194" t="s">
        <v>2301</v>
      </c>
      <c r="E144" s="194" t="s">
        <v>2302</v>
      </c>
      <c r="F144" s="194" t="s">
        <v>2303</v>
      </c>
      <c r="G144" s="194" t="s">
        <v>2313</v>
      </c>
      <c r="H144" s="456"/>
    </row>
    <row r="145" spans="1:8" ht="15" customHeight="1">
      <c r="A145" s="205" t="s">
        <v>2573</v>
      </c>
      <c r="B145" s="192" t="s">
        <v>2574</v>
      </c>
      <c r="C145" s="193">
        <v>5</v>
      </c>
      <c r="D145" s="194" t="s">
        <v>2301</v>
      </c>
      <c r="E145" s="194" t="s">
        <v>2302</v>
      </c>
      <c r="F145" s="194" t="s">
        <v>2303</v>
      </c>
      <c r="G145" s="194" t="s">
        <v>2313</v>
      </c>
      <c r="H145" s="457"/>
    </row>
    <row r="146" spans="1:8" ht="15" customHeight="1">
      <c r="A146" s="202" t="s">
        <v>2575</v>
      </c>
      <c r="B146" s="183" t="s">
        <v>2576</v>
      </c>
      <c r="C146" s="184">
        <v>2</v>
      </c>
      <c r="D146" s="185" t="s">
        <v>2310</v>
      </c>
      <c r="E146" s="185" t="s">
        <v>2311</v>
      </c>
      <c r="F146" s="185" t="s">
        <v>2291</v>
      </c>
      <c r="G146" s="185" t="s">
        <v>2288</v>
      </c>
      <c r="H146" s="181"/>
    </row>
    <row r="147" spans="1:8" ht="15" customHeight="1">
      <c r="A147" s="202" t="s">
        <v>266</v>
      </c>
      <c r="B147" s="183" t="s">
        <v>2577</v>
      </c>
      <c r="C147" s="184">
        <v>2</v>
      </c>
      <c r="D147" s="185" t="s">
        <v>2310</v>
      </c>
      <c r="E147" s="185" t="s">
        <v>2311</v>
      </c>
      <c r="F147" s="185" t="s">
        <v>2291</v>
      </c>
      <c r="G147" s="185" t="s">
        <v>2313</v>
      </c>
      <c r="H147" s="181"/>
    </row>
    <row r="148" spans="1:8" ht="15" customHeight="1">
      <c r="A148" s="205" t="s">
        <v>2578</v>
      </c>
      <c r="B148" s="192" t="s">
        <v>2579</v>
      </c>
      <c r="C148" s="193">
        <v>2</v>
      </c>
      <c r="D148" s="194" t="s">
        <v>2310</v>
      </c>
      <c r="E148" s="194" t="s">
        <v>2311</v>
      </c>
      <c r="F148" s="194" t="s">
        <v>2291</v>
      </c>
      <c r="G148" s="194" t="s">
        <v>2288</v>
      </c>
      <c r="H148" s="181"/>
    </row>
    <row r="149" spans="1:8" ht="15" customHeight="1">
      <c r="A149" s="202" t="s">
        <v>2580</v>
      </c>
      <c r="B149" s="183" t="s">
        <v>2581</v>
      </c>
      <c r="C149" s="184">
        <v>3</v>
      </c>
      <c r="D149" s="185" t="s">
        <v>2285</v>
      </c>
      <c r="E149" s="185" t="s">
        <v>2286</v>
      </c>
      <c r="F149" s="185" t="s">
        <v>2291</v>
      </c>
      <c r="G149" s="185" t="s">
        <v>2288</v>
      </c>
      <c r="H149" s="181"/>
    </row>
    <row r="150" spans="1:8" ht="15" customHeight="1">
      <c r="A150" s="202" t="s">
        <v>2582</v>
      </c>
      <c r="B150" s="183" t="s">
        <v>2583</v>
      </c>
      <c r="C150" s="184">
        <v>4</v>
      </c>
      <c r="D150" s="185" t="s">
        <v>2294</v>
      </c>
      <c r="E150" s="185" t="s">
        <v>2295</v>
      </c>
      <c r="F150" s="185" t="s">
        <v>2296</v>
      </c>
      <c r="G150" s="185" t="s">
        <v>2313</v>
      </c>
      <c r="H150" s="181"/>
    </row>
    <row r="151" spans="1:8" ht="15" customHeight="1">
      <c r="A151" s="202" t="s">
        <v>2584</v>
      </c>
      <c r="B151" s="183" t="s">
        <v>2585</v>
      </c>
      <c r="C151" s="184">
        <v>4</v>
      </c>
      <c r="D151" s="185" t="s">
        <v>2294</v>
      </c>
      <c r="E151" s="185" t="s">
        <v>2295</v>
      </c>
      <c r="F151" s="185" t="s">
        <v>2296</v>
      </c>
      <c r="G151" s="185" t="s">
        <v>2288</v>
      </c>
      <c r="H151" s="181"/>
    </row>
    <row r="152" spans="1:8" ht="15" customHeight="1">
      <c r="A152" s="202" t="s">
        <v>2586</v>
      </c>
      <c r="B152" s="183" t="s">
        <v>2587</v>
      </c>
      <c r="C152" s="184">
        <v>4</v>
      </c>
      <c r="D152" s="185" t="s">
        <v>2294</v>
      </c>
      <c r="E152" s="185" t="s">
        <v>2295</v>
      </c>
      <c r="F152" s="185" t="s">
        <v>2296</v>
      </c>
      <c r="G152" s="185" t="s">
        <v>2288</v>
      </c>
      <c r="H152" s="181"/>
    </row>
    <row r="153" spans="1:8" ht="15" customHeight="1">
      <c r="A153" s="202" t="s">
        <v>2588</v>
      </c>
      <c r="B153" s="183" t="s">
        <v>2589</v>
      </c>
      <c r="C153" s="184">
        <v>4</v>
      </c>
      <c r="D153" s="185" t="s">
        <v>2294</v>
      </c>
      <c r="E153" s="185" t="s">
        <v>2295</v>
      </c>
      <c r="F153" s="185" t="s">
        <v>2296</v>
      </c>
      <c r="G153" s="185" t="s">
        <v>2288</v>
      </c>
      <c r="H153" s="181"/>
    </row>
    <row r="154" spans="1:8" ht="15" customHeight="1">
      <c r="A154" s="202" t="s">
        <v>2590</v>
      </c>
      <c r="B154" s="183" t="s">
        <v>2591</v>
      </c>
      <c r="C154" s="184">
        <v>4</v>
      </c>
      <c r="D154" s="185" t="s">
        <v>2294</v>
      </c>
      <c r="E154" s="185" t="s">
        <v>2295</v>
      </c>
      <c r="F154" s="185" t="s">
        <v>2296</v>
      </c>
      <c r="G154" s="185" t="s">
        <v>2288</v>
      </c>
      <c r="H154" s="181"/>
    </row>
    <row r="155" spans="1:8" ht="15" customHeight="1">
      <c r="A155" s="202" t="s">
        <v>2592</v>
      </c>
      <c r="B155" s="183" t="s">
        <v>2593</v>
      </c>
      <c r="C155" s="184">
        <v>4</v>
      </c>
      <c r="D155" s="185" t="s">
        <v>2294</v>
      </c>
      <c r="E155" s="185" t="s">
        <v>2295</v>
      </c>
      <c r="F155" s="185" t="s">
        <v>2296</v>
      </c>
      <c r="G155" s="185" t="s">
        <v>2288</v>
      </c>
      <c r="H155" s="181"/>
    </row>
    <row r="156" spans="1:8" ht="15" customHeight="1">
      <c r="A156" s="202" t="s">
        <v>2594</v>
      </c>
      <c r="B156" s="183" t="s">
        <v>2595</v>
      </c>
      <c r="C156" s="184">
        <v>5</v>
      </c>
      <c r="D156" s="185" t="s">
        <v>2301</v>
      </c>
      <c r="E156" s="185" t="s">
        <v>2302</v>
      </c>
      <c r="F156" s="185" t="s">
        <v>2303</v>
      </c>
      <c r="G156" s="185" t="s">
        <v>2313</v>
      </c>
      <c r="H156" s="181"/>
    </row>
    <row r="157" spans="1:8" ht="15" customHeight="1">
      <c r="A157" s="202" t="s">
        <v>2596</v>
      </c>
      <c r="B157" s="183" t="s">
        <v>2597</v>
      </c>
      <c r="C157" s="184">
        <v>5</v>
      </c>
      <c r="D157" s="185" t="s">
        <v>2301</v>
      </c>
      <c r="E157" s="185" t="s">
        <v>2302</v>
      </c>
      <c r="F157" s="185" t="s">
        <v>2303</v>
      </c>
      <c r="G157" s="185" t="s">
        <v>2313</v>
      </c>
      <c r="H157" s="181"/>
    </row>
    <row r="158" spans="1:8" ht="15" customHeight="1">
      <c r="A158" s="202" t="s">
        <v>2598</v>
      </c>
      <c r="B158" s="183" t="s">
        <v>2599</v>
      </c>
      <c r="C158" s="184">
        <v>5</v>
      </c>
      <c r="D158" s="185" t="s">
        <v>2301</v>
      </c>
      <c r="E158" s="185" t="s">
        <v>2302</v>
      </c>
      <c r="F158" s="185" t="s">
        <v>2303</v>
      </c>
      <c r="G158" s="185" t="s">
        <v>2313</v>
      </c>
      <c r="H158" s="181"/>
    </row>
    <row r="159" spans="1:8" ht="15" customHeight="1">
      <c r="A159" s="202" t="s">
        <v>2600</v>
      </c>
      <c r="B159" s="183" t="s">
        <v>2601</v>
      </c>
      <c r="C159" s="184">
        <v>5</v>
      </c>
      <c r="D159" s="185" t="s">
        <v>2301</v>
      </c>
      <c r="E159" s="185" t="s">
        <v>2302</v>
      </c>
      <c r="F159" s="185" t="s">
        <v>2303</v>
      </c>
      <c r="G159" s="185" t="s">
        <v>2313</v>
      </c>
      <c r="H159" s="181"/>
    </row>
    <row r="160" spans="1:8" ht="15" customHeight="1">
      <c r="A160" s="202" t="s">
        <v>2602</v>
      </c>
      <c r="B160" s="183" t="s">
        <v>2603</v>
      </c>
      <c r="C160" s="184">
        <v>5</v>
      </c>
      <c r="D160" s="185" t="s">
        <v>2301</v>
      </c>
      <c r="E160" s="185" t="s">
        <v>2302</v>
      </c>
      <c r="F160" s="185" t="s">
        <v>2303</v>
      </c>
      <c r="G160" s="185" t="s">
        <v>2313</v>
      </c>
      <c r="H160" s="181"/>
    </row>
    <row r="161" spans="1:8" ht="15" customHeight="1">
      <c r="A161" s="202" t="s">
        <v>2604</v>
      </c>
      <c r="B161" s="183" t="s">
        <v>2605</v>
      </c>
      <c r="C161" s="184">
        <v>5</v>
      </c>
      <c r="D161" s="185" t="s">
        <v>2301</v>
      </c>
      <c r="E161" s="185" t="s">
        <v>2302</v>
      </c>
      <c r="F161" s="185" t="s">
        <v>2303</v>
      </c>
      <c r="G161" s="185" t="s">
        <v>2313</v>
      </c>
      <c r="H161" s="181"/>
    </row>
    <row r="162" spans="1:8" ht="15" customHeight="1">
      <c r="A162" s="202" t="s">
        <v>2606</v>
      </c>
      <c r="B162" s="183" t="s">
        <v>2607</v>
      </c>
      <c r="C162" s="184">
        <v>5</v>
      </c>
      <c r="D162" s="185" t="s">
        <v>2301</v>
      </c>
      <c r="E162" s="185" t="s">
        <v>2302</v>
      </c>
      <c r="F162" s="185" t="s">
        <v>2303</v>
      </c>
      <c r="G162" s="185" t="s">
        <v>2288</v>
      </c>
      <c r="H162" s="181"/>
    </row>
    <row r="163" spans="1:8" ht="15" customHeight="1">
      <c r="A163" s="202" t="s">
        <v>2608</v>
      </c>
      <c r="B163" s="181" t="s">
        <v>2609</v>
      </c>
      <c r="C163" s="184">
        <v>5</v>
      </c>
      <c r="D163" s="185" t="s">
        <v>2301</v>
      </c>
      <c r="E163" s="185" t="s">
        <v>2302</v>
      </c>
      <c r="F163" s="185" t="s">
        <v>2303</v>
      </c>
      <c r="G163" s="185" t="s">
        <v>2288</v>
      </c>
      <c r="H163" s="181"/>
    </row>
    <row r="164" spans="1:8" ht="15" customHeight="1">
      <c r="A164" s="202" t="s">
        <v>2610</v>
      </c>
      <c r="B164" s="183" t="s">
        <v>2611</v>
      </c>
      <c r="C164" s="184">
        <v>5</v>
      </c>
      <c r="D164" s="185" t="s">
        <v>2301</v>
      </c>
      <c r="E164" s="185" t="s">
        <v>2302</v>
      </c>
      <c r="F164" s="185" t="s">
        <v>2303</v>
      </c>
      <c r="G164" s="185" t="s">
        <v>2288</v>
      </c>
      <c r="H164" s="181"/>
    </row>
    <row r="165" spans="1:8" ht="15" customHeight="1">
      <c r="A165" s="197" t="s">
        <v>317</v>
      </c>
      <c r="B165" s="178" t="s">
        <v>2612</v>
      </c>
      <c r="C165" s="179">
        <v>1</v>
      </c>
      <c r="D165" s="180" t="s">
        <v>2356</v>
      </c>
      <c r="E165" s="180" t="s">
        <v>2311</v>
      </c>
      <c r="F165" s="180" t="s">
        <v>2312</v>
      </c>
      <c r="G165" s="180" t="s">
        <v>2288</v>
      </c>
      <c r="H165" s="181"/>
    </row>
    <row r="166" spans="1:8" ht="15" customHeight="1">
      <c r="A166" s="197" t="s">
        <v>2613</v>
      </c>
      <c r="B166" s="178" t="s">
        <v>2614</v>
      </c>
      <c r="C166" s="179">
        <v>1</v>
      </c>
      <c r="D166" s="180" t="s">
        <v>2356</v>
      </c>
      <c r="E166" s="180" t="s">
        <v>2311</v>
      </c>
      <c r="F166" s="180" t="s">
        <v>2312</v>
      </c>
      <c r="G166" s="180" t="s">
        <v>2288</v>
      </c>
      <c r="H166" s="181"/>
    </row>
    <row r="167" spans="1:8" ht="15" customHeight="1">
      <c r="A167" s="197" t="s">
        <v>2615</v>
      </c>
      <c r="B167" s="178" t="s">
        <v>2616</v>
      </c>
      <c r="C167" s="179">
        <v>2</v>
      </c>
      <c r="D167" s="180" t="s">
        <v>2310</v>
      </c>
      <c r="E167" s="180" t="s">
        <v>2311</v>
      </c>
      <c r="F167" s="180" t="s">
        <v>2287</v>
      </c>
      <c r="G167" s="180" t="s">
        <v>2313</v>
      </c>
      <c r="H167" s="181"/>
    </row>
    <row r="168" spans="1:8" ht="15" customHeight="1">
      <c r="A168" s="202" t="s">
        <v>2617</v>
      </c>
      <c r="B168" s="183" t="s">
        <v>2618</v>
      </c>
      <c r="C168" s="184">
        <v>2</v>
      </c>
      <c r="D168" s="185" t="s">
        <v>2310</v>
      </c>
      <c r="E168" s="185" t="s">
        <v>2311</v>
      </c>
      <c r="F168" s="185" t="s">
        <v>2291</v>
      </c>
      <c r="G168" s="185" t="s">
        <v>2313</v>
      </c>
      <c r="H168" s="181"/>
    </row>
    <row r="169" spans="1:8" ht="15" customHeight="1">
      <c r="A169" s="197" t="s">
        <v>2619</v>
      </c>
      <c r="B169" s="178" t="s">
        <v>2620</v>
      </c>
      <c r="C169" s="179">
        <v>2</v>
      </c>
      <c r="D169" s="180" t="s">
        <v>2310</v>
      </c>
      <c r="E169" s="180" t="s">
        <v>2311</v>
      </c>
      <c r="F169" s="180" t="s">
        <v>2287</v>
      </c>
      <c r="G169" s="180" t="s">
        <v>2313</v>
      </c>
      <c r="H169" s="181"/>
    </row>
    <row r="170" spans="1:8" ht="15" customHeight="1">
      <c r="A170" s="197" t="s">
        <v>2621</v>
      </c>
      <c r="B170" s="178" t="s">
        <v>2622</v>
      </c>
      <c r="C170" s="179">
        <v>2</v>
      </c>
      <c r="D170" s="180" t="s">
        <v>2310</v>
      </c>
      <c r="E170" s="180" t="s">
        <v>2311</v>
      </c>
      <c r="F170" s="180" t="s">
        <v>2312</v>
      </c>
      <c r="G170" s="180" t="s">
        <v>2288</v>
      </c>
      <c r="H170" s="181"/>
    </row>
    <row r="171" spans="1:8" ht="15" customHeight="1">
      <c r="A171" s="202" t="s">
        <v>2623</v>
      </c>
      <c r="B171" s="183" t="s">
        <v>2624</v>
      </c>
      <c r="C171" s="184">
        <v>2</v>
      </c>
      <c r="D171" s="185" t="s">
        <v>2310</v>
      </c>
      <c r="E171" s="185" t="s">
        <v>2311</v>
      </c>
      <c r="F171" s="185" t="s">
        <v>2291</v>
      </c>
      <c r="G171" s="185" t="s">
        <v>2288</v>
      </c>
      <c r="H171" s="181"/>
    </row>
    <row r="172" spans="1:8" ht="15" customHeight="1">
      <c r="A172" s="202" t="s">
        <v>2625</v>
      </c>
      <c r="B172" s="183" t="s">
        <v>2626</v>
      </c>
      <c r="C172" s="184">
        <v>2</v>
      </c>
      <c r="D172" s="185" t="s">
        <v>2310</v>
      </c>
      <c r="E172" s="185" t="s">
        <v>2311</v>
      </c>
      <c r="F172" s="185" t="s">
        <v>2291</v>
      </c>
      <c r="G172" s="185" t="s">
        <v>2288</v>
      </c>
      <c r="H172" s="181"/>
    </row>
    <row r="173" spans="1:8" ht="15" customHeight="1">
      <c r="A173" s="202" t="s">
        <v>2627</v>
      </c>
      <c r="B173" s="183" t="s">
        <v>2628</v>
      </c>
      <c r="C173" s="184">
        <v>3</v>
      </c>
      <c r="D173" s="185" t="s">
        <v>2285</v>
      </c>
      <c r="E173" s="185" t="s">
        <v>2286</v>
      </c>
      <c r="F173" s="185" t="s">
        <v>2291</v>
      </c>
      <c r="G173" s="185" t="s">
        <v>2313</v>
      </c>
      <c r="H173" s="181"/>
    </row>
    <row r="174" spans="1:8" ht="15" customHeight="1">
      <c r="A174" s="202" t="s">
        <v>2629</v>
      </c>
      <c r="B174" s="183" t="s">
        <v>2630</v>
      </c>
      <c r="C174" s="184">
        <v>3</v>
      </c>
      <c r="D174" s="185" t="s">
        <v>2285</v>
      </c>
      <c r="E174" s="185" t="s">
        <v>2286</v>
      </c>
      <c r="F174" s="185" t="s">
        <v>2291</v>
      </c>
      <c r="G174" s="185" t="s">
        <v>2313</v>
      </c>
      <c r="H174" s="181"/>
    </row>
    <row r="175" spans="1:8" ht="15" customHeight="1">
      <c r="A175" s="202" t="s">
        <v>2631</v>
      </c>
      <c r="B175" s="183" t="s">
        <v>2632</v>
      </c>
      <c r="C175" s="184">
        <v>3</v>
      </c>
      <c r="D175" s="185" t="s">
        <v>2285</v>
      </c>
      <c r="E175" s="185" t="s">
        <v>2286</v>
      </c>
      <c r="F175" s="185" t="s">
        <v>2291</v>
      </c>
      <c r="G175" s="185" t="s">
        <v>2313</v>
      </c>
      <c r="H175" s="181"/>
    </row>
    <row r="176" spans="1:8" ht="15" customHeight="1">
      <c r="A176" s="202" t="s">
        <v>2633</v>
      </c>
      <c r="B176" s="183" t="s">
        <v>2634</v>
      </c>
      <c r="C176" s="184">
        <v>3</v>
      </c>
      <c r="D176" s="185" t="s">
        <v>2285</v>
      </c>
      <c r="E176" s="185" t="s">
        <v>2286</v>
      </c>
      <c r="F176" s="185" t="s">
        <v>2291</v>
      </c>
      <c r="G176" s="185" t="s">
        <v>2313</v>
      </c>
      <c r="H176" s="181"/>
    </row>
    <row r="177" spans="1:8" ht="15" customHeight="1">
      <c r="A177" s="202" t="s">
        <v>2635</v>
      </c>
      <c r="B177" s="183" t="s">
        <v>2636</v>
      </c>
      <c r="C177" s="184">
        <v>4</v>
      </c>
      <c r="D177" s="185" t="s">
        <v>2294</v>
      </c>
      <c r="E177" s="185" t="s">
        <v>2295</v>
      </c>
      <c r="F177" s="185" t="s">
        <v>2296</v>
      </c>
      <c r="G177" s="185" t="s">
        <v>2313</v>
      </c>
      <c r="H177" s="181"/>
    </row>
    <row r="178" spans="1:8" ht="15" customHeight="1">
      <c r="A178" s="202" t="s">
        <v>2637</v>
      </c>
      <c r="B178" s="183" t="s">
        <v>2638</v>
      </c>
      <c r="C178" s="184">
        <v>4</v>
      </c>
      <c r="D178" s="185" t="s">
        <v>2294</v>
      </c>
      <c r="E178" s="185" t="s">
        <v>2295</v>
      </c>
      <c r="F178" s="185" t="s">
        <v>2296</v>
      </c>
      <c r="G178" s="185" t="s">
        <v>2313</v>
      </c>
      <c r="H178" s="181"/>
    </row>
    <row r="179" spans="1:8" ht="15" customHeight="1">
      <c r="A179" s="202" t="s">
        <v>2639</v>
      </c>
      <c r="B179" s="183" t="s">
        <v>2640</v>
      </c>
      <c r="C179" s="184">
        <v>4</v>
      </c>
      <c r="D179" s="185" t="s">
        <v>2294</v>
      </c>
      <c r="E179" s="185" t="s">
        <v>2295</v>
      </c>
      <c r="F179" s="185" t="s">
        <v>2296</v>
      </c>
      <c r="G179" s="185" t="s">
        <v>2313</v>
      </c>
      <c r="H179" s="181"/>
    </row>
    <row r="180" spans="1:8" ht="15" customHeight="1">
      <c r="A180" s="202" t="s">
        <v>2641</v>
      </c>
      <c r="B180" s="183" t="s">
        <v>2642</v>
      </c>
      <c r="C180" s="184">
        <v>4</v>
      </c>
      <c r="D180" s="185" t="s">
        <v>2294</v>
      </c>
      <c r="E180" s="185" t="s">
        <v>2295</v>
      </c>
      <c r="F180" s="185" t="s">
        <v>2296</v>
      </c>
      <c r="G180" s="185" t="s">
        <v>2288</v>
      </c>
      <c r="H180" s="181"/>
    </row>
    <row r="181" spans="1:8" ht="15" customHeight="1">
      <c r="A181" s="202" t="s">
        <v>2643</v>
      </c>
      <c r="B181" s="183" t="s">
        <v>2644</v>
      </c>
      <c r="C181" s="184">
        <v>4</v>
      </c>
      <c r="D181" s="185" t="s">
        <v>2294</v>
      </c>
      <c r="E181" s="185" t="s">
        <v>2295</v>
      </c>
      <c r="F181" s="185" t="s">
        <v>2296</v>
      </c>
      <c r="G181" s="185" t="s">
        <v>2288</v>
      </c>
      <c r="H181" s="181"/>
    </row>
    <row r="182" spans="1:8" ht="15" customHeight="1">
      <c r="A182" s="202" t="s">
        <v>2645</v>
      </c>
      <c r="B182" s="183" t="s">
        <v>2646</v>
      </c>
      <c r="C182" s="184">
        <v>4</v>
      </c>
      <c r="D182" s="185" t="s">
        <v>2294</v>
      </c>
      <c r="E182" s="185" t="s">
        <v>2295</v>
      </c>
      <c r="F182" s="185" t="s">
        <v>2296</v>
      </c>
      <c r="G182" s="185" t="s">
        <v>2313</v>
      </c>
      <c r="H182" s="181"/>
    </row>
    <row r="183" spans="1:8" ht="15" customHeight="1">
      <c r="A183" s="202" t="s">
        <v>2647</v>
      </c>
      <c r="B183" s="183" t="s">
        <v>2648</v>
      </c>
      <c r="C183" s="184">
        <v>4</v>
      </c>
      <c r="D183" s="185" t="s">
        <v>2294</v>
      </c>
      <c r="E183" s="185" t="s">
        <v>2295</v>
      </c>
      <c r="F183" s="185" t="s">
        <v>2296</v>
      </c>
      <c r="G183" s="185" t="s">
        <v>2313</v>
      </c>
      <c r="H183" s="181"/>
    </row>
    <row r="184" spans="1:8" ht="15" customHeight="1">
      <c r="A184" s="202" t="s">
        <v>2649</v>
      </c>
      <c r="B184" s="183" t="s">
        <v>2650</v>
      </c>
      <c r="C184" s="184">
        <v>4</v>
      </c>
      <c r="D184" s="185" t="s">
        <v>2294</v>
      </c>
      <c r="E184" s="185" t="s">
        <v>2295</v>
      </c>
      <c r="F184" s="185" t="s">
        <v>2296</v>
      </c>
      <c r="G184" s="185" t="s">
        <v>2313</v>
      </c>
      <c r="H184" s="181"/>
    </row>
    <row r="185" spans="1:8" ht="15" customHeight="1">
      <c r="A185" s="202" t="s">
        <v>2651</v>
      </c>
      <c r="B185" s="183" t="s">
        <v>2652</v>
      </c>
      <c r="C185" s="184">
        <v>5</v>
      </c>
      <c r="D185" s="185" t="s">
        <v>2301</v>
      </c>
      <c r="E185" s="185" t="s">
        <v>2302</v>
      </c>
      <c r="F185" s="185" t="s">
        <v>2303</v>
      </c>
      <c r="G185" s="185" t="s">
        <v>2313</v>
      </c>
      <c r="H185" s="181"/>
    </row>
    <row r="186" spans="1:8" ht="15" customHeight="1">
      <c r="A186" s="202" t="s">
        <v>2653</v>
      </c>
      <c r="B186" s="183" t="s">
        <v>2654</v>
      </c>
      <c r="C186" s="184">
        <v>5</v>
      </c>
      <c r="D186" s="185" t="s">
        <v>2301</v>
      </c>
      <c r="E186" s="185" t="s">
        <v>2302</v>
      </c>
      <c r="F186" s="185" t="s">
        <v>2303</v>
      </c>
      <c r="G186" s="185" t="s">
        <v>2313</v>
      </c>
      <c r="H186" s="181"/>
    </row>
    <row r="187" spans="1:8" ht="15" customHeight="1">
      <c r="A187" s="202" t="s">
        <v>2655</v>
      </c>
      <c r="B187" s="183" t="s">
        <v>2656</v>
      </c>
      <c r="C187" s="184">
        <v>5</v>
      </c>
      <c r="D187" s="185" t="s">
        <v>2301</v>
      </c>
      <c r="E187" s="185" t="s">
        <v>2302</v>
      </c>
      <c r="F187" s="185" t="s">
        <v>2303</v>
      </c>
      <c r="G187" s="185" t="s">
        <v>2313</v>
      </c>
      <c r="H187" s="181"/>
    </row>
    <row r="188" spans="1:8" ht="15" customHeight="1">
      <c r="A188" s="202" t="s">
        <v>2657</v>
      </c>
      <c r="B188" s="183" t="s">
        <v>2658</v>
      </c>
      <c r="C188" s="184">
        <v>5</v>
      </c>
      <c r="D188" s="185" t="s">
        <v>2301</v>
      </c>
      <c r="E188" s="185" t="s">
        <v>2302</v>
      </c>
      <c r="F188" s="185" t="s">
        <v>2303</v>
      </c>
      <c r="G188" s="185" t="s">
        <v>2288</v>
      </c>
      <c r="H188" s="181"/>
    </row>
    <row r="189" spans="1:8" ht="15" customHeight="1">
      <c r="A189" s="197" t="s">
        <v>343</v>
      </c>
      <c r="B189" s="178" t="s">
        <v>2659</v>
      </c>
      <c r="C189" s="179">
        <v>2</v>
      </c>
      <c r="D189" s="180" t="s">
        <v>2310</v>
      </c>
      <c r="E189" s="180" t="s">
        <v>2311</v>
      </c>
      <c r="F189" s="180" t="s">
        <v>2312</v>
      </c>
      <c r="G189" s="180" t="s">
        <v>2288</v>
      </c>
      <c r="H189" s="181"/>
    </row>
    <row r="190" spans="1:8" ht="15" customHeight="1">
      <c r="A190" s="202" t="s">
        <v>2660</v>
      </c>
      <c r="B190" s="183" t="s">
        <v>2661</v>
      </c>
      <c r="C190" s="184">
        <v>2</v>
      </c>
      <c r="D190" s="185" t="s">
        <v>2310</v>
      </c>
      <c r="E190" s="185" t="s">
        <v>2311</v>
      </c>
      <c r="F190" s="185" t="s">
        <v>2291</v>
      </c>
      <c r="G190" s="185" t="s">
        <v>2313</v>
      </c>
      <c r="H190" s="181"/>
    </row>
    <row r="191" spans="1:8" ht="15" customHeight="1">
      <c r="A191" s="202" t="s">
        <v>2662</v>
      </c>
      <c r="B191" s="183" t="s">
        <v>2663</v>
      </c>
      <c r="C191" s="184">
        <v>2</v>
      </c>
      <c r="D191" s="185" t="s">
        <v>2310</v>
      </c>
      <c r="E191" s="185" t="s">
        <v>2311</v>
      </c>
      <c r="F191" s="185" t="s">
        <v>2291</v>
      </c>
      <c r="G191" s="185" t="s">
        <v>2313</v>
      </c>
      <c r="H191" s="181"/>
    </row>
    <row r="192" spans="1:8" ht="15" customHeight="1">
      <c r="A192" s="202" t="s">
        <v>2664</v>
      </c>
      <c r="B192" s="183" t="s">
        <v>2665</v>
      </c>
      <c r="C192" s="184">
        <v>2</v>
      </c>
      <c r="D192" s="185" t="s">
        <v>2310</v>
      </c>
      <c r="E192" s="185" t="s">
        <v>2311</v>
      </c>
      <c r="F192" s="185" t="s">
        <v>2291</v>
      </c>
      <c r="G192" s="185" t="s">
        <v>2313</v>
      </c>
      <c r="H192" s="181"/>
    </row>
    <row r="193" spans="1:8" ht="15" customHeight="1">
      <c r="A193" s="202" t="s">
        <v>2666</v>
      </c>
      <c r="B193" s="183" t="s">
        <v>2667</v>
      </c>
      <c r="C193" s="184">
        <v>3</v>
      </c>
      <c r="D193" s="185" t="s">
        <v>2285</v>
      </c>
      <c r="E193" s="185" t="s">
        <v>2286</v>
      </c>
      <c r="F193" s="185" t="s">
        <v>2291</v>
      </c>
      <c r="G193" s="185" t="s">
        <v>2313</v>
      </c>
      <c r="H193" s="181"/>
    </row>
    <row r="194" spans="1:8" ht="15" customHeight="1">
      <c r="A194" s="202" t="s">
        <v>2668</v>
      </c>
      <c r="B194" s="183" t="s">
        <v>2669</v>
      </c>
      <c r="C194" s="184">
        <v>3</v>
      </c>
      <c r="D194" s="185" t="s">
        <v>2285</v>
      </c>
      <c r="E194" s="185" t="s">
        <v>2286</v>
      </c>
      <c r="F194" s="185" t="s">
        <v>2291</v>
      </c>
      <c r="G194" s="185" t="s">
        <v>2313</v>
      </c>
      <c r="H194" s="181"/>
    </row>
    <row r="195" spans="1:8" ht="15" customHeight="1">
      <c r="A195" s="202" t="s">
        <v>2670</v>
      </c>
      <c r="B195" s="183" t="s">
        <v>2671</v>
      </c>
      <c r="C195" s="184">
        <v>3</v>
      </c>
      <c r="D195" s="185" t="s">
        <v>2285</v>
      </c>
      <c r="E195" s="185" t="s">
        <v>2286</v>
      </c>
      <c r="F195" s="185" t="s">
        <v>2291</v>
      </c>
      <c r="G195" s="185" t="s">
        <v>2313</v>
      </c>
      <c r="H195" s="181"/>
    </row>
    <row r="196" spans="1:8" ht="15" customHeight="1">
      <c r="A196" s="202" t="s">
        <v>2672</v>
      </c>
      <c r="B196" s="183" t="s">
        <v>2673</v>
      </c>
      <c r="C196" s="184">
        <v>3</v>
      </c>
      <c r="D196" s="185" t="s">
        <v>2285</v>
      </c>
      <c r="E196" s="185" t="s">
        <v>2286</v>
      </c>
      <c r="F196" s="185" t="s">
        <v>2291</v>
      </c>
      <c r="G196" s="185" t="s">
        <v>2313</v>
      </c>
      <c r="H196" s="181"/>
    </row>
    <row r="197" spans="1:8" ht="15" customHeight="1">
      <c r="A197" s="202" t="s">
        <v>2674</v>
      </c>
      <c r="B197" s="183" t="s">
        <v>2675</v>
      </c>
      <c r="C197" s="184">
        <v>3</v>
      </c>
      <c r="D197" s="185" t="s">
        <v>2285</v>
      </c>
      <c r="E197" s="185" t="s">
        <v>2286</v>
      </c>
      <c r="F197" s="185" t="s">
        <v>2291</v>
      </c>
      <c r="G197" s="185" t="s">
        <v>2288</v>
      </c>
      <c r="H197" s="181"/>
    </row>
    <row r="198" spans="1:8" ht="15" customHeight="1">
      <c r="A198" s="202" t="s">
        <v>2676</v>
      </c>
      <c r="B198" s="183" t="s">
        <v>2677</v>
      </c>
      <c r="C198" s="184">
        <v>4</v>
      </c>
      <c r="D198" s="185" t="s">
        <v>2294</v>
      </c>
      <c r="E198" s="185" t="s">
        <v>2295</v>
      </c>
      <c r="F198" s="185" t="s">
        <v>2296</v>
      </c>
      <c r="G198" s="185" t="s">
        <v>2313</v>
      </c>
      <c r="H198" s="181"/>
    </row>
    <row r="199" spans="1:8" ht="15" customHeight="1">
      <c r="A199" s="202" t="s">
        <v>2678</v>
      </c>
      <c r="B199" s="183" t="s">
        <v>2679</v>
      </c>
      <c r="C199" s="184">
        <v>4</v>
      </c>
      <c r="D199" s="185" t="s">
        <v>2294</v>
      </c>
      <c r="E199" s="185" t="s">
        <v>2295</v>
      </c>
      <c r="F199" s="185" t="s">
        <v>2296</v>
      </c>
      <c r="G199" s="185" t="s">
        <v>2313</v>
      </c>
      <c r="H199" s="181"/>
    </row>
    <row r="200" spans="1:8" ht="15" customHeight="1">
      <c r="A200" s="202" t="s">
        <v>2680</v>
      </c>
      <c r="B200" s="183" t="s">
        <v>2681</v>
      </c>
      <c r="C200" s="184">
        <v>4</v>
      </c>
      <c r="D200" s="185" t="s">
        <v>2294</v>
      </c>
      <c r="E200" s="185" t="s">
        <v>2295</v>
      </c>
      <c r="F200" s="185" t="s">
        <v>2296</v>
      </c>
      <c r="G200" s="185" t="s">
        <v>2313</v>
      </c>
      <c r="H200" s="181"/>
    </row>
    <row r="201" spans="1:8" ht="15" customHeight="1">
      <c r="A201" s="202" t="s">
        <v>2682</v>
      </c>
      <c r="B201" s="183" t="s">
        <v>2683</v>
      </c>
      <c r="C201" s="184">
        <v>4</v>
      </c>
      <c r="D201" s="185" t="s">
        <v>2294</v>
      </c>
      <c r="E201" s="185" t="s">
        <v>2295</v>
      </c>
      <c r="F201" s="185" t="s">
        <v>2296</v>
      </c>
      <c r="G201" s="185" t="s">
        <v>2313</v>
      </c>
      <c r="H201" s="181"/>
    </row>
    <row r="202" spans="1:8" ht="15" customHeight="1">
      <c r="A202" s="202" t="s">
        <v>2684</v>
      </c>
      <c r="B202" s="181" t="s">
        <v>2685</v>
      </c>
      <c r="C202" s="184">
        <v>4</v>
      </c>
      <c r="D202" s="185" t="s">
        <v>2294</v>
      </c>
      <c r="E202" s="185" t="s">
        <v>2295</v>
      </c>
      <c r="F202" s="185" t="s">
        <v>2296</v>
      </c>
      <c r="G202" s="185" t="s">
        <v>2313</v>
      </c>
      <c r="H202" s="181"/>
    </row>
    <row r="203" spans="1:8" ht="15" customHeight="1">
      <c r="A203" s="202" t="s">
        <v>2686</v>
      </c>
      <c r="B203" s="181" t="s">
        <v>2687</v>
      </c>
      <c r="C203" s="184">
        <v>4</v>
      </c>
      <c r="D203" s="185" t="s">
        <v>2294</v>
      </c>
      <c r="E203" s="185" t="s">
        <v>2295</v>
      </c>
      <c r="F203" s="185" t="s">
        <v>2296</v>
      </c>
      <c r="G203" s="185" t="s">
        <v>2313</v>
      </c>
      <c r="H203" s="181"/>
    </row>
    <row r="204" spans="1:8" ht="15" customHeight="1">
      <c r="A204" s="202" t="s">
        <v>2688</v>
      </c>
      <c r="B204" s="183" t="s">
        <v>2689</v>
      </c>
      <c r="C204" s="184">
        <v>4</v>
      </c>
      <c r="D204" s="185" t="s">
        <v>2294</v>
      </c>
      <c r="E204" s="185" t="s">
        <v>2295</v>
      </c>
      <c r="F204" s="185" t="s">
        <v>2296</v>
      </c>
      <c r="G204" s="185" t="s">
        <v>2313</v>
      </c>
      <c r="H204" s="181"/>
    </row>
    <row r="205" spans="1:8" ht="15" customHeight="1">
      <c r="A205" s="202" t="s">
        <v>2690</v>
      </c>
      <c r="B205" s="183" t="s">
        <v>2691</v>
      </c>
      <c r="C205" s="184">
        <v>4</v>
      </c>
      <c r="D205" s="185" t="s">
        <v>2294</v>
      </c>
      <c r="E205" s="185" t="s">
        <v>2295</v>
      </c>
      <c r="F205" s="185" t="s">
        <v>2296</v>
      </c>
      <c r="G205" s="185" t="s">
        <v>2288</v>
      </c>
      <c r="H205" s="181"/>
    </row>
    <row r="206" spans="1:8" ht="15" customHeight="1">
      <c r="A206" s="202" t="s">
        <v>2692</v>
      </c>
      <c r="B206" s="183" t="s">
        <v>2683</v>
      </c>
      <c r="C206" s="184">
        <v>5</v>
      </c>
      <c r="D206" s="185" t="s">
        <v>2301</v>
      </c>
      <c r="E206" s="185" t="s">
        <v>2302</v>
      </c>
      <c r="F206" s="185" t="s">
        <v>2303</v>
      </c>
      <c r="G206" s="185" t="s">
        <v>2313</v>
      </c>
      <c r="H206" s="181"/>
    </row>
    <row r="207" spans="1:8" ht="15" customHeight="1">
      <c r="A207" s="202" t="s">
        <v>2693</v>
      </c>
      <c r="B207" s="183" t="s">
        <v>2694</v>
      </c>
      <c r="C207" s="184">
        <v>5</v>
      </c>
      <c r="D207" s="185" t="s">
        <v>2301</v>
      </c>
      <c r="E207" s="185" t="s">
        <v>2302</v>
      </c>
      <c r="F207" s="185" t="s">
        <v>2303</v>
      </c>
      <c r="G207" s="185" t="s">
        <v>2313</v>
      </c>
      <c r="H207" s="181"/>
    </row>
    <row r="208" spans="1:8" ht="15" customHeight="1">
      <c r="A208" s="202" t="s">
        <v>2695</v>
      </c>
      <c r="B208" s="183" t="s">
        <v>2696</v>
      </c>
      <c r="C208" s="184">
        <v>5</v>
      </c>
      <c r="D208" s="185" t="s">
        <v>2301</v>
      </c>
      <c r="E208" s="185" t="s">
        <v>2302</v>
      </c>
      <c r="F208" s="185" t="s">
        <v>2303</v>
      </c>
      <c r="G208" s="185" t="s">
        <v>2313</v>
      </c>
      <c r="H208" s="181"/>
    </row>
    <row r="209" spans="1:8" ht="15" customHeight="1">
      <c r="A209" s="202" t="s">
        <v>2697</v>
      </c>
      <c r="B209" s="181" t="s">
        <v>2698</v>
      </c>
      <c r="C209" s="184">
        <v>5</v>
      </c>
      <c r="D209" s="185" t="s">
        <v>2301</v>
      </c>
      <c r="E209" s="185" t="s">
        <v>2302</v>
      </c>
      <c r="F209" s="185" t="s">
        <v>2303</v>
      </c>
      <c r="G209" s="185" t="s">
        <v>2313</v>
      </c>
      <c r="H209" s="181"/>
    </row>
    <row r="210" spans="1:8" ht="15" customHeight="1">
      <c r="A210" s="202" t="s">
        <v>2699</v>
      </c>
      <c r="B210" s="183" t="s">
        <v>2700</v>
      </c>
      <c r="C210" s="184">
        <v>5</v>
      </c>
      <c r="D210" s="185" t="s">
        <v>2301</v>
      </c>
      <c r="E210" s="185" t="s">
        <v>2302</v>
      </c>
      <c r="F210" s="185" t="s">
        <v>2303</v>
      </c>
      <c r="G210" s="185" t="s">
        <v>2313</v>
      </c>
      <c r="H210" s="181"/>
    </row>
    <row r="211" spans="1:8" ht="15" customHeight="1">
      <c r="A211" s="202" t="s">
        <v>2701</v>
      </c>
      <c r="B211" s="183" t="s">
        <v>2702</v>
      </c>
      <c r="C211" s="184">
        <v>5</v>
      </c>
      <c r="D211" s="185" t="s">
        <v>2301</v>
      </c>
      <c r="E211" s="185" t="s">
        <v>2302</v>
      </c>
      <c r="F211" s="185" t="s">
        <v>2303</v>
      </c>
      <c r="G211" s="185" t="s">
        <v>2313</v>
      </c>
      <c r="H211" s="196" t="s">
        <v>2703</v>
      </c>
    </row>
    <row r="212" spans="1:8" ht="15" customHeight="1">
      <c r="A212" s="197" t="s">
        <v>389</v>
      </c>
      <c r="B212" s="178" t="s">
        <v>2704</v>
      </c>
      <c r="C212" s="179">
        <v>1</v>
      </c>
      <c r="D212" s="180" t="s">
        <v>2356</v>
      </c>
      <c r="E212" s="180" t="s">
        <v>2311</v>
      </c>
      <c r="F212" s="180" t="s">
        <v>2312</v>
      </c>
      <c r="G212" s="180" t="s">
        <v>2288</v>
      </c>
      <c r="H212" s="181"/>
    </row>
    <row r="213" spans="1:8" s="1" customFormat="1" ht="15" customHeight="1">
      <c r="A213" s="197" t="s">
        <v>2705</v>
      </c>
      <c r="B213" s="178" t="s">
        <v>2706</v>
      </c>
      <c r="C213" s="179">
        <v>1</v>
      </c>
      <c r="D213" s="180" t="s">
        <v>2356</v>
      </c>
      <c r="E213" s="180" t="s">
        <v>2311</v>
      </c>
      <c r="F213" s="180" t="s">
        <v>2312</v>
      </c>
      <c r="G213" s="180" t="s">
        <v>2288</v>
      </c>
      <c r="H213" s="181"/>
    </row>
    <row r="214" spans="1:8" ht="15" customHeight="1">
      <c r="A214" s="197" t="s">
        <v>2707</v>
      </c>
      <c r="B214" s="178" t="s">
        <v>2708</v>
      </c>
      <c r="C214" s="179">
        <v>2</v>
      </c>
      <c r="D214" s="180" t="s">
        <v>2310</v>
      </c>
      <c r="E214" s="180" t="s">
        <v>2311</v>
      </c>
      <c r="F214" s="180" t="s">
        <v>2312</v>
      </c>
      <c r="G214" s="180" t="s">
        <v>2313</v>
      </c>
      <c r="H214" s="181"/>
    </row>
    <row r="215" spans="1:8" ht="15" customHeight="1">
      <c r="A215" s="197" t="s">
        <v>2709</v>
      </c>
      <c r="B215" s="178" t="s">
        <v>2710</v>
      </c>
      <c r="C215" s="179">
        <v>2</v>
      </c>
      <c r="D215" s="180" t="s">
        <v>2310</v>
      </c>
      <c r="E215" s="180" t="s">
        <v>2311</v>
      </c>
      <c r="F215" s="180" t="s">
        <v>2312</v>
      </c>
      <c r="G215" s="180" t="s">
        <v>2288</v>
      </c>
      <c r="H215" s="181"/>
    </row>
    <row r="216" spans="1:8" ht="15" customHeight="1">
      <c r="A216" s="197" t="s">
        <v>2711</v>
      </c>
      <c r="B216" s="178" t="s">
        <v>2712</v>
      </c>
      <c r="C216" s="179">
        <v>2</v>
      </c>
      <c r="D216" s="180" t="s">
        <v>2310</v>
      </c>
      <c r="E216" s="180" t="s">
        <v>2311</v>
      </c>
      <c r="F216" s="180" t="s">
        <v>2312</v>
      </c>
      <c r="G216" s="180" t="s">
        <v>2288</v>
      </c>
      <c r="H216" s="181"/>
    </row>
    <row r="217" spans="1:8" ht="15" customHeight="1">
      <c r="A217" s="197" t="s">
        <v>2713</v>
      </c>
      <c r="B217" s="178" t="s">
        <v>2714</v>
      </c>
      <c r="C217" s="179">
        <v>2</v>
      </c>
      <c r="D217" s="180" t="s">
        <v>2310</v>
      </c>
      <c r="E217" s="180" t="s">
        <v>2311</v>
      </c>
      <c r="F217" s="180" t="s">
        <v>2312</v>
      </c>
      <c r="G217" s="180" t="s">
        <v>2288</v>
      </c>
      <c r="H217" s="181"/>
    </row>
    <row r="218" spans="1:8" ht="15" customHeight="1">
      <c r="A218" s="197" t="s">
        <v>2715</v>
      </c>
      <c r="B218" s="178" t="s">
        <v>2716</v>
      </c>
      <c r="C218" s="179">
        <v>2</v>
      </c>
      <c r="D218" s="180" t="s">
        <v>2310</v>
      </c>
      <c r="E218" s="180" t="s">
        <v>2311</v>
      </c>
      <c r="F218" s="180" t="s">
        <v>2312</v>
      </c>
      <c r="G218" s="180" t="s">
        <v>2288</v>
      </c>
      <c r="H218" s="181"/>
    </row>
    <row r="219" spans="1:8" ht="15" customHeight="1">
      <c r="A219" s="197" t="s">
        <v>2717</v>
      </c>
      <c r="B219" s="178" t="s">
        <v>2718</v>
      </c>
      <c r="C219" s="179">
        <v>2</v>
      </c>
      <c r="D219" s="180" t="s">
        <v>2310</v>
      </c>
      <c r="E219" s="180" t="s">
        <v>2311</v>
      </c>
      <c r="F219" s="180" t="s">
        <v>2312</v>
      </c>
      <c r="G219" s="180" t="s">
        <v>2288</v>
      </c>
      <c r="H219" s="181"/>
    </row>
    <row r="220" spans="1:8" ht="15" customHeight="1">
      <c r="A220" s="202" t="s">
        <v>2719</v>
      </c>
      <c r="B220" s="183" t="s">
        <v>2720</v>
      </c>
      <c r="C220" s="184">
        <v>3</v>
      </c>
      <c r="D220" s="185" t="s">
        <v>2285</v>
      </c>
      <c r="E220" s="185" t="s">
        <v>2286</v>
      </c>
      <c r="F220" s="185" t="s">
        <v>2291</v>
      </c>
      <c r="G220" s="185" t="s">
        <v>2288</v>
      </c>
      <c r="H220" s="181"/>
    </row>
    <row r="221" spans="1:8" ht="15" customHeight="1">
      <c r="A221" s="202" t="s">
        <v>2721</v>
      </c>
      <c r="B221" s="183" t="s">
        <v>2722</v>
      </c>
      <c r="C221" s="184">
        <v>4</v>
      </c>
      <c r="D221" s="185" t="s">
        <v>2294</v>
      </c>
      <c r="E221" s="185" t="s">
        <v>2295</v>
      </c>
      <c r="F221" s="185" t="s">
        <v>2296</v>
      </c>
      <c r="G221" s="185" t="s">
        <v>2288</v>
      </c>
      <c r="H221" s="181"/>
    </row>
    <row r="222" spans="1:8" ht="15" customHeight="1">
      <c r="A222" s="202" t="s">
        <v>2723</v>
      </c>
      <c r="B222" s="183" t="s">
        <v>2724</v>
      </c>
      <c r="C222" s="184">
        <v>4</v>
      </c>
      <c r="D222" s="185" t="s">
        <v>2294</v>
      </c>
      <c r="E222" s="185" t="s">
        <v>2295</v>
      </c>
      <c r="F222" s="185" t="s">
        <v>2296</v>
      </c>
      <c r="G222" s="185" t="s">
        <v>2313</v>
      </c>
      <c r="H222" s="181"/>
    </row>
    <row r="223" spans="1:8" ht="15" customHeight="1">
      <c r="A223" s="202" t="s">
        <v>2725</v>
      </c>
      <c r="B223" s="181" t="s">
        <v>2726</v>
      </c>
      <c r="C223" s="184">
        <v>5</v>
      </c>
      <c r="D223" s="185" t="s">
        <v>2301</v>
      </c>
      <c r="E223" s="185" t="s">
        <v>2302</v>
      </c>
      <c r="F223" s="185" t="s">
        <v>2303</v>
      </c>
      <c r="G223" s="185" t="s">
        <v>2313</v>
      </c>
      <c r="H223" s="181"/>
    </row>
    <row r="224" spans="1:8" ht="15" customHeight="1">
      <c r="A224" s="202" t="s">
        <v>2727</v>
      </c>
      <c r="B224" s="183" t="s">
        <v>2728</v>
      </c>
      <c r="C224" s="184">
        <v>5</v>
      </c>
      <c r="D224" s="185" t="s">
        <v>2301</v>
      </c>
      <c r="E224" s="185" t="s">
        <v>2302</v>
      </c>
      <c r="F224" s="185" t="s">
        <v>2303</v>
      </c>
      <c r="G224" s="185" t="s">
        <v>2313</v>
      </c>
      <c r="H224" s="181"/>
    </row>
    <row r="225" spans="1:8" ht="15" customHeight="1">
      <c r="A225" s="202" t="s">
        <v>2729</v>
      </c>
      <c r="B225" s="183" t="s">
        <v>2730</v>
      </c>
      <c r="C225" s="184">
        <v>5</v>
      </c>
      <c r="D225" s="185" t="s">
        <v>2301</v>
      </c>
      <c r="E225" s="185" t="s">
        <v>2302</v>
      </c>
      <c r="F225" s="185" t="s">
        <v>2303</v>
      </c>
      <c r="G225" s="185" t="s">
        <v>2313</v>
      </c>
      <c r="H225" s="181"/>
    </row>
    <row r="226" spans="1:8" ht="15" customHeight="1">
      <c r="A226" s="202" t="s">
        <v>403</v>
      </c>
      <c r="B226" s="183" t="s">
        <v>2731</v>
      </c>
      <c r="C226" s="203">
        <v>2</v>
      </c>
      <c r="D226" s="204" t="s">
        <v>2310</v>
      </c>
      <c r="E226" s="204" t="s">
        <v>2311</v>
      </c>
      <c r="F226" s="204" t="s">
        <v>2291</v>
      </c>
      <c r="G226" s="204" t="s">
        <v>2313</v>
      </c>
      <c r="H226" s="181"/>
    </row>
    <row r="227" spans="1:8" ht="15" customHeight="1">
      <c r="A227" s="202" t="s">
        <v>2732</v>
      </c>
      <c r="B227" s="183" t="s">
        <v>2733</v>
      </c>
      <c r="C227" s="203">
        <v>2</v>
      </c>
      <c r="D227" s="204" t="s">
        <v>2310</v>
      </c>
      <c r="E227" s="204" t="s">
        <v>2311</v>
      </c>
      <c r="F227" s="204" t="s">
        <v>2291</v>
      </c>
      <c r="G227" s="204" t="s">
        <v>2313</v>
      </c>
      <c r="H227" s="181"/>
    </row>
    <row r="228" spans="1:8" ht="15" customHeight="1">
      <c r="A228" s="202" t="s">
        <v>2734</v>
      </c>
      <c r="B228" s="183" t="s">
        <v>2735</v>
      </c>
      <c r="C228" s="203">
        <v>2</v>
      </c>
      <c r="D228" s="204" t="s">
        <v>2310</v>
      </c>
      <c r="E228" s="204" t="s">
        <v>2311</v>
      </c>
      <c r="F228" s="204" t="s">
        <v>2291</v>
      </c>
      <c r="G228" s="204" t="s">
        <v>2313</v>
      </c>
      <c r="H228" s="181"/>
    </row>
    <row r="229" spans="1:8" ht="15" customHeight="1">
      <c r="A229" s="202" t="s">
        <v>2736</v>
      </c>
      <c r="B229" s="183" t="s">
        <v>2737</v>
      </c>
      <c r="C229" s="203">
        <v>2</v>
      </c>
      <c r="D229" s="204" t="s">
        <v>2310</v>
      </c>
      <c r="E229" s="204" t="s">
        <v>2311</v>
      </c>
      <c r="F229" s="204" t="s">
        <v>2291</v>
      </c>
      <c r="G229" s="204" t="s">
        <v>2313</v>
      </c>
      <c r="H229" s="181"/>
    </row>
    <row r="230" spans="1:8" ht="15" customHeight="1">
      <c r="A230" s="202" t="s">
        <v>2738</v>
      </c>
      <c r="B230" s="183" t="s">
        <v>2739</v>
      </c>
      <c r="C230" s="203">
        <v>3</v>
      </c>
      <c r="D230" s="204" t="s">
        <v>2285</v>
      </c>
      <c r="E230" s="204" t="s">
        <v>2286</v>
      </c>
      <c r="F230" s="204" t="s">
        <v>2291</v>
      </c>
      <c r="G230" s="204" t="s">
        <v>2313</v>
      </c>
      <c r="H230" s="181"/>
    </row>
    <row r="231" spans="1:8" ht="15" customHeight="1">
      <c r="A231" s="202" t="s">
        <v>2740</v>
      </c>
      <c r="B231" s="183" t="s">
        <v>2741</v>
      </c>
      <c r="C231" s="203">
        <v>3</v>
      </c>
      <c r="D231" s="204" t="s">
        <v>2285</v>
      </c>
      <c r="E231" s="204" t="s">
        <v>2286</v>
      </c>
      <c r="F231" s="204" t="s">
        <v>2291</v>
      </c>
      <c r="G231" s="204" t="s">
        <v>2313</v>
      </c>
      <c r="H231" s="181"/>
    </row>
    <row r="232" spans="1:8" ht="15" customHeight="1">
      <c r="A232" s="202" t="s">
        <v>2742</v>
      </c>
      <c r="B232" s="183" t="s">
        <v>2743</v>
      </c>
      <c r="C232" s="203">
        <v>3</v>
      </c>
      <c r="D232" s="204" t="s">
        <v>2285</v>
      </c>
      <c r="E232" s="204" t="s">
        <v>2286</v>
      </c>
      <c r="F232" s="204" t="s">
        <v>2291</v>
      </c>
      <c r="G232" s="204" t="s">
        <v>2313</v>
      </c>
      <c r="H232" s="181"/>
    </row>
    <row r="233" spans="1:8" ht="15" customHeight="1">
      <c r="A233" s="202" t="s">
        <v>2744</v>
      </c>
      <c r="B233" s="183" t="s">
        <v>2745</v>
      </c>
      <c r="C233" s="203">
        <v>3</v>
      </c>
      <c r="D233" s="204" t="s">
        <v>2285</v>
      </c>
      <c r="E233" s="204" t="s">
        <v>2286</v>
      </c>
      <c r="F233" s="204" t="s">
        <v>2291</v>
      </c>
      <c r="G233" s="204" t="s">
        <v>2313</v>
      </c>
      <c r="H233" s="181"/>
    </row>
    <row r="234" spans="1:8" ht="15" customHeight="1">
      <c r="A234" s="202" t="s">
        <v>2746</v>
      </c>
      <c r="B234" s="183" t="s">
        <v>2747</v>
      </c>
      <c r="C234" s="203">
        <v>3</v>
      </c>
      <c r="D234" s="204" t="s">
        <v>2285</v>
      </c>
      <c r="E234" s="204" t="s">
        <v>2286</v>
      </c>
      <c r="F234" s="204" t="s">
        <v>2291</v>
      </c>
      <c r="G234" s="204" t="s">
        <v>2313</v>
      </c>
      <c r="H234" s="181"/>
    </row>
    <row r="235" spans="1:8" ht="15" customHeight="1">
      <c r="A235" s="202" t="s">
        <v>2748</v>
      </c>
      <c r="B235" s="183" t="s">
        <v>2749</v>
      </c>
      <c r="C235" s="203">
        <v>4</v>
      </c>
      <c r="D235" s="204" t="s">
        <v>2294</v>
      </c>
      <c r="E235" s="204" t="s">
        <v>2295</v>
      </c>
      <c r="F235" s="204" t="s">
        <v>2296</v>
      </c>
      <c r="G235" s="204" t="s">
        <v>2313</v>
      </c>
      <c r="H235" s="181"/>
    </row>
    <row r="236" spans="1:8" ht="15" customHeight="1">
      <c r="A236" s="202" t="s">
        <v>2750</v>
      </c>
      <c r="B236" s="183" t="s">
        <v>2745</v>
      </c>
      <c r="C236" s="203">
        <v>4</v>
      </c>
      <c r="D236" s="204" t="s">
        <v>2294</v>
      </c>
      <c r="E236" s="204" t="s">
        <v>2295</v>
      </c>
      <c r="F236" s="204" t="s">
        <v>2296</v>
      </c>
      <c r="G236" s="204" t="s">
        <v>2313</v>
      </c>
      <c r="H236" s="181"/>
    </row>
    <row r="237" spans="1:8" ht="15" customHeight="1">
      <c r="A237" s="202" t="s">
        <v>2751</v>
      </c>
      <c r="B237" s="183" t="s">
        <v>2752</v>
      </c>
      <c r="C237" s="203">
        <v>4</v>
      </c>
      <c r="D237" s="204" t="s">
        <v>2294</v>
      </c>
      <c r="E237" s="204" t="s">
        <v>2295</v>
      </c>
      <c r="F237" s="204" t="s">
        <v>2296</v>
      </c>
      <c r="G237" s="204" t="s">
        <v>2313</v>
      </c>
      <c r="H237" s="181"/>
    </row>
    <row r="238" spans="1:8" ht="15" customHeight="1">
      <c r="A238" s="202" t="s">
        <v>2753</v>
      </c>
      <c r="B238" s="183" t="s">
        <v>2754</v>
      </c>
      <c r="C238" s="203">
        <v>4</v>
      </c>
      <c r="D238" s="204" t="s">
        <v>2294</v>
      </c>
      <c r="E238" s="204" t="s">
        <v>2295</v>
      </c>
      <c r="F238" s="204" t="s">
        <v>2296</v>
      </c>
      <c r="G238" s="204" t="s">
        <v>2313</v>
      </c>
      <c r="H238" s="181"/>
    </row>
    <row r="239" spans="1:8" ht="15" customHeight="1">
      <c r="A239" s="202" t="s">
        <v>2755</v>
      </c>
      <c r="B239" s="183" t="s">
        <v>2741</v>
      </c>
      <c r="C239" s="203">
        <v>4</v>
      </c>
      <c r="D239" s="204" t="s">
        <v>2294</v>
      </c>
      <c r="E239" s="204" t="s">
        <v>2295</v>
      </c>
      <c r="F239" s="204" t="s">
        <v>2296</v>
      </c>
      <c r="G239" s="204" t="s">
        <v>2313</v>
      </c>
      <c r="H239" s="181"/>
    </row>
    <row r="240" spans="1:8" ht="15" customHeight="1">
      <c r="A240" s="202" t="s">
        <v>2756</v>
      </c>
      <c r="B240" s="206" t="s">
        <v>2757</v>
      </c>
      <c r="C240" s="203">
        <v>4</v>
      </c>
      <c r="D240" s="204" t="s">
        <v>2294</v>
      </c>
      <c r="E240" s="204" t="s">
        <v>2295</v>
      </c>
      <c r="F240" s="204" t="s">
        <v>2296</v>
      </c>
      <c r="G240" s="204" t="s">
        <v>2313</v>
      </c>
      <c r="H240" s="181"/>
    </row>
    <row r="241" spans="1:8" ht="15" customHeight="1">
      <c r="A241" s="202" t="s">
        <v>2758</v>
      </c>
      <c r="B241" s="206" t="s">
        <v>2759</v>
      </c>
      <c r="C241" s="203">
        <v>4</v>
      </c>
      <c r="D241" s="204" t="s">
        <v>2294</v>
      </c>
      <c r="E241" s="204" t="s">
        <v>2295</v>
      </c>
      <c r="F241" s="204" t="s">
        <v>2296</v>
      </c>
      <c r="G241" s="204" t="s">
        <v>2313</v>
      </c>
      <c r="H241" s="181"/>
    </row>
    <row r="242" spans="1:8" ht="15" customHeight="1">
      <c r="A242" s="202" t="s">
        <v>2760</v>
      </c>
      <c r="B242" s="206" t="s">
        <v>2761</v>
      </c>
      <c r="C242" s="203">
        <v>4</v>
      </c>
      <c r="D242" s="204" t="s">
        <v>2294</v>
      </c>
      <c r="E242" s="204" t="s">
        <v>2295</v>
      </c>
      <c r="F242" s="204" t="s">
        <v>2296</v>
      </c>
      <c r="G242" s="204" t="s">
        <v>2313</v>
      </c>
      <c r="H242" s="181"/>
    </row>
    <row r="243" spans="1:8" ht="15" customHeight="1">
      <c r="A243" s="202" t="s">
        <v>2762</v>
      </c>
      <c r="B243" s="206" t="s">
        <v>2763</v>
      </c>
      <c r="C243" s="203">
        <v>4</v>
      </c>
      <c r="D243" s="204" t="s">
        <v>2294</v>
      </c>
      <c r="E243" s="204" t="s">
        <v>2295</v>
      </c>
      <c r="F243" s="204" t="s">
        <v>2296</v>
      </c>
      <c r="G243" s="204" t="s">
        <v>2288</v>
      </c>
      <c r="H243" s="181"/>
    </row>
    <row r="244" spans="1:8" ht="15" customHeight="1">
      <c r="A244" s="202" t="s">
        <v>2764</v>
      </c>
      <c r="B244" s="206" t="s">
        <v>2765</v>
      </c>
      <c r="C244" s="203">
        <v>4</v>
      </c>
      <c r="D244" s="204" t="s">
        <v>2294</v>
      </c>
      <c r="E244" s="204" t="s">
        <v>2295</v>
      </c>
      <c r="F244" s="204" t="s">
        <v>2296</v>
      </c>
      <c r="G244" s="204" t="s">
        <v>2288</v>
      </c>
      <c r="H244" s="181"/>
    </row>
    <row r="245" spans="1:8" ht="15" customHeight="1">
      <c r="A245" s="202" t="s">
        <v>2766</v>
      </c>
      <c r="B245" s="206" t="s">
        <v>2767</v>
      </c>
      <c r="C245" s="203">
        <v>4</v>
      </c>
      <c r="D245" s="204" t="s">
        <v>2294</v>
      </c>
      <c r="E245" s="204" t="s">
        <v>2295</v>
      </c>
      <c r="F245" s="204" t="s">
        <v>2296</v>
      </c>
      <c r="G245" s="204" t="s">
        <v>2288</v>
      </c>
      <c r="H245" s="181"/>
    </row>
    <row r="246" spans="1:8" ht="15" customHeight="1">
      <c r="A246" s="202" t="s">
        <v>2768</v>
      </c>
      <c r="B246" s="206" t="s">
        <v>2769</v>
      </c>
      <c r="C246" s="203">
        <v>4</v>
      </c>
      <c r="D246" s="204" t="s">
        <v>2294</v>
      </c>
      <c r="E246" s="204" t="s">
        <v>2295</v>
      </c>
      <c r="F246" s="204" t="s">
        <v>2296</v>
      </c>
      <c r="G246" s="204" t="s">
        <v>2288</v>
      </c>
      <c r="H246" s="181"/>
    </row>
    <row r="247" spans="1:8" ht="15" customHeight="1">
      <c r="A247" s="202" t="s">
        <v>2770</v>
      </c>
      <c r="B247" s="206" t="s">
        <v>2771</v>
      </c>
      <c r="C247" s="203">
        <v>4</v>
      </c>
      <c r="D247" s="204" t="s">
        <v>2294</v>
      </c>
      <c r="E247" s="204" t="s">
        <v>2295</v>
      </c>
      <c r="F247" s="204" t="s">
        <v>2296</v>
      </c>
      <c r="G247" s="204" t="s">
        <v>2288</v>
      </c>
      <c r="H247" s="181"/>
    </row>
    <row r="248" spans="1:8" ht="15" customHeight="1">
      <c r="A248" s="202" t="s">
        <v>2772</v>
      </c>
      <c r="B248" s="206" t="s">
        <v>2773</v>
      </c>
      <c r="C248" s="203">
        <v>4</v>
      </c>
      <c r="D248" s="204" t="s">
        <v>2294</v>
      </c>
      <c r="E248" s="204" t="s">
        <v>2295</v>
      </c>
      <c r="F248" s="204" t="s">
        <v>2296</v>
      </c>
      <c r="G248" s="204" t="s">
        <v>2313</v>
      </c>
      <c r="H248" s="181"/>
    </row>
    <row r="249" spans="1:8" ht="15" customHeight="1">
      <c r="A249" s="202" t="s">
        <v>2774</v>
      </c>
      <c r="B249" s="207" t="s">
        <v>2775</v>
      </c>
      <c r="C249" s="203">
        <v>5</v>
      </c>
      <c r="D249" s="204" t="s">
        <v>2301</v>
      </c>
      <c r="E249" s="204" t="s">
        <v>2302</v>
      </c>
      <c r="F249" s="204" t="s">
        <v>2303</v>
      </c>
      <c r="G249" s="204" t="s">
        <v>2313</v>
      </c>
      <c r="H249" s="181"/>
    </row>
    <row r="250" spans="1:8" ht="15" customHeight="1">
      <c r="A250" s="202" t="s">
        <v>2776</v>
      </c>
      <c r="B250" s="207" t="s">
        <v>2777</v>
      </c>
      <c r="C250" s="203">
        <v>5</v>
      </c>
      <c r="D250" s="204" t="s">
        <v>2301</v>
      </c>
      <c r="E250" s="204" t="s">
        <v>2302</v>
      </c>
      <c r="F250" s="204" t="s">
        <v>2303</v>
      </c>
      <c r="G250" s="204" t="s">
        <v>2313</v>
      </c>
      <c r="H250" s="181"/>
    </row>
    <row r="251" spans="1:8" ht="15" customHeight="1">
      <c r="A251" s="202" t="s">
        <v>2778</v>
      </c>
      <c r="B251" s="207" t="s">
        <v>2779</v>
      </c>
      <c r="C251" s="203">
        <v>5</v>
      </c>
      <c r="D251" s="204" t="s">
        <v>2301</v>
      </c>
      <c r="E251" s="204" t="s">
        <v>2302</v>
      </c>
      <c r="F251" s="204" t="s">
        <v>2303</v>
      </c>
      <c r="G251" s="204" t="s">
        <v>2313</v>
      </c>
      <c r="H251" s="181"/>
    </row>
    <row r="252" spans="1:8" ht="15" customHeight="1">
      <c r="A252" s="202" t="s">
        <v>2780</v>
      </c>
      <c r="B252" s="207" t="s">
        <v>1958</v>
      </c>
      <c r="C252" s="203">
        <v>5</v>
      </c>
      <c r="D252" s="204" t="s">
        <v>2301</v>
      </c>
      <c r="E252" s="204" t="s">
        <v>2302</v>
      </c>
      <c r="F252" s="204" t="s">
        <v>2303</v>
      </c>
      <c r="G252" s="204" t="s">
        <v>2313</v>
      </c>
      <c r="H252" s="181"/>
    </row>
    <row r="253" spans="1:8" ht="15" customHeight="1">
      <c r="A253" s="202" t="s">
        <v>2781</v>
      </c>
      <c r="B253" s="207" t="s">
        <v>2782</v>
      </c>
      <c r="C253" s="203">
        <v>5</v>
      </c>
      <c r="D253" s="204" t="s">
        <v>2301</v>
      </c>
      <c r="E253" s="204" t="s">
        <v>2302</v>
      </c>
      <c r="F253" s="204" t="s">
        <v>2303</v>
      </c>
      <c r="G253" s="204" t="s">
        <v>2313</v>
      </c>
      <c r="H253" s="181"/>
    </row>
    <row r="254" spans="1:8" ht="15" customHeight="1">
      <c r="A254" s="202" t="s">
        <v>2783</v>
      </c>
      <c r="B254" s="207" t="s">
        <v>2784</v>
      </c>
      <c r="C254" s="203">
        <v>5</v>
      </c>
      <c r="D254" s="204" t="s">
        <v>2301</v>
      </c>
      <c r="E254" s="204" t="s">
        <v>2302</v>
      </c>
      <c r="F254" s="204" t="s">
        <v>2303</v>
      </c>
      <c r="G254" s="204" t="s">
        <v>2313</v>
      </c>
      <c r="H254" s="181"/>
    </row>
    <row r="255" spans="1:8" ht="15" customHeight="1">
      <c r="A255" s="202" t="s">
        <v>2785</v>
      </c>
      <c r="B255" s="207" t="s">
        <v>2786</v>
      </c>
      <c r="C255" s="203">
        <v>5</v>
      </c>
      <c r="D255" s="204" t="s">
        <v>2301</v>
      </c>
      <c r="E255" s="204" t="s">
        <v>2302</v>
      </c>
      <c r="F255" s="204" t="s">
        <v>2303</v>
      </c>
      <c r="G255" s="204" t="s">
        <v>2313</v>
      </c>
      <c r="H255" s="181"/>
    </row>
    <row r="256" spans="1:8" ht="15" customHeight="1">
      <c r="A256" s="202" t="s">
        <v>2787</v>
      </c>
      <c r="B256" s="207" t="s">
        <v>2788</v>
      </c>
      <c r="C256" s="203">
        <v>5</v>
      </c>
      <c r="D256" s="204" t="s">
        <v>2301</v>
      </c>
      <c r="E256" s="204" t="s">
        <v>2302</v>
      </c>
      <c r="F256" s="204" t="s">
        <v>2303</v>
      </c>
      <c r="G256" s="204" t="s">
        <v>2313</v>
      </c>
      <c r="H256" s="181"/>
    </row>
    <row r="257" spans="1:8" ht="15" customHeight="1">
      <c r="A257" s="202" t="s">
        <v>2789</v>
      </c>
      <c r="B257" s="207" t="s">
        <v>2790</v>
      </c>
      <c r="C257" s="203">
        <v>5</v>
      </c>
      <c r="D257" s="204" t="s">
        <v>2301</v>
      </c>
      <c r="E257" s="204" t="s">
        <v>2302</v>
      </c>
      <c r="F257" s="204" t="s">
        <v>2303</v>
      </c>
      <c r="G257" s="204" t="s">
        <v>2313</v>
      </c>
      <c r="H257" s="181"/>
    </row>
    <row r="258" spans="1:8" ht="15" customHeight="1">
      <c r="A258" s="202" t="s">
        <v>2791</v>
      </c>
      <c r="B258" s="206" t="s">
        <v>2792</v>
      </c>
      <c r="C258" s="203">
        <v>5</v>
      </c>
      <c r="D258" s="204" t="s">
        <v>2301</v>
      </c>
      <c r="E258" s="204" t="s">
        <v>2302</v>
      </c>
      <c r="F258" s="204" t="s">
        <v>2303</v>
      </c>
      <c r="G258" s="204" t="s">
        <v>2313</v>
      </c>
      <c r="H258" s="181"/>
    </row>
    <row r="259" spans="1:8" ht="15" customHeight="1">
      <c r="A259" s="202" t="s">
        <v>2793</v>
      </c>
      <c r="B259" s="206" t="s">
        <v>2794</v>
      </c>
      <c r="C259" s="203">
        <v>5</v>
      </c>
      <c r="D259" s="204" t="s">
        <v>2301</v>
      </c>
      <c r="E259" s="204" t="s">
        <v>2302</v>
      </c>
      <c r="F259" s="204" t="s">
        <v>2303</v>
      </c>
      <c r="G259" s="204" t="s">
        <v>2313</v>
      </c>
      <c r="H259" s="181"/>
    </row>
    <row r="260" spans="1:8" ht="15" customHeight="1">
      <c r="A260" s="202" t="s">
        <v>2795</v>
      </c>
      <c r="B260" s="206" t="s">
        <v>2773</v>
      </c>
      <c r="C260" s="203">
        <v>5</v>
      </c>
      <c r="D260" s="204" t="s">
        <v>2301</v>
      </c>
      <c r="E260" s="204" t="s">
        <v>2302</v>
      </c>
      <c r="F260" s="204" t="s">
        <v>2303</v>
      </c>
      <c r="G260" s="204" t="s">
        <v>2313</v>
      </c>
      <c r="H260" s="181"/>
    </row>
    <row r="261" spans="1:8" ht="15" customHeight="1">
      <c r="A261" s="202" t="s">
        <v>2796</v>
      </c>
      <c r="B261" s="206" t="s">
        <v>2797</v>
      </c>
      <c r="C261" s="203">
        <v>5</v>
      </c>
      <c r="D261" s="204" t="s">
        <v>2301</v>
      </c>
      <c r="E261" s="204" t="s">
        <v>2302</v>
      </c>
      <c r="F261" s="204" t="s">
        <v>2303</v>
      </c>
      <c r="G261" s="204" t="s">
        <v>2313</v>
      </c>
      <c r="H261" s="181"/>
    </row>
    <row r="262" spans="1:8" ht="15" customHeight="1">
      <c r="A262" s="202" t="s">
        <v>2798</v>
      </c>
      <c r="B262" s="206" t="s">
        <v>2799</v>
      </c>
      <c r="C262" s="203">
        <v>5</v>
      </c>
      <c r="D262" s="204" t="s">
        <v>2301</v>
      </c>
      <c r="E262" s="204" t="s">
        <v>2302</v>
      </c>
      <c r="F262" s="204" t="s">
        <v>2303</v>
      </c>
      <c r="G262" s="204" t="s">
        <v>2313</v>
      </c>
      <c r="H262" s="181"/>
    </row>
    <row r="263" spans="1:8" ht="15" customHeight="1">
      <c r="A263" s="202" t="s">
        <v>2800</v>
      </c>
      <c r="B263" s="206" t="s">
        <v>2801</v>
      </c>
      <c r="C263" s="203">
        <v>5</v>
      </c>
      <c r="D263" s="204" t="s">
        <v>2301</v>
      </c>
      <c r="E263" s="204" t="s">
        <v>2302</v>
      </c>
      <c r="F263" s="204" t="s">
        <v>2303</v>
      </c>
      <c r="G263" s="204" t="s">
        <v>2313</v>
      </c>
      <c r="H263" s="181"/>
    </row>
    <row r="264" spans="1:8" ht="15" customHeight="1">
      <c r="A264" s="202" t="s">
        <v>2802</v>
      </c>
      <c r="B264" s="206" t="s">
        <v>2803</v>
      </c>
      <c r="C264" s="203">
        <v>5</v>
      </c>
      <c r="D264" s="204" t="s">
        <v>2301</v>
      </c>
      <c r="E264" s="204" t="s">
        <v>2302</v>
      </c>
      <c r="F264" s="204" t="s">
        <v>2303</v>
      </c>
      <c r="G264" s="204" t="s">
        <v>2313</v>
      </c>
      <c r="H264" s="181"/>
    </row>
    <row r="265" spans="1:8" ht="15" customHeight="1">
      <c r="A265" s="205" t="s">
        <v>2804</v>
      </c>
      <c r="B265" s="208" t="s">
        <v>2805</v>
      </c>
      <c r="C265" s="209">
        <v>5</v>
      </c>
      <c r="D265" s="210" t="s">
        <v>2301</v>
      </c>
      <c r="E265" s="210" t="s">
        <v>2302</v>
      </c>
      <c r="F265" s="210" t="s">
        <v>2303</v>
      </c>
      <c r="G265" s="210" t="s">
        <v>2313</v>
      </c>
      <c r="H265" s="181"/>
    </row>
    <row r="266" spans="1:8" ht="15" customHeight="1">
      <c r="A266" s="197" t="s">
        <v>471</v>
      </c>
      <c r="B266" s="178" t="s">
        <v>2806</v>
      </c>
      <c r="C266" s="179">
        <v>2</v>
      </c>
      <c r="D266" s="180" t="s">
        <v>2310</v>
      </c>
      <c r="E266" s="180" t="s">
        <v>2311</v>
      </c>
      <c r="F266" s="180" t="s">
        <v>2312</v>
      </c>
      <c r="G266" s="180" t="s">
        <v>2313</v>
      </c>
      <c r="H266" s="181"/>
    </row>
    <row r="267" spans="1:8" ht="15" customHeight="1">
      <c r="A267" s="197" t="s">
        <v>2807</v>
      </c>
      <c r="B267" s="178" t="s">
        <v>2808</v>
      </c>
      <c r="C267" s="179">
        <v>2</v>
      </c>
      <c r="D267" s="180" t="s">
        <v>2310</v>
      </c>
      <c r="E267" s="180" t="s">
        <v>2311</v>
      </c>
      <c r="F267" s="180" t="s">
        <v>2312</v>
      </c>
      <c r="G267" s="180" t="s">
        <v>2313</v>
      </c>
      <c r="H267" s="181"/>
    </row>
    <row r="268" spans="1:8" ht="15" customHeight="1">
      <c r="A268" s="197" t="s">
        <v>2809</v>
      </c>
      <c r="B268" s="211" t="s">
        <v>2810</v>
      </c>
      <c r="C268" s="179">
        <v>2</v>
      </c>
      <c r="D268" s="180" t="s">
        <v>2310</v>
      </c>
      <c r="E268" s="180" t="s">
        <v>2311</v>
      </c>
      <c r="F268" s="180" t="s">
        <v>2312</v>
      </c>
      <c r="G268" s="180" t="s">
        <v>2313</v>
      </c>
      <c r="H268" s="181"/>
    </row>
    <row r="269" spans="1:8" ht="15" customHeight="1">
      <c r="A269" s="202" t="s">
        <v>2811</v>
      </c>
      <c r="B269" s="181" t="s">
        <v>2812</v>
      </c>
      <c r="C269" s="184">
        <v>2</v>
      </c>
      <c r="D269" s="185" t="s">
        <v>2310</v>
      </c>
      <c r="E269" s="185" t="s">
        <v>2311</v>
      </c>
      <c r="F269" s="185" t="s">
        <v>2291</v>
      </c>
      <c r="G269" s="185" t="s">
        <v>2288</v>
      </c>
      <c r="H269" s="181"/>
    </row>
    <row r="270" spans="1:8" ht="15" customHeight="1">
      <c r="A270" s="202" t="s">
        <v>2813</v>
      </c>
      <c r="B270" s="181" t="s">
        <v>2814</v>
      </c>
      <c r="C270" s="184">
        <v>2</v>
      </c>
      <c r="D270" s="185" t="s">
        <v>2310</v>
      </c>
      <c r="E270" s="185" t="s">
        <v>2311</v>
      </c>
      <c r="F270" s="185" t="s">
        <v>2291</v>
      </c>
      <c r="G270" s="185" t="s">
        <v>2288</v>
      </c>
      <c r="H270" s="181"/>
    </row>
    <row r="271" spans="1:8" ht="15" customHeight="1">
      <c r="A271" s="202" t="s">
        <v>2815</v>
      </c>
      <c r="B271" s="181" t="s">
        <v>2816</v>
      </c>
      <c r="C271" s="184">
        <v>2</v>
      </c>
      <c r="D271" s="185" t="s">
        <v>2310</v>
      </c>
      <c r="E271" s="185" t="s">
        <v>2311</v>
      </c>
      <c r="F271" s="185" t="s">
        <v>2291</v>
      </c>
      <c r="G271" s="185" t="s">
        <v>2288</v>
      </c>
      <c r="H271" s="181"/>
    </row>
    <row r="272" spans="1:8" ht="15" customHeight="1">
      <c r="A272" s="202" t="s">
        <v>2817</v>
      </c>
      <c r="B272" s="181" t="s">
        <v>2818</v>
      </c>
      <c r="C272" s="184">
        <v>2</v>
      </c>
      <c r="D272" s="185" t="s">
        <v>2310</v>
      </c>
      <c r="E272" s="185" t="s">
        <v>2311</v>
      </c>
      <c r="F272" s="185" t="s">
        <v>2291</v>
      </c>
      <c r="G272" s="185" t="s">
        <v>2288</v>
      </c>
      <c r="H272" s="181"/>
    </row>
    <row r="273" spans="1:8" ht="15" customHeight="1">
      <c r="A273" s="197" t="s">
        <v>2819</v>
      </c>
      <c r="B273" s="211" t="s">
        <v>2820</v>
      </c>
      <c r="C273" s="179">
        <v>2</v>
      </c>
      <c r="D273" s="180" t="s">
        <v>2310</v>
      </c>
      <c r="E273" s="180" t="s">
        <v>2311</v>
      </c>
      <c r="F273" s="180" t="s">
        <v>2821</v>
      </c>
      <c r="G273" s="180" t="s">
        <v>2288</v>
      </c>
      <c r="H273" s="181"/>
    </row>
    <row r="274" spans="1:8" ht="15" customHeight="1">
      <c r="A274" s="202" t="s">
        <v>2822</v>
      </c>
      <c r="B274" s="181" t="s">
        <v>2823</v>
      </c>
      <c r="C274" s="184">
        <v>2</v>
      </c>
      <c r="D274" s="185" t="s">
        <v>2310</v>
      </c>
      <c r="E274" s="185" t="s">
        <v>2311</v>
      </c>
      <c r="F274" s="185" t="s">
        <v>2291</v>
      </c>
      <c r="G274" s="185" t="s">
        <v>2288</v>
      </c>
      <c r="H274" s="181"/>
    </row>
    <row r="275" spans="1:8" ht="15" customHeight="1">
      <c r="A275" s="202" t="s">
        <v>2824</v>
      </c>
      <c r="B275" s="181" t="s">
        <v>2825</v>
      </c>
      <c r="C275" s="184">
        <v>3</v>
      </c>
      <c r="D275" s="185" t="s">
        <v>2285</v>
      </c>
      <c r="E275" s="185" t="s">
        <v>2286</v>
      </c>
      <c r="F275" s="185" t="s">
        <v>2291</v>
      </c>
      <c r="G275" s="185" t="s">
        <v>2288</v>
      </c>
      <c r="H275" s="181"/>
    </row>
    <row r="276" spans="1:8" ht="15" customHeight="1">
      <c r="A276" s="202" t="s">
        <v>2826</v>
      </c>
      <c r="B276" s="181" t="s">
        <v>2827</v>
      </c>
      <c r="C276" s="184">
        <v>4</v>
      </c>
      <c r="D276" s="185" t="s">
        <v>2294</v>
      </c>
      <c r="E276" s="185" t="s">
        <v>2295</v>
      </c>
      <c r="F276" s="185" t="s">
        <v>2296</v>
      </c>
      <c r="G276" s="185" t="s">
        <v>2288</v>
      </c>
      <c r="H276" s="181"/>
    </row>
    <row r="277" spans="1:8" ht="15" customHeight="1">
      <c r="A277" s="212" t="s">
        <v>2828</v>
      </c>
      <c r="B277" s="213" t="s">
        <v>2829</v>
      </c>
      <c r="C277" s="214">
        <v>4</v>
      </c>
      <c r="D277" s="215" t="s">
        <v>2294</v>
      </c>
      <c r="E277" s="215" t="s">
        <v>2295</v>
      </c>
      <c r="F277" s="215" t="s">
        <v>2296</v>
      </c>
      <c r="G277" s="215" t="s">
        <v>2288</v>
      </c>
      <c r="H277" s="216" t="s">
        <v>2830</v>
      </c>
    </row>
    <row r="278" spans="1:8" ht="15" customHeight="1">
      <c r="A278" s="202" t="s">
        <v>2831</v>
      </c>
      <c r="B278" s="181" t="s">
        <v>2832</v>
      </c>
      <c r="C278" s="184">
        <v>4</v>
      </c>
      <c r="D278" s="185" t="s">
        <v>2294</v>
      </c>
      <c r="E278" s="185" t="s">
        <v>2295</v>
      </c>
      <c r="F278" s="185" t="s">
        <v>2296</v>
      </c>
      <c r="G278" s="185" t="s">
        <v>2288</v>
      </c>
      <c r="H278" s="181"/>
    </row>
    <row r="279" spans="1:8" ht="15" customHeight="1">
      <c r="A279" s="202" t="s">
        <v>2833</v>
      </c>
      <c r="B279" s="181" t="s">
        <v>2834</v>
      </c>
      <c r="C279" s="184">
        <v>4</v>
      </c>
      <c r="D279" s="185" t="s">
        <v>2294</v>
      </c>
      <c r="E279" s="185" t="s">
        <v>2295</v>
      </c>
      <c r="F279" s="185" t="s">
        <v>2296</v>
      </c>
      <c r="G279" s="185" t="s">
        <v>2288</v>
      </c>
      <c r="H279" s="181"/>
    </row>
    <row r="280" spans="1:8" ht="15" customHeight="1">
      <c r="A280" s="202" t="s">
        <v>2835</v>
      </c>
      <c r="B280" s="181" t="s">
        <v>2836</v>
      </c>
      <c r="C280" s="184">
        <v>4</v>
      </c>
      <c r="D280" s="185" t="s">
        <v>2294</v>
      </c>
      <c r="E280" s="185" t="s">
        <v>2295</v>
      </c>
      <c r="F280" s="185" t="s">
        <v>2296</v>
      </c>
      <c r="G280" s="185" t="s">
        <v>2313</v>
      </c>
      <c r="H280" s="181"/>
    </row>
    <row r="281" spans="1:8" ht="15" customHeight="1">
      <c r="A281" s="202" t="s">
        <v>2837</v>
      </c>
      <c r="B281" s="181" t="s">
        <v>2838</v>
      </c>
      <c r="C281" s="184">
        <v>5</v>
      </c>
      <c r="D281" s="185" t="s">
        <v>2301</v>
      </c>
      <c r="E281" s="185" t="s">
        <v>2302</v>
      </c>
      <c r="F281" s="185" t="s">
        <v>2303</v>
      </c>
      <c r="G281" s="185" t="s">
        <v>2288</v>
      </c>
      <c r="H281" s="181"/>
    </row>
    <row r="282" spans="1:8" ht="15" customHeight="1">
      <c r="A282" s="202" t="s">
        <v>2839</v>
      </c>
      <c r="B282" s="181" t="s">
        <v>2840</v>
      </c>
      <c r="C282" s="184">
        <v>5</v>
      </c>
      <c r="D282" s="185" t="s">
        <v>2301</v>
      </c>
      <c r="E282" s="185" t="s">
        <v>2302</v>
      </c>
      <c r="F282" s="185" t="s">
        <v>2303</v>
      </c>
      <c r="G282" s="185" t="s">
        <v>2313</v>
      </c>
      <c r="H282" s="181"/>
    </row>
    <row r="283" spans="1:8" ht="15" customHeight="1">
      <c r="A283" s="202" t="s">
        <v>2841</v>
      </c>
      <c r="B283" s="181" t="s">
        <v>2842</v>
      </c>
      <c r="C283" s="184">
        <v>5</v>
      </c>
      <c r="D283" s="185" t="s">
        <v>2301</v>
      </c>
      <c r="E283" s="185" t="s">
        <v>2302</v>
      </c>
      <c r="F283" s="185" t="s">
        <v>2303</v>
      </c>
      <c r="G283" s="185" t="s">
        <v>2313</v>
      </c>
      <c r="H283" s="181"/>
    </row>
    <row r="284" spans="1:8" ht="15" customHeight="1">
      <c r="A284" s="202" t="s">
        <v>2843</v>
      </c>
      <c r="B284" s="181" t="s">
        <v>2844</v>
      </c>
      <c r="C284" s="184">
        <v>5</v>
      </c>
      <c r="D284" s="185" t="s">
        <v>2301</v>
      </c>
      <c r="E284" s="185" t="s">
        <v>2302</v>
      </c>
      <c r="F284" s="185" t="s">
        <v>2303</v>
      </c>
      <c r="G284" s="185" t="s">
        <v>2313</v>
      </c>
      <c r="H284" s="181"/>
    </row>
    <row r="285" spans="1:8" ht="15" customHeight="1">
      <c r="A285" s="205" t="s">
        <v>2845</v>
      </c>
      <c r="B285" s="192" t="s">
        <v>2846</v>
      </c>
      <c r="C285" s="193">
        <v>5</v>
      </c>
      <c r="D285" s="194" t="s">
        <v>2301</v>
      </c>
      <c r="E285" s="194" t="s">
        <v>2302</v>
      </c>
      <c r="F285" s="194" t="s">
        <v>2303</v>
      </c>
      <c r="G285" s="194" t="s">
        <v>2313</v>
      </c>
      <c r="H285" s="217"/>
    </row>
    <row r="286" spans="1:8" ht="15" customHeight="1">
      <c r="A286" s="202" t="s">
        <v>2847</v>
      </c>
      <c r="B286" s="181" t="s">
        <v>2848</v>
      </c>
      <c r="C286" s="184">
        <v>5</v>
      </c>
      <c r="D286" s="185" t="s">
        <v>2301</v>
      </c>
      <c r="E286" s="185" t="s">
        <v>2302</v>
      </c>
      <c r="F286" s="185" t="s">
        <v>2303</v>
      </c>
      <c r="G286" s="185" t="s">
        <v>2313</v>
      </c>
      <c r="H286" s="181"/>
    </row>
    <row r="287" spans="1:8" ht="15" customHeight="1">
      <c r="A287" s="202" t="s">
        <v>2849</v>
      </c>
      <c r="B287" s="183" t="s">
        <v>2850</v>
      </c>
      <c r="C287" s="184">
        <v>5</v>
      </c>
      <c r="D287" s="185" t="s">
        <v>2301</v>
      </c>
      <c r="E287" s="185" t="s">
        <v>2302</v>
      </c>
      <c r="F287" s="185" t="s">
        <v>2303</v>
      </c>
      <c r="G287" s="185" t="s">
        <v>2313</v>
      </c>
      <c r="H287" s="181"/>
    </row>
    <row r="288" spans="1:8" ht="15" customHeight="1">
      <c r="A288" s="202" t="s">
        <v>2851</v>
      </c>
      <c r="B288" s="181" t="s">
        <v>2852</v>
      </c>
      <c r="C288" s="184">
        <v>5</v>
      </c>
      <c r="D288" s="185" t="s">
        <v>2301</v>
      </c>
      <c r="E288" s="185" t="s">
        <v>2302</v>
      </c>
      <c r="F288" s="185" t="s">
        <v>2303</v>
      </c>
      <c r="G288" s="185" t="s">
        <v>2313</v>
      </c>
      <c r="H288" s="181"/>
    </row>
    <row r="289" spans="1:8" ht="15" customHeight="1">
      <c r="A289" s="202" t="s">
        <v>2853</v>
      </c>
      <c r="B289" s="181" t="s">
        <v>2836</v>
      </c>
      <c r="C289" s="184">
        <v>5</v>
      </c>
      <c r="D289" s="185" t="s">
        <v>2301</v>
      </c>
      <c r="E289" s="185" t="s">
        <v>2302</v>
      </c>
      <c r="F289" s="185" t="s">
        <v>2303</v>
      </c>
      <c r="G289" s="185" t="s">
        <v>2313</v>
      </c>
      <c r="H289" s="181"/>
    </row>
    <row r="290" spans="1:8" ht="15" customHeight="1">
      <c r="A290" s="202" t="s">
        <v>2854</v>
      </c>
      <c r="B290" s="181" t="s">
        <v>2855</v>
      </c>
      <c r="C290" s="184">
        <v>5</v>
      </c>
      <c r="D290" s="185" t="s">
        <v>2301</v>
      </c>
      <c r="E290" s="185" t="s">
        <v>2302</v>
      </c>
      <c r="F290" s="185" t="s">
        <v>2303</v>
      </c>
      <c r="G290" s="185" t="s">
        <v>2313</v>
      </c>
      <c r="H290" s="181"/>
    </row>
    <row r="291" spans="1:8" ht="15" customHeight="1">
      <c r="A291" s="202" t="s">
        <v>2856</v>
      </c>
      <c r="B291" s="181" t="s">
        <v>2857</v>
      </c>
      <c r="C291" s="184">
        <v>5</v>
      </c>
      <c r="D291" s="185" t="s">
        <v>2301</v>
      </c>
      <c r="E291" s="185" t="s">
        <v>2302</v>
      </c>
      <c r="F291" s="185" t="s">
        <v>2303</v>
      </c>
      <c r="G291" s="185" t="s">
        <v>2313</v>
      </c>
      <c r="H291" s="181"/>
    </row>
    <row r="292" spans="1:8" ht="15" customHeight="1">
      <c r="A292" s="202" t="s">
        <v>2858</v>
      </c>
      <c r="B292" s="181" t="s">
        <v>2859</v>
      </c>
      <c r="C292" s="184">
        <v>5</v>
      </c>
      <c r="D292" s="185" t="s">
        <v>2301</v>
      </c>
      <c r="E292" s="185" t="s">
        <v>2302</v>
      </c>
      <c r="F292" s="185" t="s">
        <v>2303</v>
      </c>
      <c r="G292" s="185" t="s">
        <v>2313</v>
      </c>
      <c r="H292" s="181"/>
    </row>
    <row r="293" spans="1:8" ht="15" customHeight="1">
      <c r="A293" s="202" t="s">
        <v>500</v>
      </c>
      <c r="B293" s="183" t="s">
        <v>2860</v>
      </c>
      <c r="C293" s="184">
        <v>2</v>
      </c>
      <c r="D293" s="185" t="s">
        <v>2310</v>
      </c>
      <c r="E293" s="185" t="s">
        <v>2311</v>
      </c>
      <c r="F293" s="185" t="s">
        <v>2291</v>
      </c>
      <c r="G293" s="185" t="s">
        <v>2288</v>
      </c>
      <c r="H293" s="181"/>
    </row>
    <row r="294" spans="1:8" ht="15" customHeight="1">
      <c r="A294" s="197" t="s">
        <v>2861</v>
      </c>
      <c r="B294" s="178" t="s">
        <v>2862</v>
      </c>
      <c r="C294" s="179">
        <v>2</v>
      </c>
      <c r="D294" s="180" t="s">
        <v>2310</v>
      </c>
      <c r="E294" s="180" t="s">
        <v>2311</v>
      </c>
      <c r="F294" s="180" t="s">
        <v>2312</v>
      </c>
      <c r="G294" s="180" t="s">
        <v>2288</v>
      </c>
      <c r="H294" s="181"/>
    </row>
    <row r="295" spans="1:8" ht="15" customHeight="1">
      <c r="A295" s="202" t="s">
        <v>2863</v>
      </c>
      <c r="B295" s="183" t="s">
        <v>2864</v>
      </c>
      <c r="C295" s="184">
        <v>2</v>
      </c>
      <c r="D295" s="185" t="s">
        <v>2310</v>
      </c>
      <c r="E295" s="185" t="s">
        <v>2311</v>
      </c>
      <c r="F295" s="185" t="s">
        <v>2291</v>
      </c>
      <c r="G295" s="185" t="s">
        <v>2288</v>
      </c>
      <c r="H295" s="181"/>
    </row>
    <row r="296" spans="1:8" ht="15" customHeight="1">
      <c r="A296" s="202" t="s">
        <v>2865</v>
      </c>
      <c r="B296" s="183" t="s">
        <v>2866</v>
      </c>
      <c r="C296" s="184">
        <v>2</v>
      </c>
      <c r="D296" s="185" t="s">
        <v>2310</v>
      </c>
      <c r="E296" s="185" t="s">
        <v>2311</v>
      </c>
      <c r="F296" s="185" t="s">
        <v>2291</v>
      </c>
      <c r="G296" s="185" t="s">
        <v>2288</v>
      </c>
      <c r="H296" s="181"/>
    </row>
    <row r="297" spans="1:8" ht="15" customHeight="1">
      <c r="A297" s="202" t="s">
        <v>2867</v>
      </c>
      <c r="B297" s="183" t="s">
        <v>2868</v>
      </c>
      <c r="C297" s="184">
        <v>2</v>
      </c>
      <c r="D297" s="185" t="s">
        <v>2310</v>
      </c>
      <c r="E297" s="185" t="s">
        <v>2311</v>
      </c>
      <c r="F297" s="185" t="s">
        <v>2455</v>
      </c>
      <c r="G297" s="185" t="s">
        <v>2288</v>
      </c>
      <c r="H297" s="181"/>
    </row>
    <row r="298" spans="1:8" ht="15" customHeight="1">
      <c r="A298" s="197" t="s">
        <v>2869</v>
      </c>
      <c r="B298" s="178" t="s">
        <v>2870</v>
      </c>
      <c r="C298" s="179">
        <v>2</v>
      </c>
      <c r="D298" s="180" t="s">
        <v>2310</v>
      </c>
      <c r="E298" s="180" t="s">
        <v>2311</v>
      </c>
      <c r="F298" s="180" t="s">
        <v>2312</v>
      </c>
      <c r="G298" s="180" t="s">
        <v>2288</v>
      </c>
      <c r="H298" s="181"/>
    </row>
    <row r="299" spans="1:8" ht="15" customHeight="1">
      <c r="A299" s="202" t="s">
        <v>2871</v>
      </c>
      <c r="B299" s="183" t="s">
        <v>2872</v>
      </c>
      <c r="C299" s="184">
        <v>2</v>
      </c>
      <c r="D299" s="185" t="s">
        <v>2310</v>
      </c>
      <c r="E299" s="185" t="s">
        <v>2311</v>
      </c>
      <c r="F299" s="185" t="s">
        <v>2291</v>
      </c>
      <c r="G299" s="185" t="s">
        <v>2288</v>
      </c>
      <c r="H299" s="181"/>
    </row>
    <row r="300" spans="1:8" ht="15" customHeight="1">
      <c r="A300" s="205" t="s">
        <v>2873</v>
      </c>
      <c r="B300" s="192" t="s">
        <v>2874</v>
      </c>
      <c r="C300" s="193">
        <v>2</v>
      </c>
      <c r="D300" s="194" t="s">
        <v>2310</v>
      </c>
      <c r="E300" s="194" t="s">
        <v>2311</v>
      </c>
      <c r="F300" s="194" t="s">
        <v>2312</v>
      </c>
      <c r="G300" s="194" t="s">
        <v>2288</v>
      </c>
      <c r="H300" s="181"/>
    </row>
    <row r="301" spans="1:8" ht="15" customHeight="1">
      <c r="A301" s="202" t="s">
        <v>2875</v>
      </c>
      <c r="B301" s="183" t="s">
        <v>2876</v>
      </c>
      <c r="C301" s="184">
        <v>4</v>
      </c>
      <c r="D301" s="185" t="s">
        <v>2294</v>
      </c>
      <c r="E301" s="185" t="s">
        <v>2295</v>
      </c>
      <c r="F301" s="185" t="s">
        <v>2296</v>
      </c>
      <c r="G301" s="185" t="s">
        <v>2288</v>
      </c>
      <c r="H301" s="181"/>
    </row>
    <row r="302" spans="1:8" ht="15" customHeight="1">
      <c r="A302" s="202" t="s">
        <v>2877</v>
      </c>
      <c r="B302" s="183" t="s">
        <v>2878</v>
      </c>
      <c r="C302" s="184">
        <v>4</v>
      </c>
      <c r="D302" s="185" t="s">
        <v>2294</v>
      </c>
      <c r="E302" s="185" t="s">
        <v>2295</v>
      </c>
      <c r="F302" s="185" t="s">
        <v>2296</v>
      </c>
      <c r="G302" s="185" t="s">
        <v>2288</v>
      </c>
      <c r="H302" s="181"/>
    </row>
    <row r="303" spans="1:8" ht="15" customHeight="1">
      <c r="A303" s="202" t="s">
        <v>2879</v>
      </c>
      <c r="B303" s="183" t="s">
        <v>2880</v>
      </c>
      <c r="C303" s="184">
        <v>4</v>
      </c>
      <c r="D303" s="185" t="s">
        <v>2294</v>
      </c>
      <c r="E303" s="185" t="s">
        <v>2295</v>
      </c>
      <c r="F303" s="185" t="s">
        <v>2296</v>
      </c>
      <c r="G303" s="185" t="s">
        <v>2288</v>
      </c>
      <c r="H303" s="181"/>
    </row>
    <row r="304" spans="1:8" ht="15" customHeight="1">
      <c r="A304" s="202" t="s">
        <v>2881</v>
      </c>
      <c r="B304" s="183" t="s">
        <v>2882</v>
      </c>
      <c r="C304" s="184">
        <v>4</v>
      </c>
      <c r="D304" s="185" t="s">
        <v>2294</v>
      </c>
      <c r="E304" s="185" t="s">
        <v>2295</v>
      </c>
      <c r="F304" s="185" t="s">
        <v>2296</v>
      </c>
      <c r="G304" s="185" t="s">
        <v>2288</v>
      </c>
      <c r="H304" s="181"/>
    </row>
    <row r="305" spans="1:8" ht="15" customHeight="1">
      <c r="A305" s="202" t="s">
        <v>2883</v>
      </c>
      <c r="B305" s="183" t="s">
        <v>2884</v>
      </c>
      <c r="C305" s="184">
        <v>4</v>
      </c>
      <c r="D305" s="185" t="s">
        <v>2294</v>
      </c>
      <c r="E305" s="185" t="s">
        <v>2295</v>
      </c>
      <c r="F305" s="185" t="s">
        <v>2296</v>
      </c>
      <c r="G305" s="185" t="s">
        <v>2288</v>
      </c>
      <c r="H305" s="181"/>
    </row>
    <row r="306" spans="1:8" ht="15" customHeight="1">
      <c r="A306" s="202" t="s">
        <v>2885</v>
      </c>
      <c r="B306" s="183" t="s">
        <v>2886</v>
      </c>
      <c r="C306" s="184">
        <v>4</v>
      </c>
      <c r="D306" s="185" t="s">
        <v>2294</v>
      </c>
      <c r="E306" s="185" t="s">
        <v>2295</v>
      </c>
      <c r="F306" s="185" t="s">
        <v>2296</v>
      </c>
      <c r="G306" s="185" t="s">
        <v>2288</v>
      </c>
      <c r="H306" s="181"/>
    </row>
    <row r="307" spans="1:8" ht="15" customHeight="1">
      <c r="A307" s="205" t="s">
        <v>2887</v>
      </c>
      <c r="B307" s="192" t="s">
        <v>2888</v>
      </c>
      <c r="C307" s="193">
        <v>4</v>
      </c>
      <c r="D307" s="194" t="s">
        <v>2294</v>
      </c>
      <c r="E307" s="194" t="s">
        <v>2295</v>
      </c>
      <c r="F307" s="194" t="s">
        <v>2296</v>
      </c>
      <c r="G307" s="194" t="s">
        <v>2288</v>
      </c>
      <c r="H307" s="181"/>
    </row>
    <row r="308" spans="1:8" ht="15" customHeight="1">
      <c r="A308" s="202" t="s">
        <v>2889</v>
      </c>
      <c r="B308" s="183" t="s">
        <v>2890</v>
      </c>
      <c r="C308" s="184">
        <v>5</v>
      </c>
      <c r="D308" s="185" t="s">
        <v>2301</v>
      </c>
      <c r="E308" s="185" t="s">
        <v>2302</v>
      </c>
      <c r="F308" s="185" t="s">
        <v>2303</v>
      </c>
      <c r="G308" s="185" t="s">
        <v>2313</v>
      </c>
      <c r="H308" s="181"/>
    </row>
    <row r="309" spans="1:8" ht="15" customHeight="1">
      <c r="A309" s="205" t="s">
        <v>2891</v>
      </c>
      <c r="B309" s="192" t="s">
        <v>2892</v>
      </c>
      <c r="C309" s="193">
        <v>5</v>
      </c>
      <c r="D309" s="194" t="s">
        <v>2301</v>
      </c>
      <c r="E309" s="194" t="s">
        <v>2302</v>
      </c>
      <c r="F309" s="194" t="s">
        <v>2303</v>
      </c>
      <c r="G309" s="194" t="s">
        <v>2313</v>
      </c>
      <c r="H309" s="181"/>
    </row>
    <row r="310" spans="1:8" ht="15" customHeight="1">
      <c r="A310" s="202" t="s">
        <v>2893</v>
      </c>
      <c r="B310" s="183" t="s">
        <v>2894</v>
      </c>
      <c r="C310" s="184">
        <v>5</v>
      </c>
      <c r="D310" s="185" t="s">
        <v>2301</v>
      </c>
      <c r="E310" s="185" t="s">
        <v>2302</v>
      </c>
      <c r="F310" s="185" t="s">
        <v>2303</v>
      </c>
      <c r="G310" s="185" t="s">
        <v>2313</v>
      </c>
      <c r="H310" s="181"/>
    </row>
    <row r="311" spans="1:8" ht="15" customHeight="1">
      <c r="A311" s="202" t="s">
        <v>2895</v>
      </c>
      <c r="B311" s="183" t="s">
        <v>2896</v>
      </c>
      <c r="C311" s="184">
        <v>5</v>
      </c>
      <c r="D311" s="185" t="s">
        <v>2301</v>
      </c>
      <c r="E311" s="185" t="s">
        <v>2302</v>
      </c>
      <c r="F311" s="185" t="s">
        <v>2303</v>
      </c>
      <c r="G311" s="185" t="s">
        <v>2313</v>
      </c>
      <c r="H311" s="181"/>
    </row>
    <row r="312" spans="1:8" ht="15" customHeight="1">
      <c r="A312" s="202" t="s">
        <v>2897</v>
      </c>
      <c r="B312" s="183" t="s">
        <v>2898</v>
      </c>
      <c r="C312" s="184">
        <v>5</v>
      </c>
      <c r="D312" s="185" t="s">
        <v>2301</v>
      </c>
      <c r="E312" s="185" t="s">
        <v>2302</v>
      </c>
      <c r="F312" s="185" t="s">
        <v>2303</v>
      </c>
      <c r="G312" s="185" t="s">
        <v>2313</v>
      </c>
      <c r="H312" s="181"/>
    </row>
    <row r="313" spans="1:8" ht="15" customHeight="1">
      <c r="A313" s="202" t="s">
        <v>2899</v>
      </c>
      <c r="B313" s="183" t="s">
        <v>2900</v>
      </c>
      <c r="C313" s="184">
        <v>5</v>
      </c>
      <c r="D313" s="185" t="s">
        <v>2301</v>
      </c>
      <c r="E313" s="185" t="s">
        <v>2302</v>
      </c>
      <c r="F313" s="185" t="s">
        <v>2303</v>
      </c>
      <c r="G313" s="185" t="s">
        <v>2313</v>
      </c>
      <c r="H313" s="181"/>
    </row>
    <row r="314" spans="1:8" ht="15" customHeight="1">
      <c r="A314" s="202" t="s">
        <v>557</v>
      </c>
      <c r="B314" s="183" t="s">
        <v>2901</v>
      </c>
      <c r="C314" s="184">
        <v>4</v>
      </c>
      <c r="D314" s="185" t="s">
        <v>2294</v>
      </c>
      <c r="E314" s="185" t="s">
        <v>2295</v>
      </c>
      <c r="F314" s="185" t="s">
        <v>2296</v>
      </c>
      <c r="G314" s="185" t="s">
        <v>2288</v>
      </c>
      <c r="H314" s="181"/>
    </row>
    <row r="315" spans="1:8" ht="15" customHeight="1">
      <c r="A315" s="202" t="s">
        <v>2902</v>
      </c>
      <c r="B315" s="183" t="s">
        <v>2903</v>
      </c>
      <c r="C315" s="184">
        <v>4</v>
      </c>
      <c r="D315" s="185" t="s">
        <v>2294</v>
      </c>
      <c r="E315" s="185" t="s">
        <v>2295</v>
      </c>
      <c r="F315" s="185" t="s">
        <v>2296</v>
      </c>
      <c r="G315" s="185" t="s">
        <v>2288</v>
      </c>
      <c r="H315" s="181"/>
    </row>
    <row r="316" spans="1:8" ht="15" customHeight="1">
      <c r="A316" s="202" t="s">
        <v>2904</v>
      </c>
      <c r="B316" s="183" t="s">
        <v>2905</v>
      </c>
      <c r="C316" s="184">
        <v>4</v>
      </c>
      <c r="D316" s="185" t="s">
        <v>2294</v>
      </c>
      <c r="E316" s="185" t="s">
        <v>2295</v>
      </c>
      <c r="F316" s="185" t="s">
        <v>2296</v>
      </c>
      <c r="G316" s="185" t="s">
        <v>2288</v>
      </c>
      <c r="H316" s="181"/>
    </row>
    <row r="317" spans="1:8" ht="15" customHeight="1">
      <c r="A317" s="202" t="s">
        <v>2906</v>
      </c>
      <c r="B317" s="183" t="s">
        <v>2907</v>
      </c>
      <c r="C317" s="184">
        <v>5</v>
      </c>
      <c r="D317" s="185" t="s">
        <v>2301</v>
      </c>
      <c r="E317" s="185" t="s">
        <v>2302</v>
      </c>
      <c r="F317" s="185" t="s">
        <v>2303</v>
      </c>
      <c r="G317" s="185" t="s">
        <v>2288</v>
      </c>
      <c r="H317" s="181"/>
    </row>
    <row r="318" spans="1:8" ht="15" customHeight="1">
      <c r="A318" s="202" t="s">
        <v>2908</v>
      </c>
      <c r="B318" s="181" t="s">
        <v>2909</v>
      </c>
      <c r="C318" s="184">
        <v>5</v>
      </c>
      <c r="D318" s="185" t="s">
        <v>2301</v>
      </c>
      <c r="E318" s="185" t="s">
        <v>2302</v>
      </c>
      <c r="F318" s="185" t="s">
        <v>2303</v>
      </c>
      <c r="G318" s="185" t="s">
        <v>2288</v>
      </c>
      <c r="H318" s="181"/>
    </row>
    <row r="319" spans="1:8" ht="15" customHeight="1">
      <c r="A319" s="202" t="s">
        <v>2910</v>
      </c>
      <c r="B319" s="181" t="s">
        <v>2911</v>
      </c>
      <c r="C319" s="184">
        <v>5</v>
      </c>
      <c r="D319" s="185" t="s">
        <v>2301</v>
      </c>
      <c r="E319" s="185" t="s">
        <v>2302</v>
      </c>
      <c r="F319" s="185" t="s">
        <v>2303</v>
      </c>
      <c r="G319" s="185" t="s">
        <v>2288</v>
      </c>
      <c r="H319" s="181"/>
    </row>
    <row r="320" spans="1:8" ht="15" customHeight="1">
      <c r="A320" s="202" t="s">
        <v>2912</v>
      </c>
      <c r="B320" s="181" t="s">
        <v>2913</v>
      </c>
      <c r="C320" s="184">
        <v>5</v>
      </c>
      <c r="D320" s="185" t="s">
        <v>2301</v>
      </c>
      <c r="E320" s="185" t="s">
        <v>2302</v>
      </c>
      <c r="F320" s="185" t="s">
        <v>2303</v>
      </c>
      <c r="G320" s="185" t="s">
        <v>2288</v>
      </c>
      <c r="H320" s="181"/>
    </row>
    <row r="321" spans="1:8" ht="15" customHeight="1">
      <c r="A321" s="212" t="s">
        <v>2914</v>
      </c>
      <c r="B321" s="213" t="s">
        <v>2915</v>
      </c>
      <c r="C321" s="214">
        <v>5</v>
      </c>
      <c r="D321" s="215" t="s">
        <v>2301</v>
      </c>
      <c r="E321" s="215" t="s">
        <v>2302</v>
      </c>
      <c r="F321" s="215" t="s">
        <v>2303</v>
      </c>
      <c r="G321" s="215" t="s">
        <v>2288</v>
      </c>
      <c r="H321" s="218" t="s">
        <v>2916</v>
      </c>
    </row>
    <row r="322" spans="1:8" ht="15" customHeight="1">
      <c r="A322" s="202" t="s">
        <v>530</v>
      </c>
      <c r="B322" s="183" t="s">
        <v>2917</v>
      </c>
      <c r="C322" s="203">
        <v>2</v>
      </c>
      <c r="D322" s="204" t="s">
        <v>2310</v>
      </c>
      <c r="E322" s="204" t="s">
        <v>2311</v>
      </c>
      <c r="F322" s="204" t="s">
        <v>2291</v>
      </c>
      <c r="G322" s="204" t="s">
        <v>2288</v>
      </c>
      <c r="H322" s="181"/>
    </row>
    <row r="323" spans="1:8" ht="15" customHeight="1">
      <c r="A323" s="202" t="s">
        <v>2918</v>
      </c>
      <c r="B323" s="183" t="s">
        <v>2919</v>
      </c>
      <c r="C323" s="203">
        <v>3</v>
      </c>
      <c r="D323" s="204" t="s">
        <v>2285</v>
      </c>
      <c r="E323" s="204" t="s">
        <v>2286</v>
      </c>
      <c r="F323" s="204" t="s">
        <v>2291</v>
      </c>
      <c r="G323" s="204" t="s">
        <v>2920</v>
      </c>
      <c r="H323" s="181"/>
    </row>
    <row r="324" spans="1:8" ht="15" customHeight="1">
      <c r="A324" s="202" t="s">
        <v>2921</v>
      </c>
      <c r="B324" s="183" t="s">
        <v>2922</v>
      </c>
      <c r="C324" s="203">
        <v>3</v>
      </c>
      <c r="D324" s="204" t="s">
        <v>2285</v>
      </c>
      <c r="E324" s="204" t="s">
        <v>2286</v>
      </c>
      <c r="F324" s="204" t="s">
        <v>2291</v>
      </c>
      <c r="G324" s="204" t="s">
        <v>2920</v>
      </c>
      <c r="H324" s="181"/>
    </row>
    <row r="325" spans="1:8" ht="15" customHeight="1">
      <c r="A325" s="202" t="s">
        <v>2923</v>
      </c>
      <c r="B325" s="183" t="s">
        <v>2924</v>
      </c>
      <c r="C325" s="203">
        <v>4</v>
      </c>
      <c r="D325" s="204" t="s">
        <v>2294</v>
      </c>
      <c r="E325" s="204" t="s">
        <v>2295</v>
      </c>
      <c r="F325" s="204" t="s">
        <v>2296</v>
      </c>
      <c r="G325" s="204" t="s">
        <v>2920</v>
      </c>
      <c r="H325" s="181"/>
    </row>
    <row r="326" spans="1:8" ht="15" customHeight="1">
      <c r="A326" s="202" t="s">
        <v>2925</v>
      </c>
      <c r="B326" s="183" t="s">
        <v>2926</v>
      </c>
      <c r="C326" s="203">
        <v>4</v>
      </c>
      <c r="D326" s="204" t="s">
        <v>2294</v>
      </c>
      <c r="E326" s="204" t="s">
        <v>2295</v>
      </c>
      <c r="F326" s="204" t="s">
        <v>2296</v>
      </c>
      <c r="G326" s="204" t="s">
        <v>2920</v>
      </c>
      <c r="H326" s="181"/>
    </row>
    <row r="327" spans="1:8" ht="15" customHeight="1">
      <c r="A327" s="202" t="s">
        <v>2927</v>
      </c>
      <c r="B327" s="181" t="s">
        <v>2928</v>
      </c>
      <c r="C327" s="203">
        <v>4</v>
      </c>
      <c r="D327" s="204" t="s">
        <v>2294</v>
      </c>
      <c r="E327" s="204" t="s">
        <v>2295</v>
      </c>
      <c r="F327" s="204" t="s">
        <v>2296</v>
      </c>
      <c r="G327" s="204" t="s">
        <v>2920</v>
      </c>
      <c r="H327" s="181"/>
    </row>
    <row r="328" spans="1:8" ht="15" customHeight="1">
      <c r="A328" s="202" t="s">
        <v>2929</v>
      </c>
      <c r="B328" s="183" t="s">
        <v>2930</v>
      </c>
      <c r="C328" s="203">
        <v>4</v>
      </c>
      <c r="D328" s="204" t="s">
        <v>2294</v>
      </c>
      <c r="E328" s="204" t="s">
        <v>2295</v>
      </c>
      <c r="F328" s="204" t="s">
        <v>2296</v>
      </c>
      <c r="G328" s="204" t="s">
        <v>2920</v>
      </c>
      <c r="H328" s="181"/>
    </row>
    <row r="329" spans="1:8" ht="15" customHeight="1">
      <c r="A329" s="202" t="s">
        <v>2931</v>
      </c>
      <c r="B329" s="183" t="s">
        <v>2932</v>
      </c>
      <c r="C329" s="203">
        <v>4</v>
      </c>
      <c r="D329" s="204" t="s">
        <v>2294</v>
      </c>
      <c r="E329" s="204" t="s">
        <v>2295</v>
      </c>
      <c r="F329" s="204" t="s">
        <v>2296</v>
      </c>
      <c r="G329" s="204" t="s">
        <v>2920</v>
      </c>
      <c r="H329" s="181"/>
    </row>
    <row r="330" spans="1:8" ht="15" customHeight="1">
      <c r="A330" s="202" t="s">
        <v>2933</v>
      </c>
      <c r="B330" s="181" t="s">
        <v>2934</v>
      </c>
      <c r="C330" s="203">
        <v>5</v>
      </c>
      <c r="D330" s="204" t="s">
        <v>2301</v>
      </c>
      <c r="E330" s="204" t="s">
        <v>2302</v>
      </c>
      <c r="F330" s="204" t="s">
        <v>2303</v>
      </c>
      <c r="G330" s="204" t="s">
        <v>2920</v>
      </c>
      <c r="H330" s="181"/>
    </row>
    <row r="331" spans="1:8" ht="15" customHeight="1">
      <c r="A331" s="202" t="s">
        <v>2935</v>
      </c>
      <c r="B331" s="181" t="s">
        <v>2936</v>
      </c>
      <c r="C331" s="203">
        <v>5</v>
      </c>
      <c r="D331" s="204" t="s">
        <v>2301</v>
      </c>
      <c r="E331" s="204" t="s">
        <v>2302</v>
      </c>
      <c r="F331" s="204" t="s">
        <v>2303</v>
      </c>
      <c r="G331" s="204" t="s">
        <v>2920</v>
      </c>
      <c r="H331" s="181"/>
    </row>
    <row r="332" spans="1:8" ht="15" customHeight="1">
      <c r="A332" s="202" t="s">
        <v>2937</v>
      </c>
      <c r="B332" s="183" t="s">
        <v>2938</v>
      </c>
      <c r="C332" s="203">
        <v>5</v>
      </c>
      <c r="D332" s="204" t="s">
        <v>2301</v>
      </c>
      <c r="E332" s="204" t="s">
        <v>2302</v>
      </c>
      <c r="F332" s="204" t="s">
        <v>2303</v>
      </c>
      <c r="G332" s="204" t="s">
        <v>2288</v>
      </c>
      <c r="H332" s="181"/>
    </row>
    <row r="333" spans="1:8" ht="15" customHeight="1">
      <c r="A333" s="202" t="s">
        <v>2939</v>
      </c>
      <c r="B333" s="219" t="s">
        <v>2940</v>
      </c>
      <c r="C333" s="203">
        <v>5</v>
      </c>
      <c r="D333" s="204" t="s">
        <v>2301</v>
      </c>
      <c r="E333" s="204" t="s">
        <v>2302</v>
      </c>
      <c r="F333" s="204" t="s">
        <v>2303</v>
      </c>
      <c r="G333" s="204" t="s">
        <v>2313</v>
      </c>
      <c r="H333" s="181"/>
    </row>
    <row r="334" spans="1:8" ht="15" customHeight="1">
      <c r="A334" s="202" t="s">
        <v>2941</v>
      </c>
      <c r="B334" s="219" t="s">
        <v>2942</v>
      </c>
      <c r="C334" s="203">
        <v>5</v>
      </c>
      <c r="D334" s="204" t="s">
        <v>2301</v>
      </c>
      <c r="E334" s="204" t="s">
        <v>2302</v>
      </c>
      <c r="F334" s="204" t="s">
        <v>2303</v>
      </c>
      <c r="G334" s="204" t="s">
        <v>2313</v>
      </c>
      <c r="H334" s="181"/>
    </row>
    <row r="335" spans="1:8" ht="15" customHeight="1">
      <c r="A335" s="202" t="s">
        <v>2943</v>
      </c>
      <c r="B335" s="206" t="s">
        <v>2944</v>
      </c>
      <c r="C335" s="203">
        <v>5</v>
      </c>
      <c r="D335" s="204" t="s">
        <v>2301</v>
      </c>
      <c r="E335" s="204" t="s">
        <v>2302</v>
      </c>
      <c r="F335" s="204" t="s">
        <v>2303</v>
      </c>
      <c r="G335" s="204" t="s">
        <v>2313</v>
      </c>
      <c r="H335" s="181"/>
    </row>
    <row r="336" spans="1:8" ht="15" customHeight="1">
      <c r="A336" s="202" t="s">
        <v>2945</v>
      </c>
      <c r="B336" s="206" t="s">
        <v>2946</v>
      </c>
      <c r="C336" s="203">
        <v>5</v>
      </c>
      <c r="D336" s="204" t="s">
        <v>2301</v>
      </c>
      <c r="E336" s="204" t="s">
        <v>2302</v>
      </c>
      <c r="F336" s="204" t="s">
        <v>2303</v>
      </c>
      <c r="G336" s="204" t="s">
        <v>2313</v>
      </c>
      <c r="H336" s="181"/>
    </row>
    <row r="337" spans="1:8" ht="15" customHeight="1">
      <c r="A337" s="202" t="s">
        <v>2947</v>
      </c>
      <c r="B337" s="206" t="s">
        <v>2948</v>
      </c>
      <c r="C337" s="203">
        <v>5</v>
      </c>
      <c r="D337" s="204" t="s">
        <v>2301</v>
      </c>
      <c r="E337" s="204" t="s">
        <v>2302</v>
      </c>
      <c r="F337" s="204" t="s">
        <v>2303</v>
      </c>
      <c r="G337" s="204" t="s">
        <v>2313</v>
      </c>
      <c r="H337" s="181"/>
    </row>
    <row r="338" spans="1:8" ht="15" customHeight="1">
      <c r="A338" s="202" t="s">
        <v>2949</v>
      </c>
      <c r="B338" s="206" t="s">
        <v>2950</v>
      </c>
      <c r="C338" s="203">
        <v>5</v>
      </c>
      <c r="D338" s="204" t="s">
        <v>2301</v>
      </c>
      <c r="E338" s="204" t="s">
        <v>2302</v>
      </c>
      <c r="F338" s="204" t="s">
        <v>2303</v>
      </c>
      <c r="G338" s="204" t="s">
        <v>2313</v>
      </c>
      <c r="H338" s="181"/>
    </row>
    <row r="339" spans="1:8" ht="15" customHeight="1">
      <c r="A339" s="202" t="s">
        <v>2951</v>
      </c>
      <c r="B339" s="206" t="s">
        <v>2952</v>
      </c>
      <c r="C339" s="203">
        <v>5</v>
      </c>
      <c r="D339" s="204" t="s">
        <v>2301</v>
      </c>
      <c r="E339" s="204" t="s">
        <v>2302</v>
      </c>
      <c r="F339" s="204" t="s">
        <v>2303</v>
      </c>
      <c r="G339" s="204" t="s">
        <v>2313</v>
      </c>
      <c r="H339" s="181"/>
    </row>
    <row r="340" spans="1:8" ht="15" customHeight="1">
      <c r="A340" s="202" t="s">
        <v>2953</v>
      </c>
      <c r="B340" s="219" t="s">
        <v>2954</v>
      </c>
      <c r="C340" s="203">
        <v>5</v>
      </c>
      <c r="D340" s="204" t="s">
        <v>2301</v>
      </c>
      <c r="E340" s="204" t="s">
        <v>2302</v>
      </c>
      <c r="F340" s="204" t="s">
        <v>2303</v>
      </c>
      <c r="G340" s="204" t="s">
        <v>2313</v>
      </c>
      <c r="H340" s="181"/>
    </row>
    <row r="341" spans="1:8" ht="15" customHeight="1">
      <c r="A341" s="202" t="s">
        <v>2955</v>
      </c>
      <c r="B341" s="219" t="s">
        <v>2956</v>
      </c>
      <c r="C341" s="203">
        <v>5</v>
      </c>
      <c r="D341" s="204" t="s">
        <v>2301</v>
      </c>
      <c r="E341" s="204" t="s">
        <v>2302</v>
      </c>
      <c r="F341" s="204" t="s">
        <v>2303</v>
      </c>
      <c r="G341" s="204" t="s">
        <v>2313</v>
      </c>
      <c r="H341" s="181"/>
    </row>
    <row r="342" spans="1:8" ht="15" customHeight="1">
      <c r="A342" s="202" t="s">
        <v>2957</v>
      </c>
      <c r="B342" s="219" t="s">
        <v>2958</v>
      </c>
      <c r="C342" s="203">
        <v>5</v>
      </c>
      <c r="D342" s="204" t="s">
        <v>2301</v>
      </c>
      <c r="E342" s="204" t="s">
        <v>2302</v>
      </c>
      <c r="F342" s="204" t="s">
        <v>2303</v>
      </c>
      <c r="G342" s="204" t="s">
        <v>2313</v>
      </c>
      <c r="H342" s="181"/>
    </row>
    <row r="343" spans="1:8" ht="15" customHeight="1">
      <c r="A343" s="205" t="s">
        <v>2959</v>
      </c>
      <c r="B343" s="220" t="s">
        <v>2960</v>
      </c>
      <c r="C343" s="209">
        <v>5</v>
      </c>
      <c r="D343" s="210" t="s">
        <v>2301</v>
      </c>
      <c r="E343" s="210" t="s">
        <v>2302</v>
      </c>
      <c r="F343" s="210" t="s">
        <v>2303</v>
      </c>
      <c r="G343" s="210" t="s">
        <v>2961</v>
      </c>
      <c r="H343" s="181"/>
    </row>
    <row r="344" spans="1:8" ht="15" customHeight="1">
      <c r="A344" s="212" t="s">
        <v>569</v>
      </c>
      <c r="B344" s="221" t="s">
        <v>2962</v>
      </c>
      <c r="C344" s="214">
        <v>1</v>
      </c>
      <c r="D344" s="215" t="s">
        <v>2356</v>
      </c>
      <c r="E344" s="215" t="s">
        <v>2311</v>
      </c>
      <c r="F344" s="215" t="s">
        <v>2361</v>
      </c>
      <c r="G344" s="215" t="s">
        <v>2288</v>
      </c>
      <c r="H344" s="216" t="s">
        <v>2963</v>
      </c>
    </row>
    <row r="345" spans="1:8" ht="15" customHeight="1">
      <c r="A345" s="197" t="s">
        <v>2964</v>
      </c>
      <c r="B345" s="178" t="s">
        <v>2965</v>
      </c>
      <c r="C345" s="179">
        <v>2</v>
      </c>
      <c r="D345" s="180" t="s">
        <v>2310</v>
      </c>
      <c r="E345" s="180" t="s">
        <v>2311</v>
      </c>
      <c r="F345" s="180" t="s">
        <v>2312</v>
      </c>
      <c r="G345" s="180" t="s">
        <v>2288</v>
      </c>
      <c r="H345" s="181"/>
    </row>
    <row r="346" spans="1:8" ht="15" customHeight="1">
      <c r="A346" s="197" t="s">
        <v>2966</v>
      </c>
      <c r="B346" s="178" t="s">
        <v>2967</v>
      </c>
      <c r="C346" s="179">
        <v>2</v>
      </c>
      <c r="D346" s="180" t="s">
        <v>2310</v>
      </c>
      <c r="E346" s="180" t="s">
        <v>2311</v>
      </c>
      <c r="F346" s="180" t="s">
        <v>2312</v>
      </c>
      <c r="G346" s="180" t="s">
        <v>2288</v>
      </c>
      <c r="H346" s="181"/>
    </row>
    <row r="347" spans="1:8" ht="15" customHeight="1">
      <c r="A347" s="205" t="s">
        <v>2968</v>
      </c>
      <c r="B347" s="192" t="s">
        <v>2969</v>
      </c>
      <c r="C347" s="193">
        <v>2</v>
      </c>
      <c r="D347" s="194" t="s">
        <v>2310</v>
      </c>
      <c r="E347" s="194" t="s">
        <v>2311</v>
      </c>
      <c r="F347" s="194" t="s">
        <v>2312</v>
      </c>
      <c r="G347" s="194" t="s">
        <v>2288</v>
      </c>
      <c r="H347" s="181"/>
    </row>
    <row r="348" spans="1:8" ht="15" customHeight="1">
      <c r="A348" s="205" t="s">
        <v>2970</v>
      </c>
      <c r="B348" s="192" t="s">
        <v>2971</v>
      </c>
      <c r="C348" s="193">
        <v>3</v>
      </c>
      <c r="D348" s="194" t="s">
        <v>2285</v>
      </c>
      <c r="E348" s="194" t="s">
        <v>2286</v>
      </c>
      <c r="F348" s="194" t="s">
        <v>2287</v>
      </c>
      <c r="G348" s="194" t="s">
        <v>2288</v>
      </c>
      <c r="H348" s="181"/>
    </row>
    <row r="349" spans="1:8" ht="15" customHeight="1">
      <c r="A349" s="197" t="s">
        <v>2972</v>
      </c>
      <c r="B349" s="178" t="s">
        <v>2973</v>
      </c>
      <c r="C349" s="179">
        <v>3</v>
      </c>
      <c r="D349" s="180" t="s">
        <v>2285</v>
      </c>
      <c r="E349" s="180" t="s">
        <v>2286</v>
      </c>
      <c r="F349" s="180" t="s">
        <v>2287</v>
      </c>
      <c r="G349" s="180" t="s">
        <v>2288</v>
      </c>
      <c r="H349" s="181"/>
    </row>
    <row r="350" spans="1:8" ht="15" customHeight="1">
      <c r="A350" s="197" t="s">
        <v>2974</v>
      </c>
      <c r="B350" s="178" t="s">
        <v>2975</v>
      </c>
      <c r="C350" s="179">
        <v>3</v>
      </c>
      <c r="D350" s="180" t="s">
        <v>2285</v>
      </c>
      <c r="E350" s="180" t="s">
        <v>2286</v>
      </c>
      <c r="F350" s="180" t="s">
        <v>2287</v>
      </c>
      <c r="G350" s="180" t="s">
        <v>2313</v>
      </c>
      <c r="H350" s="181"/>
    </row>
    <row r="351" spans="1:8" ht="15" customHeight="1">
      <c r="A351" s="202" t="s">
        <v>2976</v>
      </c>
      <c r="B351" s="183" t="s">
        <v>2977</v>
      </c>
      <c r="C351" s="184">
        <v>3</v>
      </c>
      <c r="D351" s="185" t="s">
        <v>2285</v>
      </c>
      <c r="E351" s="185" t="s">
        <v>2286</v>
      </c>
      <c r="F351" s="185" t="s">
        <v>2291</v>
      </c>
      <c r="G351" s="185" t="s">
        <v>2313</v>
      </c>
      <c r="H351" s="181"/>
    </row>
    <row r="352" spans="1:8" ht="15" customHeight="1">
      <c r="A352" s="202" t="s">
        <v>2978</v>
      </c>
      <c r="B352" s="183" t="s">
        <v>2979</v>
      </c>
      <c r="C352" s="184">
        <v>4</v>
      </c>
      <c r="D352" s="185" t="s">
        <v>2294</v>
      </c>
      <c r="E352" s="185" t="s">
        <v>2295</v>
      </c>
      <c r="F352" s="185" t="s">
        <v>2296</v>
      </c>
      <c r="G352" s="185" t="s">
        <v>2313</v>
      </c>
      <c r="H352" s="181"/>
    </row>
    <row r="353" spans="1:8" ht="15" customHeight="1">
      <c r="A353" s="202" t="s">
        <v>2980</v>
      </c>
      <c r="B353" s="183" t="s">
        <v>2981</v>
      </c>
      <c r="C353" s="184">
        <v>4</v>
      </c>
      <c r="D353" s="185" t="s">
        <v>2294</v>
      </c>
      <c r="E353" s="185" t="s">
        <v>2295</v>
      </c>
      <c r="F353" s="185" t="s">
        <v>2296</v>
      </c>
      <c r="G353" s="185" t="s">
        <v>2288</v>
      </c>
      <c r="H353" s="181"/>
    </row>
    <row r="354" spans="1:8" ht="15" customHeight="1">
      <c r="A354" s="205" t="s">
        <v>2982</v>
      </c>
      <c r="B354" s="192" t="s">
        <v>2983</v>
      </c>
      <c r="C354" s="193">
        <v>4</v>
      </c>
      <c r="D354" s="194" t="s">
        <v>2294</v>
      </c>
      <c r="E354" s="194" t="s">
        <v>2295</v>
      </c>
      <c r="F354" s="194" t="s">
        <v>2296</v>
      </c>
      <c r="G354" s="194" t="s">
        <v>2288</v>
      </c>
      <c r="H354" s="181"/>
    </row>
    <row r="355" spans="1:8" ht="15" customHeight="1">
      <c r="A355" s="205" t="s">
        <v>2984</v>
      </c>
      <c r="B355" s="192" t="s">
        <v>2985</v>
      </c>
      <c r="C355" s="193">
        <v>4</v>
      </c>
      <c r="D355" s="194" t="s">
        <v>2294</v>
      </c>
      <c r="E355" s="194" t="s">
        <v>2295</v>
      </c>
      <c r="F355" s="194" t="s">
        <v>2296</v>
      </c>
      <c r="G355" s="194" t="s">
        <v>2288</v>
      </c>
      <c r="H355" s="181"/>
    </row>
    <row r="356" spans="1:8" ht="15" customHeight="1">
      <c r="A356" s="205" t="s">
        <v>2986</v>
      </c>
      <c r="B356" s="192" t="s">
        <v>2987</v>
      </c>
      <c r="C356" s="193">
        <v>5</v>
      </c>
      <c r="D356" s="194" t="s">
        <v>2301</v>
      </c>
      <c r="E356" s="194" t="s">
        <v>2302</v>
      </c>
      <c r="F356" s="194" t="s">
        <v>2303</v>
      </c>
      <c r="G356" s="194" t="s">
        <v>2288</v>
      </c>
      <c r="H356" s="181"/>
    </row>
    <row r="357" spans="1:8" ht="15" customHeight="1">
      <c r="A357" s="205" t="s">
        <v>2988</v>
      </c>
      <c r="B357" s="192" t="s">
        <v>2989</v>
      </c>
      <c r="C357" s="193">
        <v>5</v>
      </c>
      <c r="D357" s="194" t="s">
        <v>2301</v>
      </c>
      <c r="E357" s="194" t="s">
        <v>2302</v>
      </c>
      <c r="F357" s="194" t="s">
        <v>2303</v>
      </c>
      <c r="G357" s="194" t="s">
        <v>2288</v>
      </c>
      <c r="H357" s="181"/>
    </row>
    <row r="358" spans="1:8" ht="15" customHeight="1">
      <c r="A358" s="202" t="s">
        <v>2990</v>
      </c>
      <c r="B358" s="183" t="s">
        <v>2991</v>
      </c>
      <c r="C358" s="184">
        <v>5</v>
      </c>
      <c r="D358" s="185" t="s">
        <v>2301</v>
      </c>
      <c r="E358" s="185" t="s">
        <v>2302</v>
      </c>
      <c r="F358" s="185" t="s">
        <v>2303</v>
      </c>
      <c r="G358" s="185" t="s">
        <v>2313</v>
      </c>
      <c r="H358" s="181"/>
    </row>
    <row r="359" spans="1:8" ht="15" customHeight="1">
      <c r="A359" s="202" t="s">
        <v>2992</v>
      </c>
      <c r="B359" s="183" t="s">
        <v>2993</v>
      </c>
      <c r="C359" s="184">
        <v>5</v>
      </c>
      <c r="D359" s="185" t="s">
        <v>2301</v>
      </c>
      <c r="E359" s="185" t="s">
        <v>2302</v>
      </c>
      <c r="F359" s="185" t="s">
        <v>2303</v>
      </c>
      <c r="G359" s="185" t="s">
        <v>2313</v>
      </c>
      <c r="H359" s="181"/>
    </row>
    <row r="360" spans="1:8" ht="15" customHeight="1">
      <c r="A360" s="202" t="s">
        <v>2994</v>
      </c>
      <c r="B360" s="183" t="s">
        <v>2995</v>
      </c>
      <c r="C360" s="184">
        <v>5</v>
      </c>
      <c r="D360" s="185" t="s">
        <v>2301</v>
      </c>
      <c r="E360" s="185" t="s">
        <v>2302</v>
      </c>
      <c r="F360" s="185" t="s">
        <v>2303</v>
      </c>
      <c r="G360" s="185" t="s">
        <v>2313</v>
      </c>
      <c r="H360" s="181"/>
    </row>
    <row r="361" spans="1:8" ht="15" customHeight="1">
      <c r="A361" s="202" t="s">
        <v>2996</v>
      </c>
      <c r="B361" s="183" t="s">
        <v>2997</v>
      </c>
      <c r="C361" s="184">
        <v>5</v>
      </c>
      <c r="D361" s="185" t="s">
        <v>2301</v>
      </c>
      <c r="E361" s="185" t="s">
        <v>2302</v>
      </c>
      <c r="F361" s="185" t="s">
        <v>2303</v>
      </c>
      <c r="G361" s="185" t="s">
        <v>2313</v>
      </c>
      <c r="H361" s="181"/>
    </row>
    <row r="362" spans="1:8" ht="15" customHeight="1">
      <c r="A362" s="202" t="s">
        <v>2998</v>
      </c>
      <c r="B362" s="183" t="s">
        <v>2999</v>
      </c>
      <c r="C362" s="184">
        <v>5</v>
      </c>
      <c r="D362" s="185" t="s">
        <v>2301</v>
      </c>
      <c r="E362" s="185" t="s">
        <v>2302</v>
      </c>
      <c r="F362" s="185" t="s">
        <v>2303</v>
      </c>
      <c r="G362" s="185" t="s">
        <v>2313</v>
      </c>
      <c r="H362" s="181"/>
    </row>
    <row r="363" spans="1:8" ht="15" customHeight="1">
      <c r="A363" s="202" t="s">
        <v>3000</v>
      </c>
      <c r="B363" s="183" t="s">
        <v>3001</v>
      </c>
      <c r="C363" s="184">
        <v>5</v>
      </c>
      <c r="D363" s="185" t="s">
        <v>2301</v>
      </c>
      <c r="E363" s="185" t="s">
        <v>2302</v>
      </c>
      <c r="F363" s="185" t="s">
        <v>2303</v>
      </c>
      <c r="G363" s="185" t="s">
        <v>2313</v>
      </c>
      <c r="H363" s="181"/>
    </row>
    <row r="364" spans="1:8" ht="15" customHeight="1">
      <c r="A364" s="202" t="s">
        <v>3002</v>
      </c>
      <c r="B364" s="183" t="s">
        <v>3003</v>
      </c>
      <c r="C364" s="184">
        <v>5</v>
      </c>
      <c r="D364" s="185" t="s">
        <v>2301</v>
      </c>
      <c r="E364" s="185" t="s">
        <v>2302</v>
      </c>
      <c r="F364" s="185" t="s">
        <v>2303</v>
      </c>
      <c r="G364" s="185" t="s">
        <v>2313</v>
      </c>
      <c r="H364" s="181"/>
    </row>
    <row r="365" spans="1:8" ht="15" customHeight="1">
      <c r="A365" s="202" t="s">
        <v>3004</v>
      </c>
      <c r="B365" s="183" t="s">
        <v>3005</v>
      </c>
      <c r="C365" s="184">
        <v>5</v>
      </c>
      <c r="D365" s="185" t="s">
        <v>2301</v>
      </c>
      <c r="E365" s="185" t="s">
        <v>2302</v>
      </c>
      <c r="F365" s="185" t="s">
        <v>2303</v>
      </c>
      <c r="G365" s="185" t="s">
        <v>2313</v>
      </c>
      <c r="H365" s="181"/>
    </row>
    <row r="366" spans="1:8" ht="15" customHeight="1">
      <c r="A366" s="197" t="s">
        <v>599</v>
      </c>
      <c r="B366" s="178" t="s">
        <v>3006</v>
      </c>
      <c r="C366" s="179">
        <v>1</v>
      </c>
      <c r="D366" s="180" t="s">
        <v>2356</v>
      </c>
      <c r="E366" s="180" t="s">
        <v>2311</v>
      </c>
      <c r="F366" s="180" t="s">
        <v>2312</v>
      </c>
      <c r="G366" s="180" t="s">
        <v>2313</v>
      </c>
      <c r="H366" s="181"/>
    </row>
    <row r="367" spans="1:8" ht="15" customHeight="1">
      <c r="A367" s="202" t="s">
        <v>3007</v>
      </c>
      <c r="B367" s="183" t="s">
        <v>3008</v>
      </c>
      <c r="C367" s="184">
        <v>2</v>
      </c>
      <c r="D367" s="185" t="s">
        <v>2310</v>
      </c>
      <c r="E367" s="185" t="s">
        <v>2311</v>
      </c>
      <c r="F367" s="185" t="s">
        <v>2291</v>
      </c>
      <c r="G367" s="185" t="s">
        <v>2313</v>
      </c>
      <c r="H367" s="181"/>
    </row>
    <row r="368" spans="1:8" ht="15" customHeight="1">
      <c r="A368" s="202" t="s">
        <v>3009</v>
      </c>
      <c r="B368" s="183" t="s">
        <v>3010</v>
      </c>
      <c r="C368" s="184">
        <v>2</v>
      </c>
      <c r="D368" s="185" t="s">
        <v>2310</v>
      </c>
      <c r="E368" s="185" t="s">
        <v>2311</v>
      </c>
      <c r="F368" s="185" t="s">
        <v>2291</v>
      </c>
      <c r="G368" s="185" t="s">
        <v>2288</v>
      </c>
      <c r="H368" s="181"/>
    </row>
    <row r="369" spans="1:8" ht="15" customHeight="1">
      <c r="A369" s="197" t="s">
        <v>3011</v>
      </c>
      <c r="B369" s="178" t="s">
        <v>3012</v>
      </c>
      <c r="C369" s="179">
        <v>2</v>
      </c>
      <c r="D369" s="180" t="s">
        <v>2310</v>
      </c>
      <c r="E369" s="180" t="s">
        <v>2311</v>
      </c>
      <c r="F369" s="180" t="s">
        <v>2312</v>
      </c>
      <c r="G369" s="180" t="s">
        <v>2288</v>
      </c>
      <c r="H369" s="181"/>
    </row>
    <row r="370" spans="1:8" ht="15" customHeight="1">
      <c r="A370" s="202" t="s">
        <v>3013</v>
      </c>
      <c r="B370" s="183" t="s">
        <v>3014</v>
      </c>
      <c r="C370" s="184">
        <v>2</v>
      </c>
      <c r="D370" s="185" t="s">
        <v>2310</v>
      </c>
      <c r="E370" s="185" t="s">
        <v>2311</v>
      </c>
      <c r="F370" s="185" t="s">
        <v>2455</v>
      </c>
      <c r="G370" s="185" t="s">
        <v>2288</v>
      </c>
      <c r="H370" s="181"/>
    </row>
    <row r="371" spans="1:8" ht="15" customHeight="1">
      <c r="A371" s="202" t="s">
        <v>3015</v>
      </c>
      <c r="B371" s="183" t="s">
        <v>3016</v>
      </c>
      <c r="C371" s="184">
        <v>2</v>
      </c>
      <c r="D371" s="185" t="s">
        <v>2310</v>
      </c>
      <c r="E371" s="185" t="s">
        <v>2311</v>
      </c>
      <c r="F371" s="185" t="s">
        <v>2291</v>
      </c>
      <c r="G371" s="185" t="s">
        <v>2313</v>
      </c>
      <c r="H371" s="181"/>
    </row>
    <row r="372" spans="1:8" ht="15" customHeight="1">
      <c r="A372" s="202" t="s">
        <v>3017</v>
      </c>
      <c r="B372" s="183" t="s">
        <v>3018</v>
      </c>
      <c r="C372" s="184">
        <v>3</v>
      </c>
      <c r="D372" s="185" t="s">
        <v>2285</v>
      </c>
      <c r="E372" s="185" t="s">
        <v>2286</v>
      </c>
      <c r="F372" s="185" t="s">
        <v>2291</v>
      </c>
      <c r="G372" s="185" t="s">
        <v>2313</v>
      </c>
      <c r="H372" s="181"/>
    </row>
    <row r="373" spans="1:8" ht="15" customHeight="1">
      <c r="A373" s="202" t="s">
        <v>3019</v>
      </c>
      <c r="B373" s="183" t="s">
        <v>3020</v>
      </c>
      <c r="C373" s="184">
        <v>4</v>
      </c>
      <c r="D373" s="185" t="s">
        <v>2294</v>
      </c>
      <c r="E373" s="185" t="s">
        <v>2295</v>
      </c>
      <c r="F373" s="185" t="s">
        <v>2296</v>
      </c>
      <c r="G373" s="185" t="s">
        <v>2313</v>
      </c>
      <c r="H373" s="181"/>
    </row>
    <row r="374" spans="1:8" ht="15" customHeight="1">
      <c r="A374" s="202" t="s">
        <v>3021</v>
      </c>
      <c r="B374" s="183" t="s">
        <v>3022</v>
      </c>
      <c r="C374" s="184">
        <v>4</v>
      </c>
      <c r="D374" s="185" t="s">
        <v>2294</v>
      </c>
      <c r="E374" s="185" t="s">
        <v>2295</v>
      </c>
      <c r="F374" s="185" t="s">
        <v>2296</v>
      </c>
      <c r="G374" s="185" t="s">
        <v>2313</v>
      </c>
      <c r="H374" s="181"/>
    </row>
    <row r="375" spans="1:8" ht="15" customHeight="1">
      <c r="A375" s="202" t="s">
        <v>3023</v>
      </c>
      <c r="B375" s="183" t="s">
        <v>3024</v>
      </c>
      <c r="C375" s="184">
        <v>5</v>
      </c>
      <c r="D375" s="185" t="s">
        <v>2301</v>
      </c>
      <c r="E375" s="185" t="s">
        <v>2302</v>
      </c>
      <c r="F375" s="185" t="s">
        <v>2303</v>
      </c>
      <c r="G375" s="185" t="s">
        <v>2313</v>
      </c>
      <c r="H375" s="181"/>
    </row>
    <row r="376" spans="1:8" ht="15" customHeight="1">
      <c r="A376" s="202" t="s">
        <v>3025</v>
      </c>
      <c r="B376" s="183" t="s">
        <v>3026</v>
      </c>
      <c r="C376" s="184">
        <v>5</v>
      </c>
      <c r="D376" s="185" t="s">
        <v>2301</v>
      </c>
      <c r="E376" s="185" t="s">
        <v>2302</v>
      </c>
      <c r="F376" s="185" t="s">
        <v>2303</v>
      </c>
      <c r="G376" s="185" t="s">
        <v>2313</v>
      </c>
      <c r="H376" s="181"/>
    </row>
    <row r="377" spans="1:8" ht="15" customHeight="1">
      <c r="A377" s="202" t="s">
        <v>3027</v>
      </c>
      <c r="B377" s="183" t="s">
        <v>3028</v>
      </c>
      <c r="C377" s="184">
        <v>5</v>
      </c>
      <c r="D377" s="185" t="s">
        <v>2301</v>
      </c>
      <c r="E377" s="185" t="s">
        <v>2302</v>
      </c>
      <c r="F377" s="185" t="s">
        <v>2303</v>
      </c>
      <c r="G377" s="185" t="s">
        <v>2313</v>
      </c>
      <c r="H377" s="181"/>
    </row>
    <row r="378" spans="1:8" ht="15" customHeight="1">
      <c r="A378" s="202" t="s">
        <v>619</v>
      </c>
      <c r="B378" s="183" t="s">
        <v>3029</v>
      </c>
      <c r="C378" s="184">
        <v>2</v>
      </c>
      <c r="D378" s="185" t="s">
        <v>2310</v>
      </c>
      <c r="E378" s="185" t="s">
        <v>2311</v>
      </c>
      <c r="F378" s="185" t="s">
        <v>2361</v>
      </c>
      <c r="G378" s="185" t="s">
        <v>2288</v>
      </c>
      <c r="H378" s="181"/>
    </row>
    <row r="379" spans="1:8" ht="15" customHeight="1">
      <c r="A379" s="205" t="s">
        <v>3030</v>
      </c>
      <c r="B379" s="192" t="s">
        <v>3031</v>
      </c>
      <c r="C379" s="193">
        <v>2</v>
      </c>
      <c r="D379" s="194" t="s">
        <v>2310</v>
      </c>
      <c r="E379" s="194" t="s">
        <v>2311</v>
      </c>
      <c r="F379" s="194" t="s">
        <v>2291</v>
      </c>
      <c r="G379" s="194" t="s">
        <v>2288</v>
      </c>
      <c r="H379" s="181"/>
    </row>
    <row r="380" spans="1:8" ht="15" customHeight="1">
      <c r="A380" s="205" t="s">
        <v>3032</v>
      </c>
      <c r="B380" s="192" t="s">
        <v>3033</v>
      </c>
      <c r="C380" s="193">
        <v>2</v>
      </c>
      <c r="D380" s="194" t="s">
        <v>2310</v>
      </c>
      <c r="E380" s="194" t="s">
        <v>2311</v>
      </c>
      <c r="F380" s="194" t="s">
        <v>2312</v>
      </c>
      <c r="G380" s="194" t="s">
        <v>2288</v>
      </c>
      <c r="H380" s="181"/>
    </row>
    <row r="381" spans="1:8" ht="15" customHeight="1">
      <c r="A381" s="197" t="s">
        <v>3034</v>
      </c>
      <c r="B381" s="178" t="s">
        <v>3035</v>
      </c>
      <c r="C381" s="179">
        <v>3</v>
      </c>
      <c r="D381" s="180" t="s">
        <v>2285</v>
      </c>
      <c r="E381" s="180" t="s">
        <v>2286</v>
      </c>
      <c r="F381" s="180" t="s">
        <v>2312</v>
      </c>
      <c r="G381" s="180" t="s">
        <v>2288</v>
      </c>
      <c r="H381" s="181"/>
    </row>
    <row r="382" spans="1:8" ht="15" customHeight="1">
      <c r="A382" s="202" t="s">
        <v>3036</v>
      </c>
      <c r="B382" s="183" t="s">
        <v>3037</v>
      </c>
      <c r="C382" s="184">
        <v>4</v>
      </c>
      <c r="D382" s="185" t="s">
        <v>2294</v>
      </c>
      <c r="E382" s="185" t="s">
        <v>2295</v>
      </c>
      <c r="F382" s="185" t="s">
        <v>2296</v>
      </c>
      <c r="G382" s="185" t="s">
        <v>2288</v>
      </c>
      <c r="H382" s="181"/>
    </row>
    <row r="383" spans="1:8" ht="15" customHeight="1">
      <c r="A383" s="202" t="s">
        <v>3038</v>
      </c>
      <c r="B383" s="183" t="s">
        <v>3039</v>
      </c>
      <c r="C383" s="184">
        <v>4</v>
      </c>
      <c r="D383" s="185" t="s">
        <v>2294</v>
      </c>
      <c r="E383" s="185" t="s">
        <v>2295</v>
      </c>
      <c r="F383" s="185" t="s">
        <v>2296</v>
      </c>
      <c r="G383" s="185" t="s">
        <v>2288</v>
      </c>
      <c r="H383" s="181"/>
    </row>
    <row r="384" spans="1:8" ht="15" customHeight="1">
      <c r="A384" s="202" t="s">
        <v>3040</v>
      </c>
      <c r="B384" s="183" t="s">
        <v>3041</v>
      </c>
      <c r="C384" s="184">
        <v>4</v>
      </c>
      <c r="D384" s="185" t="s">
        <v>2294</v>
      </c>
      <c r="E384" s="185" t="s">
        <v>2295</v>
      </c>
      <c r="F384" s="185" t="s">
        <v>2296</v>
      </c>
      <c r="G384" s="185" t="s">
        <v>2288</v>
      </c>
      <c r="H384" s="181"/>
    </row>
    <row r="385" spans="1:8" ht="15" customHeight="1">
      <c r="A385" s="202" t="s">
        <v>3042</v>
      </c>
      <c r="B385" s="183" t="s">
        <v>3043</v>
      </c>
      <c r="C385" s="184">
        <v>4</v>
      </c>
      <c r="D385" s="185" t="s">
        <v>2294</v>
      </c>
      <c r="E385" s="185" t="s">
        <v>2295</v>
      </c>
      <c r="F385" s="185" t="s">
        <v>2296</v>
      </c>
      <c r="G385" s="185" t="s">
        <v>2288</v>
      </c>
      <c r="H385" s="181"/>
    </row>
    <row r="386" spans="1:8" ht="15" customHeight="1">
      <c r="A386" s="202" t="s">
        <v>3044</v>
      </c>
      <c r="B386" s="183" t="s">
        <v>3045</v>
      </c>
      <c r="C386" s="184">
        <v>5</v>
      </c>
      <c r="D386" s="185" t="s">
        <v>2301</v>
      </c>
      <c r="E386" s="185" t="s">
        <v>2302</v>
      </c>
      <c r="F386" s="185" t="s">
        <v>2303</v>
      </c>
      <c r="G386" s="185" t="s">
        <v>2288</v>
      </c>
      <c r="H386" s="181"/>
    </row>
    <row r="387" spans="1:8" ht="15" customHeight="1">
      <c r="A387" s="202" t="s">
        <v>3046</v>
      </c>
      <c r="B387" s="183" t="s">
        <v>3047</v>
      </c>
      <c r="C387" s="184">
        <v>5</v>
      </c>
      <c r="D387" s="185" t="s">
        <v>2301</v>
      </c>
      <c r="E387" s="185" t="s">
        <v>2302</v>
      </c>
      <c r="F387" s="185" t="s">
        <v>2303</v>
      </c>
      <c r="G387" s="185" t="s">
        <v>2288</v>
      </c>
      <c r="H387" s="181"/>
    </row>
    <row r="388" spans="1:8" ht="15" customHeight="1">
      <c r="A388" s="202" t="s">
        <v>3048</v>
      </c>
      <c r="B388" s="183" t="s">
        <v>3049</v>
      </c>
      <c r="C388" s="184">
        <v>5</v>
      </c>
      <c r="D388" s="185" t="s">
        <v>2301</v>
      </c>
      <c r="E388" s="185" t="s">
        <v>2302</v>
      </c>
      <c r="F388" s="185" t="s">
        <v>2303</v>
      </c>
      <c r="G388" s="185" t="s">
        <v>2288</v>
      </c>
      <c r="H388" s="181"/>
    </row>
    <row r="389" spans="1:8" ht="15" customHeight="1">
      <c r="A389" s="202" t="s">
        <v>635</v>
      </c>
      <c r="B389" s="183" t="s">
        <v>3050</v>
      </c>
      <c r="C389" s="184">
        <v>1</v>
      </c>
      <c r="D389" s="185" t="s">
        <v>2356</v>
      </c>
      <c r="E389" s="185" t="s">
        <v>2311</v>
      </c>
      <c r="F389" s="185" t="s">
        <v>2455</v>
      </c>
      <c r="G389" s="185" t="s">
        <v>2288</v>
      </c>
      <c r="H389" s="181"/>
    </row>
    <row r="390" spans="1:8" ht="15" customHeight="1">
      <c r="A390" s="202" t="s">
        <v>3051</v>
      </c>
      <c r="B390" s="183" t="s">
        <v>3052</v>
      </c>
      <c r="C390" s="184">
        <v>1</v>
      </c>
      <c r="D390" s="185" t="s">
        <v>2356</v>
      </c>
      <c r="E390" s="185" t="s">
        <v>2311</v>
      </c>
      <c r="F390" s="185" t="s">
        <v>2455</v>
      </c>
      <c r="G390" s="185" t="s">
        <v>2288</v>
      </c>
      <c r="H390" s="181"/>
    </row>
    <row r="391" spans="1:8" ht="15" customHeight="1">
      <c r="A391" s="197" t="s">
        <v>3053</v>
      </c>
      <c r="B391" s="178" t="s">
        <v>3054</v>
      </c>
      <c r="C391" s="179">
        <v>2</v>
      </c>
      <c r="D391" s="180" t="s">
        <v>2310</v>
      </c>
      <c r="E391" s="180" t="s">
        <v>2311</v>
      </c>
      <c r="F391" s="180" t="s">
        <v>2287</v>
      </c>
      <c r="G391" s="180" t="s">
        <v>2313</v>
      </c>
      <c r="H391" s="181"/>
    </row>
    <row r="392" spans="1:8" ht="15" customHeight="1">
      <c r="A392" s="202" t="s">
        <v>3055</v>
      </c>
      <c r="B392" s="183" t="s">
        <v>3056</v>
      </c>
      <c r="C392" s="184">
        <v>2</v>
      </c>
      <c r="D392" s="185" t="s">
        <v>2310</v>
      </c>
      <c r="E392" s="185" t="s">
        <v>2311</v>
      </c>
      <c r="F392" s="185" t="s">
        <v>2291</v>
      </c>
      <c r="G392" s="185" t="s">
        <v>2288</v>
      </c>
      <c r="H392" s="181"/>
    </row>
    <row r="393" spans="1:8" ht="15" customHeight="1">
      <c r="A393" s="202" t="s">
        <v>3057</v>
      </c>
      <c r="B393" s="183" t="s">
        <v>3058</v>
      </c>
      <c r="C393" s="184">
        <v>2</v>
      </c>
      <c r="D393" s="185" t="s">
        <v>2310</v>
      </c>
      <c r="E393" s="185" t="s">
        <v>2311</v>
      </c>
      <c r="F393" s="185" t="s">
        <v>2291</v>
      </c>
      <c r="G393" s="185" t="s">
        <v>2288</v>
      </c>
      <c r="H393" s="181"/>
    </row>
    <row r="394" spans="1:8" ht="15" customHeight="1">
      <c r="A394" s="202" t="s">
        <v>3059</v>
      </c>
      <c r="B394" s="183" t="s">
        <v>3060</v>
      </c>
      <c r="C394" s="184">
        <v>2</v>
      </c>
      <c r="D394" s="185" t="s">
        <v>2310</v>
      </c>
      <c r="E394" s="185" t="s">
        <v>2311</v>
      </c>
      <c r="F394" s="185" t="s">
        <v>2291</v>
      </c>
      <c r="G394" s="185" t="s">
        <v>2288</v>
      </c>
      <c r="H394" s="181"/>
    </row>
    <row r="395" spans="1:8" ht="15" customHeight="1">
      <c r="A395" s="197" t="s">
        <v>3061</v>
      </c>
      <c r="B395" s="178" t="s">
        <v>3062</v>
      </c>
      <c r="C395" s="179">
        <v>2</v>
      </c>
      <c r="D395" s="180" t="s">
        <v>2310</v>
      </c>
      <c r="E395" s="180" t="s">
        <v>2311</v>
      </c>
      <c r="F395" s="180" t="s">
        <v>2312</v>
      </c>
      <c r="G395" s="180" t="s">
        <v>2288</v>
      </c>
      <c r="H395" s="181"/>
    </row>
    <row r="396" spans="1:8" ht="15" customHeight="1">
      <c r="A396" s="197" t="s">
        <v>3063</v>
      </c>
      <c r="B396" s="178" t="s">
        <v>3064</v>
      </c>
      <c r="C396" s="179">
        <v>2</v>
      </c>
      <c r="D396" s="180" t="s">
        <v>2310</v>
      </c>
      <c r="E396" s="180" t="s">
        <v>2311</v>
      </c>
      <c r="F396" s="180" t="s">
        <v>2312</v>
      </c>
      <c r="G396" s="180" t="s">
        <v>2288</v>
      </c>
      <c r="H396" s="181"/>
    </row>
    <row r="397" spans="1:8" ht="15" customHeight="1">
      <c r="A397" s="202" t="s">
        <v>3065</v>
      </c>
      <c r="B397" s="183" t="s">
        <v>3066</v>
      </c>
      <c r="C397" s="184">
        <v>2</v>
      </c>
      <c r="D397" s="185" t="s">
        <v>2310</v>
      </c>
      <c r="E397" s="185" t="s">
        <v>2311</v>
      </c>
      <c r="F397" s="185" t="s">
        <v>2291</v>
      </c>
      <c r="G397" s="185" t="s">
        <v>2288</v>
      </c>
      <c r="H397" s="181"/>
    </row>
    <row r="398" spans="1:8" ht="15" customHeight="1">
      <c r="A398" s="197" t="s">
        <v>3067</v>
      </c>
      <c r="B398" s="178" t="s">
        <v>3068</v>
      </c>
      <c r="C398" s="179">
        <v>2</v>
      </c>
      <c r="D398" s="180" t="s">
        <v>2310</v>
      </c>
      <c r="E398" s="180" t="s">
        <v>2311</v>
      </c>
      <c r="F398" s="180" t="s">
        <v>2312</v>
      </c>
      <c r="G398" s="180" t="s">
        <v>2288</v>
      </c>
      <c r="H398" s="181"/>
    </row>
    <row r="399" spans="1:8" ht="15" customHeight="1">
      <c r="A399" s="197" t="s">
        <v>3069</v>
      </c>
      <c r="B399" s="178" t="s">
        <v>3070</v>
      </c>
      <c r="C399" s="179">
        <v>2</v>
      </c>
      <c r="D399" s="180" t="s">
        <v>2310</v>
      </c>
      <c r="E399" s="180" t="s">
        <v>2311</v>
      </c>
      <c r="F399" s="180" t="s">
        <v>2312</v>
      </c>
      <c r="G399" s="180" t="s">
        <v>2288</v>
      </c>
      <c r="H399" s="181"/>
    </row>
    <row r="400" spans="1:8" ht="15" customHeight="1">
      <c r="A400" s="202" t="s">
        <v>3071</v>
      </c>
      <c r="B400" s="183" t="s">
        <v>3072</v>
      </c>
      <c r="C400" s="184">
        <v>3</v>
      </c>
      <c r="D400" s="185" t="s">
        <v>2285</v>
      </c>
      <c r="E400" s="185" t="s">
        <v>2286</v>
      </c>
      <c r="F400" s="185" t="s">
        <v>2291</v>
      </c>
      <c r="G400" s="185" t="s">
        <v>2313</v>
      </c>
      <c r="H400" s="181"/>
    </row>
    <row r="401" spans="1:8" ht="15" customHeight="1">
      <c r="A401" s="202" t="s">
        <v>3073</v>
      </c>
      <c r="B401" s="183" t="s">
        <v>3074</v>
      </c>
      <c r="C401" s="184">
        <v>3</v>
      </c>
      <c r="D401" s="185" t="s">
        <v>2285</v>
      </c>
      <c r="E401" s="185" t="s">
        <v>2286</v>
      </c>
      <c r="F401" s="185" t="s">
        <v>2291</v>
      </c>
      <c r="G401" s="185" t="s">
        <v>2288</v>
      </c>
      <c r="H401" s="181"/>
    </row>
    <row r="402" spans="1:8" ht="15" customHeight="1">
      <c r="A402" s="202" t="s">
        <v>3075</v>
      </c>
      <c r="B402" s="183" t="s">
        <v>3076</v>
      </c>
      <c r="C402" s="184">
        <v>3</v>
      </c>
      <c r="D402" s="185" t="s">
        <v>2285</v>
      </c>
      <c r="E402" s="185" t="s">
        <v>2286</v>
      </c>
      <c r="F402" s="185" t="s">
        <v>2291</v>
      </c>
      <c r="G402" s="185" t="s">
        <v>2313</v>
      </c>
      <c r="H402" s="181"/>
    </row>
    <row r="403" spans="1:8" ht="15" customHeight="1">
      <c r="A403" s="202" t="s">
        <v>3077</v>
      </c>
      <c r="B403" s="183" t="s">
        <v>3078</v>
      </c>
      <c r="C403" s="184">
        <v>3</v>
      </c>
      <c r="D403" s="185" t="s">
        <v>2285</v>
      </c>
      <c r="E403" s="185" t="s">
        <v>2286</v>
      </c>
      <c r="F403" s="185" t="s">
        <v>2291</v>
      </c>
      <c r="G403" s="185" t="s">
        <v>2920</v>
      </c>
      <c r="H403" s="181"/>
    </row>
    <row r="404" spans="1:8" ht="15" customHeight="1">
      <c r="A404" s="202" t="s">
        <v>3079</v>
      </c>
      <c r="B404" s="183" t="s">
        <v>3080</v>
      </c>
      <c r="C404" s="184">
        <v>3</v>
      </c>
      <c r="D404" s="185" t="s">
        <v>2285</v>
      </c>
      <c r="E404" s="185" t="s">
        <v>2286</v>
      </c>
      <c r="F404" s="185" t="s">
        <v>2291</v>
      </c>
      <c r="G404" s="185" t="s">
        <v>2288</v>
      </c>
      <c r="H404" s="181"/>
    </row>
    <row r="405" spans="1:8" ht="15" customHeight="1">
      <c r="A405" s="202" t="s">
        <v>3081</v>
      </c>
      <c r="B405" s="183" t="s">
        <v>3082</v>
      </c>
      <c r="C405" s="184">
        <v>3</v>
      </c>
      <c r="D405" s="185" t="s">
        <v>2285</v>
      </c>
      <c r="E405" s="185" t="s">
        <v>2286</v>
      </c>
      <c r="F405" s="185" t="s">
        <v>2291</v>
      </c>
      <c r="G405" s="185" t="s">
        <v>2288</v>
      </c>
      <c r="H405" s="181"/>
    </row>
    <row r="406" spans="1:8" ht="15" customHeight="1">
      <c r="A406" s="202" t="s">
        <v>3083</v>
      </c>
      <c r="B406" s="183" t="s">
        <v>3084</v>
      </c>
      <c r="C406" s="184">
        <v>3</v>
      </c>
      <c r="D406" s="185" t="s">
        <v>2285</v>
      </c>
      <c r="E406" s="185" t="s">
        <v>2286</v>
      </c>
      <c r="F406" s="185" t="s">
        <v>2291</v>
      </c>
      <c r="G406" s="185" t="s">
        <v>2288</v>
      </c>
      <c r="H406" s="181"/>
    </row>
    <row r="407" spans="1:8" ht="15" customHeight="1">
      <c r="A407" s="202" t="s">
        <v>3085</v>
      </c>
      <c r="B407" s="183" t="s">
        <v>3086</v>
      </c>
      <c r="C407" s="184">
        <v>4</v>
      </c>
      <c r="D407" s="185" t="s">
        <v>2294</v>
      </c>
      <c r="E407" s="185" t="s">
        <v>2295</v>
      </c>
      <c r="F407" s="185" t="s">
        <v>2296</v>
      </c>
      <c r="G407" s="185" t="s">
        <v>2313</v>
      </c>
      <c r="H407" s="181"/>
    </row>
    <row r="408" spans="1:8" ht="15" customHeight="1">
      <c r="A408" s="202" t="s">
        <v>3087</v>
      </c>
      <c r="B408" s="183" t="s">
        <v>3088</v>
      </c>
      <c r="C408" s="184">
        <v>4</v>
      </c>
      <c r="D408" s="185" t="s">
        <v>2294</v>
      </c>
      <c r="E408" s="185" t="s">
        <v>2295</v>
      </c>
      <c r="F408" s="185" t="s">
        <v>2296</v>
      </c>
      <c r="G408" s="185" t="s">
        <v>2313</v>
      </c>
      <c r="H408" s="181"/>
    </row>
    <row r="409" spans="1:8" ht="15" customHeight="1">
      <c r="A409" s="202" t="s">
        <v>3089</v>
      </c>
      <c r="B409" s="183" t="s">
        <v>3090</v>
      </c>
      <c r="C409" s="184">
        <v>4</v>
      </c>
      <c r="D409" s="185" t="s">
        <v>2294</v>
      </c>
      <c r="E409" s="185" t="s">
        <v>2295</v>
      </c>
      <c r="F409" s="185" t="s">
        <v>2296</v>
      </c>
      <c r="G409" s="185" t="s">
        <v>2313</v>
      </c>
      <c r="H409" s="181"/>
    </row>
    <row r="410" spans="1:8" ht="15" customHeight="1">
      <c r="A410" s="202" t="s">
        <v>3091</v>
      </c>
      <c r="B410" s="183" t="s">
        <v>3092</v>
      </c>
      <c r="C410" s="184">
        <v>4</v>
      </c>
      <c r="D410" s="185" t="s">
        <v>2294</v>
      </c>
      <c r="E410" s="185" t="s">
        <v>2295</v>
      </c>
      <c r="F410" s="185" t="s">
        <v>2296</v>
      </c>
      <c r="G410" s="185" t="s">
        <v>2288</v>
      </c>
      <c r="H410" s="181"/>
    </row>
    <row r="411" spans="1:8" ht="15" customHeight="1">
      <c r="A411" s="202" t="s">
        <v>3093</v>
      </c>
      <c r="B411" s="183" t="s">
        <v>3094</v>
      </c>
      <c r="C411" s="184">
        <v>4</v>
      </c>
      <c r="D411" s="185" t="s">
        <v>2294</v>
      </c>
      <c r="E411" s="185" t="s">
        <v>2295</v>
      </c>
      <c r="F411" s="185" t="s">
        <v>2296</v>
      </c>
      <c r="G411" s="185" t="s">
        <v>2288</v>
      </c>
      <c r="H411" s="181"/>
    </row>
    <row r="412" spans="1:8" ht="15" customHeight="1">
      <c r="A412" s="202" t="s">
        <v>3095</v>
      </c>
      <c r="B412" s="183" t="s">
        <v>3096</v>
      </c>
      <c r="C412" s="184">
        <v>4</v>
      </c>
      <c r="D412" s="185" t="s">
        <v>2294</v>
      </c>
      <c r="E412" s="185" t="s">
        <v>2295</v>
      </c>
      <c r="F412" s="185" t="s">
        <v>2296</v>
      </c>
      <c r="G412" s="185" t="s">
        <v>2288</v>
      </c>
      <c r="H412" s="181"/>
    </row>
    <row r="413" spans="1:8" ht="15" customHeight="1">
      <c r="A413" s="202" t="s">
        <v>3097</v>
      </c>
      <c r="B413" s="183" t="s">
        <v>3098</v>
      </c>
      <c r="C413" s="184">
        <v>5</v>
      </c>
      <c r="D413" s="185" t="s">
        <v>2301</v>
      </c>
      <c r="E413" s="185" t="s">
        <v>2302</v>
      </c>
      <c r="F413" s="185" t="s">
        <v>2303</v>
      </c>
      <c r="G413" s="185" t="s">
        <v>2313</v>
      </c>
      <c r="H413" s="181"/>
    </row>
    <row r="414" spans="1:8" ht="15" customHeight="1">
      <c r="A414" s="202" t="s">
        <v>3099</v>
      </c>
      <c r="B414" s="183" t="s">
        <v>3100</v>
      </c>
      <c r="C414" s="184">
        <v>5</v>
      </c>
      <c r="D414" s="185" t="s">
        <v>2301</v>
      </c>
      <c r="E414" s="185" t="s">
        <v>2302</v>
      </c>
      <c r="F414" s="185" t="s">
        <v>2303</v>
      </c>
      <c r="G414" s="185" t="s">
        <v>2313</v>
      </c>
      <c r="H414" s="181"/>
    </row>
    <row r="415" spans="1:8" ht="15" customHeight="1">
      <c r="A415" s="202" t="s">
        <v>3101</v>
      </c>
      <c r="B415" s="183" t="s">
        <v>3102</v>
      </c>
      <c r="C415" s="184">
        <v>5</v>
      </c>
      <c r="D415" s="185" t="s">
        <v>2301</v>
      </c>
      <c r="E415" s="185" t="s">
        <v>2302</v>
      </c>
      <c r="F415" s="185" t="s">
        <v>2303</v>
      </c>
      <c r="G415" s="185" t="s">
        <v>2313</v>
      </c>
      <c r="H415" s="181"/>
    </row>
    <row r="416" spans="1:8" ht="15" customHeight="1">
      <c r="A416" s="202" t="s">
        <v>3103</v>
      </c>
      <c r="B416" s="183" t="s">
        <v>3088</v>
      </c>
      <c r="C416" s="184">
        <v>5</v>
      </c>
      <c r="D416" s="185" t="s">
        <v>2301</v>
      </c>
      <c r="E416" s="185" t="s">
        <v>2302</v>
      </c>
      <c r="F416" s="185" t="s">
        <v>2303</v>
      </c>
      <c r="G416" s="185" t="s">
        <v>2313</v>
      </c>
      <c r="H416" s="181"/>
    </row>
    <row r="417" spans="1:8" ht="15" customHeight="1">
      <c r="A417" s="202" t="s">
        <v>3104</v>
      </c>
      <c r="B417" s="183" t="s">
        <v>3105</v>
      </c>
      <c r="C417" s="184">
        <v>5</v>
      </c>
      <c r="D417" s="185" t="s">
        <v>2301</v>
      </c>
      <c r="E417" s="185" t="s">
        <v>2302</v>
      </c>
      <c r="F417" s="185" t="s">
        <v>2303</v>
      </c>
      <c r="G417" s="185" t="s">
        <v>2313</v>
      </c>
      <c r="H417" s="181"/>
    </row>
    <row r="418" spans="1:8" ht="15" customHeight="1">
      <c r="A418" s="197" t="s">
        <v>686</v>
      </c>
      <c r="B418" s="178" t="s">
        <v>3106</v>
      </c>
      <c r="C418" s="179">
        <v>1</v>
      </c>
      <c r="D418" s="180" t="s">
        <v>2356</v>
      </c>
      <c r="E418" s="180" t="s">
        <v>2311</v>
      </c>
      <c r="F418" s="180" t="s">
        <v>2312</v>
      </c>
      <c r="G418" s="180" t="s">
        <v>2288</v>
      </c>
      <c r="H418" s="181"/>
    </row>
    <row r="419" spans="1:8" ht="15" customHeight="1">
      <c r="A419" s="197" t="s">
        <v>3107</v>
      </c>
      <c r="B419" s="178" t="s">
        <v>3108</v>
      </c>
      <c r="C419" s="179">
        <v>1</v>
      </c>
      <c r="D419" s="180" t="s">
        <v>2356</v>
      </c>
      <c r="E419" s="180" t="s">
        <v>2311</v>
      </c>
      <c r="F419" s="180" t="s">
        <v>2312</v>
      </c>
      <c r="G419" s="180" t="s">
        <v>2288</v>
      </c>
      <c r="H419" s="181"/>
    </row>
    <row r="420" spans="1:8" ht="15" customHeight="1">
      <c r="A420" s="202" t="s">
        <v>3109</v>
      </c>
      <c r="B420" s="183" t="s">
        <v>3110</v>
      </c>
      <c r="C420" s="184">
        <v>1</v>
      </c>
      <c r="D420" s="185" t="s">
        <v>2356</v>
      </c>
      <c r="E420" s="185" t="s">
        <v>2311</v>
      </c>
      <c r="F420" s="185" t="s">
        <v>2455</v>
      </c>
      <c r="G420" s="185" t="s">
        <v>2288</v>
      </c>
      <c r="H420" s="181"/>
    </row>
    <row r="421" spans="1:8" ht="15" customHeight="1">
      <c r="A421" s="197" t="s">
        <v>3111</v>
      </c>
      <c r="B421" s="178" t="s">
        <v>3112</v>
      </c>
      <c r="C421" s="179">
        <v>2</v>
      </c>
      <c r="D421" s="180" t="s">
        <v>2310</v>
      </c>
      <c r="E421" s="180" t="s">
        <v>2311</v>
      </c>
      <c r="F421" s="180" t="s">
        <v>2312</v>
      </c>
      <c r="G421" s="180" t="s">
        <v>2288</v>
      </c>
      <c r="H421" s="181"/>
    </row>
    <row r="422" spans="1:8" ht="15" customHeight="1">
      <c r="A422" s="197" t="s">
        <v>3113</v>
      </c>
      <c r="B422" s="178" t="s">
        <v>3114</v>
      </c>
      <c r="C422" s="179">
        <v>2</v>
      </c>
      <c r="D422" s="180" t="s">
        <v>2310</v>
      </c>
      <c r="E422" s="180" t="s">
        <v>2311</v>
      </c>
      <c r="F422" s="180" t="s">
        <v>2312</v>
      </c>
      <c r="G422" s="180" t="s">
        <v>2288</v>
      </c>
      <c r="H422" s="181"/>
    </row>
    <row r="423" spans="1:8" ht="15" customHeight="1">
      <c r="A423" s="197" t="s">
        <v>3115</v>
      </c>
      <c r="B423" s="178" t="s">
        <v>3116</v>
      </c>
      <c r="C423" s="179">
        <v>2</v>
      </c>
      <c r="D423" s="180" t="s">
        <v>2310</v>
      </c>
      <c r="E423" s="180" t="s">
        <v>2311</v>
      </c>
      <c r="F423" s="180" t="s">
        <v>2287</v>
      </c>
      <c r="G423" s="180" t="s">
        <v>2288</v>
      </c>
      <c r="H423" s="181"/>
    </row>
    <row r="424" spans="1:8" ht="15" customHeight="1">
      <c r="A424" s="202" t="s">
        <v>3117</v>
      </c>
      <c r="B424" s="183" t="s">
        <v>3114</v>
      </c>
      <c r="C424" s="184">
        <v>4</v>
      </c>
      <c r="D424" s="185" t="s">
        <v>2294</v>
      </c>
      <c r="E424" s="185" t="s">
        <v>2295</v>
      </c>
      <c r="F424" s="185" t="s">
        <v>2296</v>
      </c>
      <c r="G424" s="185" t="s">
        <v>2288</v>
      </c>
      <c r="H424" s="181"/>
    </row>
    <row r="425" spans="1:8" ht="15" customHeight="1">
      <c r="A425" s="202" t="s">
        <v>3118</v>
      </c>
      <c r="B425" s="183" t="s">
        <v>3119</v>
      </c>
      <c r="C425" s="184">
        <v>5</v>
      </c>
      <c r="D425" s="185" t="s">
        <v>2301</v>
      </c>
      <c r="E425" s="185" t="s">
        <v>2302</v>
      </c>
      <c r="F425" s="185" t="s">
        <v>2303</v>
      </c>
      <c r="G425" s="185" t="s">
        <v>2288</v>
      </c>
      <c r="H425" s="181"/>
    </row>
    <row r="426" spans="1:8" ht="15" customHeight="1">
      <c r="A426" s="202" t="s">
        <v>698</v>
      </c>
      <c r="B426" s="183" t="s">
        <v>3120</v>
      </c>
      <c r="C426" s="184">
        <v>1</v>
      </c>
      <c r="D426" s="185" t="s">
        <v>2356</v>
      </c>
      <c r="E426" s="185" t="s">
        <v>2311</v>
      </c>
      <c r="F426" s="185" t="s">
        <v>2455</v>
      </c>
      <c r="G426" s="185" t="s">
        <v>2288</v>
      </c>
      <c r="H426" s="181"/>
    </row>
    <row r="427" spans="1:8" ht="15" customHeight="1">
      <c r="A427" s="202" t="s">
        <v>3121</v>
      </c>
      <c r="B427" s="183" t="s">
        <v>3122</v>
      </c>
      <c r="C427" s="184">
        <v>2</v>
      </c>
      <c r="D427" s="185" t="s">
        <v>2310</v>
      </c>
      <c r="E427" s="185" t="s">
        <v>2311</v>
      </c>
      <c r="F427" s="185" t="s">
        <v>2291</v>
      </c>
      <c r="G427" s="185" t="s">
        <v>2313</v>
      </c>
      <c r="H427" s="181"/>
    </row>
    <row r="428" spans="1:8" ht="15" customHeight="1">
      <c r="A428" s="202" t="s">
        <v>3123</v>
      </c>
      <c r="B428" s="183" t="s">
        <v>3124</v>
      </c>
      <c r="C428" s="184">
        <v>2</v>
      </c>
      <c r="D428" s="185" t="s">
        <v>2310</v>
      </c>
      <c r="E428" s="185" t="s">
        <v>2311</v>
      </c>
      <c r="F428" s="185" t="s">
        <v>2291</v>
      </c>
      <c r="G428" s="185" t="s">
        <v>2313</v>
      </c>
      <c r="H428" s="181"/>
    </row>
    <row r="429" spans="1:8" ht="15" customHeight="1">
      <c r="A429" s="202" t="s">
        <v>3125</v>
      </c>
      <c r="B429" s="183" t="s">
        <v>3126</v>
      </c>
      <c r="C429" s="184">
        <v>2</v>
      </c>
      <c r="D429" s="185" t="s">
        <v>2310</v>
      </c>
      <c r="E429" s="185" t="s">
        <v>2311</v>
      </c>
      <c r="F429" s="185" t="s">
        <v>2291</v>
      </c>
      <c r="G429" s="185" t="s">
        <v>2961</v>
      </c>
      <c r="H429" s="181"/>
    </row>
    <row r="430" spans="1:8" ht="15" customHeight="1">
      <c r="A430" s="202" t="s">
        <v>3127</v>
      </c>
      <c r="B430" s="183" t="s">
        <v>3128</v>
      </c>
      <c r="C430" s="184">
        <v>3</v>
      </c>
      <c r="D430" s="185" t="s">
        <v>2285</v>
      </c>
      <c r="E430" s="185" t="s">
        <v>2286</v>
      </c>
      <c r="F430" s="185" t="s">
        <v>2291</v>
      </c>
      <c r="G430" s="185" t="s">
        <v>2961</v>
      </c>
      <c r="H430" s="181"/>
    </row>
    <row r="431" spans="1:8" ht="15" customHeight="1">
      <c r="A431" s="202" t="s">
        <v>3129</v>
      </c>
      <c r="B431" s="183" t="s">
        <v>3130</v>
      </c>
      <c r="C431" s="184">
        <v>3</v>
      </c>
      <c r="D431" s="185" t="s">
        <v>2285</v>
      </c>
      <c r="E431" s="185" t="s">
        <v>2286</v>
      </c>
      <c r="F431" s="185" t="s">
        <v>2291</v>
      </c>
      <c r="G431" s="185" t="s">
        <v>2961</v>
      </c>
      <c r="H431" s="181"/>
    </row>
    <row r="432" spans="1:8" ht="15" customHeight="1">
      <c r="A432" s="202" t="s">
        <v>3131</v>
      </c>
      <c r="B432" s="183" t="s">
        <v>3132</v>
      </c>
      <c r="C432" s="184">
        <v>3</v>
      </c>
      <c r="D432" s="185" t="s">
        <v>2285</v>
      </c>
      <c r="E432" s="185" t="s">
        <v>2286</v>
      </c>
      <c r="F432" s="185" t="s">
        <v>2291</v>
      </c>
      <c r="G432" s="185" t="s">
        <v>2313</v>
      </c>
      <c r="H432" s="181"/>
    </row>
    <row r="433" spans="1:8" ht="15" customHeight="1">
      <c r="A433" s="202" t="s">
        <v>3133</v>
      </c>
      <c r="B433" s="183" t="s">
        <v>3134</v>
      </c>
      <c r="C433" s="184">
        <v>3</v>
      </c>
      <c r="D433" s="185" t="s">
        <v>2285</v>
      </c>
      <c r="E433" s="185" t="s">
        <v>2286</v>
      </c>
      <c r="F433" s="185" t="s">
        <v>2291</v>
      </c>
      <c r="G433" s="185" t="s">
        <v>2313</v>
      </c>
      <c r="H433" s="181"/>
    </row>
    <row r="434" spans="1:8" ht="15" customHeight="1">
      <c r="A434" s="202" t="s">
        <v>3135</v>
      </c>
      <c r="B434" s="183" t="s">
        <v>3136</v>
      </c>
      <c r="C434" s="184">
        <v>3</v>
      </c>
      <c r="D434" s="185" t="s">
        <v>2285</v>
      </c>
      <c r="E434" s="185" t="s">
        <v>2286</v>
      </c>
      <c r="F434" s="185" t="s">
        <v>2291</v>
      </c>
      <c r="G434" s="185" t="s">
        <v>2288</v>
      </c>
      <c r="H434" s="181"/>
    </row>
    <row r="435" spans="1:8" ht="15" customHeight="1">
      <c r="A435" s="212" t="s">
        <v>3137</v>
      </c>
      <c r="B435" s="221" t="s">
        <v>3138</v>
      </c>
      <c r="C435" s="214">
        <v>4</v>
      </c>
      <c r="D435" s="215" t="s">
        <v>2294</v>
      </c>
      <c r="E435" s="215" t="s">
        <v>2295</v>
      </c>
      <c r="F435" s="215" t="s">
        <v>2296</v>
      </c>
      <c r="G435" s="215" t="s">
        <v>2961</v>
      </c>
      <c r="H435" s="222" t="s">
        <v>3139</v>
      </c>
    </row>
    <row r="436" spans="1:8" ht="15" customHeight="1">
      <c r="A436" s="212" t="s">
        <v>3140</v>
      </c>
      <c r="B436" s="221" t="s">
        <v>3141</v>
      </c>
      <c r="C436" s="214">
        <v>4</v>
      </c>
      <c r="D436" s="215" t="s">
        <v>2294</v>
      </c>
      <c r="E436" s="215" t="s">
        <v>2295</v>
      </c>
      <c r="F436" s="215" t="s">
        <v>2296</v>
      </c>
      <c r="G436" s="215" t="s">
        <v>2961</v>
      </c>
      <c r="H436" s="222" t="s">
        <v>3142</v>
      </c>
    </row>
    <row r="437" spans="1:8" ht="15" customHeight="1">
      <c r="A437" s="202" t="s">
        <v>3143</v>
      </c>
      <c r="B437" s="183" t="s">
        <v>3144</v>
      </c>
      <c r="C437" s="184">
        <v>4</v>
      </c>
      <c r="D437" s="185" t="s">
        <v>2294</v>
      </c>
      <c r="E437" s="185" t="s">
        <v>2295</v>
      </c>
      <c r="F437" s="185" t="s">
        <v>2296</v>
      </c>
      <c r="G437" s="185" t="s">
        <v>2313</v>
      </c>
      <c r="H437" s="181"/>
    </row>
    <row r="438" spans="1:8" ht="15" customHeight="1">
      <c r="A438" s="202" t="s">
        <v>3145</v>
      </c>
      <c r="B438" s="183" t="s">
        <v>3128</v>
      </c>
      <c r="C438" s="184">
        <v>4</v>
      </c>
      <c r="D438" s="185" t="s">
        <v>2294</v>
      </c>
      <c r="E438" s="185" t="s">
        <v>2295</v>
      </c>
      <c r="F438" s="185" t="s">
        <v>2296</v>
      </c>
      <c r="G438" s="185" t="s">
        <v>2313</v>
      </c>
      <c r="H438" s="181"/>
    </row>
    <row r="439" spans="1:8" ht="15" customHeight="1">
      <c r="A439" s="202" t="s">
        <v>3146</v>
      </c>
      <c r="B439" s="183" t="s">
        <v>3147</v>
      </c>
      <c r="C439" s="184">
        <v>4</v>
      </c>
      <c r="D439" s="185" t="s">
        <v>3148</v>
      </c>
      <c r="E439" s="185" t="s">
        <v>2302</v>
      </c>
      <c r="F439" s="185" t="s">
        <v>2296</v>
      </c>
      <c r="G439" s="185" t="s">
        <v>3149</v>
      </c>
      <c r="H439" s="223" t="s">
        <v>3150</v>
      </c>
    </row>
    <row r="440" spans="1:8" ht="15" customHeight="1">
      <c r="A440" s="202" t="s">
        <v>3151</v>
      </c>
      <c r="B440" s="183" t="s">
        <v>3152</v>
      </c>
      <c r="C440" s="184">
        <v>4</v>
      </c>
      <c r="D440" s="185" t="s">
        <v>2294</v>
      </c>
      <c r="E440" s="185" t="s">
        <v>2295</v>
      </c>
      <c r="F440" s="185" t="s">
        <v>2296</v>
      </c>
      <c r="G440" s="185" t="s">
        <v>2313</v>
      </c>
      <c r="H440" s="181"/>
    </row>
    <row r="441" spans="1:8" ht="15" customHeight="1">
      <c r="A441" s="202" t="s">
        <v>3153</v>
      </c>
      <c r="B441" s="183" t="s">
        <v>3154</v>
      </c>
      <c r="C441" s="184">
        <v>4</v>
      </c>
      <c r="D441" s="185" t="s">
        <v>2294</v>
      </c>
      <c r="E441" s="185" t="s">
        <v>2295</v>
      </c>
      <c r="F441" s="185" t="s">
        <v>2296</v>
      </c>
      <c r="G441" s="185" t="s">
        <v>2313</v>
      </c>
      <c r="H441" s="181"/>
    </row>
    <row r="442" spans="1:8" ht="15" customHeight="1">
      <c r="A442" s="202" t="s">
        <v>3155</v>
      </c>
      <c r="B442" s="183" t="s">
        <v>3130</v>
      </c>
      <c r="C442" s="184">
        <v>4</v>
      </c>
      <c r="D442" s="185" t="s">
        <v>3156</v>
      </c>
      <c r="E442" s="185" t="s">
        <v>2302</v>
      </c>
      <c r="F442" s="185" t="s">
        <v>2296</v>
      </c>
      <c r="G442" s="185" t="s">
        <v>3149</v>
      </c>
      <c r="H442" s="223" t="s">
        <v>3150</v>
      </c>
    </row>
    <row r="443" spans="1:8" ht="15" customHeight="1">
      <c r="A443" s="202" t="s">
        <v>3157</v>
      </c>
      <c r="B443" s="183" t="s">
        <v>3132</v>
      </c>
      <c r="C443" s="184">
        <v>4</v>
      </c>
      <c r="D443" s="185" t="s">
        <v>3156</v>
      </c>
      <c r="E443" s="185" t="s">
        <v>2295</v>
      </c>
      <c r="F443" s="185" t="s">
        <v>2296</v>
      </c>
      <c r="G443" s="185" t="s">
        <v>3149</v>
      </c>
      <c r="H443" s="223" t="s">
        <v>3150</v>
      </c>
    </row>
    <row r="444" spans="1:8" ht="15" customHeight="1">
      <c r="A444" s="202" t="s">
        <v>3158</v>
      </c>
      <c r="B444" s="183" t="s">
        <v>3159</v>
      </c>
      <c r="C444" s="184">
        <v>5</v>
      </c>
      <c r="D444" s="185" t="s">
        <v>3160</v>
      </c>
      <c r="E444" s="185" t="s">
        <v>2286</v>
      </c>
      <c r="F444" s="185" t="s">
        <v>3161</v>
      </c>
      <c r="G444" s="185" t="s">
        <v>3149</v>
      </c>
      <c r="H444" s="181" t="s">
        <v>3162</v>
      </c>
    </row>
    <row r="445" spans="1:8" ht="15" customHeight="1">
      <c r="A445" s="202" t="s">
        <v>3163</v>
      </c>
      <c r="B445" s="183" t="s">
        <v>3164</v>
      </c>
      <c r="C445" s="184">
        <v>5</v>
      </c>
      <c r="D445" s="185" t="s">
        <v>2301</v>
      </c>
      <c r="E445" s="185" t="s">
        <v>2302</v>
      </c>
      <c r="F445" s="185" t="s">
        <v>2303</v>
      </c>
      <c r="G445" s="185" t="s">
        <v>2313</v>
      </c>
      <c r="H445" s="181"/>
    </row>
    <row r="446" spans="1:8" ht="15" customHeight="1">
      <c r="A446" s="202" t="s">
        <v>3165</v>
      </c>
      <c r="B446" s="183" t="s">
        <v>3166</v>
      </c>
      <c r="C446" s="184">
        <v>5</v>
      </c>
      <c r="D446" s="185" t="s">
        <v>2301</v>
      </c>
      <c r="E446" s="185" t="s">
        <v>2302</v>
      </c>
      <c r="F446" s="185" t="s">
        <v>2303</v>
      </c>
      <c r="G446" s="185" t="s">
        <v>2313</v>
      </c>
      <c r="H446" s="181"/>
    </row>
    <row r="447" spans="1:8" ht="15" customHeight="1">
      <c r="A447" s="202" t="s">
        <v>3167</v>
      </c>
      <c r="B447" s="183" t="s">
        <v>3168</v>
      </c>
      <c r="C447" s="184">
        <v>5</v>
      </c>
      <c r="D447" s="185" t="s">
        <v>2301</v>
      </c>
      <c r="E447" s="185" t="s">
        <v>2302</v>
      </c>
      <c r="F447" s="185" t="s">
        <v>2303</v>
      </c>
      <c r="G447" s="185" t="s">
        <v>2313</v>
      </c>
      <c r="H447" s="181"/>
    </row>
    <row r="448" spans="1:8" ht="15" customHeight="1">
      <c r="A448" s="202" t="s">
        <v>3169</v>
      </c>
      <c r="B448" s="183" t="s">
        <v>3170</v>
      </c>
      <c r="C448" s="184">
        <v>5</v>
      </c>
      <c r="D448" s="185" t="s">
        <v>2301</v>
      </c>
      <c r="E448" s="185" t="s">
        <v>2302</v>
      </c>
      <c r="F448" s="185" t="s">
        <v>2303</v>
      </c>
      <c r="G448" s="185" t="s">
        <v>2313</v>
      </c>
      <c r="H448" s="181"/>
    </row>
    <row r="449" spans="1:8" ht="15" customHeight="1">
      <c r="A449" s="202" t="s">
        <v>3171</v>
      </c>
      <c r="B449" s="183" t="s">
        <v>3172</v>
      </c>
      <c r="C449" s="184">
        <v>5</v>
      </c>
      <c r="D449" s="185" t="s">
        <v>2301</v>
      </c>
      <c r="E449" s="185" t="s">
        <v>2302</v>
      </c>
      <c r="F449" s="185" t="s">
        <v>2303</v>
      </c>
      <c r="G449" s="185" t="s">
        <v>2313</v>
      </c>
      <c r="H449" s="181"/>
    </row>
    <row r="450" spans="1:8" ht="15" customHeight="1">
      <c r="A450" s="202" t="s">
        <v>3173</v>
      </c>
      <c r="B450" s="183" t="s">
        <v>3174</v>
      </c>
      <c r="C450" s="184">
        <v>5</v>
      </c>
      <c r="D450" s="185" t="s">
        <v>2301</v>
      </c>
      <c r="E450" s="185" t="s">
        <v>2302</v>
      </c>
      <c r="F450" s="185" t="s">
        <v>2303</v>
      </c>
      <c r="G450" s="185" t="s">
        <v>2313</v>
      </c>
      <c r="H450" s="181"/>
    </row>
    <row r="451" spans="1:8" ht="15" customHeight="1">
      <c r="A451" s="202" t="s">
        <v>3175</v>
      </c>
      <c r="B451" s="183" t="s">
        <v>3130</v>
      </c>
      <c r="C451" s="184">
        <v>5</v>
      </c>
      <c r="D451" s="185" t="s">
        <v>2301</v>
      </c>
      <c r="E451" s="185" t="s">
        <v>2302</v>
      </c>
      <c r="F451" s="185" t="s">
        <v>2303</v>
      </c>
      <c r="G451" s="185" t="s">
        <v>2313</v>
      </c>
      <c r="H451" s="181"/>
    </row>
    <row r="452" spans="1:8" ht="15" customHeight="1">
      <c r="A452" s="202" t="s">
        <v>3176</v>
      </c>
      <c r="B452" s="183" t="s">
        <v>3132</v>
      </c>
      <c r="C452" s="184">
        <v>5</v>
      </c>
      <c r="D452" s="185" t="s">
        <v>2301</v>
      </c>
      <c r="E452" s="185" t="s">
        <v>2302</v>
      </c>
      <c r="F452" s="185" t="s">
        <v>2303</v>
      </c>
      <c r="G452" s="185" t="s">
        <v>2313</v>
      </c>
      <c r="H452" s="181"/>
    </row>
    <row r="453" spans="1:8" ht="15" customHeight="1">
      <c r="A453" s="202" t="s">
        <v>3177</v>
      </c>
      <c r="B453" s="183" t="s">
        <v>3178</v>
      </c>
      <c r="C453" s="184">
        <v>5</v>
      </c>
      <c r="D453" s="185" t="s">
        <v>2301</v>
      </c>
      <c r="E453" s="185" t="s">
        <v>2302</v>
      </c>
      <c r="F453" s="185" t="s">
        <v>2303</v>
      </c>
      <c r="G453" s="185" t="s">
        <v>2313</v>
      </c>
      <c r="H453" s="181"/>
    </row>
    <row r="454" spans="1:8" ht="15" customHeight="1">
      <c r="A454" s="202" t="s">
        <v>3179</v>
      </c>
      <c r="B454" s="183" t="s">
        <v>3180</v>
      </c>
      <c r="C454" s="184">
        <v>5</v>
      </c>
      <c r="D454" s="185" t="s">
        <v>2301</v>
      </c>
      <c r="E454" s="185" t="s">
        <v>2302</v>
      </c>
      <c r="F454" s="185" t="s">
        <v>2303</v>
      </c>
      <c r="G454" s="185" t="s">
        <v>2313</v>
      </c>
      <c r="H454" s="181"/>
    </row>
    <row r="455" spans="1:8" ht="15" customHeight="1">
      <c r="A455" s="202" t="s">
        <v>3181</v>
      </c>
      <c r="B455" s="183" t="s">
        <v>3182</v>
      </c>
      <c r="C455" s="184">
        <v>5</v>
      </c>
      <c r="D455" s="185" t="s">
        <v>2301</v>
      </c>
      <c r="E455" s="185" t="s">
        <v>2302</v>
      </c>
      <c r="F455" s="185" t="s">
        <v>2303</v>
      </c>
      <c r="G455" s="185" t="s">
        <v>2288</v>
      </c>
      <c r="H455" s="181"/>
    </row>
    <row r="456" spans="1:8" ht="15" customHeight="1">
      <c r="A456" s="202" t="s">
        <v>3183</v>
      </c>
      <c r="B456" s="183" t="s">
        <v>3184</v>
      </c>
      <c r="C456" s="184">
        <v>5</v>
      </c>
      <c r="D456" s="185" t="s">
        <v>2301</v>
      </c>
      <c r="E456" s="185" t="s">
        <v>2302</v>
      </c>
      <c r="F456" s="185" t="s">
        <v>2303</v>
      </c>
      <c r="G456" s="185" t="s">
        <v>2288</v>
      </c>
      <c r="H456" s="181"/>
    </row>
    <row r="457" spans="1:8" ht="15" customHeight="1">
      <c r="A457" s="202" t="s">
        <v>760</v>
      </c>
      <c r="B457" s="183" t="s">
        <v>3185</v>
      </c>
      <c r="C457" s="184">
        <v>3</v>
      </c>
      <c r="D457" s="185" t="s">
        <v>2285</v>
      </c>
      <c r="E457" s="185" t="s">
        <v>2286</v>
      </c>
      <c r="F457" s="185" t="s">
        <v>2291</v>
      </c>
      <c r="G457" s="185" t="s">
        <v>2313</v>
      </c>
      <c r="H457" s="181"/>
    </row>
    <row r="458" spans="1:8" ht="15" customHeight="1">
      <c r="A458" s="202" t="s">
        <v>3186</v>
      </c>
      <c r="B458" s="183" t="s">
        <v>3187</v>
      </c>
      <c r="C458" s="184">
        <v>3</v>
      </c>
      <c r="D458" s="185" t="s">
        <v>2285</v>
      </c>
      <c r="E458" s="185" t="s">
        <v>2286</v>
      </c>
      <c r="F458" s="185" t="s">
        <v>2291</v>
      </c>
      <c r="G458" s="185" t="s">
        <v>2288</v>
      </c>
      <c r="H458" s="224" t="s">
        <v>3188</v>
      </c>
    </row>
    <row r="459" spans="1:8" ht="15" customHeight="1">
      <c r="A459" s="202" t="s">
        <v>3189</v>
      </c>
      <c r="B459" s="181" t="s">
        <v>3190</v>
      </c>
      <c r="C459" s="184">
        <v>4</v>
      </c>
      <c r="D459" s="185" t="s">
        <v>2294</v>
      </c>
      <c r="E459" s="185" t="s">
        <v>2295</v>
      </c>
      <c r="F459" s="185" t="s">
        <v>2296</v>
      </c>
      <c r="G459" s="185" t="s">
        <v>2313</v>
      </c>
      <c r="H459" s="181"/>
    </row>
    <row r="460" spans="1:8" ht="15" customHeight="1">
      <c r="A460" s="202" t="s">
        <v>3191</v>
      </c>
      <c r="B460" s="181" t="s">
        <v>3192</v>
      </c>
      <c r="C460" s="184">
        <v>4</v>
      </c>
      <c r="D460" s="185" t="s">
        <v>2294</v>
      </c>
      <c r="E460" s="185" t="s">
        <v>2295</v>
      </c>
      <c r="F460" s="185" t="s">
        <v>2296</v>
      </c>
      <c r="G460" s="185" t="s">
        <v>2313</v>
      </c>
      <c r="H460" s="181"/>
    </row>
    <row r="461" spans="1:8" ht="15" customHeight="1">
      <c r="A461" s="202" t="s">
        <v>3193</v>
      </c>
      <c r="B461" s="181" t="s">
        <v>3194</v>
      </c>
      <c r="C461" s="184">
        <v>4</v>
      </c>
      <c r="D461" s="185" t="s">
        <v>2294</v>
      </c>
      <c r="E461" s="185" t="s">
        <v>2295</v>
      </c>
      <c r="F461" s="185" t="s">
        <v>2296</v>
      </c>
      <c r="G461" s="185" t="s">
        <v>2313</v>
      </c>
      <c r="H461" s="181"/>
    </row>
    <row r="462" spans="1:8" ht="15" customHeight="1">
      <c r="A462" s="202" t="s">
        <v>3195</v>
      </c>
      <c r="B462" s="183" t="s">
        <v>3196</v>
      </c>
      <c r="C462" s="184">
        <v>4</v>
      </c>
      <c r="D462" s="185" t="s">
        <v>2294</v>
      </c>
      <c r="E462" s="185" t="s">
        <v>2295</v>
      </c>
      <c r="F462" s="185" t="s">
        <v>2296</v>
      </c>
      <c r="G462" s="185" t="s">
        <v>2313</v>
      </c>
      <c r="H462" s="181"/>
    </row>
    <row r="463" spans="1:8" ht="15" customHeight="1">
      <c r="A463" s="202" t="s">
        <v>3197</v>
      </c>
      <c r="B463" s="181" t="s">
        <v>3198</v>
      </c>
      <c r="C463" s="184">
        <v>5</v>
      </c>
      <c r="D463" s="185" t="s">
        <v>2301</v>
      </c>
      <c r="E463" s="185" t="s">
        <v>2302</v>
      </c>
      <c r="F463" s="185" t="s">
        <v>2303</v>
      </c>
      <c r="G463" s="185" t="s">
        <v>2313</v>
      </c>
      <c r="H463" s="181"/>
    </row>
    <row r="464" spans="1:8" ht="15" customHeight="1">
      <c r="A464" s="202" t="s">
        <v>3199</v>
      </c>
      <c r="B464" s="181" t="s">
        <v>3200</v>
      </c>
      <c r="C464" s="184">
        <v>5</v>
      </c>
      <c r="D464" s="185" t="s">
        <v>2301</v>
      </c>
      <c r="E464" s="185" t="s">
        <v>2302</v>
      </c>
      <c r="F464" s="185" t="s">
        <v>2303</v>
      </c>
      <c r="G464" s="185" t="s">
        <v>2313</v>
      </c>
      <c r="H464" s="181"/>
    </row>
    <row r="465" spans="1:8" ht="15" customHeight="1">
      <c r="A465" s="202" t="s">
        <v>3201</v>
      </c>
      <c r="B465" s="181" t="s">
        <v>3202</v>
      </c>
      <c r="C465" s="184">
        <v>5</v>
      </c>
      <c r="D465" s="185" t="s">
        <v>2301</v>
      </c>
      <c r="E465" s="185" t="s">
        <v>2302</v>
      </c>
      <c r="F465" s="185" t="s">
        <v>2303</v>
      </c>
      <c r="G465" s="185" t="s">
        <v>2313</v>
      </c>
      <c r="H465" s="181"/>
    </row>
    <row r="466" spans="1:8" ht="15" customHeight="1">
      <c r="A466" s="202" t="s">
        <v>3203</v>
      </c>
      <c r="B466" s="183" t="s">
        <v>3204</v>
      </c>
      <c r="C466" s="184">
        <v>5</v>
      </c>
      <c r="D466" s="185" t="s">
        <v>2301</v>
      </c>
      <c r="E466" s="185" t="s">
        <v>2302</v>
      </c>
      <c r="F466" s="185" t="s">
        <v>2303</v>
      </c>
      <c r="G466" s="185" t="s">
        <v>2313</v>
      </c>
      <c r="H466" s="181"/>
    </row>
    <row r="467" spans="1:8" ht="15" customHeight="1">
      <c r="A467" s="202" t="s">
        <v>3205</v>
      </c>
      <c r="B467" s="181" t="s">
        <v>3206</v>
      </c>
      <c r="C467" s="184">
        <v>5</v>
      </c>
      <c r="D467" s="185" t="s">
        <v>2301</v>
      </c>
      <c r="E467" s="185" t="s">
        <v>2302</v>
      </c>
      <c r="F467" s="185" t="s">
        <v>2303</v>
      </c>
      <c r="G467" s="185" t="s">
        <v>2288</v>
      </c>
      <c r="H467" s="181"/>
    </row>
    <row r="468" spans="1:8" ht="15" customHeight="1">
      <c r="A468" s="202" t="s">
        <v>3207</v>
      </c>
      <c r="B468" s="181" t="s">
        <v>3208</v>
      </c>
      <c r="C468" s="184">
        <v>5</v>
      </c>
      <c r="D468" s="185" t="s">
        <v>2301</v>
      </c>
      <c r="E468" s="185" t="s">
        <v>2302</v>
      </c>
      <c r="F468" s="185" t="s">
        <v>2303</v>
      </c>
      <c r="G468" s="185" t="s">
        <v>2288</v>
      </c>
      <c r="H468" s="181"/>
    </row>
    <row r="469" spans="1:8" ht="15" customHeight="1">
      <c r="A469" s="197" t="s">
        <v>777</v>
      </c>
      <c r="B469" s="211" t="s">
        <v>3209</v>
      </c>
      <c r="C469" s="179">
        <v>1</v>
      </c>
      <c r="D469" s="180" t="s">
        <v>2356</v>
      </c>
      <c r="E469" s="180" t="s">
        <v>2311</v>
      </c>
      <c r="F469" s="180" t="s">
        <v>2312</v>
      </c>
      <c r="G469" s="180" t="s">
        <v>2288</v>
      </c>
      <c r="H469" s="181"/>
    </row>
    <row r="470" spans="1:8" ht="15" customHeight="1">
      <c r="A470" s="197" t="s">
        <v>3210</v>
      </c>
      <c r="B470" s="211" t="s">
        <v>3211</v>
      </c>
      <c r="C470" s="179">
        <v>1</v>
      </c>
      <c r="D470" s="180" t="s">
        <v>2356</v>
      </c>
      <c r="E470" s="180" t="s">
        <v>2311</v>
      </c>
      <c r="F470" s="180" t="s">
        <v>2312</v>
      </c>
      <c r="G470" s="180" t="s">
        <v>2288</v>
      </c>
      <c r="H470" s="181"/>
    </row>
    <row r="471" spans="1:8" ht="15" customHeight="1">
      <c r="A471" s="197" t="s">
        <v>3212</v>
      </c>
      <c r="B471" s="211" t="s">
        <v>3213</v>
      </c>
      <c r="C471" s="179">
        <v>1</v>
      </c>
      <c r="D471" s="180" t="s">
        <v>2356</v>
      </c>
      <c r="E471" s="180" t="s">
        <v>2311</v>
      </c>
      <c r="F471" s="180" t="s">
        <v>2312</v>
      </c>
      <c r="G471" s="180" t="s">
        <v>2288</v>
      </c>
      <c r="H471" s="181"/>
    </row>
    <row r="472" spans="1:8" ht="15" customHeight="1">
      <c r="A472" s="197" t="s">
        <v>3214</v>
      </c>
      <c r="B472" s="211" t="s">
        <v>3215</v>
      </c>
      <c r="C472" s="179">
        <v>1</v>
      </c>
      <c r="D472" s="180" t="s">
        <v>2356</v>
      </c>
      <c r="E472" s="180" t="s">
        <v>2311</v>
      </c>
      <c r="F472" s="180" t="s">
        <v>2312</v>
      </c>
      <c r="G472" s="180" t="s">
        <v>2288</v>
      </c>
      <c r="H472" s="181"/>
    </row>
    <row r="473" spans="1:8" ht="15" customHeight="1">
      <c r="A473" s="197" t="s">
        <v>3216</v>
      </c>
      <c r="B473" s="211" t="s">
        <v>3217</v>
      </c>
      <c r="C473" s="179">
        <v>1</v>
      </c>
      <c r="D473" s="180" t="s">
        <v>2356</v>
      </c>
      <c r="E473" s="180" t="s">
        <v>2311</v>
      </c>
      <c r="F473" s="180" t="s">
        <v>2312</v>
      </c>
      <c r="G473" s="180" t="s">
        <v>2288</v>
      </c>
      <c r="H473" s="181"/>
    </row>
    <row r="474" spans="1:8" ht="15" customHeight="1">
      <c r="A474" s="197" t="s">
        <v>3218</v>
      </c>
      <c r="B474" s="211" t="s">
        <v>3219</v>
      </c>
      <c r="C474" s="179">
        <v>1</v>
      </c>
      <c r="D474" s="180" t="s">
        <v>2356</v>
      </c>
      <c r="E474" s="180" t="s">
        <v>2311</v>
      </c>
      <c r="F474" s="180" t="s">
        <v>2312</v>
      </c>
      <c r="G474" s="180" t="s">
        <v>2288</v>
      </c>
      <c r="H474" s="181"/>
    </row>
    <row r="475" spans="1:8" ht="15" customHeight="1">
      <c r="A475" s="197" t="s">
        <v>3220</v>
      </c>
      <c r="B475" s="211" t="s">
        <v>3221</v>
      </c>
      <c r="C475" s="179">
        <v>1</v>
      </c>
      <c r="D475" s="180" t="s">
        <v>2356</v>
      </c>
      <c r="E475" s="180" t="s">
        <v>2311</v>
      </c>
      <c r="F475" s="180" t="s">
        <v>2312</v>
      </c>
      <c r="G475" s="180" t="s">
        <v>2288</v>
      </c>
      <c r="H475" s="181"/>
    </row>
    <row r="476" spans="1:8" ht="15" customHeight="1">
      <c r="A476" s="197" t="s">
        <v>3222</v>
      </c>
      <c r="B476" s="178" t="s">
        <v>3223</v>
      </c>
      <c r="C476" s="179">
        <v>1</v>
      </c>
      <c r="D476" s="180" t="s">
        <v>2356</v>
      </c>
      <c r="E476" s="180" t="s">
        <v>2311</v>
      </c>
      <c r="F476" s="180" t="s">
        <v>2312</v>
      </c>
      <c r="G476" s="180" t="s">
        <v>2288</v>
      </c>
      <c r="H476" s="181"/>
    </row>
    <row r="477" spans="1:8" ht="15" customHeight="1">
      <c r="A477" s="197" t="s">
        <v>3224</v>
      </c>
      <c r="B477" s="178" t="s">
        <v>3225</v>
      </c>
      <c r="C477" s="179">
        <v>1</v>
      </c>
      <c r="D477" s="180" t="s">
        <v>2356</v>
      </c>
      <c r="E477" s="180" t="s">
        <v>2311</v>
      </c>
      <c r="F477" s="180" t="s">
        <v>2312</v>
      </c>
      <c r="G477" s="180" t="s">
        <v>2288</v>
      </c>
      <c r="H477" s="181"/>
    </row>
    <row r="478" spans="1:8" ht="15" customHeight="1">
      <c r="A478" s="202" t="s">
        <v>3226</v>
      </c>
      <c r="B478" s="183" t="s">
        <v>3227</v>
      </c>
      <c r="C478" s="184">
        <v>2</v>
      </c>
      <c r="D478" s="185" t="s">
        <v>2310</v>
      </c>
      <c r="E478" s="185" t="s">
        <v>2311</v>
      </c>
      <c r="F478" s="185" t="s">
        <v>2291</v>
      </c>
      <c r="G478" s="185" t="s">
        <v>2288</v>
      </c>
      <c r="H478" s="181"/>
    </row>
    <row r="479" spans="1:8" ht="15" customHeight="1">
      <c r="A479" s="202" t="s">
        <v>3228</v>
      </c>
      <c r="B479" s="183" t="s">
        <v>3229</v>
      </c>
      <c r="C479" s="184">
        <v>2</v>
      </c>
      <c r="D479" s="185" t="s">
        <v>2310</v>
      </c>
      <c r="E479" s="185" t="s">
        <v>2311</v>
      </c>
      <c r="F479" s="185" t="s">
        <v>2291</v>
      </c>
      <c r="G479" s="185" t="s">
        <v>2288</v>
      </c>
      <c r="H479" s="181"/>
    </row>
    <row r="480" spans="1:8" ht="15" customHeight="1">
      <c r="A480" s="202" t="s">
        <v>3230</v>
      </c>
      <c r="B480" s="183" t="s">
        <v>3231</v>
      </c>
      <c r="C480" s="184">
        <v>2</v>
      </c>
      <c r="D480" s="185" t="s">
        <v>2310</v>
      </c>
      <c r="E480" s="185" t="s">
        <v>2311</v>
      </c>
      <c r="F480" s="185" t="s">
        <v>3232</v>
      </c>
      <c r="G480" s="185" t="s">
        <v>2288</v>
      </c>
      <c r="H480" s="181"/>
    </row>
    <row r="481" spans="1:8" ht="15" customHeight="1">
      <c r="A481" s="202" t="s">
        <v>789</v>
      </c>
      <c r="B481" s="183" t="s">
        <v>3233</v>
      </c>
      <c r="C481" s="184">
        <v>2</v>
      </c>
      <c r="D481" s="185" t="s">
        <v>2310</v>
      </c>
      <c r="E481" s="185" t="s">
        <v>2311</v>
      </c>
      <c r="F481" s="185" t="s">
        <v>3232</v>
      </c>
      <c r="G481" s="185" t="s">
        <v>2313</v>
      </c>
      <c r="H481" s="181"/>
    </row>
    <row r="482" spans="1:8" ht="15" customHeight="1">
      <c r="A482" s="202" t="s">
        <v>3234</v>
      </c>
      <c r="B482" s="183" t="s">
        <v>3235</v>
      </c>
      <c r="C482" s="184">
        <v>3</v>
      </c>
      <c r="D482" s="185" t="s">
        <v>2285</v>
      </c>
      <c r="E482" s="185" t="s">
        <v>2286</v>
      </c>
      <c r="F482" s="185" t="s">
        <v>2291</v>
      </c>
      <c r="G482" s="185" t="s">
        <v>2313</v>
      </c>
      <c r="H482" s="181"/>
    </row>
    <row r="483" spans="1:8" ht="15" customHeight="1">
      <c r="A483" s="202" t="s">
        <v>3236</v>
      </c>
      <c r="B483" s="181" t="s">
        <v>3237</v>
      </c>
      <c r="C483" s="184">
        <v>3</v>
      </c>
      <c r="D483" s="185" t="s">
        <v>2285</v>
      </c>
      <c r="E483" s="185" t="s">
        <v>2286</v>
      </c>
      <c r="F483" s="185" t="s">
        <v>2291</v>
      </c>
      <c r="G483" s="185" t="s">
        <v>2288</v>
      </c>
      <c r="H483" s="181"/>
    </row>
    <row r="484" spans="1:8" ht="15" customHeight="1">
      <c r="A484" s="202" t="s">
        <v>3238</v>
      </c>
      <c r="B484" s="183" t="s">
        <v>3239</v>
      </c>
      <c r="C484" s="184">
        <v>3</v>
      </c>
      <c r="D484" s="185" t="s">
        <v>2285</v>
      </c>
      <c r="E484" s="185" t="s">
        <v>2286</v>
      </c>
      <c r="F484" s="185" t="s">
        <v>2291</v>
      </c>
      <c r="G484" s="185" t="s">
        <v>2288</v>
      </c>
      <c r="H484" s="181"/>
    </row>
    <row r="485" spans="1:8" ht="15" customHeight="1">
      <c r="A485" s="202" t="s">
        <v>3240</v>
      </c>
      <c r="B485" s="183" t="s">
        <v>3241</v>
      </c>
      <c r="C485" s="184">
        <v>3</v>
      </c>
      <c r="D485" s="185" t="s">
        <v>2285</v>
      </c>
      <c r="E485" s="185" t="s">
        <v>2286</v>
      </c>
      <c r="F485" s="185" t="s">
        <v>2291</v>
      </c>
      <c r="G485" s="185" t="s">
        <v>2288</v>
      </c>
      <c r="H485" s="181"/>
    </row>
    <row r="486" spans="1:8" ht="15" customHeight="1">
      <c r="A486" s="202" t="s">
        <v>3242</v>
      </c>
      <c r="B486" s="183" t="s">
        <v>3243</v>
      </c>
      <c r="C486" s="184">
        <v>3</v>
      </c>
      <c r="D486" s="185" t="s">
        <v>2285</v>
      </c>
      <c r="E486" s="185" t="s">
        <v>2286</v>
      </c>
      <c r="F486" s="185" t="s">
        <v>2291</v>
      </c>
      <c r="G486" s="185" t="s">
        <v>2288</v>
      </c>
      <c r="H486" s="181"/>
    </row>
    <row r="487" spans="1:8" ht="15" customHeight="1">
      <c r="A487" s="202" t="s">
        <v>3244</v>
      </c>
      <c r="B487" s="183" t="s">
        <v>3245</v>
      </c>
      <c r="C487" s="184">
        <v>3</v>
      </c>
      <c r="D487" s="185" t="s">
        <v>2285</v>
      </c>
      <c r="E487" s="185" t="s">
        <v>2286</v>
      </c>
      <c r="F487" s="185" t="s">
        <v>2291</v>
      </c>
      <c r="G487" s="185" t="s">
        <v>2288</v>
      </c>
      <c r="H487" s="181"/>
    </row>
    <row r="488" spans="1:8" ht="15" customHeight="1">
      <c r="A488" s="202" t="s">
        <v>3246</v>
      </c>
      <c r="B488" s="183" t="s">
        <v>3247</v>
      </c>
      <c r="C488" s="184">
        <v>4</v>
      </c>
      <c r="D488" s="185" t="s">
        <v>2294</v>
      </c>
      <c r="E488" s="185" t="s">
        <v>2295</v>
      </c>
      <c r="F488" s="185" t="s">
        <v>2296</v>
      </c>
      <c r="G488" s="185" t="s">
        <v>2288</v>
      </c>
      <c r="H488" s="181"/>
    </row>
    <row r="489" spans="1:8" ht="15" customHeight="1">
      <c r="A489" s="202" t="s">
        <v>3248</v>
      </c>
      <c r="B489" s="183" t="s">
        <v>3249</v>
      </c>
      <c r="C489" s="184">
        <v>4</v>
      </c>
      <c r="D489" s="185" t="s">
        <v>2294</v>
      </c>
      <c r="E489" s="185" t="s">
        <v>2295</v>
      </c>
      <c r="F489" s="185" t="s">
        <v>2296</v>
      </c>
      <c r="G489" s="185" t="s">
        <v>2313</v>
      </c>
      <c r="H489" s="181"/>
    </row>
    <row r="490" spans="1:8" ht="15" customHeight="1">
      <c r="A490" s="202" t="s">
        <v>3250</v>
      </c>
      <c r="B490" s="183" t="s">
        <v>3251</v>
      </c>
      <c r="C490" s="184">
        <v>4</v>
      </c>
      <c r="D490" s="185" t="s">
        <v>2294</v>
      </c>
      <c r="E490" s="185" t="s">
        <v>2295</v>
      </c>
      <c r="F490" s="185" t="s">
        <v>2296</v>
      </c>
      <c r="G490" s="185" t="s">
        <v>2313</v>
      </c>
      <c r="H490" s="181"/>
    </row>
    <row r="491" spans="1:8" ht="15" customHeight="1">
      <c r="A491" s="202" t="s">
        <v>3252</v>
      </c>
      <c r="B491" s="183" t="s">
        <v>3253</v>
      </c>
      <c r="C491" s="184">
        <v>4</v>
      </c>
      <c r="D491" s="185" t="s">
        <v>2294</v>
      </c>
      <c r="E491" s="185" t="s">
        <v>2295</v>
      </c>
      <c r="F491" s="185" t="s">
        <v>2296</v>
      </c>
      <c r="G491" s="185" t="s">
        <v>2313</v>
      </c>
      <c r="H491" s="181"/>
    </row>
    <row r="492" spans="1:8" ht="15" customHeight="1">
      <c r="A492" s="202" t="s">
        <v>3254</v>
      </c>
      <c r="B492" s="183" t="s">
        <v>3255</v>
      </c>
      <c r="C492" s="184">
        <v>5</v>
      </c>
      <c r="D492" s="185" t="s">
        <v>2301</v>
      </c>
      <c r="E492" s="185" t="s">
        <v>2302</v>
      </c>
      <c r="F492" s="185" t="s">
        <v>2303</v>
      </c>
      <c r="G492" s="185" t="s">
        <v>2313</v>
      </c>
      <c r="H492" s="181"/>
    </row>
    <row r="493" spans="1:8" ht="15" customHeight="1">
      <c r="A493" s="202" t="s">
        <v>3256</v>
      </c>
      <c r="B493" s="183" t="s">
        <v>3257</v>
      </c>
      <c r="C493" s="184">
        <v>5</v>
      </c>
      <c r="D493" s="185" t="s">
        <v>2301</v>
      </c>
      <c r="E493" s="185" t="s">
        <v>2302</v>
      </c>
      <c r="F493" s="185" t="s">
        <v>2303</v>
      </c>
      <c r="G493" s="185" t="s">
        <v>2288</v>
      </c>
      <c r="H493" s="181"/>
    </row>
    <row r="494" spans="1:8" ht="15" customHeight="1">
      <c r="A494" s="202" t="s">
        <v>3258</v>
      </c>
      <c r="B494" s="183" t="s">
        <v>3259</v>
      </c>
      <c r="C494" s="184">
        <v>5</v>
      </c>
      <c r="D494" s="185" t="s">
        <v>2301</v>
      </c>
      <c r="E494" s="185" t="s">
        <v>2302</v>
      </c>
      <c r="F494" s="185" t="s">
        <v>2303</v>
      </c>
      <c r="G494" s="185" t="s">
        <v>2288</v>
      </c>
      <c r="H494" s="181"/>
    </row>
    <row r="495" spans="1:8" ht="15" customHeight="1">
      <c r="A495" s="202" t="s">
        <v>3260</v>
      </c>
      <c r="B495" s="183" t="s">
        <v>3261</v>
      </c>
      <c r="C495" s="184">
        <v>5</v>
      </c>
      <c r="D495" s="185" t="s">
        <v>2301</v>
      </c>
      <c r="E495" s="185" t="s">
        <v>2302</v>
      </c>
      <c r="F495" s="185" t="s">
        <v>2303</v>
      </c>
      <c r="G495" s="185" t="s">
        <v>2288</v>
      </c>
      <c r="H495" s="181"/>
    </row>
    <row r="496" spans="1:8" ht="15" customHeight="1">
      <c r="A496" s="202" t="s">
        <v>3262</v>
      </c>
      <c r="B496" s="183" t="s">
        <v>3263</v>
      </c>
      <c r="C496" s="184">
        <v>5</v>
      </c>
      <c r="D496" s="185" t="s">
        <v>2301</v>
      </c>
      <c r="E496" s="185" t="s">
        <v>2302</v>
      </c>
      <c r="F496" s="185" t="s">
        <v>2303</v>
      </c>
      <c r="G496" s="185" t="s">
        <v>2288</v>
      </c>
      <c r="H496" s="181"/>
    </row>
    <row r="497" spans="1:8" ht="15" customHeight="1">
      <c r="A497" s="202" t="s">
        <v>3264</v>
      </c>
      <c r="B497" s="183" t="s">
        <v>3265</v>
      </c>
      <c r="C497" s="184">
        <v>5</v>
      </c>
      <c r="D497" s="185" t="s">
        <v>2301</v>
      </c>
      <c r="E497" s="185" t="s">
        <v>2302</v>
      </c>
      <c r="F497" s="185" t="s">
        <v>2303</v>
      </c>
      <c r="G497" s="185" t="s">
        <v>2313</v>
      </c>
      <c r="H497" s="181"/>
    </row>
    <row r="498" spans="1:8" ht="15" customHeight="1">
      <c r="A498" s="202" t="s">
        <v>3266</v>
      </c>
      <c r="B498" s="183" t="s">
        <v>3267</v>
      </c>
      <c r="C498" s="184">
        <v>5</v>
      </c>
      <c r="D498" s="185" t="s">
        <v>2301</v>
      </c>
      <c r="E498" s="185" t="s">
        <v>2302</v>
      </c>
      <c r="F498" s="185" t="s">
        <v>2303</v>
      </c>
      <c r="G498" s="185" t="s">
        <v>2313</v>
      </c>
      <c r="H498" s="181"/>
    </row>
    <row r="499" spans="1:8" ht="15" customHeight="1">
      <c r="A499" s="202" t="s">
        <v>3268</v>
      </c>
      <c r="B499" s="183" t="s">
        <v>3269</v>
      </c>
      <c r="C499" s="184">
        <v>5</v>
      </c>
      <c r="D499" s="185" t="s">
        <v>2301</v>
      </c>
      <c r="E499" s="185" t="s">
        <v>2302</v>
      </c>
      <c r="F499" s="185" t="s">
        <v>2303</v>
      </c>
      <c r="G499" s="185" t="s">
        <v>2288</v>
      </c>
      <c r="H499" s="181"/>
    </row>
  </sheetData>
  <mergeCells count="3">
    <mergeCell ref="A1:H1"/>
    <mergeCell ref="A2:H2"/>
    <mergeCell ref="H144:H145"/>
  </mergeCells>
  <printOptions horizontalCentered="1"/>
  <pageMargins left="0.19685039370078741" right="0.19685039370078741" top="0.39370078740157483" bottom="0.39370078740157483" header="0.19685039370078741" footer="0.19685039370078741"/>
  <pageSetup paperSize="9" scale="63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P248"/>
  <sheetViews>
    <sheetView rightToLeft="1" view="pageBreakPreview" topLeftCell="L1" zoomScale="82" zoomScaleSheetLayoutView="82" workbookViewId="0">
      <selection activeCell="N16" sqref="N16"/>
    </sheetView>
  </sheetViews>
  <sheetFormatPr baseColWidth="10" defaultColWidth="44.81640625" defaultRowHeight="23.25" customHeight="1"/>
  <cols>
    <col min="1" max="2" width="8.26953125" hidden="1" customWidth="1"/>
    <col min="3" max="3" width="9.453125" hidden="1" customWidth="1"/>
    <col min="4" max="5" width="9.26953125" style="67" hidden="1" customWidth="1"/>
    <col min="6" max="6" width="9.54296875" style="319" hidden="1" customWidth="1"/>
    <col min="7" max="7" width="0" hidden="1" customWidth="1"/>
    <col min="8" max="8" width="16.453125" hidden="1" customWidth="1"/>
    <col min="9" max="9" width="7.81640625" hidden="1" customWidth="1"/>
    <col min="10" max="10" width="44.26953125" hidden="1" customWidth="1"/>
    <col min="11" max="11" width="62.453125" hidden="1" customWidth="1"/>
  </cols>
  <sheetData>
    <row r="1" spans="1:16" ht="23.25" customHeight="1">
      <c r="D1" s="65"/>
      <c r="E1" s="65"/>
      <c r="G1" s="458" t="s">
        <v>3913</v>
      </c>
      <c r="H1" s="458"/>
      <c r="I1" s="458"/>
      <c r="J1" s="458"/>
    </row>
    <row r="2" spans="1:16" ht="23.25" customHeight="1">
      <c r="D2" s="459"/>
      <c r="E2" s="459"/>
      <c r="F2" s="459"/>
      <c r="G2" s="459"/>
      <c r="H2" s="459"/>
      <c r="I2" s="459"/>
      <c r="J2" s="3"/>
      <c r="K2" s="3"/>
      <c r="L2" s="3"/>
      <c r="M2" s="3"/>
      <c r="N2" s="3"/>
      <c r="O2" s="3"/>
      <c r="P2" s="3"/>
    </row>
    <row r="3" spans="1:16" ht="23.25" customHeight="1">
      <c r="A3" s="68" t="s">
        <v>2163</v>
      </c>
      <c r="B3" s="68" t="s">
        <v>2164</v>
      </c>
      <c r="C3" s="68" t="s">
        <v>2162</v>
      </c>
      <c r="D3" s="66" t="s">
        <v>2</v>
      </c>
      <c r="E3" s="5" t="s">
        <v>2153</v>
      </c>
      <c r="F3" s="320" t="s">
        <v>3</v>
      </c>
      <c r="G3" s="11" t="s">
        <v>4</v>
      </c>
      <c r="H3" s="10" t="s">
        <v>6</v>
      </c>
      <c r="I3" s="12" t="s">
        <v>1005</v>
      </c>
      <c r="J3" s="13" t="s">
        <v>8</v>
      </c>
      <c r="K3" s="11" t="s">
        <v>10</v>
      </c>
    </row>
    <row r="4" spans="1:16" ht="23.25" customHeight="1">
      <c r="A4" s="68">
        <f>MAX(C4:C479)</f>
        <v>28</v>
      </c>
      <c r="B4" s="68" t="str">
        <f>C4&amp;E4</f>
        <v>1AGR</v>
      </c>
      <c r="C4" s="68">
        <v>1</v>
      </c>
      <c r="D4" s="64">
        <v>1</v>
      </c>
      <c r="E4" s="68" t="str">
        <f>MID(F4,1,3)</f>
        <v>AGR</v>
      </c>
      <c r="F4" s="321" t="s">
        <v>3475</v>
      </c>
      <c r="G4" s="263" t="s">
        <v>3476</v>
      </c>
      <c r="H4" s="264" t="s">
        <v>3477</v>
      </c>
      <c r="I4" s="264" t="s">
        <v>3478</v>
      </c>
      <c r="J4" s="264" t="s">
        <v>2233</v>
      </c>
    </row>
    <row r="5" spans="1:16" ht="23.25" customHeight="1">
      <c r="B5" s="68" t="str">
        <f t="shared" ref="B5:B68" si="0">C5&amp;E5</f>
        <v>2AGR</v>
      </c>
      <c r="C5" s="68">
        <f>IF(E5=E4,C4+1,1)</f>
        <v>2</v>
      </c>
      <c r="D5" s="64">
        <f>D4+1</f>
        <v>2</v>
      </c>
      <c r="E5" s="68" t="str">
        <f t="shared" ref="E5:E68" si="1">MID(F5,1,3)</f>
        <v>AGR</v>
      </c>
      <c r="F5" s="321" t="s">
        <v>3479</v>
      </c>
      <c r="G5" s="263" t="s">
        <v>3480</v>
      </c>
      <c r="H5" s="264" t="s">
        <v>3477</v>
      </c>
      <c r="I5" s="264" t="s">
        <v>3481</v>
      </c>
      <c r="J5" s="264" t="s">
        <v>2233</v>
      </c>
    </row>
    <row r="6" spans="1:16" ht="23.25" customHeight="1">
      <c r="B6" s="68" t="str">
        <f t="shared" si="0"/>
        <v>3AGR</v>
      </c>
      <c r="C6" s="68">
        <f t="shared" ref="C6:C69" si="2">IF(E6=E5,C5+1,1)</f>
        <v>3</v>
      </c>
      <c r="D6" s="64">
        <f t="shared" ref="D6:D69" si="3">D5+1</f>
        <v>3</v>
      </c>
      <c r="E6" s="68" t="str">
        <f t="shared" si="1"/>
        <v>AGR</v>
      </c>
      <c r="F6" s="321" t="s">
        <v>3482</v>
      </c>
      <c r="G6" s="263" t="s">
        <v>3483</v>
      </c>
      <c r="H6" s="264" t="s">
        <v>3477</v>
      </c>
      <c r="I6" s="264" t="s">
        <v>3481</v>
      </c>
      <c r="J6" s="264" t="s">
        <v>2233</v>
      </c>
    </row>
    <row r="7" spans="1:16" ht="23.25" customHeight="1">
      <c r="B7" s="68" t="str">
        <f t="shared" si="0"/>
        <v>4AGR</v>
      </c>
      <c r="C7" s="68">
        <f t="shared" si="2"/>
        <v>4</v>
      </c>
      <c r="D7" s="64">
        <f t="shared" si="3"/>
        <v>4</v>
      </c>
      <c r="E7" s="68" t="str">
        <f t="shared" si="1"/>
        <v>AGR</v>
      </c>
      <c r="F7" s="321" t="s">
        <v>3484</v>
      </c>
      <c r="G7" s="263" t="s">
        <v>3485</v>
      </c>
      <c r="H7" s="264" t="s">
        <v>3477</v>
      </c>
      <c r="I7" s="264" t="s">
        <v>3481</v>
      </c>
      <c r="J7" s="264" t="s">
        <v>2233</v>
      </c>
    </row>
    <row r="8" spans="1:16" ht="23.25" customHeight="1">
      <c r="B8" s="68" t="str">
        <f t="shared" si="0"/>
        <v>5AGR</v>
      </c>
      <c r="C8" s="68">
        <f t="shared" si="2"/>
        <v>5</v>
      </c>
      <c r="D8" s="64">
        <f t="shared" si="3"/>
        <v>5</v>
      </c>
      <c r="E8" s="68" t="str">
        <f t="shared" si="1"/>
        <v>AGR</v>
      </c>
      <c r="F8" s="321" t="s">
        <v>3486</v>
      </c>
      <c r="G8" s="263" t="s">
        <v>3487</v>
      </c>
      <c r="H8" s="264" t="s">
        <v>3477</v>
      </c>
      <c r="I8" s="264" t="s">
        <v>3481</v>
      </c>
      <c r="J8" s="264" t="s">
        <v>2233</v>
      </c>
    </row>
    <row r="9" spans="1:16" ht="23.25" customHeight="1">
      <c r="B9" s="68" t="str">
        <f t="shared" si="0"/>
        <v>6AGR</v>
      </c>
      <c r="C9" s="68">
        <f t="shared" si="2"/>
        <v>6</v>
      </c>
      <c r="D9" s="64">
        <f t="shared" si="3"/>
        <v>6</v>
      </c>
      <c r="E9" s="68" t="str">
        <f t="shared" si="1"/>
        <v>AGR</v>
      </c>
      <c r="F9" s="321" t="s">
        <v>3488</v>
      </c>
      <c r="G9" s="263" t="s">
        <v>3489</v>
      </c>
      <c r="H9" s="264" t="s">
        <v>3477</v>
      </c>
      <c r="I9" s="264" t="s">
        <v>3481</v>
      </c>
      <c r="J9" s="264" t="s">
        <v>2233</v>
      </c>
    </row>
    <row r="10" spans="1:16" ht="23.25" customHeight="1">
      <c r="B10" s="68" t="str">
        <f t="shared" si="0"/>
        <v>7AGR</v>
      </c>
      <c r="C10" s="68">
        <f t="shared" si="2"/>
        <v>7</v>
      </c>
      <c r="D10" s="64">
        <f t="shared" si="3"/>
        <v>7</v>
      </c>
      <c r="E10" s="68" t="str">
        <f t="shared" si="1"/>
        <v>AGR</v>
      </c>
      <c r="F10" s="321" t="s">
        <v>3490</v>
      </c>
      <c r="G10" s="263" t="s">
        <v>3491</v>
      </c>
      <c r="H10" s="264" t="s">
        <v>3477</v>
      </c>
      <c r="I10" s="264" t="s">
        <v>3481</v>
      </c>
      <c r="J10" s="264" t="s">
        <v>2233</v>
      </c>
    </row>
    <row r="11" spans="1:16" ht="23.25" customHeight="1">
      <c r="B11" s="68" t="str">
        <f t="shared" si="0"/>
        <v>8AGR</v>
      </c>
      <c r="C11" s="68">
        <f t="shared" si="2"/>
        <v>8</v>
      </c>
      <c r="D11" s="64">
        <f t="shared" si="3"/>
        <v>8</v>
      </c>
      <c r="E11" s="68" t="str">
        <f t="shared" si="1"/>
        <v>AGR</v>
      </c>
      <c r="F11" s="321" t="s">
        <v>3492</v>
      </c>
      <c r="G11" s="263" t="s">
        <v>3493</v>
      </c>
      <c r="H11" s="264" t="s">
        <v>3477</v>
      </c>
      <c r="I11" s="264" t="s">
        <v>3481</v>
      </c>
      <c r="J11" s="264" t="s">
        <v>2233</v>
      </c>
    </row>
    <row r="12" spans="1:16" ht="23.25" customHeight="1">
      <c r="B12" s="68" t="str">
        <f t="shared" si="0"/>
        <v>9AGR</v>
      </c>
      <c r="C12" s="68">
        <f t="shared" si="2"/>
        <v>9</v>
      </c>
      <c r="D12" s="64">
        <f t="shared" si="3"/>
        <v>9</v>
      </c>
      <c r="E12" s="68" t="str">
        <f t="shared" si="1"/>
        <v>AGR</v>
      </c>
      <c r="F12" s="321" t="s">
        <v>3494</v>
      </c>
      <c r="G12" s="263" t="s">
        <v>3495</v>
      </c>
      <c r="H12" s="264" t="s">
        <v>3477</v>
      </c>
      <c r="I12" s="264" t="s">
        <v>3481</v>
      </c>
      <c r="J12" s="264" t="s">
        <v>2233</v>
      </c>
    </row>
    <row r="13" spans="1:16" ht="23.25" customHeight="1">
      <c r="B13" s="68" t="str">
        <f t="shared" si="0"/>
        <v>10AGR</v>
      </c>
      <c r="C13" s="68">
        <f t="shared" si="2"/>
        <v>10</v>
      </c>
      <c r="D13" s="64">
        <f t="shared" si="3"/>
        <v>10</v>
      </c>
      <c r="E13" s="68" t="str">
        <f t="shared" si="1"/>
        <v>AGR</v>
      </c>
      <c r="F13" s="321" t="s">
        <v>3496</v>
      </c>
      <c r="G13" s="263" t="s">
        <v>3497</v>
      </c>
      <c r="H13" s="264" t="s">
        <v>3477</v>
      </c>
      <c r="I13" s="264" t="s">
        <v>3481</v>
      </c>
      <c r="J13" s="264" t="s">
        <v>2233</v>
      </c>
    </row>
    <row r="14" spans="1:16" ht="23.25" customHeight="1">
      <c r="B14" s="68" t="str">
        <f t="shared" si="0"/>
        <v>11AGR</v>
      </c>
      <c r="C14" s="68">
        <f t="shared" si="2"/>
        <v>11</v>
      </c>
      <c r="D14" s="64">
        <f t="shared" si="3"/>
        <v>11</v>
      </c>
      <c r="E14" s="68" t="str">
        <f t="shared" si="1"/>
        <v>AGR</v>
      </c>
      <c r="F14" s="321" t="s">
        <v>3498</v>
      </c>
      <c r="G14" s="263" t="s">
        <v>3499</v>
      </c>
      <c r="H14" s="264" t="s">
        <v>3477</v>
      </c>
      <c r="I14" s="264" t="s">
        <v>3500</v>
      </c>
      <c r="J14" s="264" t="s">
        <v>2233</v>
      </c>
    </row>
    <row r="15" spans="1:16" ht="23.25" customHeight="1">
      <c r="B15" s="68" t="str">
        <f t="shared" si="0"/>
        <v>12AGR</v>
      </c>
      <c r="C15" s="68">
        <f t="shared" si="2"/>
        <v>12</v>
      </c>
      <c r="D15" s="64">
        <f t="shared" si="3"/>
        <v>12</v>
      </c>
      <c r="E15" s="68" t="str">
        <f t="shared" si="1"/>
        <v>AGR</v>
      </c>
      <c r="F15" s="322" t="s">
        <v>3501</v>
      </c>
      <c r="G15" s="265" t="s">
        <v>3502</v>
      </c>
      <c r="H15" s="266" t="s">
        <v>1006</v>
      </c>
      <c r="I15" s="266" t="s">
        <v>3503</v>
      </c>
      <c r="J15" s="266" t="s">
        <v>2233</v>
      </c>
    </row>
    <row r="16" spans="1:16" ht="23.25" customHeight="1">
      <c r="B16" s="68" t="str">
        <f t="shared" si="0"/>
        <v>13AGR</v>
      </c>
      <c r="C16" s="68">
        <f t="shared" si="2"/>
        <v>13</v>
      </c>
      <c r="D16" s="64">
        <f t="shared" si="3"/>
        <v>13</v>
      </c>
      <c r="E16" s="68" t="str">
        <f t="shared" si="1"/>
        <v>AGR</v>
      </c>
      <c r="F16" s="322" t="s">
        <v>3504</v>
      </c>
      <c r="G16" s="267" t="s">
        <v>3505</v>
      </c>
      <c r="H16" s="266" t="s">
        <v>1006</v>
      </c>
      <c r="I16" s="266" t="s">
        <v>3503</v>
      </c>
      <c r="J16" s="266" t="s">
        <v>2233</v>
      </c>
    </row>
    <row r="17" spans="2:10" ht="23.25" customHeight="1">
      <c r="B17" s="68" t="str">
        <f t="shared" si="0"/>
        <v>14AGR</v>
      </c>
      <c r="C17" s="68">
        <f t="shared" si="2"/>
        <v>14</v>
      </c>
      <c r="D17" s="64">
        <f t="shared" si="3"/>
        <v>14</v>
      </c>
      <c r="E17" s="68" t="str">
        <f t="shared" si="1"/>
        <v>AGR</v>
      </c>
      <c r="F17" s="322" t="s">
        <v>3506</v>
      </c>
      <c r="G17" s="267" t="s">
        <v>3507</v>
      </c>
      <c r="H17" s="266" t="s">
        <v>1006</v>
      </c>
      <c r="I17" s="266" t="s">
        <v>3503</v>
      </c>
      <c r="J17" s="266" t="s">
        <v>2233</v>
      </c>
    </row>
    <row r="18" spans="2:10" ht="23.25" customHeight="1">
      <c r="B18" s="68" t="str">
        <f t="shared" si="0"/>
        <v>15AGR</v>
      </c>
      <c r="C18" s="68">
        <f t="shared" si="2"/>
        <v>15</v>
      </c>
      <c r="D18" s="64">
        <f t="shared" si="3"/>
        <v>15</v>
      </c>
      <c r="E18" s="68" t="str">
        <f t="shared" si="1"/>
        <v>AGR</v>
      </c>
      <c r="F18" s="322" t="s">
        <v>3508</v>
      </c>
      <c r="G18" s="267" t="s">
        <v>3509</v>
      </c>
      <c r="H18" s="266" t="s">
        <v>1006</v>
      </c>
      <c r="I18" s="266" t="s">
        <v>3503</v>
      </c>
      <c r="J18" s="266" t="s">
        <v>2233</v>
      </c>
    </row>
    <row r="19" spans="2:10" ht="23.25" customHeight="1">
      <c r="B19" s="68" t="str">
        <f t="shared" si="0"/>
        <v>16AGR</v>
      </c>
      <c r="C19" s="68">
        <f t="shared" si="2"/>
        <v>16</v>
      </c>
      <c r="D19" s="64">
        <f t="shared" si="3"/>
        <v>16</v>
      </c>
      <c r="E19" s="68" t="str">
        <f t="shared" si="1"/>
        <v>AGR</v>
      </c>
      <c r="F19" s="322" t="s">
        <v>3510</v>
      </c>
      <c r="G19" s="265" t="s">
        <v>3511</v>
      </c>
      <c r="H19" s="266" t="s">
        <v>3477</v>
      </c>
      <c r="I19" s="266" t="s">
        <v>3512</v>
      </c>
      <c r="J19" s="266" t="s">
        <v>2233</v>
      </c>
    </row>
    <row r="20" spans="2:10" ht="23.25" customHeight="1">
      <c r="B20" s="68" t="str">
        <f t="shared" si="0"/>
        <v>17AGR</v>
      </c>
      <c r="C20" s="68">
        <f t="shared" si="2"/>
        <v>17</v>
      </c>
      <c r="D20" s="64">
        <f t="shared" si="3"/>
        <v>17</v>
      </c>
      <c r="E20" s="68" t="str">
        <f t="shared" si="1"/>
        <v>AGR</v>
      </c>
      <c r="F20" s="322" t="s">
        <v>3513</v>
      </c>
      <c r="G20" s="267" t="s">
        <v>3514</v>
      </c>
      <c r="H20" s="266" t="s">
        <v>3477</v>
      </c>
      <c r="I20" s="266" t="s">
        <v>3500</v>
      </c>
      <c r="J20" s="266" t="s">
        <v>2233</v>
      </c>
    </row>
    <row r="21" spans="2:10" ht="23.25" customHeight="1">
      <c r="B21" s="68" t="str">
        <f t="shared" si="0"/>
        <v>18AGR</v>
      </c>
      <c r="C21" s="68">
        <f t="shared" si="2"/>
        <v>18</v>
      </c>
      <c r="D21" s="64">
        <f t="shared" si="3"/>
        <v>18</v>
      </c>
      <c r="E21" s="68" t="str">
        <f t="shared" si="1"/>
        <v>AGR</v>
      </c>
      <c r="F21" s="321" t="s">
        <v>3515</v>
      </c>
      <c r="G21" s="263" t="s">
        <v>3516</v>
      </c>
      <c r="H21" s="264" t="s">
        <v>1006</v>
      </c>
      <c r="I21" s="264" t="s">
        <v>3517</v>
      </c>
      <c r="J21" s="264" t="s">
        <v>2233</v>
      </c>
    </row>
    <row r="22" spans="2:10" ht="23.25" customHeight="1">
      <c r="B22" s="68" t="str">
        <f t="shared" si="0"/>
        <v>19AGR</v>
      </c>
      <c r="C22" s="68">
        <f t="shared" si="2"/>
        <v>19</v>
      </c>
      <c r="D22" s="64">
        <f t="shared" si="3"/>
        <v>19</v>
      </c>
      <c r="E22" s="68" t="str">
        <f t="shared" si="1"/>
        <v>AGR</v>
      </c>
      <c r="F22" s="321" t="s">
        <v>3518</v>
      </c>
      <c r="G22" s="263" t="s">
        <v>3519</v>
      </c>
      <c r="H22" s="264" t="s">
        <v>1006</v>
      </c>
      <c r="I22" s="264" t="s">
        <v>3517</v>
      </c>
      <c r="J22" s="264" t="s">
        <v>2233</v>
      </c>
    </row>
    <row r="23" spans="2:10" ht="23.25" customHeight="1">
      <c r="B23" s="68" t="str">
        <f t="shared" si="0"/>
        <v>20AGR</v>
      </c>
      <c r="C23" s="68">
        <f t="shared" si="2"/>
        <v>20</v>
      </c>
      <c r="D23" s="64">
        <f t="shared" si="3"/>
        <v>20</v>
      </c>
      <c r="E23" s="68" t="str">
        <f t="shared" si="1"/>
        <v>AGR</v>
      </c>
      <c r="F23" s="321" t="s">
        <v>3520</v>
      </c>
      <c r="G23" s="263" t="s">
        <v>3521</v>
      </c>
      <c r="H23" s="264" t="s">
        <v>1006</v>
      </c>
      <c r="I23" s="264" t="s">
        <v>3522</v>
      </c>
      <c r="J23" s="264" t="s">
        <v>2233</v>
      </c>
    </row>
    <row r="24" spans="2:10" ht="23.25" customHeight="1">
      <c r="B24" s="68" t="str">
        <f t="shared" si="0"/>
        <v>21AGR</v>
      </c>
      <c r="C24" s="68">
        <f t="shared" si="2"/>
        <v>21</v>
      </c>
      <c r="D24" s="64">
        <f t="shared" si="3"/>
        <v>21</v>
      </c>
      <c r="E24" s="68" t="str">
        <f t="shared" si="1"/>
        <v>AGR</v>
      </c>
      <c r="F24" s="321" t="s">
        <v>3523</v>
      </c>
      <c r="G24" s="263" t="s">
        <v>3524</v>
      </c>
      <c r="H24" s="264" t="s">
        <v>1006</v>
      </c>
      <c r="I24" s="264" t="s">
        <v>3525</v>
      </c>
      <c r="J24" s="264" t="s">
        <v>2233</v>
      </c>
    </row>
    <row r="25" spans="2:10" ht="23.25" customHeight="1">
      <c r="B25" s="68" t="str">
        <f t="shared" si="0"/>
        <v>22AGR</v>
      </c>
      <c r="C25" s="68">
        <f t="shared" si="2"/>
        <v>22</v>
      </c>
      <c r="D25" s="64">
        <f t="shared" si="3"/>
        <v>22</v>
      </c>
      <c r="E25" s="68" t="str">
        <f t="shared" si="1"/>
        <v>AGR</v>
      </c>
      <c r="F25" s="321" t="s">
        <v>3526</v>
      </c>
      <c r="G25" s="263" t="s">
        <v>3527</v>
      </c>
      <c r="H25" s="264" t="s">
        <v>1006</v>
      </c>
      <c r="I25" s="264" t="s">
        <v>3528</v>
      </c>
      <c r="J25" s="264" t="s">
        <v>2233</v>
      </c>
    </row>
    <row r="26" spans="2:10" ht="23.25" customHeight="1">
      <c r="B26" s="68" t="str">
        <f t="shared" si="0"/>
        <v>23AGR</v>
      </c>
      <c r="C26" s="68">
        <f t="shared" si="2"/>
        <v>23</v>
      </c>
      <c r="D26" s="64">
        <f t="shared" si="3"/>
        <v>23</v>
      </c>
      <c r="E26" s="68" t="str">
        <f t="shared" si="1"/>
        <v>AGR</v>
      </c>
      <c r="F26" s="321" t="s">
        <v>3529</v>
      </c>
      <c r="G26" s="263" t="s">
        <v>3530</v>
      </c>
      <c r="H26" s="264" t="s">
        <v>1006</v>
      </c>
      <c r="I26" s="264" t="s">
        <v>3528</v>
      </c>
      <c r="J26" s="264" t="s">
        <v>2233</v>
      </c>
    </row>
    <row r="27" spans="2:10" ht="23.25" customHeight="1">
      <c r="B27" s="68" t="str">
        <f t="shared" si="0"/>
        <v>24AGR</v>
      </c>
      <c r="C27" s="68">
        <f t="shared" si="2"/>
        <v>24</v>
      </c>
      <c r="D27" s="64">
        <f t="shared" si="3"/>
        <v>24</v>
      </c>
      <c r="E27" s="68" t="str">
        <f t="shared" si="1"/>
        <v>AGR</v>
      </c>
      <c r="F27" s="321" t="s">
        <v>3531</v>
      </c>
      <c r="G27" s="263" t="s">
        <v>3532</v>
      </c>
      <c r="H27" s="264" t="s">
        <v>1006</v>
      </c>
      <c r="I27" s="264" t="s">
        <v>3533</v>
      </c>
      <c r="J27" s="264" t="s">
        <v>2233</v>
      </c>
    </row>
    <row r="28" spans="2:10" ht="23.25" customHeight="1">
      <c r="B28" s="68" t="str">
        <f t="shared" si="0"/>
        <v>25AGR</v>
      </c>
      <c r="C28" s="68">
        <f t="shared" si="2"/>
        <v>25</v>
      </c>
      <c r="D28" s="64">
        <f t="shared" si="3"/>
        <v>25</v>
      </c>
      <c r="E28" s="68" t="str">
        <f t="shared" si="1"/>
        <v>AGR</v>
      </c>
      <c r="F28" s="321" t="s">
        <v>3534</v>
      </c>
      <c r="G28" s="263" t="s">
        <v>3535</v>
      </c>
      <c r="H28" s="264" t="s">
        <v>1006</v>
      </c>
      <c r="I28" s="264" t="s">
        <v>3533</v>
      </c>
      <c r="J28" s="264" t="s">
        <v>2233</v>
      </c>
    </row>
    <row r="29" spans="2:10" ht="23.25" customHeight="1">
      <c r="B29" s="68" t="str">
        <f t="shared" si="0"/>
        <v>26AGR</v>
      </c>
      <c r="C29" s="68">
        <f t="shared" si="2"/>
        <v>26</v>
      </c>
      <c r="D29" s="64">
        <f t="shared" si="3"/>
        <v>26</v>
      </c>
      <c r="E29" s="68" t="str">
        <f t="shared" si="1"/>
        <v>AGR</v>
      </c>
      <c r="F29" s="322" t="s">
        <v>3536</v>
      </c>
      <c r="G29" s="265" t="s">
        <v>3537</v>
      </c>
      <c r="H29" s="266" t="s">
        <v>1006</v>
      </c>
      <c r="I29" s="266" t="s">
        <v>3522</v>
      </c>
      <c r="J29" s="266" t="s">
        <v>2233</v>
      </c>
    </row>
    <row r="30" spans="2:10" ht="23.25" customHeight="1">
      <c r="B30" s="68" t="str">
        <f t="shared" si="0"/>
        <v>27AGR</v>
      </c>
      <c r="C30" s="68">
        <f t="shared" si="2"/>
        <v>27</v>
      </c>
      <c r="D30" s="64">
        <f t="shared" si="3"/>
        <v>27</v>
      </c>
      <c r="E30" s="68" t="str">
        <f t="shared" si="1"/>
        <v>AGR</v>
      </c>
      <c r="F30" s="322" t="s">
        <v>3538</v>
      </c>
      <c r="G30" s="265" t="s">
        <v>3539</v>
      </c>
      <c r="H30" s="266" t="s">
        <v>3477</v>
      </c>
      <c r="I30" s="266" t="s">
        <v>3500</v>
      </c>
      <c r="J30" s="266" t="s">
        <v>2233</v>
      </c>
    </row>
    <row r="31" spans="2:10" ht="23.25" customHeight="1">
      <c r="B31" s="68" t="str">
        <f t="shared" si="0"/>
        <v>28AGR</v>
      </c>
      <c r="C31" s="68">
        <f t="shared" si="2"/>
        <v>28</v>
      </c>
      <c r="D31" s="64">
        <f t="shared" si="3"/>
        <v>28</v>
      </c>
      <c r="E31" s="68" t="str">
        <f t="shared" si="1"/>
        <v>AGR</v>
      </c>
      <c r="F31" s="322" t="s">
        <v>3540</v>
      </c>
      <c r="G31" s="265" t="s">
        <v>3524</v>
      </c>
      <c r="H31" s="266" t="s">
        <v>1006</v>
      </c>
      <c r="I31" s="266" t="s">
        <v>3528</v>
      </c>
      <c r="J31" s="266" t="s">
        <v>2233</v>
      </c>
    </row>
    <row r="32" spans="2:10" ht="23.25" customHeight="1" thickBot="1">
      <c r="B32" s="68" t="str">
        <f t="shared" si="0"/>
        <v>1AIG</v>
      </c>
      <c r="C32" s="68">
        <f t="shared" si="2"/>
        <v>1</v>
      </c>
      <c r="D32" s="64">
        <f t="shared" si="3"/>
        <v>29</v>
      </c>
      <c r="E32" s="68" t="str">
        <f>MID(F32,1,3)</f>
        <v>AIG</v>
      </c>
      <c r="F32" s="321" t="s">
        <v>1008</v>
      </c>
      <c r="G32" s="268" t="s">
        <v>3541</v>
      </c>
      <c r="H32" s="269" t="s">
        <v>3477</v>
      </c>
      <c r="I32" s="269" t="s">
        <v>3542</v>
      </c>
      <c r="J32" s="270" t="s">
        <v>1062</v>
      </c>
    </row>
    <row r="33" spans="2:10" ht="23.25" customHeight="1" thickBot="1">
      <c r="B33" s="68" t="str">
        <f t="shared" si="0"/>
        <v>2AIG</v>
      </c>
      <c r="C33" s="68">
        <f t="shared" si="2"/>
        <v>2</v>
      </c>
      <c r="D33" s="64">
        <f t="shared" si="3"/>
        <v>30</v>
      </c>
      <c r="E33" s="68" t="str">
        <f>MID(F33,1,3)</f>
        <v>AIG</v>
      </c>
      <c r="F33" s="321" t="s">
        <v>1009</v>
      </c>
      <c r="G33" s="268" t="s">
        <v>3543</v>
      </c>
      <c r="H33" s="269" t="s">
        <v>3477</v>
      </c>
      <c r="I33" s="269" t="s">
        <v>3544</v>
      </c>
      <c r="J33" s="271" t="s">
        <v>3545</v>
      </c>
    </row>
    <row r="34" spans="2:10" ht="23.25" customHeight="1" thickBot="1">
      <c r="B34" s="68" t="str">
        <f t="shared" si="0"/>
        <v>3AIG</v>
      </c>
      <c r="C34" s="68">
        <f t="shared" si="2"/>
        <v>3</v>
      </c>
      <c r="D34" s="64">
        <f t="shared" si="3"/>
        <v>31</v>
      </c>
      <c r="E34" s="68" t="str">
        <f>MID(F34,1,3)</f>
        <v>AIG</v>
      </c>
      <c r="F34" s="321" t="s">
        <v>1010</v>
      </c>
      <c r="G34" s="268" t="s">
        <v>3546</v>
      </c>
      <c r="H34" s="269" t="s">
        <v>3477</v>
      </c>
      <c r="I34" s="269" t="s">
        <v>3544</v>
      </c>
      <c r="J34" s="271" t="s">
        <v>3545</v>
      </c>
    </row>
    <row r="35" spans="2:10" ht="23.25" customHeight="1" thickBot="1">
      <c r="B35" s="68" t="str">
        <f t="shared" si="0"/>
        <v>4AIG</v>
      </c>
      <c r="C35" s="68">
        <f t="shared" si="2"/>
        <v>4</v>
      </c>
      <c r="D35" s="64">
        <f t="shared" si="3"/>
        <v>32</v>
      </c>
      <c r="E35" s="68" t="str">
        <f t="shared" si="1"/>
        <v>AIG</v>
      </c>
      <c r="F35" s="321" t="s">
        <v>1011</v>
      </c>
      <c r="G35" s="268" t="s">
        <v>3547</v>
      </c>
      <c r="H35" s="269" t="s">
        <v>3477</v>
      </c>
      <c r="I35" s="269" t="s">
        <v>3544</v>
      </c>
      <c r="J35" s="271" t="s">
        <v>3545</v>
      </c>
    </row>
    <row r="36" spans="2:10" ht="23.25" customHeight="1" thickBot="1">
      <c r="B36" s="68" t="str">
        <f t="shared" si="0"/>
        <v>5AIG</v>
      </c>
      <c r="C36" s="68">
        <f t="shared" si="2"/>
        <v>5</v>
      </c>
      <c r="D36" s="64">
        <f t="shared" si="3"/>
        <v>33</v>
      </c>
      <c r="E36" s="68" t="str">
        <f t="shared" si="1"/>
        <v>AIG</v>
      </c>
      <c r="F36" s="321" t="s">
        <v>1012</v>
      </c>
      <c r="G36" s="268" t="s">
        <v>3548</v>
      </c>
      <c r="H36" s="269" t="s">
        <v>3477</v>
      </c>
      <c r="I36" s="269" t="s">
        <v>3544</v>
      </c>
      <c r="J36" s="271" t="s">
        <v>3545</v>
      </c>
    </row>
    <row r="37" spans="2:10" ht="23.25" customHeight="1" thickBot="1">
      <c r="B37" s="68" t="str">
        <f t="shared" si="0"/>
        <v>6AIG</v>
      </c>
      <c r="C37" s="68">
        <f t="shared" si="2"/>
        <v>6</v>
      </c>
      <c r="D37" s="64">
        <f t="shared" si="3"/>
        <v>34</v>
      </c>
      <c r="E37" s="68" t="str">
        <f t="shared" si="1"/>
        <v>AIG</v>
      </c>
      <c r="F37" s="321" t="s">
        <v>1013</v>
      </c>
      <c r="G37" s="268" t="s">
        <v>3549</v>
      </c>
      <c r="H37" s="269" t="s">
        <v>3477</v>
      </c>
      <c r="I37" s="269" t="s">
        <v>3544</v>
      </c>
      <c r="J37" s="271" t="s">
        <v>3545</v>
      </c>
    </row>
    <row r="38" spans="2:10" ht="23.25" customHeight="1" thickBot="1">
      <c r="B38" s="68" t="str">
        <f t="shared" si="0"/>
        <v>7AIG</v>
      </c>
      <c r="C38" s="68">
        <f t="shared" si="2"/>
        <v>7</v>
      </c>
      <c r="D38" s="64">
        <f t="shared" si="3"/>
        <v>35</v>
      </c>
      <c r="E38" s="68" t="str">
        <f t="shared" si="1"/>
        <v>AIG</v>
      </c>
      <c r="F38" s="321" t="s">
        <v>1014</v>
      </c>
      <c r="G38" s="268" t="s">
        <v>3550</v>
      </c>
      <c r="H38" s="269" t="s">
        <v>3477</v>
      </c>
      <c r="I38" s="269" t="s">
        <v>3544</v>
      </c>
      <c r="J38" s="271" t="s">
        <v>3545</v>
      </c>
    </row>
    <row r="39" spans="2:10" ht="23.25" customHeight="1" thickBot="1">
      <c r="B39" s="68" t="str">
        <f t="shared" si="0"/>
        <v>8AIG</v>
      </c>
      <c r="C39" s="68">
        <f t="shared" si="2"/>
        <v>8</v>
      </c>
      <c r="D39" s="64">
        <f t="shared" si="3"/>
        <v>36</v>
      </c>
      <c r="E39" s="68" t="str">
        <f t="shared" si="1"/>
        <v>AIG</v>
      </c>
      <c r="F39" s="321" t="s">
        <v>1015</v>
      </c>
      <c r="G39" s="268" t="s">
        <v>3551</v>
      </c>
      <c r="H39" s="269" t="s">
        <v>3477</v>
      </c>
      <c r="I39" s="269" t="s">
        <v>3544</v>
      </c>
      <c r="J39" s="271" t="s">
        <v>3545</v>
      </c>
    </row>
    <row r="40" spans="2:10" ht="23.25" customHeight="1" thickBot="1">
      <c r="B40" s="68" t="str">
        <f t="shared" si="0"/>
        <v>9AIG</v>
      </c>
      <c r="C40" s="68">
        <f t="shared" si="2"/>
        <v>9</v>
      </c>
      <c r="D40" s="64">
        <f t="shared" si="3"/>
        <v>37</v>
      </c>
      <c r="E40" s="68" t="str">
        <f t="shared" si="1"/>
        <v>AIG</v>
      </c>
      <c r="F40" s="321" t="s">
        <v>1016</v>
      </c>
      <c r="G40" s="268" t="s">
        <v>3552</v>
      </c>
      <c r="H40" s="269" t="s">
        <v>3477</v>
      </c>
      <c r="I40" s="269" t="s">
        <v>3544</v>
      </c>
      <c r="J40" s="271" t="s">
        <v>3545</v>
      </c>
    </row>
    <row r="41" spans="2:10" ht="23.25" customHeight="1" thickBot="1">
      <c r="B41" s="68" t="str">
        <f t="shared" si="0"/>
        <v>10AIG</v>
      </c>
      <c r="C41" s="68">
        <f t="shared" si="2"/>
        <v>10</v>
      </c>
      <c r="D41" s="64">
        <f t="shared" si="3"/>
        <v>38</v>
      </c>
      <c r="E41" s="68" t="str">
        <f t="shared" si="1"/>
        <v>AIG</v>
      </c>
      <c r="F41" s="321" t="s">
        <v>1017</v>
      </c>
      <c r="G41" s="268" t="s">
        <v>3553</v>
      </c>
      <c r="H41" s="269" t="s">
        <v>3477</v>
      </c>
      <c r="I41" s="269" t="s">
        <v>3544</v>
      </c>
      <c r="J41" s="271" t="s">
        <v>3545</v>
      </c>
    </row>
    <row r="42" spans="2:10" ht="23.25" customHeight="1" thickBot="1">
      <c r="B42" s="68" t="str">
        <f t="shared" si="0"/>
        <v>11AIG</v>
      </c>
      <c r="C42" s="68">
        <f t="shared" si="2"/>
        <v>11</v>
      </c>
      <c r="D42" s="64">
        <f t="shared" si="3"/>
        <v>39</v>
      </c>
      <c r="E42" s="68" t="str">
        <f t="shared" si="1"/>
        <v>AIG</v>
      </c>
      <c r="F42" s="321" t="s">
        <v>1018</v>
      </c>
      <c r="G42" s="268" t="s">
        <v>3554</v>
      </c>
      <c r="H42" s="269" t="s">
        <v>3477</v>
      </c>
      <c r="I42" s="269" t="s">
        <v>3478</v>
      </c>
      <c r="J42" s="272" t="s">
        <v>3555</v>
      </c>
    </row>
    <row r="43" spans="2:10" ht="23.25" customHeight="1" thickBot="1">
      <c r="B43" s="68" t="str">
        <f t="shared" si="0"/>
        <v>12AIG</v>
      </c>
      <c r="C43" s="68">
        <f t="shared" si="2"/>
        <v>12</v>
      </c>
      <c r="D43" s="64">
        <f t="shared" si="3"/>
        <v>40</v>
      </c>
      <c r="E43" s="68" t="str">
        <f t="shared" si="1"/>
        <v>AIG</v>
      </c>
      <c r="F43" s="323" t="s">
        <v>1019</v>
      </c>
      <c r="G43" s="273" t="s">
        <v>3556</v>
      </c>
      <c r="H43" s="274" t="s">
        <v>3477</v>
      </c>
      <c r="I43" s="274" t="s">
        <v>3557</v>
      </c>
      <c r="J43" s="275" t="s">
        <v>3558</v>
      </c>
    </row>
    <row r="44" spans="2:10" ht="23.25" customHeight="1">
      <c r="B44" s="68" t="str">
        <f t="shared" si="0"/>
        <v>1ART</v>
      </c>
      <c r="C44" s="68">
        <f t="shared" si="2"/>
        <v>1</v>
      </c>
      <c r="D44" s="64">
        <f t="shared" si="3"/>
        <v>41</v>
      </c>
      <c r="E44" s="68" t="str">
        <f t="shared" si="1"/>
        <v>ART</v>
      </c>
      <c r="F44" s="324" t="s">
        <v>1020</v>
      </c>
      <c r="G44" s="263" t="s">
        <v>3559</v>
      </c>
      <c r="H44" s="264" t="s">
        <v>3477</v>
      </c>
      <c r="I44" s="264" t="s">
        <v>3557</v>
      </c>
      <c r="J44" s="264" t="s">
        <v>3560</v>
      </c>
    </row>
    <row r="45" spans="2:10" ht="23.25" customHeight="1">
      <c r="B45" s="68" t="str">
        <f t="shared" si="0"/>
        <v>2ART</v>
      </c>
      <c r="C45" s="68">
        <f t="shared" si="2"/>
        <v>2</v>
      </c>
      <c r="D45" s="64">
        <f t="shared" si="3"/>
        <v>42</v>
      </c>
      <c r="E45" s="68" t="str">
        <f t="shared" si="1"/>
        <v>ART</v>
      </c>
      <c r="F45" s="324" t="s">
        <v>1021</v>
      </c>
      <c r="G45" s="263" t="s">
        <v>3561</v>
      </c>
      <c r="H45" s="264" t="s">
        <v>3477</v>
      </c>
      <c r="I45" s="264" t="s">
        <v>3562</v>
      </c>
      <c r="J45" s="264" t="s">
        <v>3560</v>
      </c>
    </row>
    <row r="46" spans="2:10" ht="23.25" customHeight="1">
      <c r="B46" s="68" t="str">
        <f t="shared" si="0"/>
        <v>3ART</v>
      </c>
      <c r="C46" s="68">
        <f t="shared" si="2"/>
        <v>3</v>
      </c>
      <c r="D46" s="64">
        <f t="shared" si="3"/>
        <v>43</v>
      </c>
      <c r="E46" s="68" t="str">
        <f t="shared" si="1"/>
        <v>ART</v>
      </c>
      <c r="F46" s="324" t="s">
        <v>1022</v>
      </c>
      <c r="G46" s="263" t="s">
        <v>3563</v>
      </c>
      <c r="H46" s="264" t="s">
        <v>3477</v>
      </c>
      <c r="I46" s="264" t="s">
        <v>3562</v>
      </c>
      <c r="J46" s="264" t="s">
        <v>3560</v>
      </c>
    </row>
    <row r="47" spans="2:10" ht="23.25" customHeight="1">
      <c r="B47" s="68" t="str">
        <f t="shared" si="0"/>
        <v>4ART</v>
      </c>
      <c r="C47" s="68">
        <f t="shared" si="2"/>
        <v>4</v>
      </c>
      <c r="D47" s="64">
        <f t="shared" si="3"/>
        <v>44</v>
      </c>
      <c r="E47" s="68" t="str">
        <f t="shared" si="1"/>
        <v>ART</v>
      </c>
      <c r="F47" s="324" t="s">
        <v>1023</v>
      </c>
      <c r="G47" s="263" t="s">
        <v>3564</v>
      </c>
      <c r="H47" s="264" t="s">
        <v>3477</v>
      </c>
      <c r="I47" s="264" t="s">
        <v>3562</v>
      </c>
      <c r="J47" s="264" t="s">
        <v>3560</v>
      </c>
    </row>
    <row r="48" spans="2:10" ht="23.25" customHeight="1">
      <c r="B48" s="68" t="str">
        <f t="shared" si="0"/>
        <v>5ART</v>
      </c>
      <c r="C48" s="68">
        <f t="shared" si="2"/>
        <v>5</v>
      </c>
      <c r="D48" s="64">
        <f t="shared" si="3"/>
        <v>45</v>
      </c>
      <c r="E48" s="68" t="str">
        <f t="shared" si="1"/>
        <v>ART</v>
      </c>
      <c r="F48" s="324" t="s">
        <v>1024</v>
      </c>
      <c r="G48" s="263" t="s">
        <v>3565</v>
      </c>
      <c r="H48" s="264" t="s">
        <v>3477</v>
      </c>
      <c r="I48" s="264" t="s">
        <v>3562</v>
      </c>
      <c r="J48" s="264" t="s">
        <v>3560</v>
      </c>
    </row>
    <row r="49" spans="2:10" ht="23.25" customHeight="1">
      <c r="B49" s="68" t="str">
        <f t="shared" si="0"/>
        <v>6ART</v>
      </c>
      <c r="C49" s="68">
        <f t="shared" si="2"/>
        <v>6</v>
      </c>
      <c r="D49" s="64">
        <f t="shared" si="3"/>
        <v>46</v>
      </c>
      <c r="E49" s="68" t="str">
        <f t="shared" si="1"/>
        <v>ART</v>
      </c>
      <c r="F49" s="324" t="s">
        <v>1025</v>
      </c>
      <c r="G49" s="263" t="s">
        <v>3566</v>
      </c>
      <c r="H49" s="264" t="s">
        <v>3477</v>
      </c>
      <c r="I49" s="264" t="s">
        <v>3562</v>
      </c>
      <c r="J49" s="264" t="s">
        <v>3560</v>
      </c>
    </row>
    <row r="50" spans="2:10" ht="23.25" customHeight="1">
      <c r="B50" s="68" t="str">
        <f t="shared" si="0"/>
        <v>7ART</v>
      </c>
      <c r="C50" s="68">
        <f t="shared" si="2"/>
        <v>7</v>
      </c>
      <c r="D50" s="64">
        <f t="shared" si="3"/>
        <v>47</v>
      </c>
      <c r="E50" s="68" t="str">
        <f t="shared" si="1"/>
        <v>ART</v>
      </c>
      <c r="F50" s="324" t="s">
        <v>1026</v>
      </c>
      <c r="G50" s="263" t="s">
        <v>3567</v>
      </c>
      <c r="H50" s="264" t="s">
        <v>3477</v>
      </c>
      <c r="I50" s="264" t="s">
        <v>3562</v>
      </c>
      <c r="J50" s="264" t="s">
        <v>3560</v>
      </c>
    </row>
    <row r="51" spans="2:10" ht="23.25" customHeight="1">
      <c r="B51" s="68" t="str">
        <f t="shared" si="0"/>
        <v>8ART</v>
      </c>
      <c r="C51" s="68">
        <f t="shared" si="2"/>
        <v>8</v>
      </c>
      <c r="D51" s="64">
        <f t="shared" si="3"/>
        <v>48</v>
      </c>
      <c r="E51" s="68" t="str">
        <f t="shared" si="1"/>
        <v>ART</v>
      </c>
      <c r="F51" s="324" t="s">
        <v>1027</v>
      </c>
      <c r="G51" s="263" t="s">
        <v>3568</v>
      </c>
      <c r="H51" s="264" t="s">
        <v>3477</v>
      </c>
      <c r="I51" s="264" t="s">
        <v>3562</v>
      </c>
      <c r="J51" s="264" t="s">
        <v>3560</v>
      </c>
    </row>
    <row r="52" spans="2:10" ht="23.25" customHeight="1">
      <c r="B52" s="68" t="str">
        <f t="shared" si="0"/>
        <v>9ART</v>
      </c>
      <c r="C52" s="68">
        <f t="shared" si="2"/>
        <v>9</v>
      </c>
      <c r="D52" s="64">
        <f t="shared" si="3"/>
        <v>49</v>
      </c>
      <c r="E52" s="68" t="str">
        <f t="shared" si="1"/>
        <v>ART</v>
      </c>
      <c r="F52" s="324" t="s">
        <v>1028</v>
      </c>
      <c r="G52" s="263" t="s">
        <v>3569</v>
      </c>
      <c r="H52" s="264" t="s">
        <v>3477</v>
      </c>
      <c r="I52" s="264" t="s">
        <v>3562</v>
      </c>
      <c r="J52" s="264" t="s">
        <v>3560</v>
      </c>
    </row>
    <row r="53" spans="2:10" ht="23.25" customHeight="1">
      <c r="B53" s="68" t="str">
        <f t="shared" si="0"/>
        <v>10ART</v>
      </c>
      <c r="C53" s="68">
        <f t="shared" si="2"/>
        <v>10</v>
      </c>
      <c r="D53" s="64">
        <f t="shared" si="3"/>
        <v>50</v>
      </c>
      <c r="E53" s="68" t="str">
        <f t="shared" si="1"/>
        <v>ART</v>
      </c>
      <c r="F53" s="324" t="s">
        <v>1029</v>
      </c>
      <c r="G53" s="263" t="s">
        <v>3570</v>
      </c>
      <c r="H53" s="264" t="s">
        <v>3477</v>
      </c>
      <c r="I53" s="264" t="s">
        <v>3562</v>
      </c>
      <c r="J53" s="264" t="s">
        <v>3560</v>
      </c>
    </row>
    <row r="54" spans="2:10" ht="23.25" customHeight="1">
      <c r="B54" s="68" t="str">
        <f t="shared" si="0"/>
        <v>11ART</v>
      </c>
      <c r="C54" s="68">
        <f t="shared" si="2"/>
        <v>11</v>
      </c>
      <c r="D54" s="64">
        <f t="shared" si="3"/>
        <v>51</v>
      </c>
      <c r="E54" s="68" t="str">
        <f t="shared" si="1"/>
        <v>ART</v>
      </c>
      <c r="F54" s="324" t="s">
        <v>1030</v>
      </c>
      <c r="G54" s="263" t="s">
        <v>3571</v>
      </c>
      <c r="H54" s="264" t="s">
        <v>3477</v>
      </c>
      <c r="I54" s="264" t="s">
        <v>3572</v>
      </c>
      <c r="J54" s="264" t="s">
        <v>3560</v>
      </c>
    </row>
    <row r="55" spans="2:10" ht="23.25" customHeight="1">
      <c r="B55" s="68" t="str">
        <f t="shared" si="0"/>
        <v>12ART</v>
      </c>
      <c r="C55" s="68">
        <f t="shared" si="2"/>
        <v>12</v>
      </c>
      <c r="D55" s="64">
        <f t="shared" si="3"/>
        <v>52</v>
      </c>
      <c r="E55" s="68" t="str">
        <f t="shared" si="1"/>
        <v>ART</v>
      </c>
      <c r="F55" s="324" t="s">
        <v>1031</v>
      </c>
      <c r="G55" s="263" t="s">
        <v>3573</v>
      </c>
      <c r="H55" s="264" t="s">
        <v>3477</v>
      </c>
      <c r="I55" s="264" t="s">
        <v>3562</v>
      </c>
      <c r="J55" s="264" t="s">
        <v>3560</v>
      </c>
    </row>
    <row r="56" spans="2:10" ht="23.25" customHeight="1">
      <c r="B56" s="68" t="str">
        <f t="shared" si="0"/>
        <v>13ART</v>
      </c>
      <c r="C56" s="68">
        <f t="shared" si="2"/>
        <v>13</v>
      </c>
      <c r="D56" s="64">
        <f t="shared" si="3"/>
        <v>53</v>
      </c>
      <c r="E56" s="68" t="str">
        <f t="shared" si="1"/>
        <v>ART</v>
      </c>
      <c r="F56" s="324" t="s">
        <v>1032</v>
      </c>
      <c r="G56" s="263" t="s">
        <v>3574</v>
      </c>
      <c r="H56" s="264" t="s">
        <v>3477</v>
      </c>
      <c r="I56" s="264" t="s">
        <v>3562</v>
      </c>
      <c r="J56" s="264" t="s">
        <v>3560</v>
      </c>
    </row>
    <row r="57" spans="2:10" ht="23.25" customHeight="1">
      <c r="B57" s="68" t="str">
        <f t="shared" si="0"/>
        <v>14ART</v>
      </c>
      <c r="C57" s="68">
        <f t="shared" si="2"/>
        <v>14</v>
      </c>
      <c r="D57" s="64">
        <f t="shared" si="3"/>
        <v>54</v>
      </c>
      <c r="E57" s="68" t="str">
        <f t="shared" si="1"/>
        <v>ART</v>
      </c>
      <c r="F57" s="324" t="s">
        <v>1033</v>
      </c>
      <c r="G57" s="263" t="s">
        <v>3575</v>
      </c>
      <c r="H57" s="264" t="s">
        <v>3477</v>
      </c>
      <c r="I57" s="264" t="s">
        <v>3562</v>
      </c>
      <c r="J57" s="264" t="s">
        <v>3560</v>
      </c>
    </row>
    <row r="58" spans="2:10" ht="23.25" customHeight="1">
      <c r="B58" s="68" t="str">
        <f t="shared" si="0"/>
        <v>15ART</v>
      </c>
      <c r="C58" s="68">
        <f t="shared" si="2"/>
        <v>15</v>
      </c>
      <c r="D58" s="64">
        <f t="shared" si="3"/>
        <v>55</v>
      </c>
      <c r="E58" s="68" t="str">
        <f t="shared" si="1"/>
        <v>ART</v>
      </c>
      <c r="F58" s="324" t="s">
        <v>1034</v>
      </c>
      <c r="G58" s="263" t="s">
        <v>3576</v>
      </c>
      <c r="H58" s="264" t="s">
        <v>3477</v>
      </c>
      <c r="I58" s="264" t="s">
        <v>3562</v>
      </c>
      <c r="J58" s="264" t="s">
        <v>3560</v>
      </c>
    </row>
    <row r="59" spans="2:10" ht="23.25" customHeight="1">
      <c r="B59" s="68" t="str">
        <f t="shared" si="0"/>
        <v>16ART</v>
      </c>
      <c r="C59" s="68">
        <f t="shared" si="2"/>
        <v>16</v>
      </c>
      <c r="D59" s="64">
        <f t="shared" si="3"/>
        <v>56</v>
      </c>
      <c r="E59" s="68" t="str">
        <f t="shared" si="1"/>
        <v>ART</v>
      </c>
      <c r="F59" s="324" t="s">
        <v>1035</v>
      </c>
      <c r="G59" s="263" t="s">
        <v>3577</v>
      </c>
      <c r="H59" s="264" t="s">
        <v>3477</v>
      </c>
      <c r="I59" s="264" t="s">
        <v>3562</v>
      </c>
      <c r="J59" s="264" t="s">
        <v>3560</v>
      </c>
    </row>
    <row r="60" spans="2:10" ht="23.25" customHeight="1">
      <c r="B60" s="68" t="str">
        <f t="shared" si="0"/>
        <v>17ART</v>
      </c>
      <c r="C60" s="68">
        <f t="shared" si="2"/>
        <v>17</v>
      </c>
      <c r="D60" s="64">
        <f t="shared" si="3"/>
        <v>57</v>
      </c>
      <c r="E60" s="68" t="str">
        <f t="shared" si="1"/>
        <v>ART</v>
      </c>
      <c r="F60" s="324" t="s">
        <v>1036</v>
      </c>
      <c r="G60" s="263" t="s">
        <v>3578</v>
      </c>
      <c r="H60" s="264" t="s">
        <v>3477</v>
      </c>
      <c r="I60" s="264" t="s">
        <v>3562</v>
      </c>
      <c r="J60" s="264" t="s">
        <v>3560</v>
      </c>
    </row>
    <row r="61" spans="2:10" ht="23.25" customHeight="1">
      <c r="B61" s="68" t="str">
        <f t="shared" si="0"/>
        <v>18ART</v>
      </c>
      <c r="C61" s="68">
        <f t="shared" si="2"/>
        <v>18</v>
      </c>
      <c r="D61" s="64">
        <f t="shared" si="3"/>
        <v>58</v>
      </c>
      <c r="E61" s="68" t="str">
        <f t="shared" si="1"/>
        <v>ART</v>
      </c>
      <c r="F61" s="324" t="s">
        <v>1037</v>
      </c>
      <c r="G61" s="263" t="s">
        <v>3579</v>
      </c>
      <c r="H61" s="264" t="s">
        <v>3477</v>
      </c>
      <c r="I61" s="264" t="s">
        <v>3562</v>
      </c>
      <c r="J61" s="264" t="s">
        <v>3560</v>
      </c>
    </row>
    <row r="62" spans="2:10" ht="23.25" customHeight="1">
      <c r="B62" s="68" t="str">
        <f t="shared" si="0"/>
        <v>19ART</v>
      </c>
      <c r="C62" s="68">
        <f t="shared" si="2"/>
        <v>19</v>
      </c>
      <c r="D62" s="64">
        <f t="shared" si="3"/>
        <v>59</v>
      </c>
      <c r="E62" s="68" t="str">
        <f t="shared" si="1"/>
        <v>ART</v>
      </c>
      <c r="F62" s="324" t="s">
        <v>1038</v>
      </c>
      <c r="G62" s="263" t="s">
        <v>3580</v>
      </c>
      <c r="H62" s="264" t="s">
        <v>3477</v>
      </c>
      <c r="I62" s="264" t="s">
        <v>3562</v>
      </c>
      <c r="J62" s="264" t="s">
        <v>3560</v>
      </c>
    </row>
    <row r="63" spans="2:10" ht="23.25" customHeight="1">
      <c r="B63" s="68" t="str">
        <f t="shared" si="0"/>
        <v>20ART</v>
      </c>
      <c r="C63" s="68">
        <f t="shared" si="2"/>
        <v>20</v>
      </c>
      <c r="D63" s="64">
        <f t="shared" si="3"/>
        <v>60</v>
      </c>
      <c r="E63" s="68" t="str">
        <f t="shared" si="1"/>
        <v>ART</v>
      </c>
      <c r="F63" s="324" t="s">
        <v>1039</v>
      </c>
      <c r="G63" s="263" t="s">
        <v>3581</v>
      </c>
      <c r="H63" s="264" t="s">
        <v>3477</v>
      </c>
      <c r="I63" s="264" t="s">
        <v>3562</v>
      </c>
      <c r="J63" s="264" t="s">
        <v>3560</v>
      </c>
    </row>
    <row r="64" spans="2:10" ht="23.25" customHeight="1">
      <c r="B64" s="68" t="str">
        <f t="shared" si="0"/>
        <v>21ART</v>
      </c>
      <c r="C64" s="68">
        <f t="shared" si="2"/>
        <v>21</v>
      </c>
      <c r="D64" s="64">
        <f t="shared" si="3"/>
        <v>61</v>
      </c>
      <c r="E64" s="68" t="str">
        <f t="shared" si="1"/>
        <v>ART</v>
      </c>
      <c r="F64" s="324" t="s">
        <v>1040</v>
      </c>
      <c r="G64" s="263" t="s">
        <v>3582</v>
      </c>
      <c r="H64" s="264" t="s">
        <v>3477</v>
      </c>
      <c r="I64" s="264" t="s">
        <v>3562</v>
      </c>
      <c r="J64" s="264" t="s">
        <v>3560</v>
      </c>
    </row>
    <row r="65" spans="2:10" ht="23.25" customHeight="1">
      <c r="B65" s="68" t="str">
        <f t="shared" si="0"/>
        <v>22ART</v>
      </c>
      <c r="C65" s="68">
        <f t="shared" si="2"/>
        <v>22</v>
      </c>
      <c r="D65" s="64">
        <f t="shared" si="3"/>
        <v>62</v>
      </c>
      <c r="E65" s="68" t="str">
        <f t="shared" si="1"/>
        <v>ART</v>
      </c>
      <c r="F65" s="324" t="s">
        <v>1041</v>
      </c>
      <c r="G65" s="263" t="s">
        <v>3583</v>
      </c>
      <c r="H65" s="264" t="s">
        <v>3477</v>
      </c>
      <c r="I65" s="264" t="s">
        <v>3572</v>
      </c>
      <c r="J65" s="264" t="s">
        <v>3560</v>
      </c>
    </row>
    <row r="66" spans="2:10" ht="23.25" customHeight="1">
      <c r="B66" s="68" t="str">
        <f t="shared" si="0"/>
        <v>23ART</v>
      </c>
      <c r="C66" s="68">
        <f t="shared" si="2"/>
        <v>23</v>
      </c>
      <c r="D66" s="64">
        <f t="shared" si="3"/>
        <v>63</v>
      </c>
      <c r="E66" s="68" t="str">
        <f t="shared" si="1"/>
        <v>ART</v>
      </c>
      <c r="F66" s="324" t="s">
        <v>1042</v>
      </c>
      <c r="G66" s="263" t="s">
        <v>3584</v>
      </c>
      <c r="H66" s="264" t="s">
        <v>3477</v>
      </c>
      <c r="I66" s="264" t="s">
        <v>3478</v>
      </c>
      <c r="J66" s="264" t="s">
        <v>3560</v>
      </c>
    </row>
    <row r="67" spans="2:10" ht="23.25" customHeight="1">
      <c r="B67" s="68" t="str">
        <f t="shared" si="0"/>
        <v>24ART</v>
      </c>
      <c r="C67" s="68">
        <f t="shared" si="2"/>
        <v>24</v>
      </c>
      <c r="D67" s="64">
        <f t="shared" si="3"/>
        <v>64</v>
      </c>
      <c r="E67" s="68" t="str">
        <f t="shared" si="1"/>
        <v>ART</v>
      </c>
      <c r="F67" s="324" t="s">
        <v>1043</v>
      </c>
      <c r="G67" s="263" t="s">
        <v>3585</v>
      </c>
      <c r="H67" s="264" t="s">
        <v>3477</v>
      </c>
      <c r="I67" s="264" t="s">
        <v>3478</v>
      </c>
      <c r="J67" s="264" t="s">
        <v>3560</v>
      </c>
    </row>
    <row r="68" spans="2:10" ht="23.25" customHeight="1">
      <c r="B68" s="68" t="str">
        <f t="shared" si="0"/>
        <v>25ART</v>
      </c>
      <c r="C68" s="68">
        <f t="shared" si="2"/>
        <v>25</v>
      </c>
      <c r="D68" s="64">
        <f t="shared" si="3"/>
        <v>65</v>
      </c>
      <c r="E68" s="68" t="str">
        <f t="shared" si="1"/>
        <v>ART</v>
      </c>
      <c r="F68" s="325" t="s">
        <v>1044</v>
      </c>
      <c r="G68" s="265" t="s">
        <v>3586</v>
      </c>
      <c r="H68" s="266" t="s">
        <v>3477</v>
      </c>
      <c r="I68" s="266" t="s">
        <v>3572</v>
      </c>
      <c r="J68" s="266" t="s">
        <v>3560</v>
      </c>
    </row>
    <row r="69" spans="2:10" ht="23.25" customHeight="1">
      <c r="B69" s="68" t="str">
        <f t="shared" ref="B69:B132" si="4">C69&amp;E69</f>
        <v>26ART</v>
      </c>
      <c r="C69" s="68">
        <f t="shared" si="2"/>
        <v>26</v>
      </c>
      <c r="D69" s="64">
        <f t="shared" si="3"/>
        <v>66</v>
      </c>
      <c r="E69" s="68" t="str">
        <f t="shared" ref="E69:E132" si="5">MID(F69,1,3)</f>
        <v>ART</v>
      </c>
      <c r="F69" s="325" t="s">
        <v>3906</v>
      </c>
      <c r="G69" s="265" t="s">
        <v>3587</v>
      </c>
      <c r="H69" s="266" t="s">
        <v>3477</v>
      </c>
      <c r="I69" s="266" t="s">
        <v>3572</v>
      </c>
      <c r="J69" s="266" t="s">
        <v>3560</v>
      </c>
    </row>
    <row r="70" spans="2:10" ht="23.25" customHeight="1">
      <c r="B70" s="68" t="str">
        <f t="shared" si="4"/>
        <v>27ART</v>
      </c>
      <c r="C70" s="68">
        <f t="shared" ref="C70:C133" si="6">IF(E70=E69,C69+1,1)</f>
        <v>27</v>
      </c>
      <c r="D70" s="64">
        <f t="shared" ref="D70:D133" si="7">D69+1</f>
        <v>67</v>
      </c>
      <c r="E70" s="68" t="str">
        <f t="shared" si="5"/>
        <v>ART</v>
      </c>
      <c r="F70" s="325" t="s">
        <v>3905</v>
      </c>
      <c r="G70" s="265" t="s">
        <v>3588</v>
      </c>
      <c r="H70" s="266" t="s">
        <v>3477</v>
      </c>
      <c r="I70" s="266" t="s">
        <v>3572</v>
      </c>
      <c r="J70" s="266" t="s">
        <v>3560</v>
      </c>
    </row>
    <row r="71" spans="2:10" ht="23.25" customHeight="1">
      <c r="B71" s="68" t="str">
        <f t="shared" si="4"/>
        <v>1BAM</v>
      </c>
      <c r="C71" s="68">
        <f t="shared" si="6"/>
        <v>1</v>
      </c>
      <c r="D71" s="64">
        <f t="shared" si="7"/>
        <v>68</v>
      </c>
      <c r="E71" s="68" t="str">
        <f t="shared" si="5"/>
        <v>BAM</v>
      </c>
      <c r="F71" s="324" t="s">
        <v>1045</v>
      </c>
      <c r="G71" s="263" t="s">
        <v>3589</v>
      </c>
      <c r="H71" s="264" t="s">
        <v>3477</v>
      </c>
      <c r="I71" s="264" t="s">
        <v>3478</v>
      </c>
      <c r="J71" s="264" t="s">
        <v>3560</v>
      </c>
    </row>
    <row r="72" spans="2:10" ht="23.25" customHeight="1">
      <c r="B72" s="68" t="str">
        <f t="shared" si="4"/>
        <v>2BAM</v>
      </c>
      <c r="C72" s="68">
        <f t="shared" si="6"/>
        <v>2</v>
      </c>
      <c r="D72" s="64">
        <f t="shared" si="7"/>
        <v>69</v>
      </c>
      <c r="E72" s="68" t="str">
        <f t="shared" si="5"/>
        <v>BAM</v>
      </c>
      <c r="F72" s="324" t="s">
        <v>1046</v>
      </c>
      <c r="G72" s="263" t="s">
        <v>3590</v>
      </c>
      <c r="H72" s="264" t="s">
        <v>3477</v>
      </c>
      <c r="I72" s="264" t="s">
        <v>3478</v>
      </c>
      <c r="J72" s="264" t="s">
        <v>3560</v>
      </c>
    </row>
    <row r="73" spans="2:10" ht="23.25" customHeight="1">
      <c r="B73" s="68" t="str">
        <f t="shared" si="4"/>
        <v>3BAM</v>
      </c>
      <c r="C73" s="68">
        <f t="shared" si="6"/>
        <v>3</v>
      </c>
      <c r="D73" s="64">
        <f t="shared" si="7"/>
        <v>70</v>
      </c>
      <c r="E73" s="68" t="str">
        <f t="shared" si="5"/>
        <v>BAM</v>
      </c>
      <c r="F73" s="325" t="s">
        <v>3904</v>
      </c>
      <c r="G73" s="265" t="s">
        <v>3591</v>
      </c>
      <c r="H73" s="266" t="s">
        <v>3477</v>
      </c>
      <c r="I73" s="266" t="s">
        <v>3572</v>
      </c>
      <c r="J73" s="266" t="s">
        <v>3560</v>
      </c>
    </row>
    <row r="74" spans="2:10" ht="23.25" customHeight="1">
      <c r="B74" s="68" t="str">
        <f t="shared" si="4"/>
        <v>1BTP</v>
      </c>
      <c r="C74" s="68">
        <f t="shared" si="6"/>
        <v>1</v>
      </c>
      <c r="D74" s="64">
        <f t="shared" si="7"/>
        <v>71</v>
      </c>
      <c r="E74" s="68" t="str">
        <f t="shared" si="5"/>
        <v>BTP</v>
      </c>
      <c r="F74" s="324" t="s">
        <v>1047</v>
      </c>
      <c r="G74" s="263" t="s">
        <v>3592</v>
      </c>
      <c r="H74" s="264" t="s">
        <v>3477</v>
      </c>
      <c r="I74" s="264" t="s">
        <v>3481</v>
      </c>
      <c r="J74" s="264" t="s">
        <v>3560</v>
      </c>
    </row>
    <row r="75" spans="2:10" ht="23.25" customHeight="1">
      <c r="B75" s="68" t="str">
        <f t="shared" si="4"/>
        <v>2BTP</v>
      </c>
      <c r="C75" s="68">
        <f t="shared" si="6"/>
        <v>2</v>
      </c>
      <c r="D75" s="64">
        <f t="shared" si="7"/>
        <v>72</v>
      </c>
      <c r="E75" s="68" t="str">
        <f t="shared" si="5"/>
        <v>BTP</v>
      </c>
      <c r="F75" s="324" t="s">
        <v>1048</v>
      </c>
      <c r="G75" s="263" t="s">
        <v>3593</v>
      </c>
      <c r="H75" s="264" t="s">
        <v>3477</v>
      </c>
      <c r="I75" s="264" t="s">
        <v>3481</v>
      </c>
      <c r="J75" s="264" t="s">
        <v>3560</v>
      </c>
    </row>
    <row r="76" spans="2:10" ht="23.25" customHeight="1">
      <c r="B76" s="68" t="str">
        <f t="shared" si="4"/>
        <v>3BTP</v>
      </c>
      <c r="C76" s="68">
        <f t="shared" si="6"/>
        <v>3</v>
      </c>
      <c r="D76" s="64">
        <f t="shared" si="7"/>
        <v>73</v>
      </c>
      <c r="E76" s="68" t="str">
        <f t="shared" si="5"/>
        <v>BTP</v>
      </c>
      <c r="F76" s="324" t="s">
        <v>1049</v>
      </c>
      <c r="G76" s="263" t="s">
        <v>3594</v>
      </c>
      <c r="H76" s="264" t="s">
        <v>3477</v>
      </c>
      <c r="I76" s="264" t="s">
        <v>3481</v>
      </c>
      <c r="J76" s="264" t="s">
        <v>3560</v>
      </c>
    </row>
    <row r="77" spans="2:10" ht="23.25" customHeight="1">
      <c r="B77" s="68" t="str">
        <f t="shared" si="4"/>
        <v>4BTP</v>
      </c>
      <c r="C77" s="68">
        <f t="shared" si="6"/>
        <v>4</v>
      </c>
      <c r="D77" s="64">
        <f t="shared" si="7"/>
        <v>74</v>
      </c>
      <c r="E77" s="68" t="str">
        <f t="shared" si="5"/>
        <v>BTP</v>
      </c>
      <c r="F77" s="324" t="s">
        <v>1050</v>
      </c>
      <c r="G77" s="263" t="s">
        <v>3595</v>
      </c>
      <c r="H77" s="264" t="s">
        <v>3477</v>
      </c>
      <c r="I77" s="264" t="s">
        <v>3481</v>
      </c>
      <c r="J77" s="264" t="s">
        <v>3560</v>
      </c>
    </row>
    <row r="78" spans="2:10" ht="23.25" customHeight="1">
      <c r="B78" s="68" t="str">
        <f t="shared" si="4"/>
        <v>5BTP</v>
      </c>
      <c r="C78" s="68">
        <f t="shared" si="6"/>
        <v>5</v>
      </c>
      <c r="D78" s="64">
        <f t="shared" si="7"/>
        <v>75</v>
      </c>
      <c r="E78" s="68" t="str">
        <f t="shared" si="5"/>
        <v>BTP</v>
      </c>
      <c r="F78" s="324" t="s">
        <v>1051</v>
      </c>
      <c r="G78" s="263" t="s">
        <v>3596</v>
      </c>
      <c r="H78" s="264" t="s">
        <v>3477</v>
      </c>
      <c r="I78" s="264" t="s">
        <v>3481</v>
      </c>
      <c r="J78" s="264" t="s">
        <v>3560</v>
      </c>
    </row>
    <row r="79" spans="2:10" ht="23.25" customHeight="1">
      <c r="B79" s="68" t="str">
        <f t="shared" si="4"/>
        <v>6BTP</v>
      </c>
      <c r="C79" s="68">
        <f t="shared" si="6"/>
        <v>6</v>
      </c>
      <c r="D79" s="64">
        <f t="shared" si="7"/>
        <v>76</v>
      </c>
      <c r="E79" s="68" t="str">
        <f t="shared" si="5"/>
        <v>BTP</v>
      </c>
      <c r="F79" s="324" t="s">
        <v>1052</v>
      </c>
      <c r="G79" s="263" t="s">
        <v>3597</v>
      </c>
      <c r="H79" s="264" t="s">
        <v>3477</v>
      </c>
      <c r="I79" s="264" t="s">
        <v>3481</v>
      </c>
      <c r="J79" s="264" t="s">
        <v>3560</v>
      </c>
    </row>
    <row r="80" spans="2:10" ht="23.25" customHeight="1">
      <c r="B80" s="68" t="str">
        <f t="shared" si="4"/>
        <v>7BTP</v>
      </c>
      <c r="C80" s="68">
        <f t="shared" si="6"/>
        <v>7</v>
      </c>
      <c r="D80" s="64">
        <f t="shared" si="7"/>
        <v>77</v>
      </c>
      <c r="E80" s="68" t="str">
        <f t="shared" si="5"/>
        <v>BTP</v>
      </c>
      <c r="F80" s="324" t="s">
        <v>1053</v>
      </c>
      <c r="G80" s="263" t="s">
        <v>3598</v>
      </c>
      <c r="H80" s="264" t="s">
        <v>3477</v>
      </c>
      <c r="I80" s="264" t="s">
        <v>3481</v>
      </c>
      <c r="J80" s="264" t="s">
        <v>3560</v>
      </c>
    </row>
    <row r="81" spans="2:10" ht="23.25" customHeight="1">
      <c r="B81" s="68" t="str">
        <f t="shared" si="4"/>
        <v>8BTP</v>
      </c>
      <c r="C81" s="68">
        <f t="shared" si="6"/>
        <v>8</v>
      </c>
      <c r="D81" s="64">
        <f t="shared" si="7"/>
        <v>78</v>
      </c>
      <c r="E81" s="68" t="str">
        <f t="shared" si="5"/>
        <v>BTP</v>
      </c>
      <c r="F81" s="324" t="s">
        <v>1054</v>
      </c>
      <c r="G81" s="263" t="s">
        <v>3599</v>
      </c>
      <c r="H81" s="264" t="s">
        <v>3477</v>
      </c>
      <c r="I81" s="264" t="s">
        <v>3481</v>
      </c>
      <c r="J81" s="264" t="s">
        <v>3560</v>
      </c>
    </row>
    <row r="82" spans="2:10" ht="23.25" customHeight="1">
      <c r="B82" s="68" t="str">
        <f t="shared" si="4"/>
        <v>9BTP</v>
      </c>
      <c r="C82" s="68">
        <f t="shared" si="6"/>
        <v>9</v>
      </c>
      <c r="D82" s="64">
        <f t="shared" si="7"/>
        <v>79</v>
      </c>
      <c r="E82" s="68" t="str">
        <f t="shared" si="5"/>
        <v>BTP</v>
      </c>
      <c r="F82" s="324" t="s">
        <v>1055</v>
      </c>
      <c r="G82" s="263" t="s">
        <v>3600</v>
      </c>
      <c r="H82" s="264" t="s">
        <v>3477</v>
      </c>
      <c r="I82" s="264" t="s">
        <v>3481</v>
      </c>
      <c r="J82" s="264" t="s">
        <v>3560</v>
      </c>
    </row>
    <row r="83" spans="2:10" ht="23.25" customHeight="1">
      <c r="B83" s="68" t="str">
        <f t="shared" si="4"/>
        <v>10BTP</v>
      </c>
      <c r="C83" s="68">
        <f t="shared" si="6"/>
        <v>10</v>
      </c>
      <c r="D83" s="64">
        <f t="shared" si="7"/>
        <v>80</v>
      </c>
      <c r="E83" s="68" t="str">
        <f t="shared" si="5"/>
        <v>BTP</v>
      </c>
      <c r="F83" s="324" t="s">
        <v>1056</v>
      </c>
      <c r="G83" s="263" t="s">
        <v>3601</v>
      </c>
      <c r="H83" s="264" t="s">
        <v>3477</v>
      </c>
      <c r="I83" s="264" t="s">
        <v>3481</v>
      </c>
      <c r="J83" s="264" t="s">
        <v>3560</v>
      </c>
    </row>
    <row r="84" spans="2:10" ht="23.25" customHeight="1">
      <c r="B84" s="68" t="str">
        <f t="shared" si="4"/>
        <v>11BTP</v>
      </c>
      <c r="C84" s="68">
        <f t="shared" si="6"/>
        <v>11</v>
      </c>
      <c r="D84" s="64">
        <f t="shared" si="7"/>
        <v>81</v>
      </c>
      <c r="E84" s="68" t="str">
        <f t="shared" si="5"/>
        <v>BTP</v>
      </c>
      <c r="F84" s="324" t="s">
        <v>1057</v>
      </c>
      <c r="G84" s="263" t="s">
        <v>3602</v>
      </c>
      <c r="H84" s="264" t="s">
        <v>3477</v>
      </c>
      <c r="I84" s="264" t="s">
        <v>3500</v>
      </c>
      <c r="J84" s="264" t="s">
        <v>3560</v>
      </c>
    </row>
    <row r="85" spans="2:10" ht="23.25" customHeight="1">
      <c r="B85" s="68" t="str">
        <f t="shared" si="4"/>
        <v>12BTP</v>
      </c>
      <c r="C85" s="68">
        <f t="shared" si="6"/>
        <v>12</v>
      </c>
      <c r="D85" s="64">
        <f t="shared" si="7"/>
        <v>82</v>
      </c>
      <c r="E85" s="68" t="str">
        <f t="shared" si="5"/>
        <v>BTP</v>
      </c>
      <c r="F85" s="324" t="s">
        <v>1058</v>
      </c>
      <c r="G85" s="263" t="s">
        <v>3603</v>
      </c>
      <c r="H85" s="264" t="s">
        <v>3477</v>
      </c>
      <c r="I85" s="264" t="s">
        <v>3481</v>
      </c>
      <c r="J85" s="264" t="s">
        <v>3560</v>
      </c>
    </row>
    <row r="86" spans="2:10" ht="23.25" customHeight="1">
      <c r="B86" s="68" t="str">
        <f t="shared" si="4"/>
        <v>13BTP</v>
      </c>
      <c r="C86" s="68">
        <f t="shared" si="6"/>
        <v>13</v>
      </c>
      <c r="D86" s="64">
        <f t="shared" si="7"/>
        <v>83</v>
      </c>
      <c r="E86" s="68" t="str">
        <f t="shared" si="5"/>
        <v>BTP</v>
      </c>
      <c r="F86" s="324" t="s">
        <v>1059</v>
      </c>
      <c r="G86" s="263" t="s">
        <v>3604</v>
      </c>
      <c r="H86" s="264" t="s">
        <v>3477</v>
      </c>
      <c r="I86" s="264" t="s">
        <v>3481</v>
      </c>
      <c r="J86" s="264" t="s">
        <v>3560</v>
      </c>
    </row>
    <row r="87" spans="2:10" ht="23.25" customHeight="1">
      <c r="B87" s="68" t="str">
        <f t="shared" si="4"/>
        <v>14BTP</v>
      </c>
      <c r="C87" s="68">
        <f t="shared" si="6"/>
        <v>14</v>
      </c>
      <c r="D87" s="64">
        <f t="shared" si="7"/>
        <v>84</v>
      </c>
      <c r="E87" s="68" t="str">
        <f t="shared" si="5"/>
        <v>BTP</v>
      </c>
      <c r="F87" s="324" t="s">
        <v>1060</v>
      </c>
      <c r="G87" s="263" t="s">
        <v>3605</v>
      </c>
      <c r="H87" s="264" t="s">
        <v>3477</v>
      </c>
      <c r="I87" s="264" t="s">
        <v>3481</v>
      </c>
      <c r="J87" s="264" t="s">
        <v>3560</v>
      </c>
    </row>
    <row r="88" spans="2:10" ht="23.25" customHeight="1">
      <c r="B88" s="68" t="str">
        <f t="shared" si="4"/>
        <v>15BTP</v>
      </c>
      <c r="C88" s="68">
        <f t="shared" si="6"/>
        <v>15</v>
      </c>
      <c r="D88" s="64">
        <f t="shared" si="7"/>
        <v>85</v>
      </c>
      <c r="E88" s="68" t="str">
        <f t="shared" si="5"/>
        <v>BTP</v>
      </c>
      <c r="F88" s="325" t="s">
        <v>1061</v>
      </c>
      <c r="G88" s="265" t="s">
        <v>3606</v>
      </c>
      <c r="H88" s="266" t="s">
        <v>3477</v>
      </c>
      <c r="I88" s="266" t="s">
        <v>3557</v>
      </c>
      <c r="J88" s="266" t="s">
        <v>3607</v>
      </c>
    </row>
    <row r="89" spans="2:10" ht="23.25" customHeight="1">
      <c r="B89" s="68" t="str">
        <f t="shared" si="4"/>
        <v>16BTP</v>
      </c>
      <c r="C89" s="68">
        <f t="shared" si="6"/>
        <v>16</v>
      </c>
      <c r="D89" s="64">
        <f t="shared" si="7"/>
        <v>86</v>
      </c>
      <c r="E89" s="68" t="str">
        <f t="shared" si="5"/>
        <v>BTP</v>
      </c>
      <c r="F89" s="325" t="s">
        <v>1063</v>
      </c>
      <c r="G89" s="265" t="s">
        <v>3608</v>
      </c>
      <c r="H89" s="266" t="s">
        <v>3477</v>
      </c>
      <c r="I89" s="266" t="s">
        <v>3557</v>
      </c>
      <c r="J89" s="266" t="s">
        <v>3607</v>
      </c>
    </row>
    <row r="90" spans="2:10" ht="23.25" customHeight="1">
      <c r="B90" s="68" t="str">
        <f t="shared" si="4"/>
        <v>17BTP</v>
      </c>
      <c r="C90" s="68">
        <f t="shared" si="6"/>
        <v>17</v>
      </c>
      <c r="D90" s="64">
        <f t="shared" si="7"/>
        <v>87</v>
      </c>
      <c r="E90" s="68" t="str">
        <f t="shared" si="5"/>
        <v>BTP</v>
      </c>
      <c r="F90" s="325" t="s">
        <v>1064</v>
      </c>
      <c r="G90" s="265" t="s">
        <v>3609</v>
      </c>
      <c r="H90" s="266" t="s">
        <v>3477</v>
      </c>
      <c r="I90" s="266" t="s">
        <v>3557</v>
      </c>
      <c r="J90" s="266" t="s">
        <v>3607</v>
      </c>
    </row>
    <row r="91" spans="2:10" ht="23.25" customHeight="1">
      <c r="B91" s="68" t="str">
        <f t="shared" si="4"/>
        <v>18BTP</v>
      </c>
      <c r="C91" s="68">
        <f t="shared" si="6"/>
        <v>18</v>
      </c>
      <c r="D91" s="64">
        <f t="shared" si="7"/>
        <v>88</v>
      </c>
      <c r="E91" s="68" t="str">
        <f t="shared" si="5"/>
        <v>BTP</v>
      </c>
      <c r="F91" s="325" t="s">
        <v>1065</v>
      </c>
      <c r="G91" s="265" t="s">
        <v>3610</v>
      </c>
      <c r="H91" s="266" t="s">
        <v>3477</v>
      </c>
      <c r="I91" s="266" t="s">
        <v>3557</v>
      </c>
      <c r="J91" s="266" t="s">
        <v>3607</v>
      </c>
    </row>
    <row r="92" spans="2:10" ht="23.25" customHeight="1">
      <c r="B92" s="68" t="str">
        <f t="shared" si="4"/>
        <v>19BTP</v>
      </c>
      <c r="C92" s="68">
        <f t="shared" si="6"/>
        <v>19</v>
      </c>
      <c r="D92" s="64">
        <f t="shared" si="7"/>
        <v>89</v>
      </c>
      <c r="E92" s="68" t="str">
        <f t="shared" si="5"/>
        <v>BTP</v>
      </c>
      <c r="F92" s="325" t="s">
        <v>1066</v>
      </c>
      <c r="G92" s="265" t="s">
        <v>3611</v>
      </c>
      <c r="H92" s="266" t="s">
        <v>3477</v>
      </c>
      <c r="I92" s="266" t="s">
        <v>3557</v>
      </c>
      <c r="J92" s="266" t="s">
        <v>3607</v>
      </c>
    </row>
    <row r="93" spans="2:10" ht="23.25" customHeight="1">
      <c r="B93" s="68" t="str">
        <f t="shared" si="4"/>
        <v>20BTP</v>
      </c>
      <c r="C93" s="68">
        <f t="shared" si="6"/>
        <v>20</v>
      </c>
      <c r="D93" s="64">
        <f t="shared" si="7"/>
        <v>90</v>
      </c>
      <c r="E93" s="68" t="str">
        <f t="shared" si="5"/>
        <v>BTP</v>
      </c>
      <c r="F93" s="322" t="s">
        <v>3612</v>
      </c>
      <c r="G93" s="265" t="s">
        <v>3613</v>
      </c>
      <c r="H93" s="266" t="s">
        <v>3477</v>
      </c>
      <c r="I93" s="266" t="s">
        <v>3557</v>
      </c>
      <c r="J93" s="266" t="s">
        <v>3607</v>
      </c>
    </row>
    <row r="94" spans="2:10" ht="23.25" customHeight="1">
      <c r="B94" s="68" t="str">
        <f t="shared" si="4"/>
        <v>21BTP</v>
      </c>
      <c r="C94" s="68">
        <f t="shared" si="6"/>
        <v>21</v>
      </c>
      <c r="D94" s="64">
        <f t="shared" si="7"/>
        <v>91</v>
      </c>
      <c r="E94" s="68" t="str">
        <f t="shared" si="5"/>
        <v>BTP</v>
      </c>
      <c r="F94" s="322" t="s">
        <v>3614</v>
      </c>
      <c r="G94" s="265" t="s">
        <v>3615</v>
      </c>
      <c r="H94" s="266" t="s">
        <v>3477</v>
      </c>
      <c r="I94" s="266" t="s">
        <v>3557</v>
      </c>
      <c r="J94" s="266" t="s">
        <v>3607</v>
      </c>
    </row>
    <row r="95" spans="2:10" ht="23.25" customHeight="1" thickBot="1">
      <c r="B95" s="68" t="str">
        <f t="shared" si="4"/>
        <v>1CIP</v>
      </c>
      <c r="C95" s="68">
        <f t="shared" si="6"/>
        <v>1</v>
      </c>
      <c r="D95" s="64">
        <f t="shared" si="7"/>
        <v>92</v>
      </c>
      <c r="E95" s="68" t="str">
        <f t="shared" si="5"/>
        <v>CIP</v>
      </c>
      <c r="F95" s="323" t="s">
        <v>1067</v>
      </c>
      <c r="G95" s="273" t="s">
        <v>3616</v>
      </c>
      <c r="H95" s="274" t="s">
        <v>3477</v>
      </c>
      <c r="I95" s="274" t="s">
        <v>3557</v>
      </c>
      <c r="J95" s="275" t="s">
        <v>3558</v>
      </c>
    </row>
    <row r="96" spans="2:10" ht="23.25" customHeight="1">
      <c r="B96" s="68" t="str">
        <f t="shared" si="4"/>
        <v>1CML</v>
      </c>
      <c r="C96" s="68">
        <f t="shared" si="6"/>
        <v>1</v>
      </c>
      <c r="D96" s="64">
        <f t="shared" si="7"/>
        <v>93</v>
      </c>
      <c r="E96" s="68" t="str">
        <f t="shared" si="5"/>
        <v>CML</v>
      </c>
      <c r="F96" s="326" t="s">
        <v>1068</v>
      </c>
      <c r="G96" s="276" t="s">
        <v>3617</v>
      </c>
      <c r="H96" s="277" t="s">
        <v>3477</v>
      </c>
      <c r="I96" s="277" t="s">
        <v>3542</v>
      </c>
      <c r="J96" s="264" t="s">
        <v>3560</v>
      </c>
    </row>
    <row r="97" spans="2:10" ht="23.25" customHeight="1" thickBot="1">
      <c r="B97" s="68" t="str">
        <f t="shared" si="4"/>
        <v>2CML</v>
      </c>
      <c r="C97" s="68">
        <f t="shared" si="6"/>
        <v>2</v>
      </c>
      <c r="D97" s="64">
        <f t="shared" si="7"/>
        <v>94</v>
      </c>
      <c r="E97" s="68" t="str">
        <f t="shared" si="5"/>
        <v>CML</v>
      </c>
      <c r="F97" s="327" t="s">
        <v>1069</v>
      </c>
      <c r="G97" s="268" t="s">
        <v>3618</v>
      </c>
      <c r="H97" s="269" t="s">
        <v>3477</v>
      </c>
      <c r="I97" s="269" t="s">
        <v>3478</v>
      </c>
      <c r="J97" s="272" t="s">
        <v>3619</v>
      </c>
    </row>
    <row r="98" spans="2:10" ht="23.25" customHeight="1" thickBot="1">
      <c r="B98" s="68" t="str">
        <f t="shared" si="4"/>
        <v>3CML</v>
      </c>
      <c r="C98" s="68">
        <f t="shared" si="6"/>
        <v>3</v>
      </c>
      <c r="D98" s="64">
        <f t="shared" si="7"/>
        <v>95</v>
      </c>
      <c r="E98" s="68" t="str">
        <f t="shared" si="5"/>
        <v>CML</v>
      </c>
      <c r="F98" s="327" t="s">
        <v>1070</v>
      </c>
      <c r="G98" s="268" t="s">
        <v>3620</v>
      </c>
      <c r="H98" s="269" t="s">
        <v>3477</v>
      </c>
      <c r="I98" s="269" t="s">
        <v>3478</v>
      </c>
      <c r="J98" s="272" t="s">
        <v>3619</v>
      </c>
    </row>
    <row r="99" spans="2:10" ht="23.25" customHeight="1" thickBot="1">
      <c r="B99" s="68" t="str">
        <f t="shared" si="4"/>
        <v>4CML</v>
      </c>
      <c r="C99" s="68">
        <f t="shared" si="6"/>
        <v>4</v>
      </c>
      <c r="D99" s="64">
        <f t="shared" si="7"/>
        <v>96</v>
      </c>
      <c r="E99" s="68" t="str">
        <f t="shared" si="5"/>
        <v>CML</v>
      </c>
      <c r="F99" s="323" t="s">
        <v>1071</v>
      </c>
      <c r="G99" s="273" t="s">
        <v>3621</v>
      </c>
      <c r="H99" s="274" t="s">
        <v>3477</v>
      </c>
      <c r="I99" s="274" t="s">
        <v>3478</v>
      </c>
      <c r="J99" s="275" t="s">
        <v>3619</v>
      </c>
    </row>
    <row r="100" spans="2:10" ht="23.25" customHeight="1" thickBot="1">
      <c r="B100" s="68" t="str">
        <f t="shared" si="4"/>
        <v>5CML</v>
      </c>
      <c r="C100" s="68">
        <f t="shared" si="6"/>
        <v>5</v>
      </c>
      <c r="D100" s="64">
        <f t="shared" si="7"/>
        <v>97</v>
      </c>
      <c r="E100" s="68" t="str">
        <f t="shared" si="5"/>
        <v>CML</v>
      </c>
      <c r="F100" s="323" t="s">
        <v>1072</v>
      </c>
      <c r="G100" s="273" t="s">
        <v>3622</v>
      </c>
      <c r="H100" s="274" t="s">
        <v>3477</v>
      </c>
      <c r="I100" s="274" t="s">
        <v>3557</v>
      </c>
      <c r="J100" s="275" t="s">
        <v>1062</v>
      </c>
    </row>
    <row r="101" spans="2:10" ht="23.25" customHeight="1" thickBot="1">
      <c r="B101" s="68" t="str">
        <f t="shared" si="4"/>
        <v>6CML</v>
      </c>
      <c r="C101" s="68">
        <f t="shared" si="6"/>
        <v>6</v>
      </c>
      <c r="D101" s="64">
        <f t="shared" si="7"/>
        <v>98</v>
      </c>
      <c r="E101" s="68" t="str">
        <f t="shared" si="5"/>
        <v>CML</v>
      </c>
      <c r="F101" s="323" t="s">
        <v>1073</v>
      </c>
      <c r="G101" s="273" t="s">
        <v>3623</v>
      </c>
      <c r="H101" s="274" t="s">
        <v>3477</v>
      </c>
      <c r="I101" s="274" t="s">
        <v>3557</v>
      </c>
      <c r="J101" s="275" t="s">
        <v>1062</v>
      </c>
    </row>
    <row r="102" spans="2:10" ht="23.25" customHeight="1">
      <c r="B102" s="68" t="str">
        <f t="shared" si="4"/>
        <v>1CPX</v>
      </c>
      <c r="C102" s="68">
        <f t="shared" si="6"/>
        <v>1</v>
      </c>
      <c r="D102" s="64">
        <f t="shared" si="7"/>
        <v>99</v>
      </c>
      <c r="E102" s="68" t="str">
        <f t="shared" si="5"/>
        <v>CPX</v>
      </c>
      <c r="F102" s="324" t="s">
        <v>1074</v>
      </c>
      <c r="G102" s="263" t="s">
        <v>3624</v>
      </c>
      <c r="H102" s="264" t="s">
        <v>3477</v>
      </c>
      <c r="I102" s="264" t="s">
        <v>3478</v>
      </c>
      <c r="J102" s="264" t="s">
        <v>3560</v>
      </c>
    </row>
    <row r="103" spans="2:10" ht="23.25" customHeight="1">
      <c r="B103" s="68" t="str">
        <f t="shared" si="4"/>
        <v>2CPX</v>
      </c>
      <c r="C103" s="68">
        <f t="shared" si="6"/>
        <v>2</v>
      </c>
      <c r="D103" s="64">
        <f t="shared" si="7"/>
        <v>100</v>
      </c>
      <c r="E103" s="68" t="str">
        <f t="shared" si="5"/>
        <v>CPX</v>
      </c>
      <c r="F103" s="324" t="s">
        <v>1075</v>
      </c>
      <c r="G103" s="263" t="s">
        <v>3625</v>
      </c>
      <c r="H103" s="264" t="s">
        <v>3477</v>
      </c>
      <c r="I103" s="264" t="s">
        <v>3481</v>
      </c>
      <c r="J103" s="264" t="s">
        <v>3560</v>
      </c>
    </row>
    <row r="104" spans="2:10" ht="23.25" customHeight="1">
      <c r="B104" s="68" t="str">
        <f t="shared" si="4"/>
        <v>3CPX</v>
      </c>
      <c r="C104" s="68">
        <f t="shared" si="6"/>
        <v>3</v>
      </c>
      <c r="D104" s="64">
        <f t="shared" si="7"/>
        <v>101</v>
      </c>
      <c r="E104" s="68" t="str">
        <f t="shared" si="5"/>
        <v>CPX</v>
      </c>
      <c r="F104" s="324" t="s">
        <v>1076</v>
      </c>
      <c r="G104" s="263" t="s">
        <v>3626</v>
      </c>
      <c r="H104" s="264" t="s">
        <v>3477</v>
      </c>
      <c r="I104" s="264" t="s">
        <v>3481</v>
      </c>
      <c r="J104" s="264" t="s">
        <v>3560</v>
      </c>
    </row>
    <row r="105" spans="2:10" ht="23.25" customHeight="1">
      <c r="B105" s="68" t="str">
        <f t="shared" si="4"/>
        <v>4CPX</v>
      </c>
      <c r="C105" s="68">
        <f t="shared" si="6"/>
        <v>4</v>
      </c>
      <c r="D105" s="64">
        <f t="shared" si="7"/>
        <v>102</v>
      </c>
      <c r="E105" s="68" t="str">
        <f t="shared" si="5"/>
        <v>CPX</v>
      </c>
      <c r="F105" s="324" t="s">
        <v>1077</v>
      </c>
      <c r="G105" s="263" t="s">
        <v>3627</v>
      </c>
      <c r="H105" s="264" t="s">
        <v>3477</v>
      </c>
      <c r="I105" s="264" t="s">
        <v>3481</v>
      </c>
      <c r="J105" s="264" t="s">
        <v>3560</v>
      </c>
    </row>
    <row r="106" spans="2:10" ht="23.25" customHeight="1">
      <c r="B106" s="68" t="str">
        <f t="shared" si="4"/>
        <v>5CPX</v>
      </c>
      <c r="C106" s="68">
        <f t="shared" si="6"/>
        <v>5</v>
      </c>
      <c r="D106" s="64">
        <f t="shared" si="7"/>
        <v>103</v>
      </c>
      <c r="E106" s="68" t="str">
        <f t="shared" si="5"/>
        <v>CPX</v>
      </c>
      <c r="F106" s="324" t="s">
        <v>1078</v>
      </c>
      <c r="G106" s="263" t="s">
        <v>3628</v>
      </c>
      <c r="H106" s="264" t="s">
        <v>3477</v>
      </c>
      <c r="I106" s="264" t="s">
        <v>3481</v>
      </c>
      <c r="J106" s="264" t="s">
        <v>3560</v>
      </c>
    </row>
    <row r="107" spans="2:10" ht="23.25" customHeight="1">
      <c r="B107" s="68" t="str">
        <f t="shared" si="4"/>
        <v>6CPX</v>
      </c>
      <c r="C107" s="68">
        <f t="shared" si="6"/>
        <v>6</v>
      </c>
      <c r="D107" s="64">
        <f t="shared" si="7"/>
        <v>104</v>
      </c>
      <c r="E107" s="68" t="str">
        <f t="shared" si="5"/>
        <v>CPX</v>
      </c>
      <c r="F107" s="324" t="s">
        <v>1079</v>
      </c>
      <c r="G107" s="263" t="s">
        <v>3629</v>
      </c>
      <c r="H107" s="264" t="s">
        <v>3477</v>
      </c>
      <c r="I107" s="264" t="s">
        <v>3481</v>
      </c>
      <c r="J107" s="264" t="s">
        <v>3560</v>
      </c>
    </row>
    <row r="108" spans="2:10" ht="23.25" customHeight="1">
      <c r="B108" s="68" t="str">
        <f t="shared" si="4"/>
        <v>7CPX</v>
      </c>
      <c r="C108" s="68">
        <f t="shared" si="6"/>
        <v>7</v>
      </c>
      <c r="D108" s="64">
        <f t="shared" si="7"/>
        <v>105</v>
      </c>
      <c r="E108" s="68" t="str">
        <f t="shared" si="5"/>
        <v>CPX</v>
      </c>
      <c r="F108" s="324" t="s">
        <v>1080</v>
      </c>
      <c r="G108" s="263" t="s">
        <v>3630</v>
      </c>
      <c r="H108" s="264" t="s">
        <v>3477</v>
      </c>
      <c r="I108" s="264" t="s">
        <v>3481</v>
      </c>
      <c r="J108" s="264" t="s">
        <v>3560</v>
      </c>
    </row>
    <row r="109" spans="2:10" ht="23.25" customHeight="1">
      <c r="B109" s="68" t="str">
        <f t="shared" si="4"/>
        <v>8CPX</v>
      </c>
      <c r="C109" s="68">
        <f t="shared" si="6"/>
        <v>8</v>
      </c>
      <c r="D109" s="64">
        <f t="shared" si="7"/>
        <v>106</v>
      </c>
      <c r="E109" s="68" t="str">
        <f t="shared" si="5"/>
        <v>CPX</v>
      </c>
      <c r="F109" s="325" t="s">
        <v>3903</v>
      </c>
      <c r="G109" s="265" t="s">
        <v>3631</v>
      </c>
      <c r="H109" s="266" t="s">
        <v>3477</v>
      </c>
      <c r="I109" s="266" t="s">
        <v>3481</v>
      </c>
      <c r="J109" s="266" t="s">
        <v>3560</v>
      </c>
    </row>
    <row r="110" spans="2:10" ht="23.25" customHeight="1">
      <c r="B110" s="68" t="str">
        <f t="shared" si="4"/>
        <v>9CPX</v>
      </c>
      <c r="C110" s="68">
        <f t="shared" si="6"/>
        <v>9</v>
      </c>
      <c r="D110" s="64">
        <f t="shared" si="7"/>
        <v>107</v>
      </c>
      <c r="E110" s="68" t="str">
        <f t="shared" si="5"/>
        <v>CPX</v>
      </c>
      <c r="F110" s="324" t="s">
        <v>1081</v>
      </c>
      <c r="G110" s="263" t="s">
        <v>3632</v>
      </c>
      <c r="H110" s="264" t="s">
        <v>3477</v>
      </c>
      <c r="I110" s="264" t="s">
        <v>3481</v>
      </c>
      <c r="J110" s="264" t="s">
        <v>3560</v>
      </c>
    </row>
    <row r="111" spans="2:10" ht="23.25" customHeight="1" thickBot="1">
      <c r="B111" s="68" t="str">
        <f t="shared" si="4"/>
        <v>1ELE</v>
      </c>
      <c r="C111" s="68">
        <f t="shared" si="6"/>
        <v>1</v>
      </c>
      <c r="D111" s="64">
        <f t="shared" si="7"/>
        <v>108</v>
      </c>
      <c r="E111" s="68" t="str">
        <f t="shared" si="5"/>
        <v>ELE</v>
      </c>
      <c r="F111" s="327" t="s">
        <v>3902</v>
      </c>
      <c r="G111" s="268" t="s">
        <v>3633</v>
      </c>
      <c r="H111" s="269" t="s">
        <v>3477</v>
      </c>
      <c r="I111" s="269" t="s">
        <v>3557</v>
      </c>
      <c r="J111" s="272" t="s">
        <v>3634</v>
      </c>
    </row>
    <row r="112" spans="2:10" ht="23.25" customHeight="1" thickBot="1">
      <c r="B112" s="68" t="str">
        <f t="shared" si="4"/>
        <v>2ELE</v>
      </c>
      <c r="C112" s="68">
        <f t="shared" si="6"/>
        <v>2</v>
      </c>
      <c r="D112" s="64">
        <f t="shared" si="7"/>
        <v>109</v>
      </c>
      <c r="E112" s="68" t="str">
        <f t="shared" si="5"/>
        <v>ELE</v>
      </c>
      <c r="F112" s="327" t="s">
        <v>1082</v>
      </c>
      <c r="G112" s="268" t="s">
        <v>3635</v>
      </c>
      <c r="H112" s="269" t="s">
        <v>3477</v>
      </c>
      <c r="I112" s="269" t="s">
        <v>3478</v>
      </c>
      <c r="J112" s="272" t="s">
        <v>3634</v>
      </c>
    </row>
    <row r="113" spans="2:11" ht="23.25" customHeight="1" thickBot="1">
      <c r="B113" s="68" t="str">
        <f t="shared" si="4"/>
        <v>3ELE</v>
      </c>
      <c r="C113" s="68">
        <f t="shared" si="6"/>
        <v>3</v>
      </c>
      <c r="D113" s="64">
        <f t="shared" si="7"/>
        <v>110</v>
      </c>
      <c r="E113" s="68" t="str">
        <f t="shared" si="5"/>
        <v>ELE</v>
      </c>
      <c r="F113" s="323" t="s">
        <v>3901</v>
      </c>
      <c r="G113" s="273" t="s">
        <v>3636</v>
      </c>
      <c r="H113" s="274" t="s">
        <v>3637</v>
      </c>
      <c r="I113" s="274" t="s">
        <v>3638</v>
      </c>
      <c r="J113" s="275" t="s">
        <v>3639</v>
      </c>
    </row>
    <row r="114" spans="2:11" ht="23.25" customHeight="1">
      <c r="B114" s="68" t="str">
        <f t="shared" si="4"/>
        <v>1HRT</v>
      </c>
      <c r="C114" s="68">
        <f t="shared" si="6"/>
        <v>1</v>
      </c>
      <c r="D114" s="64">
        <f t="shared" si="7"/>
        <v>111</v>
      </c>
      <c r="E114" s="68" t="str">
        <f t="shared" si="5"/>
        <v>HRT</v>
      </c>
      <c r="F114" s="324" t="s">
        <v>1083</v>
      </c>
      <c r="G114" s="263" t="s">
        <v>3640</v>
      </c>
      <c r="H114" s="264" t="s">
        <v>3477</v>
      </c>
      <c r="I114" s="264" t="s">
        <v>3478</v>
      </c>
      <c r="J114" s="264" t="s">
        <v>3560</v>
      </c>
    </row>
    <row r="115" spans="2:11" ht="23.25" customHeight="1">
      <c r="B115" s="68" t="str">
        <f t="shared" si="4"/>
        <v>2HRT</v>
      </c>
      <c r="C115" s="68">
        <f t="shared" si="6"/>
        <v>2</v>
      </c>
      <c r="D115" s="64">
        <f t="shared" si="7"/>
        <v>112</v>
      </c>
      <c r="E115" s="68" t="str">
        <f t="shared" si="5"/>
        <v>HRT</v>
      </c>
      <c r="F115" s="324" t="s">
        <v>1084</v>
      </c>
      <c r="G115" s="263" t="s">
        <v>3641</v>
      </c>
      <c r="H115" s="264" t="s">
        <v>3477</v>
      </c>
      <c r="I115" s="264" t="s">
        <v>3481</v>
      </c>
      <c r="J115" s="264" t="s">
        <v>3560</v>
      </c>
    </row>
    <row r="116" spans="2:11" ht="23.25" customHeight="1">
      <c r="B116" s="68" t="str">
        <f t="shared" si="4"/>
        <v>3HRT</v>
      </c>
      <c r="C116" s="68">
        <f t="shared" si="6"/>
        <v>3</v>
      </c>
      <c r="D116" s="64">
        <f t="shared" si="7"/>
        <v>113</v>
      </c>
      <c r="E116" s="68" t="str">
        <f t="shared" si="5"/>
        <v>HRT</v>
      </c>
      <c r="F116" s="324" t="s">
        <v>1085</v>
      </c>
      <c r="G116" s="263" t="s">
        <v>3642</v>
      </c>
      <c r="H116" s="264" t="s">
        <v>3477</v>
      </c>
      <c r="I116" s="264" t="s">
        <v>3481</v>
      </c>
      <c r="J116" s="264" t="s">
        <v>3560</v>
      </c>
    </row>
    <row r="117" spans="2:11" ht="23.25" customHeight="1">
      <c r="B117" s="68" t="str">
        <f t="shared" si="4"/>
        <v>4HRT</v>
      </c>
      <c r="C117" s="68">
        <f t="shared" si="6"/>
        <v>4</v>
      </c>
      <c r="D117" s="64">
        <f t="shared" si="7"/>
        <v>114</v>
      </c>
      <c r="E117" s="68" t="str">
        <f t="shared" si="5"/>
        <v>HRT</v>
      </c>
      <c r="F117" s="324" t="s">
        <v>1086</v>
      </c>
      <c r="G117" s="263" t="s">
        <v>3643</v>
      </c>
      <c r="H117" s="264" t="s">
        <v>3477</v>
      </c>
      <c r="I117" s="264" t="s">
        <v>3481</v>
      </c>
      <c r="J117" s="264" t="s">
        <v>3560</v>
      </c>
    </row>
    <row r="118" spans="2:11" ht="23.25" customHeight="1">
      <c r="B118" s="68" t="str">
        <f t="shared" si="4"/>
        <v>5HRT</v>
      </c>
      <c r="C118" s="68">
        <f t="shared" si="6"/>
        <v>5</v>
      </c>
      <c r="D118" s="64">
        <f t="shared" si="7"/>
        <v>115</v>
      </c>
      <c r="E118" s="68" t="str">
        <f t="shared" si="5"/>
        <v>HRT</v>
      </c>
      <c r="F118" s="324" t="s">
        <v>1087</v>
      </c>
      <c r="G118" s="263" t="s">
        <v>3910</v>
      </c>
      <c r="H118" s="264" t="s">
        <v>3477</v>
      </c>
      <c r="I118" s="264" t="s">
        <v>3481</v>
      </c>
      <c r="J118" s="264" t="s">
        <v>3560</v>
      </c>
    </row>
    <row r="119" spans="2:11" ht="23.25" customHeight="1">
      <c r="B119" s="68" t="str">
        <f t="shared" si="4"/>
        <v>6HRT</v>
      </c>
      <c r="C119" s="68">
        <f t="shared" si="6"/>
        <v>6</v>
      </c>
      <c r="D119" s="64">
        <f t="shared" si="7"/>
        <v>116</v>
      </c>
      <c r="E119" s="68" t="str">
        <f t="shared" si="5"/>
        <v>HRT</v>
      </c>
      <c r="F119" s="324" t="s">
        <v>1088</v>
      </c>
      <c r="G119" s="263" t="s">
        <v>3644</v>
      </c>
      <c r="H119" s="264" t="s">
        <v>3477</v>
      </c>
      <c r="I119" s="264" t="s">
        <v>3481</v>
      </c>
      <c r="J119" s="264" t="s">
        <v>3560</v>
      </c>
    </row>
    <row r="120" spans="2:11" ht="23.25" customHeight="1">
      <c r="B120" s="68" t="str">
        <f t="shared" si="4"/>
        <v>7HRT</v>
      </c>
      <c r="C120" s="68">
        <f t="shared" si="6"/>
        <v>7</v>
      </c>
      <c r="D120" s="64">
        <f t="shared" si="7"/>
        <v>117</v>
      </c>
      <c r="E120" s="68" t="str">
        <f t="shared" si="5"/>
        <v>HRT</v>
      </c>
      <c r="F120" s="324" t="s">
        <v>1089</v>
      </c>
      <c r="G120" s="263" t="s">
        <v>3645</v>
      </c>
      <c r="H120" s="264" t="s">
        <v>3477</v>
      </c>
      <c r="I120" s="264" t="s">
        <v>3481</v>
      </c>
      <c r="J120" s="264" t="s">
        <v>3560</v>
      </c>
    </row>
    <row r="121" spans="2:11" ht="23.25" customHeight="1">
      <c r="B121" s="68" t="str">
        <f t="shared" si="4"/>
        <v>8HRT</v>
      </c>
      <c r="C121" s="68">
        <f t="shared" si="6"/>
        <v>8</v>
      </c>
      <c r="D121" s="64">
        <f t="shared" si="7"/>
        <v>118</v>
      </c>
      <c r="E121" s="68" t="str">
        <f t="shared" si="5"/>
        <v>HRT</v>
      </c>
      <c r="F121" s="324" t="s">
        <v>1090</v>
      </c>
      <c r="G121" s="278" t="s">
        <v>3909</v>
      </c>
      <c r="H121" s="264" t="s">
        <v>3477</v>
      </c>
      <c r="I121" s="264" t="s">
        <v>3481</v>
      </c>
      <c r="J121" s="264" t="s">
        <v>3560</v>
      </c>
    </row>
    <row r="122" spans="2:11" ht="23.25" customHeight="1">
      <c r="B122" s="68" t="str">
        <f t="shared" si="4"/>
        <v>9HRT</v>
      </c>
      <c r="C122" s="68">
        <f t="shared" si="6"/>
        <v>9</v>
      </c>
      <c r="D122" s="64">
        <f t="shared" si="7"/>
        <v>119</v>
      </c>
      <c r="E122" s="68" t="str">
        <f t="shared" si="5"/>
        <v>HRT</v>
      </c>
      <c r="F122" s="325" t="s">
        <v>1091</v>
      </c>
      <c r="G122" s="265" t="s">
        <v>3646</v>
      </c>
      <c r="H122" s="266" t="s">
        <v>3477</v>
      </c>
      <c r="I122" s="266" t="s">
        <v>3481</v>
      </c>
      <c r="J122" s="266" t="s">
        <v>3560</v>
      </c>
    </row>
    <row r="123" spans="2:11" ht="23.25" customHeight="1">
      <c r="B123" s="68" t="str">
        <f t="shared" si="4"/>
        <v>10HRT</v>
      </c>
      <c r="C123" s="68">
        <f t="shared" si="6"/>
        <v>10</v>
      </c>
      <c r="D123" s="64">
        <f t="shared" si="7"/>
        <v>120</v>
      </c>
      <c r="E123" s="68" t="str">
        <f t="shared" si="5"/>
        <v>HRT</v>
      </c>
      <c r="F123" s="325" t="s">
        <v>1092</v>
      </c>
      <c r="G123" s="265" t="s">
        <v>3647</v>
      </c>
      <c r="H123" s="266" t="s">
        <v>3477</v>
      </c>
      <c r="I123" s="266" t="s">
        <v>3481</v>
      </c>
      <c r="J123" s="266" t="s">
        <v>3560</v>
      </c>
    </row>
    <row r="124" spans="2:11" ht="23.25" customHeight="1">
      <c r="B124" s="68" t="str">
        <f t="shared" si="4"/>
        <v>11HRT</v>
      </c>
      <c r="C124" s="68">
        <f t="shared" si="6"/>
        <v>11</v>
      </c>
      <c r="D124" s="64">
        <f t="shared" si="7"/>
        <v>121</v>
      </c>
      <c r="E124" s="68" t="str">
        <f t="shared" si="5"/>
        <v>HRT</v>
      </c>
      <c r="F124" s="325" t="s">
        <v>1093</v>
      </c>
      <c r="G124" s="265" t="s">
        <v>3648</v>
      </c>
      <c r="H124" s="266" t="s">
        <v>3477</v>
      </c>
      <c r="I124" s="266" t="s">
        <v>3481</v>
      </c>
      <c r="J124" s="266" t="s">
        <v>3560</v>
      </c>
    </row>
    <row r="125" spans="2:11" ht="23.25" customHeight="1">
      <c r="B125" s="68" t="str">
        <f t="shared" si="4"/>
        <v>12HRT</v>
      </c>
      <c r="C125" s="68">
        <f t="shared" si="6"/>
        <v>12</v>
      </c>
      <c r="D125" s="64">
        <f t="shared" si="7"/>
        <v>122</v>
      </c>
      <c r="E125" s="68" t="str">
        <f t="shared" si="5"/>
        <v>HRT</v>
      </c>
      <c r="F125" s="325" t="s">
        <v>3900</v>
      </c>
      <c r="G125" s="265" t="s">
        <v>3649</v>
      </c>
      <c r="H125" s="266" t="s">
        <v>3477</v>
      </c>
      <c r="I125" s="266" t="s">
        <v>3481</v>
      </c>
      <c r="J125" s="266" t="s">
        <v>3560</v>
      </c>
    </row>
    <row r="126" spans="2:11" ht="23.25" customHeight="1">
      <c r="B126" s="68" t="str">
        <f t="shared" si="4"/>
        <v>1IAA</v>
      </c>
      <c r="C126" s="68">
        <f t="shared" si="6"/>
        <v>1</v>
      </c>
      <c r="D126" s="64">
        <f t="shared" si="7"/>
        <v>123</v>
      </c>
      <c r="E126" s="68" t="str">
        <f t="shared" si="5"/>
        <v>IAA</v>
      </c>
      <c r="F126" s="325" t="s">
        <v>3899</v>
      </c>
      <c r="G126" s="265" t="s">
        <v>3650</v>
      </c>
      <c r="H126" s="266" t="s">
        <v>3477</v>
      </c>
      <c r="I126" s="266" t="s">
        <v>3481</v>
      </c>
      <c r="J126" s="266" t="s">
        <v>3560</v>
      </c>
    </row>
    <row r="127" spans="2:11" ht="23.25" customHeight="1">
      <c r="B127" s="68" t="str">
        <f t="shared" si="4"/>
        <v>2IAA</v>
      </c>
      <c r="C127" s="68">
        <f t="shared" si="6"/>
        <v>2</v>
      </c>
      <c r="D127" s="64">
        <f t="shared" si="7"/>
        <v>124</v>
      </c>
      <c r="E127" s="68" t="str">
        <f t="shared" si="5"/>
        <v>IAA</v>
      </c>
      <c r="F127" s="325" t="s">
        <v>3898</v>
      </c>
      <c r="G127" s="265" t="s">
        <v>3651</v>
      </c>
      <c r="H127" s="266" t="s">
        <v>3477</v>
      </c>
      <c r="I127" s="266" t="s">
        <v>3481</v>
      </c>
      <c r="J127" s="266" t="s">
        <v>3560</v>
      </c>
    </row>
    <row r="128" spans="2:11" ht="23.25" customHeight="1">
      <c r="B128" s="68" t="str">
        <f t="shared" si="4"/>
        <v>1INP</v>
      </c>
      <c r="C128" s="68">
        <f t="shared" si="6"/>
        <v>1</v>
      </c>
      <c r="D128" s="64">
        <f t="shared" si="7"/>
        <v>125</v>
      </c>
      <c r="E128" s="68" t="str">
        <f t="shared" si="5"/>
        <v>INP</v>
      </c>
      <c r="F128" s="324" t="s">
        <v>1100</v>
      </c>
      <c r="G128" s="279" t="s">
        <v>3908</v>
      </c>
      <c r="H128" s="263" t="s">
        <v>3477</v>
      </c>
      <c r="I128" s="264" t="s">
        <v>3557</v>
      </c>
      <c r="J128" s="264" t="s">
        <v>3619</v>
      </c>
      <c r="K128" s="280" t="s">
        <v>3652</v>
      </c>
    </row>
    <row r="129" spans="2:11" ht="23.25" customHeight="1">
      <c r="B129" s="68" t="str">
        <f t="shared" si="4"/>
        <v>2INP</v>
      </c>
      <c r="C129" s="68">
        <f t="shared" si="6"/>
        <v>2</v>
      </c>
      <c r="D129" s="64">
        <f t="shared" si="7"/>
        <v>126</v>
      </c>
      <c r="E129" s="68" t="str">
        <f t="shared" si="5"/>
        <v>INP</v>
      </c>
      <c r="F129" s="324" t="s">
        <v>3897</v>
      </c>
      <c r="G129" s="263" t="s">
        <v>3653</v>
      </c>
      <c r="H129" s="263" t="s">
        <v>3477</v>
      </c>
      <c r="I129" s="264" t="s">
        <v>3500</v>
      </c>
      <c r="J129" s="264" t="s">
        <v>1062</v>
      </c>
      <c r="K129" s="280" t="s">
        <v>3652</v>
      </c>
    </row>
    <row r="130" spans="2:11" ht="23.25" customHeight="1">
      <c r="B130" s="68" t="str">
        <f t="shared" si="4"/>
        <v>3INP</v>
      </c>
      <c r="C130" s="68">
        <f t="shared" si="6"/>
        <v>3</v>
      </c>
      <c r="D130" s="64">
        <f t="shared" si="7"/>
        <v>127</v>
      </c>
      <c r="E130" s="68" t="str">
        <f t="shared" si="5"/>
        <v>INP</v>
      </c>
      <c r="F130" s="324" t="s">
        <v>1101</v>
      </c>
      <c r="G130" s="263" t="s">
        <v>3654</v>
      </c>
      <c r="H130" s="263" t="s">
        <v>3477</v>
      </c>
      <c r="I130" s="264" t="s">
        <v>3562</v>
      </c>
      <c r="J130" s="264" t="s">
        <v>3558</v>
      </c>
      <c r="K130" s="280" t="s">
        <v>3652</v>
      </c>
    </row>
    <row r="131" spans="2:11" ht="23.25" customHeight="1">
      <c r="B131" s="68" t="str">
        <f t="shared" si="4"/>
        <v>4INP</v>
      </c>
      <c r="C131" s="68">
        <f t="shared" si="6"/>
        <v>4</v>
      </c>
      <c r="D131" s="64">
        <f t="shared" si="7"/>
        <v>128</v>
      </c>
      <c r="E131" s="68" t="str">
        <f t="shared" si="5"/>
        <v>INP</v>
      </c>
      <c r="F131" s="324" t="s">
        <v>1102</v>
      </c>
      <c r="G131" s="281" t="s">
        <v>3655</v>
      </c>
      <c r="H131" s="263" t="s">
        <v>3477</v>
      </c>
      <c r="I131" s="264" t="s">
        <v>3562</v>
      </c>
      <c r="J131" s="264" t="s">
        <v>3619</v>
      </c>
      <c r="K131" s="280" t="s">
        <v>3652</v>
      </c>
    </row>
    <row r="132" spans="2:11" ht="23.25" customHeight="1">
      <c r="B132" s="68" t="str">
        <f t="shared" si="4"/>
        <v>5INP</v>
      </c>
      <c r="C132" s="68">
        <f t="shared" si="6"/>
        <v>5</v>
      </c>
      <c r="D132" s="64">
        <f t="shared" si="7"/>
        <v>129</v>
      </c>
      <c r="E132" s="68" t="str">
        <f t="shared" si="5"/>
        <v>INP</v>
      </c>
      <c r="F132" s="324" t="s">
        <v>1103</v>
      </c>
      <c r="G132" s="263" t="s">
        <v>3656</v>
      </c>
      <c r="H132" s="263" t="s">
        <v>3477</v>
      </c>
      <c r="I132" s="264" t="s">
        <v>3562</v>
      </c>
      <c r="J132" s="264" t="s">
        <v>3555</v>
      </c>
      <c r="K132" s="280" t="s">
        <v>3652</v>
      </c>
    </row>
    <row r="133" spans="2:11" ht="23.25" customHeight="1">
      <c r="B133" s="68" t="str">
        <f t="shared" ref="B133:B148" si="8">C133&amp;E133</f>
        <v>6INP</v>
      </c>
      <c r="C133" s="68">
        <f t="shared" si="6"/>
        <v>6</v>
      </c>
      <c r="D133" s="64">
        <f t="shared" si="7"/>
        <v>130</v>
      </c>
      <c r="E133" s="68" t="str">
        <f t="shared" ref="E133:E148" si="9">MID(F133,1,3)</f>
        <v>INP</v>
      </c>
      <c r="F133" s="325" t="s">
        <v>1104</v>
      </c>
      <c r="G133" s="265" t="s">
        <v>3657</v>
      </c>
      <c r="H133" s="265" t="s">
        <v>3477</v>
      </c>
      <c r="I133" s="266" t="s">
        <v>3562</v>
      </c>
      <c r="J133" s="266" t="s">
        <v>3619</v>
      </c>
      <c r="K133" s="280" t="s">
        <v>3652</v>
      </c>
    </row>
    <row r="134" spans="2:11" ht="23.25" customHeight="1">
      <c r="B134" s="68" t="str">
        <f t="shared" si="8"/>
        <v>1INT</v>
      </c>
      <c r="C134" s="68">
        <f t="shared" ref="C134:C148" si="10">IF(E134=E133,C133+1,1)</f>
        <v>1</v>
      </c>
      <c r="D134" s="64">
        <f t="shared" ref="D134:D168" si="11">D133+1</f>
        <v>131</v>
      </c>
      <c r="E134" s="68" t="str">
        <f t="shared" si="9"/>
        <v>INT</v>
      </c>
      <c r="F134" s="324" t="s">
        <v>1094</v>
      </c>
      <c r="G134" s="263" t="s">
        <v>3658</v>
      </c>
      <c r="H134" s="263" t="s">
        <v>3477</v>
      </c>
      <c r="I134" s="264" t="s">
        <v>3557</v>
      </c>
      <c r="J134" s="264" t="s">
        <v>3619</v>
      </c>
      <c r="K134" s="282" t="s">
        <v>3659</v>
      </c>
    </row>
    <row r="135" spans="2:11" ht="23.25" customHeight="1">
      <c r="B135" s="68" t="str">
        <f t="shared" si="8"/>
        <v>2INT</v>
      </c>
      <c r="C135" s="68">
        <f t="shared" si="10"/>
        <v>2</v>
      </c>
      <c r="D135" s="64">
        <f t="shared" si="11"/>
        <v>132</v>
      </c>
      <c r="E135" s="68" t="str">
        <f t="shared" si="9"/>
        <v>INT</v>
      </c>
      <c r="F135" s="324" t="s">
        <v>1095</v>
      </c>
      <c r="G135" s="263" t="s">
        <v>3660</v>
      </c>
      <c r="H135" s="263" t="s">
        <v>3477</v>
      </c>
      <c r="I135" s="264" t="s">
        <v>3562</v>
      </c>
      <c r="J135" s="264" t="s">
        <v>3661</v>
      </c>
      <c r="K135" s="283" t="s">
        <v>3662</v>
      </c>
    </row>
    <row r="136" spans="2:11" ht="23.25" customHeight="1">
      <c r="B136" s="68" t="str">
        <f t="shared" si="8"/>
        <v>3INT</v>
      </c>
      <c r="C136" s="68">
        <f t="shared" si="10"/>
        <v>3</v>
      </c>
      <c r="D136" s="64">
        <f t="shared" si="11"/>
        <v>133</v>
      </c>
      <c r="E136" s="68" t="str">
        <f t="shared" si="9"/>
        <v>INT</v>
      </c>
      <c r="F136" s="324" t="s">
        <v>1096</v>
      </c>
      <c r="G136" s="263" t="s">
        <v>3663</v>
      </c>
      <c r="H136" s="263" t="s">
        <v>3477</v>
      </c>
      <c r="I136" s="264" t="s">
        <v>3562</v>
      </c>
      <c r="J136" s="264" t="s">
        <v>3555</v>
      </c>
      <c r="K136" s="282" t="s">
        <v>3659</v>
      </c>
    </row>
    <row r="137" spans="2:11" ht="23.25" customHeight="1">
      <c r="B137" s="68" t="str">
        <f t="shared" si="8"/>
        <v>4INT</v>
      </c>
      <c r="C137" s="68">
        <f t="shared" si="10"/>
        <v>4</v>
      </c>
      <c r="D137" s="64">
        <f t="shared" si="11"/>
        <v>134</v>
      </c>
      <c r="E137" s="68" t="str">
        <f t="shared" si="9"/>
        <v>INT</v>
      </c>
      <c r="F137" s="324" t="s">
        <v>1097</v>
      </c>
      <c r="G137" s="279" t="s">
        <v>3664</v>
      </c>
      <c r="H137" s="263" t="s">
        <v>3477</v>
      </c>
      <c r="I137" s="264" t="s">
        <v>3562</v>
      </c>
      <c r="J137" s="264" t="s">
        <v>3555</v>
      </c>
      <c r="K137" s="282" t="s">
        <v>3659</v>
      </c>
    </row>
    <row r="138" spans="2:11" ht="23.25" customHeight="1">
      <c r="B138" s="68" t="str">
        <f t="shared" si="8"/>
        <v>5INT</v>
      </c>
      <c r="C138" s="68">
        <f t="shared" si="10"/>
        <v>5</v>
      </c>
      <c r="D138" s="64">
        <f t="shared" si="11"/>
        <v>135</v>
      </c>
      <c r="E138" s="68" t="str">
        <f t="shared" si="9"/>
        <v>INT</v>
      </c>
      <c r="F138" s="324" t="s">
        <v>1098</v>
      </c>
      <c r="G138" s="278" t="s">
        <v>3665</v>
      </c>
      <c r="H138" s="263" t="s">
        <v>3477</v>
      </c>
      <c r="I138" s="264" t="s">
        <v>3478</v>
      </c>
      <c r="J138" s="264" t="s">
        <v>3558</v>
      </c>
      <c r="K138" s="282" t="s">
        <v>3659</v>
      </c>
    </row>
    <row r="139" spans="2:11" ht="23.25" customHeight="1">
      <c r="B139" s="68" t="str">
        <f t="shared" si="8"/>
        <v>6INT</v>
      </c>
      <c r="C139" s="68">
        <f t="shared" si="10"/>
        <v>6</v>
      </c>
      <c r="D139" s="64">
        <f t="shared" si="11"/>
        <v>136</v>
      </c>
      <c r="E139" s="68" t="str">
        <f t="shared" si="9"/>
        <v>INT</v>
      </c>
      <c r="F139" s="324" t="s">
        <v>1099</v>
      </c>
      <c r="G139" s="278" t="s">
        <v>3666</v>
      </c>
      <c r="H139" s="263" t="s">
        <v>3477</v>
      </c>
      <c r="I139" s="264" t="s">
        <v>3478</v>
      </c>
      <c r="J139" s="264" t="s">
        <v>3558</v>
      </c>
      <c r="K139" s="282" t="s">
        <v>3659</v>
      </c>
    </row>
    <row r="140" spans="2:11" ht="23.25" customHeight="1" thickBot="1">
      <c r="B140" s="68" t="str">
        <f t="shared" si="8"/>
        <v>1MEE</v>
      </c>
      <c r="C140" s="68">
        <f t="shared" si="10"/>
        <v>1</v>
      </c>
      <c r="D140" s="64">
        <f t="shared" si="11"/>
        <v>137</v>
      </c>
      <c r="E140" s="68" t="str">
        <f t="shared" si="9"/>
        <v>MEE</v>
      </c>
      <c r="F140" s="327" t="s">
        <v>3896</v>
      </c>
      <c r="G140" s="268" t="s">
        <v>3667</v>
      </c>
      <c r="H140" s="269" t="s">
        <v>3637</v>
      </c>
      <c r="I140" s="269" t="s">
        <v>3668</v>
      </c>
      <c r="J140" s="284" t="s">
        <v>3669</v>
      </c>
    </row>
    <row r="141" spans="2:11" ht="23.25" customHeight="1" thickBot="1">
      <c r="B141" s="68" t="str">
        <f t="shared" si="8"/>
        <v>2MEE</v>
      </c>
      <c r="C141" s="68">
        <f t="shared" si="10"/>
        <v>2</v>
      </c>
      <c r="D141" s="64">
        <f t="shared" si="11"/>
        <v>138</v>
      </c>
      <c r="E141" s="68" t="str">
        <f t="shared" si="9"/>
        <v>MEE</v>
      </c>
      <c r="F141" s="323" t="s">
        <v>3895</v>
      </c>
      <c r="G141" s="273" t="s">
        <v>3670</v>
      </c>
      <c r="H141" s="274" t="s">
        <v>3637</v>
      </c>
      <c r="I141" s="274" t="s">
        <v>3671</v>
      </c>
      <c r="J141" s="285" t="s">
        <v>3669</v>
      </c>
    </row>
    <row r="142" spans="2:11" ht="23.25" customHeight="1" thickBot="1">
      <c r="B142" s="68" t="str">
        <f t="shared" si="8"/>
        <v>3MEE</v>
      </c>
      <c r="C142" s="68">
        <f t="shared" si="10"/>
        <v>3</v>
      </c>
      <c r="D142" s="64">
        <f t="shared" si="11"/>
        <v>139</v>
      </c>
      <c r="E142" s="68" t="str">
        <f t="shared" si="9"/>
        <v>MEE</v>
      </c>
      <c r="F142" s="323" t="s">
        <v>3894</v>
      </c>
      <c r="G142" s="273" t="s">
        <v>3672</v>
      </c>
      <c r="H142" s="274" t="s">
        <v>3637</v>
      </c>
      <c r="I142" s="274" t="s">
        <v>3638</v>
      </c>
      <c r="J142" s="285" t="s">
        <v>3669</v>
      </c>
    </row>
    <row r="143" spans="2:11" ht="23.25" customHeight="1">
      <c r="B143" s="68" t="str">
        <f t="shared" si="8"/>
        <v>1MES</v>
      </c>
      <c r="C143" s="68">
        <f t="shared" si="10"/>
        <v>1</v>
      </c>
      <c r="D143" s="64">
        <f t="shared" si="11"/>
        <v>140</v>
      </c>
      <c r="E143" s="68" t="str">
        <f t="shared" si="9"/>
        <v>MES</v>
      </c>
      <c r="F143" s="324" t="s">
        <v>1105</v>
      </c>
      <c r="G143" s="263" t="s">
        <v>3673</v>
      </c>
      <c r="H143" s="264" t="s">
        <v>3477</v>
      </c>
      <c r="I143" s="264" t="s">
        <v>3674</v>
      </c>
      <c r="J143" s="264" t="s">
        <v>1062</v>
      </c>
    </row>
    <row r="144" spans="2:11" ht="23.25" customHeight="1">
      <c r="B144" s="68" t="str">
        <f t="shared" si="8"/>
        <v>2MES</v>
      </c>
      <c r="C144" s="68">
        <f t="shared" si="10"/>
        <v>2</v>
      </c>
      <c r="D144" s="64">
        <f t="shared" si="11"/>
        <v>141</v>
      </c>
      <c r="E144" s="68" t="str">
        <f t="shared" si="9"/>
        <v>MES</v>
      </c>
      <c r="F144" s="324" t="s">
        <v>1106</v>
      </c>
      <c r="G144" s="263" t="s">
        <v>3675</v>
      </c>
      <c r="H144" s="264" t="s">
        <v>3477</v>
      </c>
      <c r="I144" s="264" t="s">
        <v>3674</v>
      </c>
      <c r="J144" s="264" t="s">
        <v>1062</v>
      </c>
    </row>
    <row r="145" spans="2:10" ht="23.25" customHeight="1">
      <c r="B145" s="68" t="str">
        <f t="shared" si="8"/>
        <v>3MES</v>
      </c>
      <c r="C145" s="68">
        <f t="shared" si="10"/>
        <v>3</v>
      </c>
      <c r="D145" s="64">
        <f t="shared" si="11"/>
        <v>142</v>
      </c>
      <c r="E145" s="68" t="str">
        <f t="shared" si="9"/>
        <v>MES</v>
      </c>
      <c r="F145" s="324" t="s">
        <v>1107</v>
      </c>
      <c r="G145" s="263" t="s">
        <v>3676</v>
      </c>
      <c r="H145" s="264" t="s">
        <v>3477</v>
      </c>
      <c r="I145" s="264" t="s">
        <v>3677</v>
      </c>
      <c r="J145" s="264" t="s">
        <v>3678</v>
      </c>
    </row>
    <row r="146" spans="2:10" ht="23.25" customHeight="1" thickBot="1">
      <c r="B146" s="68" t="str">
        <f t="shared" si="8"/>
        <v>4MES</v>
      </c>
      <c r="C146" s="68">
        <f t="shared" si="10"/>
        <v>4</v>
      </c>
      <c r="D146" s="64">
        <f t="shared" si="11"/>
        <v>143</v>
      </c>
      <c r="E146" s="68" t="str">
        <f t="shared" si="9"/>
        <v>MES</v>
      </c>
      <c r="F146" s="325" t="s">
        <v>3893</v>
      </c>
      <c r="G146" s="265" t="s">
        <v>3679</v>
      </c>
      <c r="H146" s="286" t="s">
        <v>3477</v>
      </c>
      <c r="I146" s="266" t="s">
        <v>3680</v>
      </c>
      <c r="J146" s="266" t="s">
        <v>1062</v>
      </c>
    </row>
    <row r="147" spans="2:10" ht="23.25" customHeight="1" thickBot="1">
      <c r="B147" s="68" t="str">
        <f t="shared" si="8"/>
        <v>5MES</v>
      </c>
      <c r="C147" s="68">
        <f t="shared" si="10"/>
        <v>5</v>
      </c>
      <c r="D147" s="64">
        <f t="shared" si="11"/>
        <v>144</v>
      </c>
      <c r="E147" s="68" t="str">
        <f t="shared" si="9"/>
        <v>MES</v>
      </c>
      <c r="F147" s="326" t="s">
        <v>1108</v>
      </c>
      <c r="G147" s="263" t="s">
        <v>3681</v>
      </c>
      <c r="H147" s="264" t="s">
        <v>3477</v>
      </c>
      <c r="I147" s="264" t="s">
        <v>3478</v>
      </c>
      <c r="J147" s="264" t="s">
        <v>3678</v>
      </c>
    </row>
    <row r="148" spans="2:10" ht="23.25" customHeight="1" thickBot="1">
      <c r="B148" s="68" t="str">
        <f t="shared" si="8"/>
        <v>1MME</v>
      </c>
      <c r="C148" s="68">
        <f t="shared" si="10"/>
        <v>1</v>
      </c>
      <c r="D148" s="64">
        <f t="shared" si="11"/>
        <v>145</v>
      </c>
      <c r="E148" s="68" t="str">
        <f t="shared" si="9"/>
        <v>MME</v>
      </c>
      <c r="F148" s="326" t="s">
        <v>1109</v>
      </c>
      <c r="G148" s="276" t="s">
        <v>3682</v>
      </c>
      <c r="H148" s="277" t="s">
        <v>3477</v>
      </c>
      <c r="I148" s="277" t="s">
        <v>3542</v>
      </c>
      <c r="J148" s="264" t="s">
        <v>3678</v>
      </c>
    </row>
    <row r="149" spans="2:10" ht="23.25" customHeight="1" thickBot="1">
      <c r="B149" s="68" t="str">
        <f t="shared" ref="B149:B168" si="12">C149&amp;E149</f>
        <v>2MME</v>
      </c>
      <c r="C149" s="68">
        <f t="shared" ref="C149:C168" si="13">IF(E149=E148,C148+1,1)</f>
        <v>2</v>
      </c>
      <c r="D149" s="64">
        <f t="shared" si="11"/>
        <v>146</v>
      </c>
      <c r="E149" s="68" t="str">
        <f t="shared" ref="E149:E168" si="14">MID(F149,1,3)</f>
        <v>MME</v>
      </c>
      <c r="F149" s="326" t="s">
        <v>1110</v>
      </c>
      <c r="G149" s="287" t="s">
        <v>3911</v>
      </c>
      <c r="H149" s="277" t="s">
        <v>3477</v>
      </c>
      <c r="I149" s="277" t="s">
        <v>3542</v>
      </c>
      <c r="J149" s="264" t="s">
        <v>3678</v>
      </c>
    </row>
    <row r="150" spans="2:10" ht="23.25" customHeight="1" thickBot="1">
      <c r="B150" s="68" t="str">
        <f t="shared" si="12"/>
        <v>3MME</v>
      </c>
      <c r="C150" s="68">
        <f t="shared" si="13"/>
        <v>3</v>
      </c>
      <c r="D150" s="64">
        <f t="shared" si="11"/>
        <v>147</v>
      </c>
      <c r="E150" s="68" t="str">
        <f t="shared" si="14"/>
        <v>MME</v>
      </c>
      <c r="F150" s="326" t="s">
        <v>1111</v>
      </c>
      <c r="G150" s="276" t="s">
        <v>3683</v>
      </c>
      <c r="H150" s="277" t="s">
        <v>3477</v>
      </c>
      <c r="I150" s="277" t="s">
        <v>3478</v>
      </c>
      <c r="J150" s="264" t="s">
        <v>3678</v>
      </c>
    </row>
    <row r="151" spans="2:10" ht="23.25" customHeight="1" thickBot="1">
      <c r="B151" s="68" t="str">
        <f t="shared" si="12"/>
        <v>4MME</v>
      </c>
      <c r="C151" s="68">
        <f t="shared" si="13"/>
        <v>4</v>
      </c>
      <c r="D151" s="64">
        <f t="shared" si="11"/>
        <v>148</v>
      </c>
      <c r="E151" s="68" t="str">
        <f t="shared" si="14"/>
        <v>MME</v>
      </c>
      <c r="F151" s="326" t="s">
        <v>1112</v>
      </c>
      <c r="G151" s="276" t="s">
        <v>3684</v>
      </c>
      <c r="H151" s="277" t="s">
        <v>3477</v>
      </c>
      <c r="I151" s="277" t="s">
        <v>3481</v>
      </c>
      <c r="J151" s="264" t="s">
        <v>3678</v>
      </c>
    </row>
    <row r="152" spans="2:10" ht="23.25" customHeight="1" thickBot="1">
      <c r="B152" s="68" t="str">
        <f t="shared" si="12"/>
        <v>5MME</v>
      </c>
      <c r="C152" s="68">
        <f t="shared" si="13"/>
        <v>5</v>
      </c>
      <c r="D152" s="64">
        <f t="shared" si="11"/>
        <v>149</v>
      </c>
      <c r="E152" s="68" t="str">
        <f t="shared" si="14"/>
        <v>MME</v>
      </c>
      <c r="F152" s="326" t="s">
        <v>1113</v>
      </c>
      <c r="G152" s="287" t="s">
        <v>3685</v>
      </c>
      <c r="H152" s="277" t="s">
        <v>3477</v>
      </c>
      <c r="I152" s="277" t="s">
        <v>3481</v>
      </c>
      <c r="J152" s="264" t="s">
        <v>3678</v>
      </c>
    </row>
    <row r="153" spans="2:10" ht="23.25" customHeight="1" thickBot="1">
      <c r="B153" s="68" t="str">
        <f t="shared" si="12"/>
        <v>6MME</v>
      </c>
      <c r="C153" s="68">
        <f t="shared" si="13"/>
        <v>6</v>
      </c>
      <c r="D153" s="64">
        <f t="shared" si="11"/>
        <v>150</v>
      </c>
      <c r="E153" s="68" t="str">
        <f t="shared" si="14"/>
        <v>MME</v>
      </c>
      <c r="F153" s="326" t="s">
        <v>1114</v>
      </c>
      <c r="G153" s="276" t="s">
        <v>3686</v>
      </c>
      <c r="H153" s="277" t="s">
        <v>3477</v>
      </c>
      <c r="I153" s="277" t="s">
        <v>3481</v>
      </c>
      <c r="J153" s="264" t="s">
        <v>3678</v>
      </c>
    </row>
    <row r="154" spans="2:10" ht="23.25" customHeight="1" thickBot="1">
      <c r="B154" s="68" t="str">
        <f t="shared" si="12"/>
        <v>7MME</v>
      </c>
      <c r="C154" s="68">
        <f t="shared" si="13"/>
        <v>7</v>
      </c>
      <c r="D154" s="64">
        <f t="shared" si="11"/>
        <v>151</v>
      </c>
      <c r="E154" s="68" t="str">
        <f t="shared" si="14"/>
        <v>MME</v>
      </c>
      <c r="F154" s="326" t="s">
        <v>1115</v>
      </c>
      <c r="G154" s="288" t="s">
        <v>3687</v>
      </c>
      <c r="H154" s="277" t="s">
        <v>3477</v>
      </c>
      <c r="I154" s="277" t="s">
        <v>3481</v>
      </c>
      <c r="J154" s="264" t="s">
        <v>3678</v>
      </c>
    </row>
    <row r="155" spans="2:10" ht="23.25" customHeight="1" thickBot="1">
      <c r="B155" s="68" t="str">
        <f t="shared" si="12"/>
        <v>8MME</v>
      </c>
      <c r="C155" s="68">
        <f t="shared" si="13"/>
        <v>8</v>
      </c>
      <c r="D155" s="64">
        <f t="shared" si="11"/>
        <v>152</v>
      </c>
      <c r="E155" s="68" t="str">
        <f t="shared" si="14"/>
        <v>MME</v>
      </c>
      <c r="F155" s="326" t="s">
        <v>1116</v>
      </c>
      <c r="G155" s="276" t="s">
        <v>3688</v>
      </c>
      <c r="H155" s="277" t="s">
        <v>3477</v>
      </c>
      <c r="I155" s="277" t="s">
        <v>3481</v>
      </c>
      <c r="J155" s="264" t="s">
        <v>3678</v>
      </c>
    </row>
    <row r="156" spans="2:10" ht="23.25" customHeight="1" thickBot="1">
      <c r="B156" s="68" t="str">
        <f t="shared" si="12"/>
        <v>9MME</v>
      </c>
      <c r="C156" s="68">
        <f t="shared" si="13"/>
        <v>9</v>
      </c>
      <c r="D156" s="64">
        <f t="shared" si="11"/>
        <v>153</v>
      </c>
      <c r="E156" s="68" t="str">
        <f t="shared" si="14"/>
        <v>MME</v>
      </c>
      <c r="F156" s="326" t="s">
        <v>1117</v>
      </c>
      <c r="G156" s="276" t="s">
        <v>3912</v>
      </c>
      <c r="H156" s="277" t="s">
        <v>3477</v>
      </c>
      <c r="I156" s="277" t="s">
        <v>3481</v>
      </c>
      <c r="J156" s="264" t="s">
        <v>3678</v>
      </c>
    </row>
    <row r="157" spans="2:10" ht="23.25" customHeight="1">
      <c r="B157" s="68" t="str">
        <f t="shared" si="12"/>
        <v>10MME</v>
      </c>
      <c r="C157" s="68">
        <f t="shared" si="13"/>
        <v>10</v>
      </c>
      <c r="D157" s="64">
        <f t="shared" si="11"/>
        <v>154</v>
      </c>
      <c r="E157" s="68" t="str">
        <f t="shared" si="14"/>
        <v>MME</v>
      </c>
      <c r="F157" s="326" t="s">
        <v>1118</v>
      </c>
      <c r="G157" s="276" t="s">
        <v>3689</v>
      </c>
      <c r="H157" s="277" t="s">
        <v>3477</v>
      </c>
      <c r="I157" s="277" t="s">
        <v>3481</v>
      </c>
      <c r="J157" s="264" t="s">
        <v>3678</v>
      </c>
    </row>
    <row r="158" spans="2:10" ht="23.25" customHeight="1" thickBot="1">
      <c r="B158" s="68" t="str">
        <f t="shared" si="12"/>
        <v>11MME</v>
      </c>
      <c r="C158" s="68">
        <f t="shared" si="13"/>
        <v>11</v>
      </c>
      <c r="D158" s="64">
        <f t="shared" si="11"/>
        <v>155</v>
      </c>
      <c r="E158" s="68" t="str">
        <f t="shared" si="14"/>
        <v>MME</v>
      </c>
      <c r="F158" s="323" t="s">
        <v>1119</v>
      </c>
      <c r="G158" s="273" t="s">
        <v>3690</v>
      </c>
      <c r="H158" s="274" t="s">
        <v>3477</v>
      </c>
      <c r="I158" s="274" t="s">
        <v>3557</v>
      </c>
      <c r="J158" s="275" t="s">
        <v>3619</v>
      </c>
    </row>
    <row r="159" spans="2:10" ht="23.25" customHeight="1" thickBot="1">
      <c r="B159" s="68" t="str">
        <f t="shared" si="12"/>
        <v>1TAG</v>
      </c>
      <c r="C159" s="68">
        <f t="shared" si="13"/>
        <v>1</v>
      </c>
      <c r="D159" s="64">
        <f t="shared" si="11"/>
        <v>156</v>
      </c>
      <c r="E159" s="68" t="str">
        <f t="shared" si="14"/>
        <v>TAG</v>
      </c>
      <c r="F159" s="327" t="s">
        <v>1120</v>
      </c>
      <c r="G159" s="268" t="s">
        <v>3691</v>
      </c>
      <c r="H159" s="269" t="s">
        <v>3477</v>
      </c>
      <c r="I159" s="269" t="s">
        <v>3542</v>
      </c>
      <c r="J159" s="272" t="s">
        <v>3619</v>
      </c>
    </row>
    <row r="160" spans="2:10" ht="23.25" customHeight="1" thickBot="1">
      <c r="B160" s="68" t="str">
        <f t="shared" si="12"/>
        <v>2TAG</v>
      </c>
      <c r="C160" s="68">
        <f t="shared" si="13"/>
        <v>2</v>
      </c>
      <c r="D160" s="64">
        <f t="shared" si="11"/>
        <v>157</v>
      </c>
      <c r="E160" s="68" t="str">
        <f t="shared" si="14"/>
        <v>TAG</v>
      </c>
      <c r="F160" s="323" t="s">
        <v>3892</v>
      </c>
      <c r="G160" s="273" t="s">
        <v>3692</v>
      </c>
      <c r="H160" s="274" t="s">
        <v>3477</v>
      </c>
      <c r="I160" s="274" t="s">
        <v>3557</v>
      </c>
      <c r="J160" s="275" t="s">
        <v>3619</v>
      </c>
    </row>
    <row r="161" spans="2:11" ht="23.25" customHeight="1" thickBot="1">
      <c r="B161" s="68" t="str">
        <f t="shared" si="12"/>
        <v>1TAV</v>
      </c>
      <c r="C161" s="68">
        <f t="shared" si="13"/>
        <v>1</v>
      </c>
      <c r="D161" s="64">
        <f t="shared" si="11"/>
        <v>158</v>
      </c>
      <c r="E161" s="68" t="str">
        <f t="shared" si="14"/>
        <v>TAV</v>
      </c>
      <c r="F161" s="323" t="s">
        <v>1121</v>
      </c>
      <c r="G161" s="273" t="s">
        <v>3693</v>
      </c>
      <c r="H161" s="274" t="s">
        <v>3477</v>
      </c>
      <c r="I161" s="274" t="s">
        <v>3557</v>
      </c>
      <c r="J161" s="275" t="s">
        <v>3661</v>
      </c>
    </row>
    <row r="162" spans="2:11" ht="23.25" customHeight="1" thickBot="1">
      <c r="B162" s="68" t="str">
        <f t="shared" si="12"/>
        <v>2TAV</v>
      </c>
      <c r="C162" s="68">
        <f t="shared" si="13"/>
        <v>2</v>
      </c>
      <c r="D162" s="64">
        <f t="shared" si="11"/>
        <v>159</v>
      </c>
      <c r="E162" s="68" t="str">
        <f t="shared" si="14"/>
        <v>TAV</v>
      </c>
      <c r="F162" s="323" t="s">
        <v>1122</v>
      </c>
      <c r="G162" s="289" t="s">
        <v>3694</v>
      </c>
      <c r="H162" s="274" t="s">
        <v>3477</v>
      </c>
      <c r="I162" s="274" t="s">
        <v>3542</v>
      </c>
      <c r="J162" s="275" t="s">
        <v>3619</v>
      </c>
    </row>
    <row r="163" spans="2:11" ht="23.25" customHeight="1">
      <c r="B163" s="68" t="str">
        <f t="shared" si="12"/>
        <v>1THC</v>
      </c>
      <c r="C163" s="68">
        <f t="shared" si="13"/>
        <v>1</v>
      </c>
      <c r="D163" s="64">
        <f t="shared" si="11"/>
        <v>160</v>
      </c>
      <c r="E163" s="68" t="str">
        <f t="shared" si="14"/>
        <v>THC</v>
      </c>
      <c r="F163" s="324" t="s">
        <v>1123</v>
      </c>
      <c r="G163" s="263" t="s">
        <v>3695</v>
      </c>
      <c r="H163" s="264" t="s">
        <v>3477</v>
      </c>
      <c r="I163" s="264" t="s">
        <v>3478</v>
      </c>
      <c r="J163" s="264" t="s">
        <v>3678</v>
      </c>
    </row>
    <row r="164" spans="2:11" ht="23.25" customHeight="1">
      <c r="B164" s="68" t="str">
        <f t="shared" si="12"/>
        <v>2THC</v>
      </c>
      <c r="C164" s="68">
        <f t="shared" si="13"/>
        <v>2</v>
      </c>
      <c r="D164" s="64">
        <f t="shared" si="11"/>
        <v>161</v>
      </c>
      <c r="E164" s="68" t="str">
        <f t="shared" si="14"/>
        <v>THC</v>
      </c>
      <c r="F164" s="324" t="s">
        <v>1124</v>
      </c>
      <c r="G164" s="263" t="s">
        <v>3696</v>
      </c>
      <c r="H164" s="264" t="s">
        <v>3477</v>
      </c>
      <c r="I164" s="264" t="s">
        <v>3542</v>
      </c>
      <c r="J164" s="264" t="s">
        <v>3678</v>
      </c>
    </row>
    <row r="165" spans="2:11" ht="23.25" customHeight="1">
      <c r="B165" s="68" t="str">
        <f t="shared" si="12"/>
        <v>3THC</v>
      </c>
      <c r="C165" s="68">
        <f t="shared" si="13"/>
        <v>3</v>
      </c>
      <c r="D165" s="64">
        <f t="shared" si="11"/>
        <v>162</v>
      </c>
      <c r="E165" s="68" t="str">
        <f t="shared" si="14"/>
        <v>THC</v>
      </c>
      <c r="F165" s="324" t="s">
        <v>1125</v>
      </c>
      <c r="G165" s="263" t="s">
        <v>3697</v>
      </c>
      <c r="H165" s="264" t="s">
        <v>3477</v>
      </c>
      <c r="I165" s="264" t="s">
        <v>3542</v>
      </c>
      <c r="J165" s="264" t="s">
        <v>3678</v>
      </c>
    </row>
    <row r="166" spans="2:11" ht="23.25" customHeight="1">
      <c r="B166" s="68" t="str">
        <f t="shared" si="12"/>
        <v>4THC</v>
      </c>
      <c r="C166" s="68">
        <f t="shared" si="13"/>
        <v>4</v>
      </c>
      <c r="D166" s="64">
        <f t="shared" si="11"/>
        <v>163</v>
      </c>
      <c r="E166" s="68" t="str">
        <f t="shared" si="14"/>
        <v>THC</v>
      </c>
      <c r="F166" s="324" t="s">
        <v>1126</v>
      </c>
      <c r="G166" s="263" t="s">
        <v>3698</v>
      </c>
      <c r="H166" s="264" t="s">
        <v>3477</v>
      </c>
      <c r="I166" s="264" t="s">
        <v>3478</v>
      </c>
      <c r="J166" s="264" t="s">
        <v>3678</v>
      </c>
    </row>
    <row r="167" spans="2:11" ht="23.25" customHeight="1">
      <c r="B167" s="68" t="str">
        <f t="shared" si="12"/>
        <v>5THC</v>
      </c>
      <c r="C167" s="68">
        <f t="shared" si="13"/>
        <v>5</v>
      </c>
      <c r="D167" s="64">
        <f t="shared" si="11"/>
        <v>164</v>
      </c>
      <c r="E167" s="68" t="str">
        <f t="shared" si="14"/>
        <v>THC</v>
      </c>
      <c r="F167" s="324" t="s">
        <v>1127</v>
      </c>
      <c r="G167" s="263" t="s">
        <v>3699</v>
      </c>
      <c r="H167" s="264" t="s">
        <v>3477</v>
      </c>
      <c r="I167" s="264" t="s">
        <v>3542</v>
      </c>
      <c r="J167" s="264" t="s">
        <v>3678</v>
      </c>
    </row>
    <row r="168" spans="2:11" ht="23.25" customHeight="1">
      <c r="B168" s="68" t="str">
        <f t="shared" si="12"/>
        <v>6THC</v>
      </c>
      <c r="C168" s="68">
        <f t="shared" si="13"/>
        <v>6</v>
      </c>
      <c r="D168" s="64">
        <f t="shared" si="11"/>
        <v>165</v>
      </c>
      <c r="E168" s="68" t="str">
        <f t="shared" si="14"/>
        <v>THC</v>
      </c>
      <c r="F168" s="324" t="s">
        <v>1128</v>
      </c>
      <c r="G168" s="263" t="s">
        <v>3700</v>
      </c>
      <c r="H168" s="264" t="s">
        <v>3477</v>
      </c>
      <c r="I168" s="264" t="s">
        <v>3478</v>
      </c>
      <c r="J168" s="264" t="s">
        <v>3678</v>
      </c>
    </row>
    <row r="169" spans="2:11" ht="23.25" customHeight="1">
      <c r="H169" s="8"/>
      <c r="I169" s="8"/>
      <c r="J169" s="8"/>
      <c r="K169" s="8"/>
    </row>
    <row r="170" spans="2:11" ht="23.25" customHeight="1">
      <c r="H170" s="8"/>
      <c r="I170" s="8"/>
      <c r="J170" s="8"/>
      <c r="K170" s="8"/>
    </row>
    <row r="171" spans="2:11" ht="23.25" customHeight="1">
      <c r="H171" s="8"/>
      <c r="I171" s="8"/>
      <c r="J171" s="8"/>
      <c r="K171" s="8"/>
    </row>
    <row r="172" spans="2:11" ht="23.25" customHeight="1">
      <c r="H172" s="8"/>
      <c r="I172" s="8"/>
      <c r="J172" s="8"/>
      <c r="K172" s="8"/>
    </row>
    <row r="173" spans="2:11" ht="23.25" customHeight="1">
      <c r="H173" s="8"/>
      <c r="I173" s="8"/>
      <c r="J173" s="8"/>
      <c r="K173" s="8"/>
    </row>
    <row r="174" spans="2:11" ht="23.25" customHeight="1">
      <c r="H174" s="8"/>
      <c r="I174" s="8"/>
      <c r="J174" s="8"/>
      <c r="K174" s="8"/>
    </row>
    <row r="175" spans="2:11" ht="23.25" customHeight="1">
      <c r="H175" s="8"/>
      <c r="I175" s="8"/>
      <c r="J175" s="8"/>
      <c r="K175" s="8"/>
    </row>
    <row r="176" spans="2:11" ht="23.25" customHeight="1">
      <c r="H176" s="8"/>
      <c r="I176" s="8"/>
      <c r="J176" s="8"/>
      <c r="K176" s="8"/>
    </row>
    <row r="177" spans="8:11" ht="23.25" customHeight="1">
      <c r="H177" s="8"/>
      <c r="I177" s="8"/>
      <c r="J177" s="8"/>
      <c r="K177" s="8"/>
    </row>
    <row r="178" spans="8:11" ht="23.25" customHeight="1">
      <c r="H178" s="8"/>
      <c r="I178" s="8"/>
      <c r="J178" s="8"/>
      <c r="K178" s="8"/>
    </row>
    <row r="179" spans="8:11" ht="23.25" customHeight="1">
      <c r="H179" s="8"/>
      <c r="I179" s="8"/>
      <c r="J179" s="8"/>
      <c r="K179" s="8"/>
    </row>
    <row r="180" spans="8:11" ht="23.25" customHeight="1">
      <c r="H180" s="8"/>
      <c r="I180" s="8"/>
      <c r="J180" s="8"/>
      <c r="K180" s="8"/>
    </row>
    <row r="181" spans="8:11" ht="23.25" customHeight="1">
      <c r="H181" s="8"/>
      <c r="I181" s="8"/>
      <c r="J181" s="8"/>
      <c r="K181" s="8"/>
    </row>
    <row r="182" spans="8:11" ht="23.25" customHeight="1">
      <c r="H182" s="8"/>
      <c r="I182" s="8"/>
      <c r="J182" s="8"/>
      <c r="K182" s="8"/>
    </row>
    <row r="183" spans="8:11" ht="23.25" customHeight="1">
      <c r="H183" s="8"/>
      <c r="I183" s="8"/>
      <c r="J183" s="8"/>
      <c r="K183" s="8"/>
    </row>
    <row r="184" spans="8:11" ht="23.25" customHeight="1">
      <c r="H184" s="8"/>
      <c r="I184" s="8"/>
      <c r="J184" s="8"/>
      <c r="K184" s="8"/>
    </row>
    <row r="185" spans="8:11" ht="23.25" customHeight="1">
      <c r="H185" s="8"/>
      <c r="I185" s="8"/>
      <c r="J185" s="8"/>
      <c r="K185" s="8"/>
    </row>
    <row r="186" spans="8:11" ht="23.25" customHeight="1">
      <c r="H186" s="8"/>
      <c r="I186" s="8"/>
      <c r="J186" s="8"/>
      <c r="K186" s="8"/>
    </row>
    <row r="187" spans="8:11" ht="23.25" customHeight="1">
      <c r="H187" s="8"/>
      <c r="I187" s="8"/>
      <c r="J187" s="8"/>
      <c r="K187" s="8"/>
    </row>
    <row r="188" spans="8:11" ht="23.25" customHeight="1">
      <c r="H188" s="8"/>
      <c r="I188" s="8"/>
      <c r="J188" s="8"/>
      <c r="K188" s="8"/>
    </row>
    <row r="189" spans="8:11" ht="23.25" customHeight="1">
      <c r="H189" s="8"/>
      <c r="I189" s="8"/>
      <c r="J189" s="8"/>
      <c r="K189" s="8"/>
    </row>
    <row r="190" spans="8:11" ht="23.25" customHeight="1">
      <c r="H190" s="8"/>
      <c r="I190" s="8"/>
      <c r="J190" s="8"/>
      <c r="K190" s="8"/>
    </row>
    <row r="191" spans="8:11" ht="23.25" customHeight="1">
      <c r="H191" s="8"/>
      <c r="I191" s="8"/>
      <c r="J191" s="8"/>
      <c r="K191" s="8"/>
    </row>
    <row r="192" spans="8:11" ht="23.25" customHeight="1">
      <c r="H192" s="8"/>
      <c r="I192" s="8"/>
      <c r="J192" s="8"/>
      <c r="K192" s="8"/>
    </row>
    <row r="193" spans="8:11" ht="23.25" customHeight="1">
      <c r="H193" s="8"/>
      <c r="I193" s="8"/>
      <c r="J193" s="8"/>
      <c r="K193" s="8"/>
    </row>
    <row r="194" spans="8:11" ht="23.25" customHeight="1">
      <c r="H194" s="8"/>
      <c r="I194" s="8"/>
      <c r="J194" s="8"/>
      <c r="K194" s="8"/>
    </row>
    <row r="195" spans="8:11" ht="23.25" customHeight="1">
      <c r="H195" s="8"/>
      <c r="I195" s="8"/>
      <c r="J195" s="8"/>
      <c r="K195" s="8"/>
    </row>
    <row r="196" spans="8:11" ht="23.25" customHeight="1">
      <c r="H196" s="8"/>
      <c r="I196" s="8"/>
      <c r="J196" s="8"/>
      <c r="K196" s="8"/>
    </row>
    <row r="197" spans="8:11" ht="23.25" customHeight="1">
      <c r="H197" s="8"/>
      <c r="I197" s="8"/>
      <c r="J197" s="8"/>
      <c r="K197" s="8"/>
    </row>
    <row r="198" spans="8:11" ht="23.25" customHeight="1">
      <c r="H198" s="8"/>
      <c r="I198" s="8"/>
      <c r="J198" s="8"/>
      <c r="K198" s="8"/>
    </row>
    <row r="199" spans="8:11" ht="23.25" customHeight="1">
      <c r="H199" s="8"/>
      <c r="I199" s="8"/>
      <c r="J199" s="8"/>
      <c r="K199" s="8"/>
    </row>
    <row r="200" spans="8:11" ht="23.25" customHeight="1">
      <c r="H200" s="8"/>
      <c r="I200" s="8"/>
      <c r="J200" s="8"/>
      <c r="K200" s="8"/>
    </row>
    <row r="201" spans="8:11" ht="23.25" customHeight="1">
      <c r="H201" s="8"/>
      <c r="I201" s="8"/>
      <c r="J201" s="8"/>
      <c r="K201" s="8"/>
    </row>
    <row r="202" spans="8:11" ht="23.25" customHeight="1">
      <c r="H202" s="8"/>
      <c r="I202" s="8"/>
      <c r="J202" s="8"/>
      <c r="K202" s="8"/>
    </row>
    <row r="203" spans="8:11" ht="23.25" customHeight="1">
      <c r="H203" s="8"/>
      <c r="I203" s="8"/>
      <c r="J203" s="8"/>
      <c r="K203" s="8"/>
    </row>
    <row r="204" spans="8:11" ht="23.25" customHeight="1">
      <c r="H204" s="8"/>
      <c r="I204" s="8"/>
      <c r="J204" s="8"/>
      <c r="K204" s="8"/>
    </row>
    <row r="205" spans="8:11" ht="23.25" customHeight="1">
      <c r="H205" s="8"/>
      <c r="I205" s="8"/>
      <c r="J205" s="8"/>
      <c r="K205" s="8"/>
    </row>
    <row r="206" spans="8:11" ht="23.25" customHeight="1">
      <c r="H206" s="8"/>
      <c r="I206" s="8"/>
      <c r="J206" s="8"/>
      <c r="K206" s="8"/>
    </row>
    <row r="207" spans="8:11" ht="23.25" customHeight="1">
      <c r="H207" s="8"/>
      <c r="I207" s="8"/>
      <c r="J207" s="8"/>
      <c r="K207" s="8"/>
    </row>
    <row r="208" spans="8:11" ht="23.25" customHeight="1">
      <c r="H208" s="8"/>
      <c r="I208" s="8"/>
      <c r="J208" s="8"/>
      <c r="K208" s="8"/>
    </row>
    <row r="209" spans="8:11" ht="23.25" customHeight="1">
      <c r="H209" s="8"/>
      <c r="I209" s="8"/>
      <c r="J209" s="8"/>
      <c r="K209" s="8"/>
    </row>
    <row r="210" spans="8:11" ht="23.25" customHeight="1">
      <c r="H210" s="8"/>
      <c r="I210" s="8"/>
      <c r="J210" s="8"/>
      <c r="K210" s="8"/>
    </row>
    <row r="211" spans="8:11" ht="23.25" customHeight="1">
      <c r="H211" s="8"/>
      <c r="I211" s="8"/>
      <c r="J211" s="8"/>
      <c r="K211" s="8"/>
    </row>
    <row r="212" spans="8:11" ht="23.25" customHeight="1">
      <c r="H212" s="8"/>
      <c r="I212" s="8"/>
      <c r="J212" s="8"/>
      <c r="K212" s="8"/>
    </row>
    <row r="213" spans="8:11" ht="23.25" customHeight="1">
      <c r="H213" s="8"/>
      <c r="I213" s="8"/>
      <c r="J213" s="8"/>
      <c r="K213" s="8"/>
    </row>
    <row r="214" spans="8:11" ht="23.25" customHeight="1">
      <c r="H214" s="8"/>
      <c r="I214" s="8"/>
      <c r="J214" s="8"/>
      <c r="K214" s="8"/>
    </row>
    <row r="215" spans="8:11" ht="23.25" customHeight="1">
      <c r="H215" s="8"/>
      <c r="I215" s="8"/>
      <c r="J215" s="8"/>
      <c r="K215" s="8"/>
    </row>
    <row r="216" spans="8:11" ht="23.25" customHeight="1">
      <c r="H216" s="8"/>
      <c r="I216" s="8"/>
      <c r="J216" s="8"/>
      <c r="K216" s="8"/>
    </row>
    <row r="217" spans="8:11" ht="23.25" customHeight="1">
      <c r="H217" s="8"/>
      <c r="I217" s="8"/>
      <c r="J217" s="8"/>
      <c r="K217" s="8"/>
    </row>
    <row r="218" spans="8:11" ht="23.25" customHeight="1">
      <c r="H218" s="8"/>
      <c r="I218" s="8"/>
      <c r="J218" s="8"/>
      <c r="K218" s="8"/>
    </row>
    <row r="219" spans="8:11" ht="23.25" customHeight="1">
      <c r="H219" s="8"/>
      <c r="I219" s="8"/>
      <c r="J219" s="8"/>
      <c r="K219" s="8"/>
    </row>
    <row r="220" spans="8:11" ht="23.25" customHeight="1">
      <c r="H220" s="8"/>
      <c r="I220" s="8"/>
      <c r="J220" s="8"/>
      <c r="K220" s="8"/>
    </row>
    <row r="221" spans="8:11" ht="23.25" customHeight="1">
      <c r="H221" s="8"/>
      <c r="I221" s="8"/>
      <c r="J221" s="8"/>
      <c r="K221" s="8"/>
    </row>
    <row r="222" spans="8:11" ht="23.25" customHeight="1">
      <c r="H222" s="8"/>
      <c r="I222" s="8"/>
      <c r="J222" s="8"/>
      <c r="K222" s="8"/>
    </row>
    <row r="223" spans="8:11" ht="23.25" customHeight="1">
      <c r="H223" s="8"/>
      <c r="I223" s="8"/>
      <c r="J223" s="8"/>
      <c r="K223" s="8"/>
    </row>
    <row r="224" spans="8:11" ht="23.25" customHeight="1">
      <c r="H224" s="8"/>
      <c r="I224" s="8"/>
      <c r="J224" s="8"/>
      <c r="K224" s="8"/>
    </row>
    <row r="225" spans="8:11" ht="23.25" customHeight="1">
      <c r="H225" s="8"/>
      <c r="I225" s="8"/>
      <c r="J225" s="8"/>
      <c r="K225" s="8"/>
    </row>
    <row r="226" spans="8:11" ht="23.25" customHeight="1">
      <c r="H226" s="8"/>
      <c r="I226" s="8"/>
      <c r="J226" s="8"/>
      <c r="K226" s="8"/>
    </row>
    <row r="227" spans="8:11" ht="23.25" customHeight="1">
      <c r="H227" s="8"/>
      <c r="I227" s="8"/>
      <c r="J227" s="8"/>
      <c r="K227" s="8"/>
    </row>
    <row r="228" spans="8:11" ht="23.25" customHeight="1">
      <c r="H228" s="8"/>
      <c r="I228" s="8"/>
      <c r="J228" s="8"/>
      <c r="K228" s="8"/>
    </row>
    <row r="229" spans="8:11" ht="23.25" customHeight="1">
      <c r="H229" s="8"/>
      <c r="I229" s="8"/>
      <c r="J229" s="8"/>
      <c r="K229" s="8"/>
    </row>
    <row r="230" spans="8:11" ht="23.25" customHeight="1">
      <c r="H230" s="8"/>
      <c r="I230" s="8"/>
      <c r="J230" s="8"/>
      <c r="K230" s="8"/>
    </row>
    <row r="231" spans="8:11" ht="23.25" customHeight="1">
      <c r="H231" s="8"/>
      <c r="I231" s="8"/>
      <c r="J231" s="8"/>
      <c r="K231" s="8"/>
    </row>
    <row r="232" spans="8:11" ht="23.25" customHeight="1">
      <c r="H232" s="8"/>
      <c r="I232" s="8"/>
      <c r="J232" s="8"/>
      <c r="K232" s="8"/>
    </row>
    <row r="233" spans="8:11" ht="23.25" customHeight="1">
      <c r="H233" s="8"/>
      <c r="I233" s="8"/>
      <c r="J233" s="8"/>
      <c r="K233" s="8"/>
    </row>
    <row r="234" spans="8:11" ht="23.25" customHeight="1">
      <c r="H234" s="8"/>
      <c r="I234" s="8"/>
      <c r="J234" s="8"/>
      <c r="K234" s="8"/>
    </row>
    <row r="235" spans="8:11" ht="23.25" customHeight="1">
      <c r="H235" s="8"/>
      <c r="I235" s="8"/>
      <c r="J235" s="8"/>
      <c r="K235" s="8"/>
    </row>
    <row r="236" spans="8:11" ht="23.25" customHeight="1">
      <c r="H236" s="8"/>
      <c r="I236" s="8"/>
      <c r="J236" s="8"/>
      <c r="K236" s="8"/>
    </row>
    <row r="237" spans="8:11" ht="23.25" customHeight="1">
      <c r="H237" s="8"/>
      <c r="I237" s="8"/>
      <c r="J237" s="8"/>
      <c r="K237" s="8"/>
    </row>
    <row r="238" spans="8:11" ht="23.25" customHeight="1">
      <c r="H238" s="8"/>
      <c r="I238" s="8"/>
      <c r="J238" s="8"/>
      <c r="K238" s="8"/>
    </row>
    <row r="239" spans="8:11" ht="23.25" customHeight="1">
      <c r="H239" s="8"/>
      <c r="I239" s="8"/>
      <c r="J239" s="8"/>
      <c r="K239" s="8"/>
    </row>
    <row r="240" spans="8:11" ht="23.25" customHeight="1">
      <c r="H240" s="8"/>
      <c r="I240" s="8"/>
      <c r="J240" s="8"/>
      <c r="K240" s="8"/>
    </row>
    <row r="241" spans="8:11" ht="23.25" customHeight="1">
      <c r="H241" s="8"/>
      <c r="I241" s="8"/>
      <c r="J241" s="8"/>
      <c r="K241" s="8"/>
    </row>
    <row r="242" spans="8:11" ht="23.25" customHeight="1">
      <c r="H242" s="8"/>
      <c r="I242" s="8"/>
      <c r="J242" s="8"/>
      <c r="K242" s="8"/>
    </row>
    <row r="243" spans="8:11" ht="23.25" customHeight="1">
      <c r="H243" s="8"/>
      <c r="I243" s="8"/>
      <c r="J243" s="8"/>
      <c r="K243" s="8"/>
    </row>
    <row r="244" spans="8:11" ht="23.25" customHeight="1">
      <c r="H244" s="8"/>
      <c r="I244" s="8"/>
      <c r="J244" s="8"/>
      <c r="K244" s="8"/>
    </row>
    <row r="245" spans="8:11" ht="23.25" customHeight="1">
      <c r="H245" s="8"/>
      <c r="I245" s="8"/>
      <c r="J245" s="8"/>
      <c r="K245" s="8"/>
    </row>
    <row r="246" spans="8:11" ht="23.25" customHeight="1">
      <c r="H246" s="8"/>
      <c r="I246" s="8"/>
      <c r="J246" s="8"/>
      <c r="K246" s="8"/>
    </row>
    <row r="247" spans="8:11" ht="23.25" customHeight="1">
      <c r="H247" s="8"/>
      <c r="I247" s="8"/>
      <c r="J247" s="8"/>
      <c r="K247" s="8"/>
    </row>
    <row r="248" spans="8:11" ht="23.25" customHeight="1">
      <c r="H248" s="8"/>
      <c r="I248" s="8"/>
      <c r="J248" s="8"/>
      <c r="K248" s="8"/>
    </row>
  </sheetData>
  <sheetProtection password="CEA2" sheet="1" objects="1" scenarios="1" selectLockedCells="1"/>
  <mergeCells count="2">
    <mergeCell ref="G1:J1"/>
    <mergeCell ref="D2:I2"/>
  </mergeCells>
  <printOptions horizontalCentered="1"/>
  <pageMargins left="0.19685039370078741" right="0.19685039370078741" top="0.39370078740157483" bottom="0.39370078740157483" header="0.19685039370078741" footer="0.19685039370078741"/>
  <pageSetup paperSize="9" scale="96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F168"/>
  <sheetViews>
    <sheetView view="pageBreakPreview" topLeftCell="G1" zoomScale="96" zoomScaleSheetLayoutView="96" workbookViewId="0">
      <selection activeCell="A3" sqref="A1:F1048576"/>
    </sheetView>
  </sheetViews>
  <sheetFormatPr baseColWidth="10" defaultRowHeight="14.5"/>
  <cols>
    <col min="1" max="1" width="10.453125" style="63" hidden="1" customWidth="1"/>
    <col min="2" max="2" width="36.81640625" hidden="1" customWidth="1"/>
    <col min="3" max="3" width="8.26953125" hidden="1" customWidth="1"/>
    <col min="4" max="4" width="10.453125" hidden="1" customWidth="1"/>
    <col min="5" max="5" width="48.453125" style="146" hidden="1" customWidth="1"/>
    <col min="6" max="6" width="49.81640625" hidden="1" customWidth="1"/>
  </cols>
  <sheetData>
    <row r="1" spans="1:6" ht="18.5">
      <c r="A1" s="460" t="s">
        <v>3914</v>
      </c>
      <c r="B1" s="460"/>
      <c r="C1" s="460"/>
      <c r="D1" s="460"/>
      <c r="E1" s="460"/>
      <c r="F1" s="460"/>
    </row>
    <row r="2" spans="1:6">
      <c r="A2" s="461"/>
      <c r="B2" s="461"/>
      <c r="C2" s="461"/>
      <c r="D2" s="461"/>
      <c r="E2" s="461"/>
      <c r="F2" s="461"/>
    </row>
    <row r="3" spans="1:6" ht="52">
      <c r="A3" s="14" t="s">
        <v>1129</v>
      </c>
      <c r="B3" s="15" t="s">
        <v>1130</v>
      </c>
      <c r="C3" s="15" t="s">
        <v>1131</v>
      </c>
      <c r="D3" s="14" t="s">
        <v>1132</v>
      </c>
      <c r="E3" s="15" t="s">
        <v>1133</v>
      </c>
      <c r="F3" s="16" t="s">
        <v>829</v>
      </c>
    </row>
    <row r="4" spans="1:6">
      <c r="A4" s="321" t="s">
        <v>3475</v>
      </c>
      <c r="B4" s="17" t="s">
        <v>3701</v>
      </c>
      <c r="C4" s="18" t="s">
        <v>3702</v>
      </c>
      <c r="D4" s="18" t="s">
        <v>3703</v>
      </c>
      <c r="E4" s="311" t="s">
        <v>3704</v>
      </c>
      <c r="F4" s="310"/>
    </row>
    <row r="5" spans="1:6">
      <c r="A5" s="321" t="s">
        <v>3479</v>
      </c>
      <c r="B5" s="17" t="s">
        <v>3705</v>
      </c>
      <c r="C5" s="18" t="s">
        <v>3702</v>
      </c>
      <c r="D5" s="18" t="s">
        <v>3703</v>
      </c>
      <c r="E5" s="311" t="s">
        <v>3704</v>
      </c>
      <c r="F5" s="310"/>
    </row>
    <row r="6" spans="1:6">
      <c r="A6" s="321" t="s">
        <v>3482</v>
      </c>
      <c r="B6" s="17" t="s">
        <v>3706</v>
      </c>
      <c r="C6" s="18" t="s">
        <v>3702</v>
      </c>
      <c r="D6" s="18" t="s">
        <v>3703</v>
      </c>
      <c r="E6" s="311" t="s">
        <v>3704</v>
      </c>
      <c r="F6" s="310"/>
    </row>
    <row r="7" spans="1:6">
      <c r="A7" s="321" t="s">
        <v>3484</v>
      </c>
      <c r="B7" s="17" t="s">
        <v>3707</v>
      </c>
      <c r="C7" s="18" t="s">
        <v>3702</v>
      </c>
      <c r="D7" s="18" t="s">
        <v>3703</v>
      </c>
      <c r="E7" s="311" t="s">
        <v>3704</v>
      </c>
      <c r="F7" s="310"/>
    </row>
    <row r="8" spans="1:6">
      <c r="A8" s="321" t="s">
        <v>3486</v>
      </c>
      <c r="B8" s="17" t="s">
        <v>3708</v>
      </c>
      <c r="C8" s="18" t="s">
        <v>3702</v>
      </c>
      <c r="D8" s="18" t="s">
        <v>3703</v>
      </c>
      <c r="E8" s="311" t="s">
        <v>3704</v>
      </c>
      <c r="F8" s="310"/>
    </row>
    <row r="9" spans="1:6">
      <c r="A9" s="321" t="s">
        <v>3488</v>
      </c>
      <c r="B9" s="17" t="s">
        <v>3709</v>
      </c>
      <c r="C9" s="18" t="s">
        <v>3702</v>
      </c>
      <c r="D9" s="18" t="s">
        <v>3703</v>
      </c>
      <c r="E9" s="311" t="s">
        <v>3704</v>
      </c>
      <c r="F9" s="310"/>
    </row>
    <row r="10" spans="1:6">
      <c r="A10" s="321" t="s">
        <v>3490</v>
      </c>
      <c r="B10" s="17" t="s">
        <v>3710</v>
      </c>
      <c r="C10" s="18" t="s">
        <v>3702</v>
      </c>
      <c r="D10" s="18" t="s">
        <v>3703</v>
      </c>
      <c r="E10" s="311" t="s">
        <v>3704</v>
      </c>
      <c r="F10" s="310"/>
    </row>
    <row r="11" spans="1:6">
      <c r="A11" s="321" t="s">
        <v>3492</v>
      </c>
      <c r="B11" s="17" t="s">
        <v>3711</v>
      </c>
      <c r="C11" s="18" t="s">
        <v>3702</v>
      </c>
      <c r="D11" s="18" t="s">
        <v>3703</v>
      </c>
      <c r="E11" s="311" t="s">
        <v>3704</v>
      </c>
      <c r="F11" s="310"/>
    </row>
    <row r="12" spans="1:6">
      <c r="A12" s="321" t="s">
        <v>3494</v>
      </c>
      <c r="B12" s="17" t="s">
        <v>3712</v>
      </c>
      <c r="C12" s="18" t="s">
        <v>3702</v>
      </c>
      <c r="D12" s="18" t="s">
        <v>3703</v>
      </c>
      <c r="E12" s="311" t="s">
        <v>3704</v>
      </c>
      <c r="F12" s="310"/>
    </row>
    <row r="13" spans="1:6">
      <c r="A13" s="321" t="s">
        <v>3496</v>
      </c>
      <c r="B13" s="17" t="s">
        <v>3713</v>
      </c>
      <c r="C13" s="18" t="s">
        <v>3702</v>
      </c>
      <c r="D13" s="18" t="s">
        <v>3703</v>
      </c>
      <c r="E13" s="311" t="s">
        <v>3704</v>
      </c>
      <c r="F13" s="310"/>
    </row>
    <row r="14" spans="1:6">
      <c r="A14" s="321" t="s">
        <v>3498</v>
      </c>
      <c r="B14" s="290" t="s">
        <v>3714</v>
      </c>
      <c r="C14" s="291" t="s">
        <v>3702</v>
      </c>
      <c r="D14" s="291" t="s">
        <v>3703</v>
      </c>
      <c r="E14" s="311" t="s">
        <v>3704</v>
      </c>
      <c r="F14" s="310"/>
    </row>
    <row r="15" spans="1:6" ht="25">
      <c r="A15" s="322" t="s">
        <v>3501</v>
      </c>
      <c r="B15" s="292" t="s">
        <v>3715</v>
      </c>
      <c r="C15" s="293" t="s">
        <v>3702</v>
      </c>
      <c r="D15" s="293" t="s">
        <v>3703</v>
      </c>
      <c r="E15" s="312" t="s">
        <v>3704</v>
      </c>
      <c r="F15" s="310"/>
    </row>
    <row r="16" spans="1:6" ht="25">
      <c r="A16" s="322" t="s">
        <v>3504</v>
      </c>
      <c r="B16" s="292" t="s">
        <v>3716</v>
      </c>
      <c r="C16" s="293" t="s">
        <v>3702</v>
      </c>
      <c r="D16" s="293" t="s">
        <v>3703</v>
      </c>
      <c r="E16" s="312" t="s">
        <v>3704</v>
      </c>
      <c r="F16" s="310"/>
    </row>
    <row r="17" spans="1:6" ht="25">
      <c r="A17" s="322" t="s">
        <v>3506</v>
      </c>
      <c r="B17" s="294" t="s">
        <v>3717</v>
      </c>
      <c r="C17" s="293" t="s">
        <v>3702</v>
      </c>
      <c r="D17" s="293" t="s">
        <v>3703</v>
      </c>
      <c r="E17" s="312" t="s">
        <v>3704</v>
      </c>
      <c r="F17" s="310"/>
    </row>
    <row r="18" spans="1:6" ht="25">
      <c r="A18" s="322" t="s">
        <v>3508</v>
      </c>
      <c r="B18" s="292" t="s">
        <v>3718</v>
      </c>
      <c r="C18" s="293" t="s">
        <v>3702</v>
      </c>
      <c r="D18" s="293" t="s">
        <v>3703</v>
      </c>
      <c r="E18" s="312" t="s">
        <v>3704</v>
      </c>
      <c r="F18" s="310"/>
    </row>
    <row r="19" spans="1:6">
      <c r="A19" s="322" t="s">
        <v>3510</v>
      </c>
      <c r="B19" s="294" t="s">
        <v>3719</v>
      </c>
      <c r="C19" s="293" t="s">
        <v>3702</v>
      </c>
      <c r="D19" s="293" t="s">
        <v>3720</v>
      </c>
      <c r="E19" s="312" t="s">
        <v>3704</v>
      </c>
      <c r="F19" s="310"/>
    </row>
    <row r="20" spans="1:6">
      <c r="A20" s="322" t="s">
        <v>3513</v>
      </c>
      <c r="B20" s="294" t="s">
        <v>3721</v>
      </c>
      <c r="C20" s="293" t="s">
        <v>3702</v>
      </c>
      <c r="D20" s="293" t="s">
        <v>3703</v>
      </c>
      <c r="E20" s="312" t="s">
        <v>3704</v>
      </c>
      <c r="F20" s="310"/>
    </row>
    <row r="21" spans="1:6">
      <c r="A21" s="321" t="s">
        <v>3515</v>
      </c>
      <c r="B21" s="17" t="s">
        <v>3722</v>
      </c>
      <c r="C21" s="18" t="s">
        <v>3702</v>
      </c>
      <c r="D21" s="18" t="s">
        <v>3703</v>
      </c>
      <c r="E21" s="311" t="s">
        <v>3704</v>
      </c>
      <c r="F21" s="310"/>
    </row>
    <row r="22" spans="1:6">
      <c r="A22" s="321" t="s">
        <v>3518</v>
      </c>
      <c r="B22" s="17" t="s">
        <v>3723</v>
      </c>
      <c r="C22" s="18" t="s">
        <v>3702</v>
      </c>
      <c r="D22" s="18" t="s">
        <v>3703</v>
      </c>
      <c r="E22" s="311" t="s">
        <v>3704</v>
      </c>
      <c r="F22" s="310"/>
    </row>
    <row r="23" spans="1:6">
      <c r="A23" s="321" t="s">
        <v>3520</v>
      </c>
      <c r="B23" s="17" t="s">
        <v>3724</v>
      </c>
      <c r="C23" s="18" t="s">
        <v>3702</v>
      </c>
      <c r="D23" s="18" t="s">
        <v>1751</v>
      </c>
      <c r="E23" s="311" t="s">
        <v>3704</v>
      </c>
      <c r="F23" s="310"/>
    </row>
    <row r="24" spans="1:6">
      <c r="A24" s="321" t="s">
        <v>3523</v>
      </c>
      <c r="B24" s="17" t="s">
        <v>3725</v>
      </c>
      <c r="C24" s="18" t="s">
        <v>3702</v>
      </c>
      <c r="D24" s="18" t="s">
        <v>1751</v>
      </c>
      <c r="E24" s="311" t="s">
        <v>3704</v>
      </c>
      <c r="F24" s="310"/>
    </row>
    <row r="25" spans="1:6">
      <c r="A25" s="321" t="s">
        <v>3526</v>
      </c>
      <c r="B25" s="17" t="s">
        <v>3726</v>
      </c>
      <c r="C25" s="18" t="s">
        <v>3702</v>
      </c>
      <c r="D25" s="18" t="s">
        <v>3703</v>
      </c>
      <c r="E25" s="311" t="s">
        <v>3704</v>
      </c>
      <c r="F25" s="310"/>
    </row>
    <row r="26" spans="1:6">
      <c r="A26" s="321" t="s">
        <v>3529</v>
      </c>
      <c r="B26" s="17" t="s">
        <v>3727</v>
      </c>
      <c r="C26" s="18" t="s">
        <v>3702</v>
      </c>
      <c r="D26" s="18" t="s">
        <v>3703</v>
      </c>
      <c r="E26" s="311" t="s">
        <v>3704</v>
      </c>
      <c r="F26" s="310"/>
    </row>
    <row r="27" spans="1:6">
      <c r="A27" s="321" t="s">
        <v>3531</v>
      </c>
      <c r="B27" s="17" t="s">
        <v>3728</v>
      </c>
      <c r="C27" s="18" t="s">
        <v>3702</v>
      </c>
      <c r="D27" s="18" t="s">
        <v>3729</v>
      </c>
      <c r="E27" s="311" t="s">
        <v>3704</v>
      </c>
      <c r="F27" s="310"/>
    </row>
    <row r="28" spans="1:6" ht="25">
      <c r="A28" s="321" t="s">
        <v>3534</v>
      </c>
      <c r="B28" s="17" t="s">
        <v>3730</v>
      </c>
      <c r="C28" s="18" t="s">
        <v>3702</v>
      </c>
      <c r="D28" s="18" t="s">
        <v>3729</v>
      </c>
      <c r="E28" s="311" t="s">
        <v>3704</v>
      </c>
      <c r="F28" s="310"/>
    </row>
    <row r="29" spans="1:6">
      <c r="A29" s="322" t="s">
        <v>3536</v>
      </c>
      <c r="B29" s="295" t="s">
        <v>3731</v>
      </c>
      <c r="C29" s="296" t="s">
        <v>3702</v>
      </c>
      <c r="D29" s="296" t="s">
        <v>1751</v>
      </c>
      <c r="E29" s="312" t="s">
        <v>3704</v>
      </c>
      <c r="F29" s="310"/>
    </row>
    <row r="30" spans="1:6">
      <c r="A30" s="322" t="s">
        <v>3538</v>
      </c>
      <c r="B30" s="295" t="s">
        <v>3732</v>
      </c>
      <c r="C30" s="296" t="s">
        <v>3702</v>
      </c>
      <c r="D30" s="296" t="s">
        <v>3703</v>
      </c>
      <c r="E30" s="312" t="s">
        <v>3704</v>
      </c>
      <c r="F30" s="310"/>
    </row>
    <row r="31" spans="1:6">
      <c r="A31" s="322" t="s">
        <v>3540</v>
      </c>
      <c r="B31" s="295" t="s">
        <v>3725</v>
      </c>
      <c r="C31" s="296" t="s">
        <v>3702</v>
      </c>
      <c r="D31" s="296" t="s">
        <v>3703</v>
      </c>
      <c r="E31" s="312" t="s">
        <v>3704</v>
      </c>
      <c r="F31" s="310"/>
    </row>
    <row r="32" spans="1:6" ht="15" thickBot="1">
      <c r="A32" s="321" t="s">
        <v>1008</v>
      </c>
      <c r="B32" s="297" t="s">
        <v>3907</v>
      </c>
      <c r="C32" s="298" t="s">
        <v>1134</v>
      </c>
      <c r="D32" s="298" t="s">
        <v>3729</v>
      </c>
      <c r="E32" s="313" t="s">
        <v>832</v>
      </c>
      <c r="F32" s="310"/>
    </row>
    <row r="33" spans="1:6" ht="15" thickBot="1">
      <c r="A33" s="321" t="s">
        <v>1009</v>
      </c>
      <c r="B33" s="297" t="s">
        <v>3733</v>
      </c>
      <c r="C33" s="298" t="s">
        <v>3702</v>
      </c>
      <c r="D33" s="298" t="s">
        <v>3729</v>
      </c>
      <c r="E33" s="313" t="s">
        <v>3734</v>
      </c>
      <c r="F33" s="310"/>
    </row>
    <row r="34" spans="1:6" ht="15" thickBot="1">
      <c r="A34" s="321" t="s">
        <v>1010</v>
      </c>
      <c r="B34" s="297" t="s">
        <v>3735</v>
      </c>
      <c r="C34" s="298" t="s">
        <v>3702</v>
      </c>
      <c r="D34" s="298" t="s">
        <v>3729</v>
      </c>
      <c r="E34" s="313" t="s">
        <v>3734</v>
      </c>
      <c r="F34" s="310"/>
    </row>
    <row r="35" spans="1:6" ht="15" thickBot="1">
      <c r="A35" s="321" t="s">
        <v>1011</v>
      </c>
      <c r="B35" s="297" t="s">
        <v>3736</v>
      </c>
      <c r="C35" s="298" t="s">
        <v>3702</v>
      </c>
      <c r="D35" s="298" t="s">
        <v>3729</v>
      </c>
      <c r="E35" s="313" t="s">
        <v>3734</v>
      </c>
      <c r="F35" s="310"/>
    </row>
    <row r="36" spans="1:6" ht="15" thickBot="1">
      <c r="A36" s="321" t="s">
        <v>1012</v>
      </c>
      <c r="B36" s="297" t="s">
        <v>3737</v>
      </c>
      <c r="C36" s="298" t="s">
        <v>3702</v>
      </c>
      <c r="D36" s="298" t="s">
        <v>3729</v>
      </c>
      <c r="E36" s="313" t="s">
        <v>3734</v>
      </c>
      <c r="F36" s="310"/>
    </row>
    <row r="37" spans="1:6" ht="15" thickBot="1">
      <c r="A37" s="321" t="s">
        <v>1013</v>
      </c>
      <c r="B37" s="297" t="s">
        <v>3738</v>
      </c>
      <c r="C37" s="298" t="s">
        <v>3702</v>
      </c>
      <c r="D37" s="298" t="s">
        <v>3729</v>
      </c>
      <c r="E37" s="313" t="s">
        <v>3734</v>
      </c>
      <c r="F37" s="310"/>
    </row>
    <row r="38" spans="1:6" ht="15" thickBot="1">
      <c r="A38" s="321" t="s">
        <v>1014</v>
      </c>
      <c r="B38" s="297" t="s">
        <v>3739</v>
      </c>
      <c r="C38" s="298" t="s">
        <v>3702</v>
      </c>
      <c r="D38" s="298" t="s">
        <v>3729</v>
      </c>
      <c r="E38" s="313" t="s">
        <v>3734</v>
      </c>
      <c r="F38" s="310"/>
    </row>
    <row r="39" spans="1:6" ht="15" thickBot="1">
      <c r="A39" s="321" t="s">
        <v>1015</v>
      </c>
      <c r="B39" s="297" t="s">
        <v>3740</v>
      </c>
      <c r="C39" s="298" t="s">
        <v>3702</v>
      </c>
      <c r="D39" s="298" t="s">
        <v>3729</v>
      </c>
      <c r="E39" s="313" t="s">
        <v>3734</v>
      </c>
      <c r="F39" s="310"/>
    </row>
    <row r="40" spans="1:6" ht="15" thickBot="1">
      <c r="A40" s="321" t="s">
        <v>1016</v>
      </c>
      <c r="B40" s="297" t="s">
        <v>3741</v>
      </c>
      <c r="C40" s="298" t="s">
        <v>3702</v>
      </c>
      <c r="D40" s="298" t="s">
        <v>3729</v>
      </c>
      <c r="E40" s="313" t="s">
        <v>3734</v>
      </c>
      <c r="F40" s="310"/>
    </row>
    <row r="41" spans="1:6" ht="15" thickBot="1">
      <c r="A41" s="321" t="s">
        <v>1017</v>
      </c>
      <c r="B41" s="297" t="s">
        <v>3742</v>
      </c>
      <c r="C41" s="298" t="s">
        <v>3702</v>
      </c>
      <c r="D41" s="298" t="s">
        <v>3729</v>
      </c>
      <c r="E41" s="313" t="s">
        <v>3734</v>
      </c>
      <c r="F41" s="310"/>
    </row>
    <row r="42" spans="1:6" ht="15" thickBot="1">
      <c r="A42" s="321" t="s">
        <v>1018</v>
      </c>
      <c r="B42" s="297" t="s">
        <v>3743</v>
      </c>
      <c r="C42" s="298" t="s">
        <v>3702</v>
      </c>
      <c r="D42" s="298" t="s">
        <v>3703</v>
      </c>
      <c r="E42" s="313" t="s">
        <v>3744</v>
      </c>
      <c r="F42" s="310"/>
    </row>
    <row r="43" spans="1:6" ht="15" thickBot="1">
      <c r="A43" s="323" t="s">
        <v>1019</v>
      </c>
      <c r="B43" s="299" t="s">
        <v>3745</v>
      </c>
      <c r="C43" s="300" t="s">
        <v>3702</v>
      </c>
      <c r="D43" s="300" t="s">
        <v>1751</v>
      </c>
      <c r="E43" s="314" t="s">
        <v>3746</v>
      </c>
      <c r="F43" s="310"/>
    </row>
    <row r="44" spans="1:6">
      <c r="A44" s="324" t="s">
        <v>1020</v>
      </c>
      <c r="B44" s="17" t="s">
        <v>3747</v>
      </c>
      <c r="C44" s="18" t="s">
        <v>3702</v>
      </c>
      <c r="D44" s="18" t="s">
        <v>1751</v>
      </c>
      <c r="E44" s="311" t="s">
        <v>3704</v>
      </c>
      <c r="F44" s="310"/>
    </row>
    <row r="45" spans="1:6">
      <c r="A45" s="324" t="s">
        <v>1021</v>
      </c>
      <c r="B45" s="17" t="s">
        <v>3748</v>
      </c>
      <c r="C45" s="18" t="s">
        <v>3702</v>
      </c>
      <c r="D45" s="18" t="s">
        <v>1751</v>
      </c>
      <c r="E45" s="311" t="s">
        <v>3704</v>
      </c>
      <c r="F45" s="310"/>
    </row>
    <row r="46" spans="1:6">
      <c r="A46" s="324" t="s">
        <v>1022</v>
      </c>
      <c r="B46" s="17" t="s">
        <v>3749</v>
      </c>
      <c r="C46" s="18" t="s">
        <v>3702</v>
      </c>
      <c r="D46" s="18" t="s">
        <v>1751</v>
      </c>
      <c r="E46" s="311" t="s">
        <v>3704</v>
      </c>
      <c r="F46" s="310"/>
    </row>
    <row r="47" spans="1:6">
      <c r="A47" s="324" t="s">
        <v>1023</v>
      </c>
      <c r="B47" s="17" t="s">
        <v>3750</v>
      </c>
      <c r="C47" s="18" t="s">
        <v>3702</v>
      </c>
      <c r="D47" s="18" t="s">
        <v>1751</v>
      </c>
      <c r="E47" s="311" t="s">
        <v>3704</v>
      </c>
      <c r="F47" s="310"/>
    </row>
    <row r="48" spans="1:6">
      <c r="A48" s="324" t="s">
        <v>1024</v>
      </c>
      <c r="B48" s="17" t="s">
        <v>3751</v>
      </c>
      <c r="C48" s="18" t="s">
        <v>3702</v>
      </c>
      <c r="D48" s="18" t="s">
        <v>1751</v>
      </c>
      <c r="E48" s="311" t="s">
        <v>3704</v>
      </c>
      <c r="F48" s="310"/>
    </row>
    <row r="49" spans="1:6">
      <c r="A49" s="324" t="s">
        <v>1025</v>
      </c>
      <c r="B49" s="17" t="s">
        <v>3752</v>
      </c>
      <c r="C49" s="18" t="s">
        <v>3702</v>
      </c>
      <c r="D49" s="18" t="s">
        <v>1751</v>
      </c>
      <c r="E49" s="311" t="s">
        <v>3704</v>
      </c>
      <c r="F49" s="310"/>
    </row>
    <row r="50" spans="1:6">
      <c r="A50" s="324" t="s">
        <v>1026</v>
      </c>
      <c r="B50" s="17" t="s">
        <v>3753</v>
      </c>
      <c r="C50" s="18" t="s">
        <v>3702</v>
      </c>
      <c r="D50" s="18" t="s">
        <v>1751</v>
      </c>
      <c r="E50" s="311" t="s">
        <v>3704</v>
      </c>
      <c r="F50" s="310"/>
    </row>
    <row r="51" spans="1:6">
      <c r="A51" s="324" t="s">
        <v>1027</v>
      </c>
      <c r="B51" s="17" t="s">
        <v>3754</v>
      </c>
      <c r="C51" s="18" t="s">
        <v>3702</v>
      </c>
      <c r="D51" s="18" t="s">
        <v>1751</v>
      </c>
      <c r="E51" s="311" t="s">
        <v>3704</v>
      </c>
      <c r="F51" s="310"/>
    </row>
    <row r="52" spans="1:6">
      <c r="A52" s="324" t="s">
        <v>1028</v>
      </c>
      <c r="B52" s="17" t="s">
        <v>3755</v>
      </c>
      <c r="C52" s="18" t="s">
        <v>3702</v>
      </c>
      <c r="D52" s="18" t="s">
        <v>1751</v>
      </c>
      <c r="E52" s="311" t="s">
        <v>3704</v>
      </c>
      <c r="F52" s="310"/>
    </row>
    <row r="53" spans="1:6">
      <c r="A53" s="324" t="s">
        <v>1029</v>
      </c>
      <c r="B53" s="17" t="s">
        <v>3756</v>
      </c>
      <c r="C53" s="18" t="s">
        <v>3702</v>
      </c>
      <c r="D53" s="18" t="s">
        <v>1751</v>
      </c>
      <c r="E53" s="311" t="s">
        <v>3704</v>
      </c>
      <c r="F53" s="310"/>
    </row>
    <row r="54" spans="1:6" ht="25">
      <c r="A54" s="324" t="s">
        <v>1030</v>
      </c>
      <c r="B54" s="301" t="s">
        <v>3757</v>
      </c>
      <c r="C54" s="18" t="s">
        <v>3702</v>
      </c>
      <c r="D54" s="18" t="s">
        <v>1751</v>
      </c>
      <c r="E54" s="311" t="s">
        <v>3704</v>
      </c>
      <c r="F54" s="310"/>
    </row>
    <row r="55" spans="1:6" ht="25">
      <c r="A55" s="324" t="s">
        <v>1031</v>
      </c>
      <c r="B55" s="17" t="s">
        <v>3758</v>
      </c>
      <c r="C55" s="18" t="s">
        <v>3702</v>
      </c>
      <c r="D55" s="18" t="s">
        <v>1751</v>
      </c>
      <c r="E55" s="311" t="s">
        <v>3704</v>
      </c>
      <c r="F55" s="310"/>
    </row>
    <row r="56" spans="1:6">
      <c r="A56" s="324" t="s">
        <v>1032</v>
      </c>
      <c r="B56" s="17" t="s">
        <v>3759</v>
      </c>
      <c r="C56" s="18" t="s">
        <v>3702</v>
      </c>
      <c r="D56" s="18" t="s">
        <v>1751</v>
      </c>
      <c r="E56" s="311" t="s">
        <v>3704</v>
      </c>
      <c r="F56" s="310"/>
    </row>
    <row r="57" spans="1:6" ht="25">
      <c r="A57" s="324" t="s">
        <v>1033</v>
      </c>
      <c r="B57" s="17" t="s">
        <v>3760</v>
      </c>
      <c r="C57" s="18" t="s">
        <v>3702</v>
      </c>
      <c r="D57" s="18" t="s">
        <v>1751</v>
      </c>
      <c r="E57" s="311" t="s">
        <v>3704</v>
      </c>
      <c r="F57" s="310"/>
    </row>
    <row r="58" spans="1:6">
      <c r="A58" s="324" t="s">
        <v>1034</v>
      </c>
      <c r="B58" s="17" t="s">
        <v>3761</v>
      </c>
      <c r="C58" s="18" t="s">
        <v>3702</v>
      </c>
      <c r="D58" s="18" t="s">
        <v>1751</v>
      </c>
      <c r="E58" s="311" t="s">
        <v>3704</v>
      </c>
      <c r="F58" s="310"/>
    </row>
    <row r="59" spans="1:6">
      <c r="A59" s="324" t="s">
        <v>1035</v>
      </c>
      <c r="B59" s="17" t="s">
        <v>3762</v>
      </c>
      <c r="C59" s="18" t="s">
        <v>3702</v>
      </c>
      <c r="D59" s="18" t="s">
        <v>1751</v>
      </c>
      <c r="E59" s="311" t="s">
        <v>3704</v>
      </c>
      <c r="F59" s="310"/>
    </row>
    <row r="60" spans="1:6">
      <c r="A60" s="324" t="s">
        <v>1036</v>
      </c>
      <c r="B60" s="17" t="s">
        <v>3763</v>
      </c>
      <c r="C60" s="18" t="s">
        <v>3702</v>
      </c>
      <c r="D60" s="18" t="s">
        <v>1751</v>
      </c>
      <c r="E60" s="311" t="s">
        <v>3704</v>
      </c>
      <c r="F60" s="310"/>
    </row>
    <row r="61" spans="1:6">
      <c r="A61" s="324" t="s">
        <v>1037</v>
      </c>
      <c r="B61" s="17" t="s">
        <v>3764</v>
      </c>
      <c r="C61" s="18" t="s">
        <v>3702</v>
      </c>
      <c r="D61" s="18" t="s">
        <v>1751</v>
      </c>
      <c r="E61" s="311" t="s">
        <v>3704</v>
      </c>
      <c r="F61" s="310"/>
    </row>
    <row r="62" spans="1:6">
      <c r="A62" s="324" t="s">
        <v>1038</v>
      </c>
      <c r="B62" s="17" t="s">
        <v>3765</v>
      </c>
      <c r="C62" s="18" t="s">
        <v>3702</v>
      </c>
      <c r="D62" s="18" t="s">
        <v>1751</v>
      </c>
      <c r="E62" s="311" t="s">
        <v>3704</v>
      </c>
      <c r="F62" s="310"/>
    </row>
    <row r="63" spans="1:6">
      <c r="A63" s="324" t="s">
        <v>1039</v>
      </c>
      <c r="B63" s="17" t="s">
        <v>3766</v>
      </c>
      <c r="C63" s="18" t="s">
        <v>3702</v>
      </c>
      <c r="D63" s="18" t="s">
        <v>1751</v>
      </c>
      <c r="E63" s="311" t="s">
        <v>3704</v>
      </c>
      <c r="F63" s="310"/>
    </row>
    <row r="64" spans="1:6">
      <c r="A64" s="324" t="s">
        <v>1040</v>
      </c>
      <c r="B64" s="17" t="s">
        <v>3767</v>
      </c>
      <c r="C64" s="18" t="s">
        <v>3702</v>
      </c>
      <c r="D64" s="18" t="s">
        <v>1751</v>
      </c>
      <c r="E64" s="311" t="s">
        <v>3704</v>
      </c>
      <c r="F64" s="310"/>
    </row>
    <row r="65" spans="1:6">
      <c r="A65" s="324" t="s">
        <v>1041</v>
      </c>
      <c r="B65" s="17" t="s">
        <v>3768</v>
      </c>
      <c r="C65" s="18" t="s">
        <v>3702</v>
      </c>
      <c r="D65" s="18" t="s">
        <v>1751</v>
      </c>
      <c r="E65" s="311" t="s">
        <v>3704</v>
      </c>
      <c r="F65" s="310"/>
    </row>
    <row r="66" spans="1:6">
      <c r="A66" s="324" t="s">
        <v>1042</v>
      </c>
      <c r="B66" s="290" t="s">
        <v>3769</v>
      </c>
      <c r="C66" s="291" t="s">
        <v>3702</v>
      </c>
      <c r="D66" s="291" t="s">
        <v>3703</v>
      </c>
      <c r="E66" s="311" t="s">
        <v>3704</v>
      </c>
      <c r="F66" s="310"/>
    </row>
    <row r="67" spans="1:6">
      <c r="A67" s="324" t="s">
        <v>1043</v>
      </c>
      <c r="B67" s="17" t="s">
        <v>3770</v>
      </c>
      <c r="C67" s="18" t="s">
        <v>3702</v>
      </c>
      <c r="D67" s="18" t="s">
        <v>3703</v>
      </c>
      <c r="E67" s="311" t="s">
        <v>3704</v>
      </c>
      <c r="F67" s="310"/>
    </row>
    <row r="68" spans="1:6" ht="25">
      <c r="A68" s="325" t="s">
        <v>1044</v>
      </c>
      <c r="B68" s="295" t="s">
        <v>3771</v>
      </c>
      <c r="C68" s="296" t="s">
        <v>3702</v>
      </c>
      <c r="D68" s="296" t="s">
        <v>1751</v>
      </c>
      <c r="E68" s="315" t="s">
        <v>3704</v>
      </c>
      <c r="F68" s="310"/>
    </row>
    <row r="69" spans="1:6" ht="25">
      <c r="A69" s="325" t="s">
        <v>3906</v>
      </c>
      <c r="B69" s="295" t="s">
        <v>3772</v>
      </c>
      <c r="C69" s="296" t="s">
        <v>3702</v>
      </c>
      <c r="D69" s="296" t="s">
        <v>1751</v>
      </c>
      <c r="E69" s="315" t="s">
        <v>3704</v>
      </c>
      <c r="F69" s="310"/>
    </row>
    <row r="70" spans="1:6">
      <c r="A70" s="325" t="s">
        <v>3905</v>
      </c>
      <c r="B70" s="295" t="s">
        <v>3773</v>
      </c>
      <c r="C70" s="296" t="s">
        <v>3702</v>
      </c>
      <c r="D70" s="296" t="s">
        <v>1751</v>
      </c>
      <c r="E70" s="315" t="s">
        <v>3704</v>
      </c>
      <c r="F70" s="310"/>
    </row>
    <row r="71" spans="1:6">
      <c r="A71" s="324" t="s">
        <v>1045</v>
      </c>
      <c r="B71" s="290" t="s">
        <v>3774</v>
      </c>
      <c r="C71" s="291" t="s">
        <v>3702</v>
      </c>
      <c r="D71" s="291" t="s">
        <v>3703</v>
      </c>
      <c r="E71" s="311" t="s">
        <v>3704</v>
      </c>
      <c r="F71" s="310"/>
    </row>
    <row r="72" spans="1:6">
      <c r="A72" s="324" t="s">
        <v>1046</v>
      </c>
      <c r="B72" s="290" t="s">
        <v>3775</v>
      </c>
      <c r="C72" s="291" t="s">
        <v>3702</v>
      </c>
      <c r="D72" s="291" t="s">
        <v>3703</v>
      </c>
      <c r="E72" s="311" t="s">
        <v>3704</v>
      </c>
      <c r="F72" s="310"/>
    </row>
    <row r="73" spans="1:6">
      <c r="A73" s="325" t="s">
        <v>3904</v>
      </c>
      <c r="B73" s="294" t="s">
        <v>3776</v>
      </c>
      <c r="C73" s="293" t="s">
        <v>3702</v>
      </c>
      <c r="D73" s="293" t="s">
        <v>3777</v>
      </c>
      <c r="E73" s="315" t="s">
        <v>3704</v>
      </c>
      <c r="F73" s="310"/>
    </row>
    <row r="74" spans="1:6">
      <c r="A74" s="324" t="s">
        <v>1047</v>
      </c>
      <c r="B74" s="17" t="s">
        <v>3778</v>
      </c>
      <c r="C74" s="18" t="s">
        <v>3702</v>
      </c>
      <c r="D74" s="18" t="s">
        <v>3703</v>
      </c>
      <c r="E74" s="311" t="s">
        <v>3704</v>
      </c>
      <c r="F74" s="310"/>
    </row>
    <row r="75" spans="1:6">
      <c r="A75" s="324" t="s">
        <v>1048</v>
      </c>
      <c r="B75" s="17" t="s">
        <v>3779</v>
      </c>
      <c r="C75" s="18" t="s">
        <v>3702</v>
      </c>
      <c r="D75" s="18" t="s">
        <v>3703</v>
      </c>
      <c r="E75" s="311" t="s">
        <v>3704</v>
      </c>
      <c r="F75" s="310"/>
    </row>
    <row r="76" spans="1:6">
      <c r="A76" s="324" t="s">
        <v>1049</v>
      </c>
      <c r="B76" s="17" t="s">
        <v>3780</v>
      </c>
      <c r="C76" s="18" t="s">
        <v>3702</v>
      </c>
      <c r="D76" s="18" t="s">
        <v>3703</v>
      </c>
      <c r="E76" s="311" t="s">
        <v>3704</v>
      </c>
      <c r="F76" s="310"/>
    </row>
    <row r="77" spans="1:6">
      <c r="A77" s="324" t="s">
        <v>1050</v>
      </c>
      <c r="B77" s="17" t="s">
        <v>3781</v>
      </c>
      <c r="C77" s="18" t="s">
        <v>3702</v>
      </c>
      <c r="D77" s="18" t="s">
        <v>3703</v>
      </c>
      <c r="E77" s="311" t="s">
        <v>3704</v>
      </c>
      <c r="F77" s="310"/>
    </row>
    <row r="78" spans="1:6">
      <c r="A78" s="324" t="s">
        <v>1051</v>
      </c>
      <c r="B78" s="17" t="s">
        <v>3782</v>
      </c>
      <c r="C78" s="18" t="s">
        <v>3702</v>
      </c>
      <c r="D78" s="18" t="s">
        <v>3703</v>
      </c>
      <c r="E78" s="311" t="s">
        <v>3704</v>
      </c>
      <c r="F78" s="310"/>
    </row>
    <row r="79" spans="1:6">
      <c r="A79" s="324" t="s">
        <v>1052</v>
      </c>
      <c r="B79" s="17" t="s">
        <v>3783</v>
      </c>
      <c r="C79" s="18" t="s">
        <v>3702</v>
      </c>
      <c r="D79" s="18" t="s">
        <v>3703</v>
      </c>
      <c r="E79" s="311" t="s">
        <v>3704</v>
      </c>
      <c r="F79" s="310"/>
    </row>
    <row r="80" spans="1:6">
      <c r="A80" s="324" t="s">
        <v>1053</v>
      </c>
      <c r="B80" s="17" t="s">
        <v>3784</v>
      </c>
      <c r="C80" s="18" t="s">
        <v>3702</v>
      </c>
      <c r="D80" s="18" t="s">
        <v>3703</v>
      </c>
      <c r="E80" s="311" t="s">
        <v>3704</v>
      </c>
      <c r="F80" s="310"/>
    </row>
    <row r="81" spans="1:6">
      <c r="A81" s="324" t="s">
        <v>1054</v>
      </c>
      <c r="B81" s="17" t="s">
        <v>3785</v>
      </c>
      <c r="C81" s="18" t="s">
        <v>3702</v>
      </c>
      <c r="D81" s="18" t="s">
        <v>3703</v>
      </c>
      <c r="E81" s="311" t="s">
        <v>3704</v>
      </c>
      <c r="F81" s="310"/>
    </row>
    <row r="82" spans="1:6" ht="25">
      <c r="A82" s="324" t="s">
        <v>1055</v>
      </c>
      <c r="B82" s="17" t="s">
        <v>3786</v>
      </c>
      <c r="C82" s="18" t="s">
        <v>3702</v>
      </c>
      <c r="D82" s="18" t="s">
        <v>3703</v>
      </c>
      <c r="E82" s="311" t="s">
        <v>3704</v>
      </c>
      <c r="F82" s="310"/>
    </row>
    <row r="83" spans="1:6">
      <c r="A83" s="324" t="s">
        <v>1056</v>
      </c>
      <c r="B83" s="17" t="s">
        <v>3787</v>
      </c>
      <c r="C83" s="18" t="s">
        <v>3702</v>
      </c>
      <c r="D83" s="18" t="s">
        <v>3703</v>
      </c>
      <c r="E83" s="311" t="s">
        <v>3704</v>
      </c>
      <c r="F83" s="310"/>
    </row>
    <row r="84" spans="1:6">
      <c r="A84" s="324" t="s">
        <v>1057</v>
      </c>
      <c r="B84" s="17" t="s">
        <v>3788</v>
      </c>
      <c r="C84" s="18" t="s">
        <v>3702</v>
      </c>
      <c r="D84" s="18" t="s">
        <v>3703</v>
      </c>
      <c r="E84" s="311" t="s">
        <v>3704</v>
      </c>
      <c r="F84" s="310"/>
    </row>
    <row r="85" spans="1:6">
      <c r="A85" s="324" t="s">
        <v>1058</v>
      </c>
      <c r="B85" s="17" t="s">
        <v>3789</v>
      </c>
      <c r="C85" s="18" t="s">
        <v>3702</v>
      </c>
      <c r="D85" s="18" t="s">
        <v>3703</v>
      </c>
      <c r="E85" s="311" t="s">
        <v>3704</v>
      </c>
      <c r="F85" s="310"/>
    </row>
    <row r="86" spans="1:6">
      <c r="A86" s="324" t="s">
        <v>1059</v>
      </c>
      <c r="B86" s="17" t="s">
        <v>3790</v>
      </c>
      <c r="C86" s="18" t="s">
        <v>3702</v>
      </c>
      <c r="D86" s="18" t="s">
        <v>3703</v>
      </c>
      <c r="E86" s="311" t="s">
        <v>3704</v>
      </c>
      <c r="F86" s="310"/>
    </row>
    <row r="87" spans="1:6">
      <c r="A87" s="324" t="s">
        <v>1060</v>
      </c>
      <c r="B87" s="17" t="s">
        <v>3791</v>
      </c>
      <c r="C87" s="18" t="s">
        <v>3702</v>
      </c>
      <c r="D87" s="18" t="s">
        <v>3703</v>
      </c>
      <c r="E87" s="311" t="s">
        <v>3704</v>
      </c>
      <c r="F87" s="310"/>
    </row>
    <row r="88" spans="1:6">
      <c r="A88" s="325" t="s">
        <v>1061</v>
      </c>
      <c r="B88" s="295" t="s">
        <v>3792</v>
      </c>
      <c r="C88" s="296" t="s">
        <v>3702</v>
      </c>
      <c r="D88" s="296" t="s">
        <v>1751</v>
      </c>
      <c r="E88" s="315" t="s">
        <v>3704</v>
      </c>
      <c r="F88" s="310"/>
    </row>
    <row r="89" spans="1:6" ht="25">
      <c r="A89" s="325" t="s">
        <v>1063</v>
      </c>
      <c r="B89" s="295" t="s">
        <v>3793</v>
      </c>
      <c r="C89" s="296" t="s">
        <v>3702</v>
      </c>
      <c r="D89" s="296" t="s">
        <v>1751</v>
      </c>
      <c r="E89" s="315" t="s">
        <v>3704</v>
      </c>
      <c r="F89" s="310"/>
    </row>
    <row r="90" spans="1:6" ht="25">
      <c r="A90" s="325" t="s">
        <v>1064</v>
      </c>
      <c r="B90" s="295" t="s">
        <v>3794</v>
      </c>
      <c r="C90" s="296" t="s">
        <v>3702</v>
      </c>
      <c r="D90" s="296" t="s">
        <v>1751</v>
      </c>
      <c r="E90" s="315" t="s">
        <v>3704</v>
      </c>
      <c r="F90" s="310"/>
    </row>
    <row r="91" spans="1:6">
      <c r="A91" s="325" t="s">
        <v>1065</v>
      </c>
      <c r="B91" s="295" t="s">
        <v>3795</v>
      </c>
      <c r="C91" s="296" t="s">
        <v>3702</v>
      </c>
      <c r="D91" s="296" t="s">
        <v>1751</v>
      </c>
      <c r="E91" s="315" t="s">
        <v>3704</v>
      </c>
      <c r="F91" s="310"/>
    </row>
    <row r="92" spans="1:6">
      <c r="A92" s="325" t="s">
        <v>1066</v>
      </c>
      <c r="B92" s="295" t="s">
        <v>3796</v>
      </c>
      <c r="C92" s="296" t="s">
        <v>3702</v>
      </c>
      <c r="D92" s="296" t="s">
        <v>1751</v>
      </c>
      <c r="E92" s="315" t="s">
        <v>3704</v>
      </c>
      <c r="F92" s="310"/>
    </row>
    <row r="93" spans="1:6">
      <c r="A93" s="322" t="s">
        <v>3612</v>
      </c>
      <c r="B93" s="295" t="s">
        <v>3797</v>
      </c>
      <c r="C93" s="296" t="s">
        <v>3702</v>
      </c>
      <c r="D93" s="296" t="s">
        <v>1751</v>
      </c>
      <c r="E93" s="315" t="s">
        <v>3704</v>
      </c>
      <c r="F93" s="310"/>
    </row>
    <row r="94" spans="1:6" ht="25">
      <c r="A94" s="322" t="s">
        <v>3614</v>
      </c>
      <c r="B94" s="295" t="s">
        <v>3798</v>
      </c>
      <c r="C94" s="296" t="s">
        <v>3702</v>
      </c>
      <c r="D94" s="296" t="s">
        <v>1751</v>
      </c>
      <c r="E94" s="315" t="s">
        <v>3704</v>
      </c>
      <c r="F94" s="310"/>
    </row>
    <row r="95" spans="1:6" ht="15" thickBot="1">
      <c r="A95" s="323" t="s">
        <v>1067</v>
      </c>
      <c r="B95" s="328" t="s">
        <v>3799</v>
      </c>
      <c r="C95" s="329" t="s">
        <v>3702</v>
      </c>
      <c r="D95" s="329" t="s">
        <v>1751</v>
      </c>
      <c r="E95" s="330" t="s">
        <v>3800</v>
      </c>
      <c r="F95" s="310"/>
    </row>
    <row r="96" spans="1:6" ht="25">
      <c r="A96" s="326" t="s">
        <v>1068</v>
      </c>
      <c r="B96" s="17" t="s">
        <v>3801</v>
      </c>
      <c r="C96" s="18" t="s">
        <v>3702</v>
      </c>
      <c r="D96" s="18" t="s">
        <v>3729</v>
      </c>
      <c r="E96" s="19" t="s">
        <v>3704</v>
      </c>
      <c r="F96" s="310"/>
    </row>
    <row r="97" spans="1:6" ht="15" thickBot="1">
      <c r="A97" s="327" t="s">
        <v>1069</v>
      </c>
      <c r="B97" s="17" t="s">
        <v>3802</v>
      </c>
      <c r="C97" s="18" t="s">
        <v>3702</v>
      </c>
      <c r="D97" s="291" t="s">
        <v>3703</v>
      </c>
      <c r="E97" s="19" t="s">
        <v>3803</v>
      </c>
      <c r="F97" s="310"/>
    </row>
    <row r="98" spans="1:6" ht="15" thickBot="1">
      <c r="A98" s="327" t="s">
        <v>1070</v>
      </c>
      <c r="B98" s="297" t="s">
        <v>3804</v>
      </c>
      <c r="C98" s="298" t="s">
        <v>3702</v>
      </c>
      <c r="D98" s="306" t="s">
        <v>3703</v>
      </c>
      <c r="E98" s="313" t="s">
        <v>3803</v>
      </c>
      <c r="F98" s="310"/>
    </row>
    <row r="99" spans="1:6" ht="15" thickBot="1">
      <c r="A99" s="323" t="s">
        <v>1071</v>
      </c>
      <c r="B99" s="302" t="s">
        <v>3805</v>
      </c>
      <c r="C99" s="300" t="s">
        <v>3702</v>
      </c>
      <c r="D99" s="303" t="s">
        <v>3703</v>
      </c>
      <c r="E99" s="314" t="s">
        <v>3803</v>
      </c>
      <c r="F99" s="310"/>
    </row>
    <row r="100" spans="1:6" ht="15" thickBot="1">
      <c r="A100" s="323" t="s">
        <v>1072</v>
      </c>
      <c r="B100" s="302" t="s">
        <v>3806</v>
      </c>
      <c r="C100" s="303" t="s">
        <v>3702</v>
      </c>
      <c r="D100" s="303" t="s">
        <v>1751</v>
      </c>
      <c r="E100" s="316" t="s">
        <v>832</v>
      </c>
      <c r="F100" s="310"/>
    </row>
    <row r="101" spans="1:6" ht="15" thickBot="1">
      <c r="A101" s="323" t="s">
        <v>1073</v>
      </c>
      <c r="B101" s="302" t="s">
        <v>3807</v>
      </c>
      <c r="C101" s="303" t="s">
        <v>3702</v>
      </c>
      <c r="D101" s="303" t="s">
        <v>1751</v>
      </c>
      <c r="E101" s="316" t="s">
        <v>832</v>
      </c>
      <c r="F101" s="310"/>
    </row>
    <row r="102" spans="1:6">
      <c r="A102" s="324" t="s">
        <v>1074</v>
      </c>
      <c r="B102" s="17" t="s">
        <v>3808</v>
      </c>
      <c r="C102" s="18" t="s">
        <v>3702</v>
      </c>
      <c r="D102" s="18" t="s">
        <v>3703</v>
      </c>
      <c r="E102" s="311" t="s">
        <v>3704</v>
      </c>
      <c r="F102" s="310"/>
    </row>
    <row r="103" spans="1:6">
      <c r="A103" s="324" t="s">
        <v>1075</v>
      </c>
      <c r="B103" s="17" t="s">
        <v>3809</v>
      </c>
      <c r="C103" s="18" t="s">
        <v>3702</v>
      </c>
      <c r="D103" s="18" t="s">
        <v>3703</v>
      </c>
      <c r="E103" s="311" t="s">
        <v>3704</v>
      </c>
      <c r="F103" s="310"/>
    </row>
    <row r="104" spans="1:6">
      <c r="A104" s="324" t="s">
        <v>1076</v>
      </c>
      <c r="B104" s="17" t="s">
        <v>3810</v>
      </c>
      <c r="C104" s="18" t="s">
        <v>3702</v>
      </c>
      <c r="D104" s="18" t="s">
        <v>3703</v>
      </c>
      <c r="E104" s="311" t="s">
        <v>3704</v>
      </c>
      <c r="F104" s="310"/>
    </row>
    <row r="105" spans="1:6">
      <c r="A105" s="324" t="s">
        <v>1077</v>
      </c>
      <c r="B105" s="17" t="s">
        <v>3811</v>
      </c>
      <c r="C105" s="18" t="s">
        <v>3702</v>
      </c>
      <c r="D105" s="18" t="s">
        <v>3703</v>
      </c>
      <c r="E105" s="311" t="s">
        <v>3704</v>
      </c>
      <c r="F105" s="310"/>
    </row>
    <row r="106" spans="1:6">
      <c r="A106" s="324" t="s">
        <v>1078</v>
      </c>
      <c r="B106" s="290" t="s">
        <v>3812</v>
      </c>
      <c r="C106" s="291" t="s">
        <v>3702</v>
      </c>
      <c r="D106" s="291" t="s">
        <v>3703</v>
      </c>
      <c r="E106" s="311" t="s">
        <v>3704</v>
      </c>
      <c r="F106" s="310"/>
    </row>
    <row r="107" spans="1:6">
      <c r="A107" s="324" t="s">
        <v>1079</v>
      </c>
      <c r="B107" s="17" t="s">
        <v>3813</v>
      </c>
      <c r="C107" s="18" t="s">
        <v>3702</v>
      </c>
      <c r="D107" s="18" t="s">
        <v>3703</v>
      </c>
      <c r="E107" s="311" t="s">
        <v>3704</v>
      </c>
      <c r="F107" s="310"/>
    </row>
    <row r="108" spans="1:6">
      <c r="A108" s="324" t="s">
        <v>1080</v>
      </c>
      <c r="B108" s="17" t="s">
        <v>3814</v>
      </c>
      <c r="C108" s="18" t="s">
        <v>3702</v>
      </c>
      <c r="D108" s="18" t="s">
        <v>3703</v>
      </c>
      <c r="E108" s="311" t="s">
        <v>3704</v>
      </c>
      <c r="F108" s="310"/>
    </row>
    <row r="109" spans="1:6" ht="25">
      <c r="A109" s="325" t="s">
        <v>3903</v>
      </c>
      <c r="B109" s="295" t="s">
        <v>3815</v>
      </c>
      <c r="C109" s="296" t="s">
        <v>3702</v>
      </c>
      <c r="D109" s="296" t="s">
        <v>3703</v>
      </c>
      <c r="E109" s="315" t="s">
        <v>3704</v>
      </c>
      <c r="F109" s="310"/>
    </row>
    <row r="110" spans="1:6">
      <c r="A110" s="324" t="s">
        <v>1081</v>
      </c>
      <c r="B110" s="17" t="s">
        <v>3816</v>
      </c>
      <c r="C110" s="18" t="s">
        <v>3702</v>
      </c>
      <c r="D110" s="18" t="s">
        <v>3703</v>
      </c>
      <c r="E110" s="311" t="s">
        <v>3704</v>
      </c>
      <c r="F110" s="310"/>
    </row>
    <row r="111" spans="1:6" ht="15" thickBot="1">
      <c r="A111" s="327" t="s">
        <v>3902</v>
      </c>
      <c r="B111" s="307" t="s">
        <v>3817</v>
      </c>
      <c r="C111" s="306" t="s">
        <v>3702</v>
      </c>
      <c r="D111" s="306" t="s">
        <v>1751</v>
      </c>
      <c r="E111" s="313" t="s">
        <v>3818</v>
      </c>
      <c r="F111" s="310"/>
    </row>
    <row r="112" spans="1:6" ht="15" thickBot="1">
      <c r="A112" s="327" t="s">
        <v>1082</v>
      </c>
      <c r="B112" s="307" t="s">
        <v>3819</v>
      </c>
      <c r="C112" s="306" t="s">
        <v>3702</v>
      </c>
      <c r="D112" s="306" t="s">
        <v>3703</v>
      </c>
      <c r="E112" s="313" t="s">
        <v>3820</v>
      </c>
      <c r="F112" s="310"/>
    </row>
    <row r="113" spans="1:6" ht="15" thickBot="1">
      <c r="A113" s="323" t="s">
        <v>3901</v>
      </c>
      <c r="B113" s="302" t="s">
        <v>3821</v>
      </c>
      <c r="C113" s="303" t="s">
        <v>3702</v>
      </c>
      <c r="D113" s="303" t="s">
        <v>1751</v>
      </c>
      <c r="E113" s="314" t="s">
        <v>832</v>
      </c>
      <c r="F113" s="310"/>
    </row>
    <row r="114" spans="1:6">
      <c r="A114" s="324" t="s">
        <v>1083</v>
      </c>
      <c r="B114" s="17" t="s">
        <v>3822</v>
      </c>
      <c r="C114" s="18" t="s">
        <v>3702</v>
      </c>
      <c r="D114" s="18" t="s">
        <v>3703</v>
      </c>
      <c r="E114" s="311" t="s">
        <v>3704</v>
      </c>
      <c r="F114" s="17" t="s">
        <v>3659</v>
      </c>
    </row>
    <row r="115" spans="1:6">
      <c r="A115" s="324" t="s">
        <v>1084</v>
      </c>
      <c r="B115" s="17" t="s">
        <v>3823</v>
      </c>
      <c r="C115" s="18" t="s">
        <v>3702</v>
      </c>
      <c r="D115" s="18" t="s">
        <v>3703</v>
      </c>
      <c r="E115" s="311" t="s">
        <v>3704</v>
      </c>
      <c r="F115" s="17" t="s">
        <v>3659</v>
      </c>
    </row>
    <row r="116" spans="1:6">
      <c r="A116" s="324" t="s">
        <v>1085</v>
      </c>
      <c r="B116" s="17" t="s">
        <v>3824</v>
      </c>
      <c r="C116" s="18" t="s">
        <v>3702</v>
      </c>
      <c r="D116" s="18" t="s">
        <v>3703</v>
      </c>
      <c r="E116" s="311" t="s">
        <v>3704</v>
      </c>
      <c r="F116" s="17" t="s">
        <v>3659</v>
      </c>
    </row>
    <row r="117" spans="1:6">
      <c r="A117" s="324" t="s">
        <v>1086</v>
      </c>
      <c r="B117" s="17" t="s">
        <v>3825</v>
      </c>
      <c r="C117" s="18" t="s">
        <v>3702</v>
      </c>
      <c r="D117" s="18" t="s">
        <v>3703</v>
      </c>
      <c r="E117" s="311" t="s">
        <v>3704</v>
      </c>
      <c r="F117" s="17" t="s">
        <v>3659</v>
      </c>
    </row>
    <row r="118" spans="1:6" ht="37.5">
      <c r="A118" s="324" t="s">
        <v>1087</v>
      </c>
      <c r="B118" s="308" t="s">
        <v>3826</v>
      </c>
      <c r="C118" s="18" t="s">
        <v>3702</v>
      </c>
      <c r="D118" s="18" t="s">
        <v>3703</v>
      </c>
      <c r="E118" s="311" t="s">
        <v>3704</v>
      </c>
      <c r="F118" s="17" t="s">
        <v>3659</v>
      </c>
    </row>
    <row r="119" spans="1:6" ht="25">
      <c r="A119" s="324" t="s">
        <v>1088</v>
      </c>
      <c r="B119" s="17" t="s">
        <v>3827</v>
      </c>
      <c r="C119" s="18" t="s">
        <v>3702</v>
      </c>
      <c r="D119" s="18" t="s">
        <v>3703</v>
      </c>
      <c r="E119" s="311" t="s">
        <v>3704</v>
      </c>
      <c r="F119" s="17" t="s">
        <v>3659</v>
      </c>
    </row>
    <row r="120" spans="1:6">
      <c r="A120" s="324" t="s">
        <v>1089</v>
      </c>
      <c r="B120" s="17" t="s">
        <v>3828</v>
      </c>
      <c r="C120" s="18" t="s">
        <v>3702</v>
      </c>
      <c r="D120" s="18" t="s">
        <v>3703</v>
      </c>
      <c r="E120" s="311" t="s">
        <v>3704</v>
      </c>
      <c r="F120" s="17" t="s">
        <v>3659</v>
      </c>
    </row>
    <row r="121" spans="1:6">
      <c r="A121" s="324" t="s">
        <v>1090</v>
      </c>
      <c r="B121" s="17" t="s">
        <v>3829</v>
      </c>
      <c r="C121" s="18" t="s">
        <v>3702</v>
      </c>
      <c r="D121" s="18" t="s">
        <v>3703</v>
      </c>
      <c r="E121" s="311" t="s">
        <v>3704</v>
      </c>
      <c r="F121" s="17" t="s">
        <v>3659</v>
      </c>
    </row>
    <row r="122" spans="1:6">
      <c r="A122" s="325" t="s">
        <v>1091</v>
      </c>
      <c r="B122" s="295" t="s">
        <v>3830</v>
      </c>
      <c r="C122" s="296" t="s">
        <v>3702</v>
      </c>
      <c r="D122" s="296" t="s">
        <v>3703</v>
      </c>
      <c r="E122" s="315" t="s">
        <v>3704</v>
      </c>
      <c r="F122" s="295" t="s">
        <v>3659</v>
      </c>
    </row>
    <row r="123" spans="1:6">
      <c r="A123" s="325" t="s">
        <v>1092</v>
      </c>
      <c r="B123" s="295" t="s">
        <v>3831</v>
      </c>
      <c r="C123" s="296" t="s">
        <v>3702</v>
      </c>
      <c r="D123" s="296" t="s">
        <v>3703</v>
      </c>
      <c r="E123" s="315" t="s">
        <v>3704</v>
      </c>
      <c r="F123" s="295" t="s">
        <v>3659</v>
      </c>
    </row>
    <row r="124" spans="1:6">
      <c r="A124" s="325" t="s">
        <v>1093</v>
      </c>
      <c r="B124" s="295" t="s">
        <v>3832</v>
      </c>
      <c r="C124" s="296" t="s">
        <v>3702</v>
      </c>
      <c r="D124" s="296" t="s">
        <v>3703</v>
      </c>
      <c r="E124" s="315" t="s">
        <v>3704</v>
      </c>
      <c r="F124" s="295" t="s">
        <v>3659</v>
      </c>
    </row>
    <row r="125" spans="1:6">
      <c r="A125" s="325" t="s">
        <v>3900</v>
      </c>
      <c r="B125" s="295" t="s">
        <v>3833</v>
      </c>
      <c r="C125" s="296" t="s">
        <v>3702</v>
      </c>
      <c r="D125" s="296" t="s">
        <v>3703</v>
      </c>
      <c r="E125" s="315" t="s">
        <v>3704</v>
      </c>
      <c r="F125" s="295" t="s">
        <v>3659</v>
      </c>
    </row>
    <row r="126" spans="1:6">
      <c r="A126" s="325" t="s">
        <v>3899</v>
      </c>
      <c r="B126" s="295" t="s">
        <v>3834</v>
      </c>
      <c r="C126" s="296" t="s">
        <v>3702</v>
      </c>
      <c r="D126" s="296" t="s">
        <v>3703</v>
      </c>
      <c r="E126" s="315" t="s">
        <v>3704</v>
      </c>
      <c r="F126" s="295" t="s">
        <v>3659</v>
      </c>
    </row>
    <row r="127" spans="1:6">
      <c r="A127" s="325" t="s">
        <v>3898</v>
      </c>
      <c r="B127" s="295" t="s">
        <v>3835</v>
      </c>
      <c r="C127" s="296" t="s">
        <v>3702</v>
      </c>
      <c r="D127" s="296" t="s">
        <v>3703</v>
      </c>
      <c r="E127" s="315" t="s">
        <v>3704</v>
      </c>
      <c r="F127" s="295" t="s">
        <v>3659</v>
      </c>
    </row>
    <row r="128" spans="1:6" ht="31.5">
      <c r="A128" s="324" t="s">
        <v>1100</v>
      </c>
      <c r="B128" s="17" t="s">
        <v>3836</v>
      </c>
      <c r="C128" s="18" t="s">
        <v>3702</v>
      </c>
      <c r="D128" s="18" t="s">
        <v>1751</v>
      </c>
      <c r="E128" s="311" t="s">
        <v>3837</v>
      </c>
      <c r="F128" s="309" t="s">
        <v>3838</v>
      </c>
    </row>
    <row r="129" spans="1:6" ht="31.5">
      <c r="A129" s="324" t="s">
        <v>3897</v>
      </c>
      <c r="B129" s="17" t="s">
        <v>3839</v>
      </c>
      <c r="C129" s="18" t="s">
        <v>3702</v>
      </c>
      <c r="D129" s="18" t="s">
        <v>3703</v>
      </c>
      <c r="E129" s="311" t="s">
        <v>3840</v>
      </c>
      <c r="F129" s="309" t="s">
        <v>3838</v>
      </c>
    </row>
    <row r="130" spans="1:6" ht="31.5">
      <c r="A130" s="324" t="s">
        <v>1101</v>
      </c>
      <c r="B130" s="17" t="s">
        <v>3841</v>
      </c>
      <c r="C130" s="18" t="s">
        <v>3702</v>
      </c>
      <c r="D130" s="18" t="s">
        <v>3842</v>
      </c>
      <c r="E130" s="311" t="s">
        <v>3843</v>
      </c>
      <c r="F130" s="309" t="s">
        <v>3838</v>
      </c>
    </row>
    <row r="131" spans="1:6" ht="31.5">
      <c r="A131" s="324" t="s">
        <v>1102</v>
      </c>
      <c r="B131" s="290" t="s">
        <v>3844</v>
      </c>
      <c r="C131" s="18" t="s">
        <v>3702</v>
      </c>
      <c r="D131" s="18" t="s">
        <v>3842</v>
      </c>
      <c r="E131" s="317" t="s">
        <v>3845</v>
      </c>
      <c r="F131" s="309" t="s">
        <v>3838</v>
      </c>
    </row>
    <row r="132" spans="1:6" ht="31.5">
      <c r="A132" s="324" t="s">
        <v>1103</v>
      </c>
      <c r="B132" s="308" t="s">
        <v>3846</v>
      </c>
      <c r="C132" s="18" t="s">
        <v>3702</v>
      </c>
      <c r="D132" s="18" t="s">
        <v>3842</v>
      </c>
      <c r="E132" s="317" t="s">
        <v>3847</v>
      </c>
      <c r="F132" s="309" t="s">
        <v>3838</v>
      </c>
    </row>
    <row r="133" spans="1:6" ht="31.5">
      <c r="A133" s="325" t="s">
        <v>1104</v>
      </c>
      <c r="B133" s="294" t="s">
        <v>3848</v>
      </c>
      <c r="C133" s="296" t="s">
        <v>3702</v>
      </c>
      <c r="D133" s="296" t="s">
        <v>3842</v>
      </c>
      <c r="E133" s="312" t="s">
        <v>3845</v>
      </c>
      <c r="F133" s="309" t="s">
        <v>3838</v>
      </c>
    </row>
    <row r="134" spans="1:6" ht="25.5" thickBot="1">
      <c r="A134" s="324" t="s">
        <v>1094</v>
      </c>
      <c r="B134" s="297" t="s">
        <v>3849</v>
      </c>
      <c r="C134" s="298" t="s">
        <v>3702</v>
      </c>
      <c r="D134" s="298" t="s">
        <v>1751</v>
      </c>
      <c r="E134" s="313" t="s">
        <v>3803</v>
      </c>
      <c r="F134" s="17" t="s">
        <v>3659</v>
      </c>
    </row>
    <row r="135" spans="1:6" ht="15" thickBot="1">
      <c r="A135" s="324" t="s">
        <v>1095</v>
      </c>
      <c r="B135" s="297" t="s">
        <v>3850</v>
      </c>
      <c r="C135" s="298" t="s">
        <v>3702</v>
      </c>
      <c r="D135" s="298" t="s">
        <v>1751</v>
      </c>
      <c r="E135" s="313" t="s">
        <v>832</v>
      </c>
      <c r="F135" s="17" t="s">
        <v>3851</v>
      </c>
    </row>
    <row r="136" spans="1:6" ht="15" thickBot="1">
      <c r="A136" s="324" t="s">
        <v>1096</v>
      </c>
      <c r="B136" s="297" t="s">
        <v>3852</v>
      </c>
      <c r="C136" s="298" t="s">
        <v>3702</v>
      </c>
      <c r="D136" s="298" t="s">
        <v>1751</v>
      </c>
      <c r="E136" s="313" t="s">
        <v>3744</v>
      </c>
      <c r="F136" s="17" t="s">
        <v>3659</v>
      </c>
    </row>
    <row r="137" spans="1:6" ht="25.5" thickBot="1">
      <c r="A137" s="324" t="s">
        <v>1097</v>
      </c>
      <c r="B137" s="297" t="s">
        <v>3853</v>
      </c>
      <c r="C137" s="298" t="s">
        <v>3702</v>
      </c>
      <c r="D137" s="298" t="s">
        <v>1751</v>
      </c>
      <c r="E137" s="313" t="s">
        <v>3744</v>
      </c>
      <c r="F137" s="17" t="s">
        <v>3659</v>
      </c>
    </row>
    <row r="138" spans="1:6" ht="15" thickBot="1">
      <c r="A138" s="324" t="s">
        <v>1098</v>
      </c>
      <c r="B138" s="297" t="s">
        <v>3854</v>
      </c>
      <c r="C138" s="298" t="s">
        <v>3702</v>
      </c>
      <c r="D138" s="306" t="s">
        <v>3703</v>
      </c>
      <c r="E138" s="313" t="s">
        <v>3746</v>
      </c>
      <c r="F138" s="17" t="s">
        <v>3659</v>
      </c>
    </row>
    <row r="139" spans="1:6" ht="15" thickBot="1">
      <c r="A139" s="324" t="s">
        <v>1099</v>
      </c>
      <c r="B139" s="297" t="s">
        <v>3855</v>
      </c>
      <c r="C139" s="298" t="s">
        <v>3702</v>
      </c>
      <c r="D139" s="306" t="s">
        <v>3703</v>
      </c>
      <c r="E139" s="313" t="s">
        <v>3746</v>
      </c>
      <c r="F139" s="17" t="s">
        <v>3659</v>
      </c>
    </row>
    <row r="140" spans="1:6" ht="15" thickBot="1">
      <c r="A140" s="327" t="s">
        <v>3896</v>
      </c>
      <c r="B140" s="297" t="s">
        <v>3856</v>
      </c>
      <c r="C140" s="298" t="s">
        <v>3857</v>
      </c>
      <c r="D140" s="298" t="s">
        <v>3858</v>
      </c>
      <c r="E140" s="318" t="s">
        <v>3859</v>
      </c>
      <c r="F140" s="310"/>
    </row>
    <row r="141" spans="1:6" ht="15" thickBot="1">
      <c r="A141" s="323" t="s">
        <v>3895</v>
      </c>
      <c r="B141" s="302" t="s">
        <v>3860</v>
      </c>
      <c r="C141" s="300" t="s">
        <v>3857</v>
      </c>
      <c r="D141" s="300" t="s">
        <v>3858</v>
      </c>
      <c r="E141" s="316" t="s">
        <v>3859</v>
      </c>
      <c r="F141" s="310"/>
    </row>
    <row r="142" spans="1:6" ht="15" thickBot="1">
      <c r="A142" s="323" t="s">
        <v>3894</v>
      </c>
      <c r="B142" s="302" t="s">
        <v>3861</v>
      </c>
      <c r="C142" s="300" t="s">
        <v>3857</v>
      </c>
      <c r="D142" s="300" t="s">
        <v>3862</v>
      </c>
      <c r="E142" s="316" t="s">
        <v>3859</v>
      </c>
      <c r="F142" s="310"/>
    </row>
    <row r="143" spans="1:6">
      <c r="A143" s="324" t="s">
        <v>1105</v>
      </c>
      <c r="B143" s="17" t="s">
        <v>3863</v>
      </c>
      <c r="C143" s="18" t="s">
        <v>3702</v>
      </c>
      <c r="D143" s="18" t="s">
        <v>3864</v>
      </c>
      <c r="E143" s="311" t="s">
        <v>832</v>
      </c>
      <c r="F143" s="310"/>
    </row>
    <row r="144" spans="1:6" ht="25">
      <c r="A144" s="324" t="s">
        <v>1106</v>
      </c>
      <c r="B144" s="17" t="s">
        <v>3865</v>
      </c>
      <c r="C144" s="18" t="s">
        <v>3702</v>
      </c>
      <c r="D144" s="18" t="s">
        <v>3864</v>
      </c>
      <c r="E144" s="311" t="s">
        <v>832</v>
      </c>
      <c r="F144" s="310"/>
    </row>
    <row r="145" spans="1:6" ht="25">
      <c r="A145" s="324" t="s">
        <v>1107</v>
      </c>
      <c r="B145" s="17" t="s">
        <v>3866</v>
      </c>
      <c r="C145" s="18" t="s">
        <v>3702</v>
      </c>
      <c r="D145" s="18" t="s">
        <v>3720</v>
      </c>
      <c r="E145" s="311" t="s">
        <v>3704</v>
      </c>
      <c r="F145" s="310"/>
    </row>
    <row r="146" spans="1:6" ht="15" thickBot="1">
      <c r="A146" s="325" t="s">
        <v>3893</v>
      </c>
      <c r="B146" s="294" t="s">
        <v>3867</v>
      </c>
      <c r="C146" s="296" t="s">
        <v>3702</v>
      </c>
      <c r="D146" s="296" t="s">
        <v>3729</v>
      </c>
      <c r="E146" s="315" t="s">
        <v>832</v>
      </c>
      <c r="F146" s="310"/>
    </row>
    <row r="147" spans="1:6" ht="15" thickBot="1">
      <c r="A147" s="326" t="s">
        <v>1108</v>
      </c>
      <c r="B147" s="290" t="s">
        <v>3868</v>
      </c>
      <c r="C147" s="291" t="s">
        <v>3702</v>
      </c>
      <c r="D147" s="291" t="s">
        <v>3703</v>
      </c>
      <c r="E147" s="311" t="s">
        <v>3704</v>
      </c>
      <c r="F147" s="310"/>
    </row>
    <row r="148" spans="1:6" ht="15" thickBot="1">
      <c r="A148" s="326" t="s">
        <v>1109</v>
      </c>
      <c r="B148" s="304" t="s">
        <v>3869</v>
      </c>
      <c r="C148" s="305" t="s">
        <v>3702</v>
      </c>
      <c r="D148" s="305" t="s">
        <v>3729</v>
      </c>
      <c r="E148" s="311" t="s">
        <v>3704</v>
      </c>
      <c r="F148" s="310"/>
    </row>
    <row r="149" spans="1:6" ht="15" thickBot="1">
      <c r="A149" s="326" t="s">
        <v>1110</v>
      </c>
      <c r="B149" s="304" t="s">
        <v>3870</v>
      </c>
      <c r="C149" s="305" t="s">
        <v>3702</v>
      </c>
      <c r="D149" s="305" t="s">
        <v>3729</v>
      </c>
      <c r="E149" s="311" t="s">
        <v>3704</v>
      </c>
      <c r="F149" s="310"/>
    </row>
    <row r="150" spans="1:6" ht="15" thickBot="1">
      <c r="A150" s="326" t="s">
        <v>1111</v>
      </c>
      <c r="B150" s="304" t="s">
        <v>3871</v>
      </c>
      <c r="C150" s="305" t="s">
        <v>3702</v>
      </c>
      <c r="D150" s="305" t="s">
        <v>3703</v>
      </c>
      <c r="E150" s="311" t="s">
        <v>3704</v>
      </c>
      <c r="F150" s="310"/>
    </row>
    <row r="151" spans="1:6" ht="15" thickBot="1">
      <c r="A151" s="326" t="s">
        <v>1112</v>
      </c>
      <c r="B151" s="304" t="s">
        <v>3872</v>
      </c>
      <c r="C151" s="305" t="s">
        <v>3702</v>
      </c>
      <c r="D151" s="305" t="s">
        <v>3703</v>
      </c>
      <c r="E151" s="311" t="s">
        <v>3704</v>
      </c>
      <c r="F151" s="310"/>
    </row>
    <row r="152" spans="1:6" ht="15" thickBot="1">
      <c r="A152" s="326" t="s">
        <v>1113</v>
      </c>
      <c r="B152" s="304" t="s">
        <v>3873</v>
      </c>
      <c r="C152" s="305" t="s">
        <v>3702</v>
      </c>
      <c r="D152" s="305" t="s">
        <v>3703</v>
      </c>
      <c r="E152" s="311" t="s">
        <v>3704</v>
      </c>
      <c r="F152" s="310"/>
    </row>
    <row r="153" spans="1:6" ht="15" thickBot="1">
      <c r="A153" s="326" t="s">
        <v>1114</v>
      </c>
      <c r="B153" s="304" t="s">
        <v>3874</v>
      </c>
      <c r="C153" s="305" t="s">
        <v>3702</v>
      </c>
      <c r="D153" s="305" t="s">
        <v>3703</v>
      </c>
      <c r="E153" s="311" t="s">
        <v>3704</v>
      </c>
      <c r="F153" s="310"/>
    </row>
    <row r="154" spans="1:6" ht="15" thickBot="1">
      <c r="A154" s="326" t="s">
        <v>1115</v>
      </c>
      <c r="B154" s="304" t="s">
        <v>3875</v>
      </c>
      <c r="C154" s="305" t="s">
        <v>3702</v>
      </c>
      <c r="D154" s="305" t="s">
        <v>3703</v>
      </c>
      <c r="E154" s="311" t="s">
        <v>3704</v>
      </c>
      <c r="F154" s="310"/>
    </row>
    <row r="155" spans="1:6" ht="15" thickBot="1">
      <c r="A155" s="326" t="s">
        <v>1116</v>
      </c>
      <c r="B155" s="304" t="s">
        <v>3876</v>
      </c>
      <c r="C155" s="305" t="s">
        <v>3702</v>
      </c>
      <c r="D155" s="305" t="s">
        <v>3703</v>
      </c>
      <c r="E155" s="311" t="s">
        <v>3704</v>
      </c>
      <c r="F155" s="310"/>
    </row>
    <row r="156" spans="1:6" ht="15" thickBot="1">
      <c r="A156" s="326" t="s">
        <v>1117</v>
      </c>
      <c r="B156" s="304" t="s">
        <v>3877</v>
      </c>
      <c r="C156" s="305" t="s">
        <v>3702</v>
      </c>
      <c r="D156" s="305" t="s">
        <v>3703</v>
      </c>
      <c r="E156" s="311" t="s">
        <v>3704</v>
      </c>
      <c r="F156" s="310"/>
    </row>
    <row r="157" spans="1:6">
      <c r="A157" s="326" t="s">
        <v>1118</v>
      </c>
      <c r="B157" s="304" t="s">
        <v>3878</v>
      </c>
      <c r="C157" s="305" t="s">
        <v>3702</v>
      </c>
      <c r="D157" s="305" t="s">
        <v>3703</v>
      </c>
      <c r="E157" s="311" t="s">
        <v>3704</v>
      </c>
      <c r="F157" s="310"/>
    </row>
    <row r="158" spans="1:6" ht="15" thickBot="1">
      <c r="A158" s="323" t="s">
        <v>1119</v>
      </c>
      <c r="B158" s="299" t="s">
        <v>3879</v>
      </c>
      <c r="C158" s="300" t="s">
        <v>3702</v>
      </c>
      <c r="D158" s="300" t="s">
        <v>1751</v>
      </c>
      <c r="E158" s="314" t="s">
        <v>3803</v>
      </c>
      <c r="F158" s="310"/>
    </row>
    <row r="159" spans="1:6" ht="15" thickBot="1">
      <c r="A159" s="327" t="s">
        <v>1120</v>
      </c>
      <c r="B159" s="297" t="s">
        <v>3880</v>
      </c>
      <c r="C159" s="298" t="s">
        <v>3702</v>
      </c>
      <c r="D159" s="298" t="s">
        <v>3881</v>
      </c>
      <c r="E159" s="313" t="s">
        <v>3882</v>
      </c>
      <c r="F159" s="310"/>
    </row>
    <row r="160" spans="1:6" ht="15" thickBot="1">
      <c r="A160" s="323" t="s">
        <v>3892</v>
      </c>
      <c r="B160" s="299" t="s">
        <v>3883</v>
      </c>
      <c r="C160" s="300" t="s">
        <v>3702</v>
      </c>
      <c r="D160" s="300" t="s">
        <v>3777</v>
      </c>
      <c r="E160" s="314" t="s">
        <v>3882</v>
      </c>
      <c r="F160" s="310"/>
    </row>
    <row r="161" spans="1:6" ht="15" thickBot="1">
      <c r="A161" s="323" t="s">
        <v>1121</v>
      </c>
      <c r="B161" s="302" t="s">
        <v>3884</v>
      </c>
      <c r="C161" s="300" t="s">
        <v>3702</v>
      </c>
      <c r="D161" s="300" t="s">
        <v>1751</v>
      </c>
      <c r="E161" s="314" t="s">
        <v>832</v>
      </c>
      <c r="F161" s="310"/>
    </row>
    <row r="162" spans="1:6" ht="15" thickBot="1">
      <c r="A162" s="323" t="s">
        <v>1122</v>
      </c>
      <c r="B162" s="302" t="s">
        <v>3885</v>
      </c>
      <c r="C162" s="300" t="s">
        <v>3702</v>
      </c>
      <c r="D162" s="300" t="s">
        <v>3729</v>
      </c>
      <c r="E162" s="314" t="s">
        <v>3803</v>
      </c>
      <c r="F162" s="310"/>
    </row>
    <row r="163" spans="1:6">
      <c r="A163" s="324" t="s">
        <v>1123</v>
      </c>
      <c r="B163" s="17" t="s">
        <v>3886</v>
      </c>
      <c r="C163" s="18" t="s">
        <v>3702</v>
      </c>
      <c r="D163" s="18" t="s">
        <v>3703</v>
      </c>
      <c r="E163" s="311" t="s">
        <v>3704</v>
      </c>
      <c r="F163" s="310"/>
    </row>
    <row r="164" spans="1:6">
      <c r="A164" s="324" t="s">
        <v>1124</v>
      </c>
      <c r="B164" s="17" t="s">
        <v>3887</v>
      </c>
      <c r="C164" s="18" t="s">
        <v>3702</v>
      </c>
      <c r="D164" s="18" t="s">
        <v>3729</v>
      </c>
      <c r="E164" s="311" t="s">
        <v>3704</v>
      </c>
      <c r="F164" s="310"/>
    </row>
    <row r="165" spans="1:6">
      <c r="A165" s="324" t="s">
        <v>1125</v>
      </c>
      <c r="B165" s="17" t="s">
        <v>3888</v>
      </c>
      <c r="C165" s="18" t="s">
        <v>3702</v>
      </c>
      <c r="D165" s="18" t="s">
        <v>3729</v>
      </c>
      <c r="E165" s="311" t="s">
        <v>3704</v>
      </c>
      <c r="F165" s="310"/>
    </row>
    <row r="166" spans="1:6">
      <c r="A166" s="324" t="s">
        <v>1126</v>
      </c>
      <c r="B166" s="17" t="s">
        <v>3889</v>
      </c>
      <c r="C166" s="18" t="s">
        <v>3702</v>
      </c>
      <c r="D166" s="18" t="s">
        <v>3703</v>
      </c>
      <c r="E166" s="311" t="s">
        <v>3704</v>
      </c>
      <c r="F166" s="310"/>
    </row>
    <row r="167" spans="1:6">
      <c r="A167" s="324" t="s">
        <v>1127</v>
      </c>
      <c r="B167" s="17" t="s">
        <v>3890</v>
      </c>
      <c r="C167" s="18" t="s">
        <v>3702</v>
      </c>
      <c r="D167" s="18" t="s">
        <v>3729</v>
      </c>
      <c r="E167" s="311" t="s">
        <v>3704</v>
      </c>
      <c r="F167" s="310"/>
    </row>
    <row r="168" spans="1:6">
      <c r="A168" s="324" t="s">
        <v>1128</v>
      </c>
      <c r="B168" s="17" t="s">
        <v>3891</v>
      </c>
      <c r="C168" s="18" t="s">
        <v>3702</v>
      </c>
      <c r="D168" s="18" t="s">
        <v>3703</v>
      </c>
      <c r="E168" s="311" t="s">
        <v>3704</v>
      </c>
      <c r="F168" s="310"/>
    </row>
  </sheetData>
  <mergeCells count="2">
    <mergeCell ref="A1:F1"/>
    <mergeCell ref="A2:F2"/>
  </mergeCells>
  <printOptions horizontalCentered="1"/>
  <pageMargins left="0.19685039370078741" right="0.19685039370078741" top="0.39370078740157483" bottom="0.39370078740157483" header="0.19685039370078741" footer="0.19685039370078741"/>
  <pageSetup paperSize="9" scale="82" orientation="landscape" horizontalDpi="300" verticalDpi="300" r:id="rId1"/>
  <rowBreaks count="1" manualBreakCount="1">
    <brk id="130" max="5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225"/>
  <sheetViews>
    <sheetView rightToLeft="1" view="pageBreakPreview" topLeftCell="R1" zoomScale="60" zoomScaleNormal="77" workbookViewId="0">
      <selection activeCell="AC12" sqref="AC12"/>
    </sheetView>
  </sheetViews>
  <sheetFormatPr baseColWidth="10" defaultRowHeight="14.5"/>
  <cols>
    <col min="1" max="3" width="0" style="2" hidden="1" customWidth="1"/>
    <col min="4" max="5" width="8.7265625" style="75" hidden="1" customWidth="1"/>
    <col min="6" max="6" width="10.453125" hidden="1" customWidth="1"/>
    <col min="7" max="7" width="23.26953125" hidden="1" customWidth="1"/>
    <col min="8" max="8" width="10.54296875" hidden="1" customWidth="1"/>
    <col min="9" max="9" width="8.7265625" hidden="1" customWidth="1"/>
    <col min="10" max="10" width="9.453125" hidden="1" customWidth="1"/>
    <col min="11" max="16" width="32.453125" hidden="1" customWidth="1"/>
    <col min="17" max="17" width="16.26953125" hidden="1" customWidth="1"/>
  </cols>
  <sheetData>
    <row r="1" spans="1:22" ht="32.5">
      <c r="D1" s="464" t="s">
        <v>1135</v>
      </c>
      <c r="E1" s="464"/>
      <c r="F1" s="465"/>
      <c r="G1" s="465"/>
      <c r="H1" s="465"/>
      <c r="I1" s="465"/>
      <c r="J1" s="465"/>
      <c r="K1" s="465"/>
      <c r="L1" s="465"/>
      <c r="M1" s="465"/>
      <c r="N1" s="465"/>
      <c r="O1" s="465"/>
      <c r="P1" s="465"/>
      <c r="Q1" s="465"/>
    </row>
    <row r="2" spans="1:22" ht="18.5"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3"/>
      <c r="S2" s="3"/>
      <c r="T2" s="3"/>
      <c r="U2" s="3"/>
      <c r="V2" s="3"/>
    </row>
    <row r="3" spans="1:22" ht="98">
      <c r="A3" s="68" t="s">
        <v>2163</v>
      </c>
      <c r="B3" s="68" t="s">
        <v>2164</v>
      </c>
      <c r="C3" s="68" t="s">
        <v>2162</v>
      </c>
      <c r="D3" s="11" t="s">
        <v>2</v>
      </c>
      <c r="E3" s="5" t="s">
        <v>2153</v>
      </c>
      <c r="F3" s="10" t="s">
        <v>3</v>
      </c>
      <c r="G3" s="11" t="s">
        <v>4</v>
      </c>
      <c r="H3" s="10" t="s">
        <v>5</v>
      </c>
      <c r="I3" s="10" t="s">
        <v>6</v>
      </c>
      <c r="J3" s="12" t="s">
        <v>7</v>
      </c>
      <c r="K3" s="13" t="s">
        <v>2236</v>
      </c>
      <c r="L3" s="13" t="s">
        <v>2237</v>
      </c>
      <c r="M3" s="13" t="s">
        <v>2238</v>
      </c>
      <c r="N3" s="13" t="s">
        <v>2239</v>
      </c>
      <c r="O3" s="13" t="s">
        <v>2240</v>
      </c>
      <c r="P3" s="13" t="s">
        <v>2241</v>
      </c>
      <c r="Q3" s="11" t="s">
        <v>10</v>
      </c>
    </row>
    <row r="4" spans="1:22" ht="31">
      <c r="A4" s="68">
        <f>MAX(C4:C232)</f>
        <v>27</v>
      </c>
      <c r="B4" s="68" t="str">
        <f>C4&amp;E4</f>
        <v>1ACP</v>
      </c>
      <c r="C4" s="68">
        <v>1</v>
      </c>
      <c r="D4" s="24">
        <v>1</v>
      </c>
      <c r="E4" s="68" t="str">
        <f>MID(F4,1,3)</f>
        <v>ACP</v>
      </c>
      <c r="F4" s="25" t="s">
        <v>1136</v>
      </c>
      <c r="G4" s="26" t="s">
        <v>12</v>
      </c>
      <c r="H4" s="27">
        <v>3</v>
      </c>
      <c r="I4" s="28" t="s">
        <v>13</v>
      </c>
      <c r="J4" s="28" t="s">
        <v>1137</v>
      </c>
      <c r="K4" s="77" t="s">
        <v>1138</v>
      </c>
      <c r="L4" s="92"/>
      <c r="M4" s="92"/>
      <c r="N4" s="92"/>
      <c r="O4" s="92"/>
      <c r="P4" s="92"/>
      <c r="Q4" s="30"/>
    </row>
    <row r="5" spans="1:22" ht="31">
      <c r="A5" s="68"/>
      <c r="B5" s="68" t="str">
        <f t="shared" ref="B5" si="0">C5&amp;E5</f>
        <v>2ACP</v>
      </c>
      <c r="C5" s="68">
        <f>IF(E5=E4,C4+1,1)</f>
        <v>2</v>
      </c>
      <c r="D5" s="76">
        <v>2</v>
      </c>
      <c r="E5" s="68" t="str">
        <f t="shared" ref="E5:E33" si="1">MID(F5,1,3)</f>
        <v>ACP</v>
      </c>
      <c r="F5" s="25" t="s">
        <v>1139</v>
      </c>
      <c r="G5" s="29" t="s">
        <v>1140</v>
      </c>
      <c r="H5" s="27">
        <v>4</v>
      </c>
      <c r="I5" s="28" t="s">
        <v>17</v>
      </c>
      <c r="J5" s="28" t="s">
        <v>1137</v>
      </c>
      <c r="K5" s="77" t="s">
        <v>1141</v>
      </c>
      <c r="L5" s="92"/>
      <c r="M5" s="92"/>
      <c r="N5" s="92"/>
      <c r="O5" s="92"/>
      <c r="P5" s="92"/>
      <c r="Q5" s="31"/>
    </row>
    <row r="6" spans="1:22" ht="31">
      <c r="A6" s="68"/>
      <c r="B6" s="68" t="str">
        <f t="shared" ref="B6:B34" si="2">C6&amp;E6</f>
        <v>3ACP</v>
      </c>
      <c r="C6" s="68">
        <f t="shared" ref="C6:C40" si="3">IF(E6=E5,C5+1,1)</f>
        <v>3</v>
      </c>
      <c r="D6" s="24">
        <v>3</v>
      </c>
      <c r="E6" s="68" t="str">
        <f t="shared" si="1"/>
        <v>ACP</v>
      </c>
      <c r="F6" s="25" t="s">
        <v>1142</v>
      </c>
      <c r="G6" s="29" t="s">
        <v>21</v>
      </c>
      <c r="H6" s="27">
        <v>4</v>
      </c>
      <c r="I6" s="28" t="s">
        <v>17</v>
      </c>
      <c r="J6" s="28" t="s">
        <v>1137</v>
      </c>
      <c r="K6" s="77" t="s">
        <v>1143</v>
      </c>
      <c r="L6" s="92"/>
      <c r="M6" s="92"/>
      <c r="N6" s="92"/>
      <c r="O6" s="92"/>
      <c r="P6" s="92"/>
      <c r="Q6" s="32"/>
    </row>
    <row r="7" spans="1:22" ht="77.5">
      <c r="A7" s="68"/>
      <c r="B7" s="129" t="str">
        <f>C7&amp;E7</f>
        <v>4ACP</v>
      </c>
      <c r="C7" s="129">
        <f t="shared" si="3"/>
        <v>4</v>
      </c>
      <c r="D7" s="116">
        <v>4</v>
      </c>
      <c r="E7" s="129" t="str">
        <f t="shared" si="1"/>
        <v>ACP</v>
      </c>
      <c r="F7" s="117" t="s">
        <v>1144</v>
      </c>
      <c r="G7" s="92" t="s">
        <v>1145</v>
      </c>
      <c r="H7" s="93">
        <v>5</v>
      </c>
      <c r="I7" s="91" t="s">
        <v>24</v>
      </c>
      <c r="J7" s="91" t="s">
        <v>30</v>
      </c>
      <c r="K7" s="29" t="s">
        <v>1146</v>
      </c>
      <c r="L7" s="29" t="s">
        <v>1147</v>
      </c>
      <c r="M7" s="29" t="s">
        <v>1148</v>
      </c>
      <c r="N7" s="92"/>
      <c r="O7" s="92"/>
      <c r="P7" s="92"/>
      <c r="Q7" s="32"/>
    </row>
    <row r="8" spans="1:22" ht="77.5">
      <c r="A8" s="68"/>
      <c r="B8" s="129" t="str">
        <f>C8&amp;E8</f>
        <v>5ACP</v>
      </c>
      <c r="C8" s="129">
        <f>IF(E8=E7,C7+1,1)</f>
        <v>5</v>
      </c>
      <c r="D8" s="24">
        <v>5</v>
      </c>
      <c r="E8" s="129" t="str">
        <f t="shared" si="1"/>
        <v>ACP</v>
      </c>
      <c r="F8" s="117" t="s">
        <v>1149</v>
      </c>
      <c r="G8" s="92" t="s">
        <v>1150</v>
      </c>
      <c r="H8" s="93">
        <v>5</v>
      </c>
      <c r="I8" s="91" t="s">
        <v>24</v>
      </c>
      <c r="J8" s="91" t="s">
        <v>30</v>
      </c>
      <c r="K8" s="29" t="s">
        <v>1151</v>
      </c>
      <c r="L8" s="29" t="s">
        <v>1152</v>
      </c>
      <c r="M8" s="29" t="s">
        <v>1153</v>
      </c>
      <c r="N8" s="92"/>
      <c r="O8" s="92"/>
      <c r="P8" s="92"/>
      <c r="Q8" s="32"/>
    </row>
    <row r="9" spans="1:22" ht="77.5">
      <c r="A9" s="68"/>
      <c r="B9" s="129" t="str">
        <f>C9&amp;E9</f>
        <v>6ACP</v>
      </c>
      <c r="C9" s="129">
        <f>IF(E9=E8,C8+1,1)</f>
        <v>6</v>
      </c>
      <c r="D9" s="116">
        <v>6</v>
      </c>
      <c r="E9" s="129" t="str">
        <f t="shared" si="1"/>
        <v>ACP</v>
      </c>
      <c r="F9" s="106" t="s">
        <v>1154</v>
      </c>
      <c r="G9" s="85" t="s">
        <v>23</v>
      </c>
      <c r="H9" s="93">
        <v>5</v>
      </c>
      <c r="I9" s="85" t="s">
        <v>24</v>
      </c>
      <c r="J9" s="85" t="s">
        <v>30</v>
      </c>
      <c r="K9" s="29" t="s">
        <v>1151</v>
      </c>
      <c r="L9" s="29" t="s">
        <v>1152</v>
      </c>
      <c r="M9" s="29" t="s">
        <v>1153</v>
      </c>
      <c r="N9" s="92"/>
      <c r="O9" s="92"/>
      <c r="P9" s="92"/>
      <c r="Q9" s="32"/>
    </row>
    <row r="10" spans="1:22" ht="31">
      <c r="A10" s="68"/>
      <c r="B10" s="68" t="str">
        <f t="shared" si="2"/>
        <v>1AGR</v>
      </c>
      <c r="C10" s="129">
        <f>IF(E10=E9,C9+1,1)</f>
        <v>1</v>
      </c>
      <c r="D10" s="24">
        <v>7</v>
      </c>
      <c r="E10" s="68" t="str">
        <f t="shared" si="1"/>
        <v>AGR</v>
      </c>
      <c r="F10" s="34" t="s">
        <v>1155</v>
      </c>
      <c r="G10" s="29" t="s">
        <v>33</v>
      </c>
      <c r="H10" s="27">
        <v>2</v>
      </c>
      <c r="I10" s="28" t="s">
        <v>29</v>
      </c>
      <c r="J10" s="28" t="s">
        <v>1137</v>
      </c>
      <c r="K10" s="29" t="s">
        <v>1156</v>
      </c>
      <c r="L10" s="92"/>
      <c r="M10" s="92"/>
      <c r="N10" s="92"/>
      <c r="O10" s="92"/>
      <c r="P10" s="92"/>
      <c r="Q10" s="33"/>
    </row>
    <row r="11" spans="1:22" ht="31">
      <c r="A11" s="68"/>
      <c r="B11" s="68" t="str">
        <f t="shared" si="2"/>
        <v>2AGR</v>
      </c>
      <c r="C11" s="68">
        <f t="shared" si="3"/>
        <v>2</v>
      </c>
      <c r="D11" s="116">
        <v>8</v>
      </c>
      <c r="E11" s="68" t="str">
        <f t="shared" si="1"/>
        <v>AGR</v>
      </c>
      <c r="F11" s="34" t="s">
        <v>1157</v>
      </c>
      <c r="G11" s="29" t="s">
        <v>37</v>
      </c>
      <c r="H11" s="27">
        <v>2</v>
      </c>
      <c r="I11" s="28" t="s">
        <v>29</v>
      </c>
      <c r="J11" s="28" t="s">
        <v>1137</v>
      </c>
      <c r="K11" s="29" t="s">
        <v>1156</v>
      </c>
      <c r="L11" s="92"/>
      <c r="M11" s="92"/>
      <c r="N11" s="92"/>
      <c r="O11" s="92"/>
      <c r="P11" s="92"/>
      <c r="Q11" s="33"/>
    </row>
    <row r="12" spans="1:22" ht="31">
      <c r="A12" s="68"/>
      <c r="B12" s="68" t="str">
        <f t="shared" si="2"/>
        <v>3AGR</v>
      </c>
      <c r="C12" s="68">
        <f t="shared" si="3"/>
        <v>3</v>
      </c>
      <c r="D12" s="24">
        <v>9</v>
      </c>
      <c r="E12" s="68" t="str">
        <f t="shared" si="1"/>
        <v>AGR</v>
      </c>
      <c r="F12" s="34" t="s">
        <v>1158</v>
      </c>
      <c r="G12" s="29" t="s">
        <v>1159</v>
      </c>
      <c r="H12" s="27">
        <v>2</v>
      </c>
      <c r="I12" s="28" t="s">
        <v>29</v>
      </c>
      <c r="J12" s="28" t="s">
        <v>1137</v>
      </c>
      <c r="K12" s="29" t="s">
        <v>1156</v>
      </c>
      <c r="L12" s="92"/>
      <c r="M12" s="92"/>
      <c r="N12" s="92"/>
      <c r="O12" s="92"/>
      <c r="P12" s="92"/>
      <c r="Q12" s="33"/>
    </row>
    <row r="13" spans="1:22" ht="31">
      <c r="A13" s="68"/>
      <c r="B13" s="68" t="str">
        <f t="shared" si="2"/>
        <v>4AGR</v>
      </c>
      <c r="C13" s="68">
        <f t="shared" si="3"/>
        <v>4</v>
      </c>
      <c r="D13" s="116">
        <v>10</v>
      </c>
      <c r="E13" s="68" t="str">
        <f t="shared" si="1"/>
        <v>AGR</v>
      </c>
      <c r="F13" s="35" t="s">
        <v>1765</v>
      </c>
      <c r="G13" s="29" t="s">
        <v>44</v>
      </c>
      <c r="H13" s="36">
        <v>3</v>
      </c>
      <c r="I13" s="28" t="s">
        <v>13</v>
      </c>
      <c r="J13" s="28" t="s">
        <v>1137</v>
      </c>
      <c r="K13" s="29" t="s">
        <v>1160</v>
      </c>
      <c r="L13" s="92"/>
      <c r="M13" s="92"/>
      <c r="N13" s="92"/>
      <c r="O13" s="92"/>
      <c r="P13" s="92"/>
      <c r="Q13" s="33"/>
    </row>
    <row r="14" spans="1:22" ht="31">
      <c r="A14" s="68"/>
      <c r="B14" s="129" t="str">
        <f t="shared" si="2"/>
        <v>5AGR</v>
      </c>
      <c r="C14" s="129">
        <f t="shared" si="3"/>
        <v>5</v>
      </c>
      <c r="D14" s="24">
        <v>11</v>
      </c>
      <c r="E14" s="129" t="str">
        <f t="shared" si="1"/>
        <v>AGR</v>
      </c>
      <c r="F14" s="104" t="s">
        <v>1161</v>
      </c>
      <c r="G14" s="92" t="s">
        <v>54</v>
      </c>
      <c r="H14" s="93">
        <v>4</v>
      </c>
      <c r="I14" s="91" t="s">
        <v>17</v>
      </c>
      <c r="J14" s="91" t="s">
        <v>30</v>
      </c>
      <c r="K14" s="29" t="s">
        <v>1162</v>
      </c>
      <c r="L14" s="29" t="s">
        <v>1163</v>
      </c>
      <c r="M14" s="92"/>
      <c r="N14" s="92"/>
      <c r="O14" s="92"/>
      <c r="P14" s="92"/>
      <c r="Q14" s="33"/>
    </row>
    <row r="15" spans="1:22" ht="77.5">
      <c r="A15" s="68"/>
      <c r="B15" s="129" t="str">
        <f t="shared" si="2"/>
        <v>6AGR</v>
      </c>
      <c r="C15" s="129">
        <f t="shared" si="3"/>
        <v>6</v>
      </c>
      <c r="D15" s="116">
        <v>12</v>
      </c>
      <c r="E15" s="129" t="str">
        <f t="shared" si="1"/>
        <v>AGR</v>
      </c>
      <c r="F15" s="104" t="s">
        <v>1164</v>
      </c>
      <c r="G15" s="92" t="s">
        <v>56</v>
      </c>
      <c r="H15" s="93">
        <v>5</v>
      </c>
      <c r="I15" s="91" t="s">
        <v>24</v>
      </c>
      <c r="J15" s="91" t="s">
        <v>30</v>
      </c>
      <c r="K15" s="29" t="s">
        <v>1165</v>
      </c>
      <c r="L15" s="29" t="s">
        <v>1166</v>
      </c>
      <c r="M15" s="29" t="s">
        <v>1167</v>
      </c>
      <c r="N15" s="92"/>
      <c r="O15" s="92"/>
      <c r="P15" s="92"/>
      <c r="Q15" s="33"/>
    </row>
    <row r="16" spans="1:22" ht="77.5">
      <c r="A16" s="68"/>
      <c r="B16" s="68" t="str">
        <f t="shared" si="2"/>
        <v>7AGR</v>
      </c>
      <c r="C16" s="129">
        <f t="shared" si="3"/>
        <v>7</v>
      </c>
      <c r="D16" s="24">
        <v>13</v>
      </c>
      <c r="E16" s="68" t="str">
        <f t="shared" si="1"/>
        <v>AGR</v>
      </c>
      <c r="F16" s="104" t="s">
        <v>1168</v>
      </c>
      <c r="G16" s="92" t="s">
        <v>58</v>
      </c>
      <c r="H16" s="93">
        <v>5</v>
      </c>
      <c r="I16" s="91" t="s">
        <v>24</v>
      </c>
      <c r="J16" s="91" t="s">
        <v>30</v>
      </c>
      <c r="K16" s="29" t="s">
        <v>1165</v>
      </c>
      <c r="L16" s="29" t="s">
        <v>1166</v>
      </c>
      <c r="M16" s="29" t="s">
        <v>1167</v>
      </c>
      <c r="N16" s="92"/>
      <c r="O16" s="92"/>
      <c r="P16" s="92"/>
      <c r="Q16" s="32"/>
    </row>
    <row r="17" spans="1:17" ht="77.5">
      <c r="A17" s="68"/>
      <c r="B17" s="68" t="str">
        <f t="shared" si="2"/>
        <v>8AGR</v>
      </c>
      <c r="C17" s="129">
        <f t="shared" si="3"/>
        <v>8</v>
      </c>
      <c r="D17" s="116">
        <v>14</v>
      </c>
      <c r="E17" s="68" t="str">
        <f t="shared" si="1"/>
        <v>AGR</v>
      </c>
      <c r="F17" s="104" t="s">
        <v>1169</v>
      </c>
      <c r="G17" s="92" t="s">
        <v>60</v>
      </c>
      <c r="H17" s="93">
        <v>5</v>
      </c>
      <c r="I17" s="91" t="s">
        <v>24</v>
      </c>
      <c r="J17" s="91" t="s">
        <v>30</v>
      </c>
      <c r="K17" s="29" t="s">
        <v>1170</v>
      </c>
      <c r="L17" s="29" t="s">
        <v>1171</v>
      </c>
      <c r="M17" s="29" t="s">
        <v>1172</v>
      </c>
      <c r="N17" s="92"/>
      <c r="O17" s="92"/>
      <c r="P17" s="92"/>
      <c r="Q17" s="32"/>
    </row>
    <row r="18" spans="1:17" ht="77.5">
      <c r="A18" s="68"/>
      <c r="B18" s="68" t="str">
        <f t="shared" si="2"/>
        <v>9AGR</v>
      </c>
      <c r="C18" s="129">
        <f t="shared" si="3"/>
        <v>9</v>
      </c>
      <c r="D18" s="24">
        <v>15</v>
      </c>
      <c r="E18" s="68" t="str">
        <f t="shared" si="1"/>
        <v>AGR</v>
      </c>
      <c r="F18" s="104" t="s">
        <v>1173</v>
      </c>
      <c r="G18" s="92" t="s">
        <v>39</v>
      </c>
      <c r="H18" s="93">
        <v>5</v>
      </c>
      <c r="I18" s="91" t="s">
        <v>24</v>
      </c>
      <c r="J18" s="91" t="s">
        <v>30</v>
      </c>
      <c r="K18" s="37" t="s">
        <v>1165</v>
      </c>
      <c r="L18" s="29" t="s">
        <v>1166</v>
      </c>
      <c r="M18" s="29" t="s">
        <v>1167</v>
      </c>
      <c r="N18" s="92"/>
      <c r="O18" s="92"/>
      <c r="P18" s="92"/>
      <c r="Q18" s="32"/>
    </row>
    <row r="19" spans="1:17" ht="77.5">
      <c r="A19" s="68"/>
      <c r="B19" s="68" t="str">
        <f t="shared" si="2"/>
        <v>10AGR</v>
      </c>
      <c r="C19" s="129">
        <f t="shared" si="3"/>
        <v>10</v>
      </c>
      <c r="D19" s="116">
        <v>16</v>
      </c>
      <c r="E19" s="68" t="str">
        <f t="shared" si="1"/>
        <v>AGR</v>
      </c>
      <c r="F19" s="104" t="s">
        <v>1174</v>
      </c>
      <c r="G19" s="92" t="s">
        <v>63</v>
      </c>
      <c r="H19" s="93">
        <v>5</v>
      </c>
      <c r="I19" s="91" t="s">
        <v>24</v>
      </c>
      <c r="J19" s="91" t="s">
        <v>30</v>
      </c>
      <c r="K19" s="37" t="s">
        <v>1165</v>
      </c>
      <c r="L19" s="29" t="s">
        <v>1166</v>
      </c>
      <c r="M19" s="29" t="s">
        <v>1167</v>
      </c>
      <c r="N19" s="92"/>
      <c r="O19" s="92"/>
      <c r="P19" s="92"/>
      <c r="Q19" s="32"/>
    </row>
    <row r="20" spans="1:17" ht="77.5">
      <c r="A20" s="68"/>
      <c r="B20" s="68" t="str">
        <f t="shared" si="2"/>
        <v>11AGR</v>
      </c>
      <c r="C20" s="129">
        <f t="shared" si="3"/>
        <v>11</v>
      </c>
      <c r="D20" s="24">
        <v>17</v>
      </c>
      <c r="E20" s="68" t="str">
        <f t="shared" si="1"/>
        <v>AGR</v>
      </c>
      <c r="F20" s="104" t="s">
        <v>1175</v>
      </c>
      <c r="G20" s="92" t="s">
        <v>49</v>
      </c>
      <c r="H20" s="93">
        <v>5</v>
      </c>
      <c r="I20" s="91" t="s">
        <v>24</v>
      </c>
      <c r="J20" s="91" t="s">
        <v>30</v>
      </c>
      <c r="K20" s="29" t="s">
        <v>1165</v>
      </c>
      <c r="L20" s="29" t="s">
        <v>1166</v>
      </c>
      <c r="M20" s="29" t="s">
        <v>1167</v>
      </c>
      <c r="N20" s="92"/>
      <c r="O20" s="92"/>
      <c r="P20" s="92"/>
      <c r="Q20" s="32"/>
    </row>
    <row r="21" spans="1:17" ht="77.5">
      <c r="A21" s="68"/>
      <c r="B21" s="68" t="str">
        <f t="shared" si="2"/>
        <v>12AGR</v>
      </c>
      <c r="C21" s="129">
        <f t="shared" si="3"/>
        <v>12</v>
      </c>
      <c r="D21" s="116">
        <v>18</v>
      </c>
      <c r="E21" s="68" t="str">
        <f t="shared" si="1"/>
        <v>AGR</v>
      </c>
      <c r="F21" s="105" t="s">
        <v>1176</v>
      </c>
      <c r="G21" s="92" t="s">
        <v>52</v>
      </c>
      <c r="H21" s="93">
        <v>5</v>
      </c>
      <c r="I21" s="91" t="s">
        <v>24</v>
      </c>
      <c r="J21" s="91" t="s">
        <v>30</v>
      </c>
      <c r="K21" s="37" t="s">
        <v>1165</v>
      </c>
      <c r="L21" s="29" t="s">
        <v>1177</v>
      </c>
      <c r="M21" s="29" t="s">
        <v>1167</v>
      </c>
      <c r="N21" s="92"/>
      <c r="O21" s="92"/>
      <c r="P21" s="92"/>
      <c r="Q21" s="32"/>
    </row>
    <row r="22" spans="1:17" ht="31">
      <c r="A22" s="68"/>
      <c r="B22" s="68" t="str">
        <f t="shared" si="2"/>
        <v>13AGR</v>
      </c>
      <c r="C22" s="129">
        <f t="shared" si="3"/>
        <v>13</v>
      </c>
      <c r="D22" s="24">
        <v>19</v>
      </c>
      <c r="E22" s="68" t="str">
        <f t="shared" si="1"/>
        <v>AGR</v>
      </c>
      <c r="F22" s="34" t="s">
        <v>1178</v>
      </c>
      <c r="G22" s="29" t="s">
        <v>77</v>
      </c>
      <c r="H22" s="27">
        <v>2</v>
      </c>
      <c r="I22" s="28" t="s">
        <v>29</v>
      </c>
      <c r="J22" s="28" t="s">
        <v>1137</v>
      </c>
      <c r="K22" s="29" t="s">
        <v>1179</v>
      </c>
      <c r="L22" s="92"/>
      <c r="M22" s="92"/>
      <c r="N22" s="92"/>
      <c r="O22" s="92"/>
      <c r="P22" s="92"/>
      <c r="Q22" s="32"/>
    </row>
    <row r="23" spans="1:17" ht="31">
      <c r="A23" s="68"/>
      <c r="B23" s="68" t="str">
        <f t="shared" si="2"/>
        <v>14AGR</v>
      </c>
      <c r="C23" s="129">
        <f t="shared" si="3"/>
        <v>14</v>
      </c>
      <c r="D23" s="116">
        <v>20</v>
      </c>
      <c r="E23" s="68" t="str">
        <f t="shared" si="1"/>
        <v>AGR</v>
      </c>
      <c r="F23" s="104" t="s">
        <v>1180</v>
      </c>
      <c r="G23" s="92" t="s">
        <v>79</v>
      </c>
      <c r="H23" s="93">
        <v>2</v>
      </c>
      <c r="I23" s="91" t="s">
        <v>29</v>
      </c>
      <c r="J23" s="91" t="s">
        <v>1137</v>
      </c>
      <c r="K23" s="29" t="s">
        <v>1181</v>
      </c>
      <c r="L23" s="29" t="s">
        <v>1182</v>
      </c>
      <c r="M23" s="92"/>
      <c r="N23" s="92"/>
      <c r="O23" s="92"/>
      <c r="P23" s="92"/>
      <c r="Q23" s="32"/>
    </row>
    <row r="24" spans="1:17" ht="77.5">
      <c r="A24" s="68"/>
      <c r="B24" s="68" t="str">
        <f t="shared" si="2"/>
        <v>15AGR</v>
      </c>
      <c r="C24" s="129">
        <f t="shared" si="3"/>
        <v>15</v>
      </c>
      <c r="D24" s="24">
        <v>21</v>
      </c>
      <c r="E24" s="68" t="str">
        <f t="shared" si="1"/>
        <v>AGR</v>
      </c>
      <c r="F24" s="104" t="s">
        <v>1183</v>
      </c>
      <c r="G24" s="92" t="s">
        <v>1184</v>
      </c>
      <c r="H24" s="93">
        <v>5</v>
      </c>
      <c r="I24" s="91" t="s">
        <v>24</v>
      </c>
      <c r="J24" s="91" t="s">
        <v>30</v>
      </c>
      <c r="K24" s="29" t="s">
        <v>1185</v>
      </c>
      <c r="L24" s="29" t="s">
        <v>1186</v>
      </c>
      <c r="M24" s="29" t="s">
        <v>1187</v>
      </c>
      <c r="N24" s="92"/>
      <c r="O24" s="92"/>
      <c r="P24" s="92"/>
      <c r="Q24" s="32"/>
    </row>
    <row r="25" spans="1:17" ht="77.5">
      <c r="A25" s="68"/>
      <c r="B25" s="68" t="str">
        <f t="shared" si="2"/>
        <v>16AGR</v>
      </c>
      <c r="C25" s="129">
        <f t="shared" si="3"/>
        <v>16</v>
      </c>
      <c r="D25" s="116">
        <v>22</v>
      </c>
      <c r="E25" s="68" t="str">
        <f t="shared" si="1"/>
        <v>AGR</v>
      </c>
      <c r="F25" s="104" t="s">
        <v>1188</v>
      </c>
      <c r="G25" s="92" t="s">
        <v>1189</v>
      </c>
      <c r="H25" s="93">
        <v>5</v>
      </c>
      <c r="I25" s="91" t="s">
        <v>24</v>
      </c>
      <c r="J25" s="91" t="s">
        <v>30</v>
      </c>
      <c r="K25" s="29" t="s">
        <v>1185</v>
      </c>
      <c r="L25" s="29" t="s">
        <v>1186</v>
      </c>
      <c r="M25" s="29" t="s">
        <v>1187</v>
      </c>
      <c r="N25" s="92"/>
      <c r="O25" s="92"/>
      <c r="P25" s="92"/>
      <c r="Q25" s="32"/>
    </row>
    <row r="26" spans="1:17" ht="31">
      <c r="A26" s="68"/>
      <c r="B26" s="68" t="str">
        <f t="shared" si="2"/>
        <v>1AIG</v>
      </c>
      <c r="C26" s="129">
        <f t="shared" si="3"/>
        <v>1</v>
      </c>
      <c r="D26" s="24">
        <v>23</v>
      </c>
      <c r="E26" s="68" t="str">
        <f t="shared" si="1"/>
        <v>AIG</v>
      </c>
      <c r="F26" s="104" t="s">
        <v>1190</v>
      </c>
      <c r="G26" s="92" t="s">
        <v>110</v>
      </c>
      <c r="H26" s="93">
        <v>3</v>
      </c>
      <c r="I26" s="91" t="s">
        <v>13</v>
      </c>
      <c r="J26" s="91" t="s">
        <v>1137</v>
      </c>
      <c r="K26" s="29" t="s">
        <v>1191</v>
      </c>
      <c r="L26" s="29" t="s">
        <v>1192</v>
      </c>
      <c r="M26" s="29" t="s">
        <v>1193</v>
      </c>
      <c r="N26" s="92"/>
      <c r="O26" s="92"/>
      <c r="P26" s="92"/>
      <c r="Q26" s="32"/>
    </row>
    <row r="27" spans="1:17" ht="31">
      <c r="A27" s="68"/>
      <c r="B27" s="68" t="str">
        <f t="shared" si="2"/>
        <v>2AIG</v>
      </c>
      <c r="C27" s="129">
        <f t="shared" si="3"/>
        <v>2</v>
      </c>
      <c r="D27" s="116">
        <v>24</v>
      </c>
      <c r="E27" s="68" t="str">
        <f t="shared" si="1"/>
        <v>AIG</v>
      </c>
      <c r="F27" s="104" t="s">
        <v>1194</v>
      </c>
      <c r="G27" s="92" t="s">
        <v>1195</v>
      </c>
      <c r="H27" s="93">
        <v>3</v>
      </c>
      <c r="I27" s="91" t="s">
        <v>13</v>
      </c>
      <c r="J27" s="91" t="s">
        <v>1137</v>
      </c>
      <c r="K27" s="29" t="s">
        <v>1191</v>
      </c>
      <c r="L27" s="29" t="s">
        <v>1192</v>
      </c>
      <c r="M27" s="29" t="s">
        <v>1193</v>
      </c>
      <c r="N27" s="92"/>
      <c r="O27" s="92"/>
      <c r="P27" s="92"/>
      <c r="Q27" s="32"/>
    </row>
    <row r="28" spans="1:17" ht="31">
      <c r="A28" s="68"/>
      <c r="B28" s="68" t="str">
        <f t="shared" si="2"/>
        <v>3AIG</v>
      </c>
      <c r="C28" s="129">
        <f t="shared" si="3"/>
        <v>3</v>
      </c>
      <c r="D28" s="24">
        <v>25</v>
      </c>
      <c r="E28" s="68" t="str">
        <f t="shared" si="1"/>
        <v>AIG</v>
      </c>
      <c r="F28" s="34" t="s">
        <v>1196</v>
      </c>
      <c r="G28" s="29" t="s">
        <v>115</v>
      </c>
      <c r="H28" s="27">
        <v>4</v>
      </c>
      <c r="I28" s="28" t="s">
        <v>17</v>
      </c>
      <c r="J28" s="28" t="s">
        <v>1137</v>
      </c>
      <c r="K28" s="29" t="s">
        <v>1197</v>
      </c>
      <c r="L28" s="92"/>
      <c r="M28" s="92"/>
      <c r="N28" s="92"/>
      <c r="O28" s="92"/>
      <c r="P28" s="92"/>
      <c r="Q28" s="32"/>
    </row>
    <row r="29" spans="1:17" ht="46.5">
      <c r="A29" s="68"/>
      <c r="B29" s="68" t="str">
        <f t="shared" si="2"/>
        <v>4AIG</v>
      </c>
      <c r="C29" s="129">
        <f t="shared" si="3"/>
        <v>4</v>
      </c>
      <c r="D29" s="116">
        <v>26</v>
      </c>
      <c r="E29" s="68" t="str">
        <f t="shared" si="1"/>
        <v>AIG</v>
      </c>
      <c r="F29" s="34" t="s">
        <v>1198</v>
      </c>
      <c r="G29" s="133" t="s">
        <v>95</v>
      </c>
      <c r="H29" s="134">
        <v>4</v>
      </c>
      <c r="I29" s="133" t="s">
        <v>17</v>
      </c>
      <c r="J29" s="28" t="s">
        <v>1137</v>
      </c>
      <c r="K29" s="29" t="s">
        <v>1199</v>
      </c>
      <c r="L29" s="92"/>
      <c r="M29" s="92"/>
      <c r="N29" s="92"/>
      <c r="O29" s="92"/>
      <c r="P29" s="92"/>
      <c r="Q29" s="32"/>
    </row>
    <row r="30" spans="1:17" ht="31">
      <c r="A30" s="68"/>
      <c r="B30" s="68" t="str">
        <f t="shared" si="2"/>
        <v>5AIG</v>
      </c>
      <c r="C30" s="129">
        <f t="shared" si="3"/>
        <v>5</v>
      </c>
      <c r="D30" s="24">
        <v>27</v>
      </c>
      <c r="E30" s="68" t="str">
        <f t="shared" si="1"/>
        <v>AIG</v>
      </c>
      <c r="F30" s="135" t="s">
        <v>1200</v>
      </c>
      <c r="G30" s="133" t="s">
        <v>95</v>
      </c>
      <c r="H30" s="134">
        <v>4</v>
      </c>
      <c r="I30" s="133" t="s">
        <v>17</v>
      </c>
      <c r="J30" s="91" t="s">
        <v>30</v>
      </c>
      <c r="K30" s="29" t="s">
        <v>1191</v>
      </c>
      <c r="L30" s="29" t="s">
        <v>1192</v>
      </c>
      <c r="M30" s="29" t="s">
        <v>1193</v>
      </c>
      <c r="N30" s="92"/>
      <c r="O30" s="92"/>
      <c r="P30" s="92"/>
      <c r="Q30" s="32"/>
    </row>
    <row r="31" spans="1:17" ht="31">
      <c r="A31" s="68"/>
      <c r="B31" s="68" t="str">
        <f t="shared" si="2"/>
        <v>1ART</v>
      </c>
      <c r="C31" s="129">
        <f t="shared" si="3"/>
        <v>1</v>
      </c>
      <c r="D31" s="116">
        <v>28</v>
      </c>
      <c r="E31" s="68" t="str">
        <f t="shared" si="1"/>
        <v>ART</v>
      </c>
      <c r="F31" s="38" t="s">
        <v>1201</v>
      </c>
      <c r="G31" s="29" t="s">
        <v>119</v>
      </c>
      <c r="H31" s="27">
        <v>2</v>
      </c>
      <c r="I31" s="28" t="s">
        <v>29</v>
      </c>
      <c r="J31" s="28" t="s">
        <v>1137</v>
      </c>
      <c r="K31" s="29" t="s">
        <v>1202</v>
      </c>
      <c r="L31" s="92"/>
      <c r="M31" s="92"/>
      <c r="N31" s="92"/>
      <c r="O31" s="92"/>
      <c r="P31" s="92"/>
      <c r="Q31" s="32"/>
    </row>
    <row r="32" spans="1:17" ht="31">
      <c r="A32" s="68"/>
      <c r="B32" s="68" t="str">
        <f t="shared" si="2"/>
        <v>2ART</v>
      </c>
      <c r="C32" s="129">
        <f t="shared" si="3"/>
        <v>2</v>
      </c>
      <c r="D32" s="24">
        <v>29</v>
      </c>
      <c r="E32" s="68" t="str">
        <f t="shared" si="1"/>
        <v>ART</v>
      </c>
      <c r="F32" s="104" t="s">
        <v>1203</v>
      </c>
      <c r="G32" s="92" t="s">
        <v>156</v>
      </c>
      <c r="H32" s="93">
        <v>3</v>
      </c>
      <c r="I32" s="91" t="s">
        <v>13</v>
      </c>
      <c r="J32" s="91" t="s">
        <v>1137</v>
      </c>
      <c r="K32" s="29" t="s">
        <v>1204</v>
      </c>
      <c r="L32" s="29" t="s">
        <v>1205</v>
      </c>
      <c r="M32" s="29" t="s">
        <v>1206</v>
      </c>
      <c r="N32" s="29" t="s">
        <v>1207</v>
      </c>
      <c r="O32" s="92"/>
      <c r="P32" s="92"/>
      <c r="Q32" s="32"/>
    </row>
    <row r="33" spans="1:17" ht="31">
      <c r="A33" s="68"/>
      <c r="B33" s="68" t="str">
        <f t="shared" si="2"/>
        <v>3ART</v>
      </c>
      <c r="C33" s="129">
        <f t="shared" si="3"/>
        <v>3</v>
      </c>
      <c r="D33" s="116">
        <v>30</v>
      </c>
      <c r="E33" s="68" t="str">
        <f t="shared" si="1"/>
        <v>ART</v>
      </c>
      <c r="F33" s="34" t="s">
        <v>1208</v>
      </c>
      <c r="G33" s="29" t="s">
        <v>158</v>
      </c>
      <c r="H33" s="27">
        <v>3</v>
      </c>
      <c r="I33" s="28" t="s">
        <v>13</v>
      </c>
      <c r="J33" s="28" t="s">
        <v>1137</v>
      </c>
      <c r="K33" s="29" t="s">
        <v>1209</v>
      </c>
      <c r="L33" s="92"/>
      <c r="M33" s="92"/>
      <c r="N33" s="92"/>
      <c r="O33" s="92"/>
      <c r="P33" s="92"/>
      <c r="Q33" s="32"/>
    </row>
    <row r="34" spans="1:17" ht="31">
      <c r="A34" s="68"/>
      <c r="B34" s="68" t="str">
        <f t="shared" si="2"/>
        <v>4ART</v>
      </c>
      <c r="C34" s="129">
        <f t="shared" si="3"/>
        <v>4</v>
      </c>
      <c r="D34" s="24">
        <v>31</v>
      </c>
      <c r="E34" s="68" t="str">
        <f t="shared" ref="E34:E68" si="4">MID(F34,1,3)</f>
        <v>ART</v>
      </c>
      <c r="F34" s="38" t="s">
        <v>1210</v>
      </c>
      <c r="G34" s="29" t="s">
        <v>161</v>
      </c>
      <c r="H34" s="27">
        <v>4</v>
      </c>
      <c r="I34" s="28" t="s">
        <v>17</v>
      </c>
      <c r="J34" s="28" t="s">
        <v>30</v>
      </c>
      <c r="K34" s="29" t="s">
        <v>1211</v>
      </c>
      <c r="L34" s="92"/>
      <c r="M34" s="92"/>
      <c r="N34" s="92"/>
      <c r="O34" s="92"/>
      <c r="P34" s="92"/>
      <c r="Q34" s="32"/>
    </row>
    <row r="35" spans="1:17" ht="31">
      <c r="A35" s="68"/>
      <c r="B35" s="68" t="str">
        <f t="shared" ref="B35:B69" si="5">C35&amp;E35</f>
        <v>5ART</v>
      </c>
      <c r="C35" s="129">
        <f t="shared" si="3"/>
        <v>5</v>
      </c>
      <c r="D35" s="116">
        <v>32</v>
      </c>
      <c r="E35" s="68" t="str">
        <f t="shared" si="4"/>
        <v>ART</v>
      </c>
      <c r="F35" s="104" t="s">
        <v>1212</v>
      </c>
      <c r="G35" s="92" t="s">
        <v>1213</v>
      </c>
      <c r="H35" s="93">
        <v>4</v>
      </c>
      <c r="I35" s="110" t="s">
        <v>17</v>
      </c>
      <c r="J35" s="91" t="s">
        <v>30</v>
      </c>
      <c r="K35" s="29" t="s">
        <v>1214</v>
      </c>
      <c r="L35" s="29" t="s">
        <v>1215</v>
      </c>
      <c r="M35" s="92"/>
      <c r="N35" s="92"/>
      <c r="O35" s="92"/>
      <c r="P35" s="92"/>
      <c r="Q35" s="32"/>
    </row>
    <row r="36" spans="1:17" ht="31">
      <c r="A36" s="68"/>
      <c r="B36" s="68" t="str">
        <f t="shared" si="5"/>
        <v>1BAM</v>
      </c>
      <c r="C36" s="129">
        <f t="shared" si="3"/>
        <v>1</v>
      </c>
      <c r="D36" s="24">
        <v>33</v>
      </c>
      <c r="E36" s="68" t="str">
        <f t="shared" si="4"/>
        <v>BAM</v>
      </c>
      <c r="F36" s="104" t="s">
        <v>1216</v>
      </c>
      <c r="G36" s="92" t="s">
        <v>167</v>
      </c>
      <c r="H36" s="93">
        <v>3</v>
      </c>
      <c r="I36" s="91" t="s">
        <v>13</v>
      </c>
      <c r="J36" s="91" t="s">
        <v>1137</v>
      </c>
      <c r="K36" s="29" t="s">
        <v>1217</v>
      </c>
      <c r="L36" s="29" t="s">
        <v>1218</v>
      </c>
      <c r="M36" s="92"/>
      <c r="N36" s="92"/>
      <c r="O36" s="92"/>
      <c r="P36" s="92"/>
      <c r="Q36" s="32"/>
    </row>
    <row r="37" spans="1:17" ht="31">
      <c r="A37" s="68"/>
      <c r="B37" s="68" t="str">
        <f t="shared" si="5"/>
        <v>2BAM</v>
      </c>
      <c r="C37" s="129">
        <f t="shared" si="3"/>
        <v>2</v>
      </c>
      <c r="D37" s="116">
        <v>34</v>
      </c>
      <c r="E37" s="68" t="str">
        <f t="shared" si="4"/>
        <v>BAM</v>
      </c>
      <c r="F37" s="104" t="s">
        <v>1219</v>
      </c>
      <c r="G37" s="92" t="s">
        <v>169</v>
      </c>
      <c r="H37" s="93">
        <v>3</v>
      </c>
      <c r="I37" s="91" t="s">
        <v>13</v>
      </c>
      <c r="J37" s="91" t="s">
        <v>1137</v>
      </c>
      <c r="K37" s="29" t="s">
        <v>1217</v>
      </c>
      <c r="L37" s="29" t="s">
        <v>1220</v>
      </c>
      <c r="M37" s="92"/>
      <c r="N37" s="92"/>
      <c r="O37" s="92"/>
      <c r="P37" s="92"/>
      <c r="Q37" s="32"/>
    </row>
    <row r="38" spans="1:17" ht="31">
      <c r="A38" s="68"/>
      <c r="B38" s="68" t="str">
        <f t="shared" si="5"/>
        <v>3BAM</v>
      </c>
      <c r="C38" s="129">
        <f t="shared" si="3"/>
        <v>3</v>
      </c>
      <c r="D38" s="24">
        <v>35</v>
      </c>
      <c r="E38" s="68" t="str">
        <f t="shared" si="4"/>
        <v>BAM</v>
      </c>
      <c r="F38" s="104" t="s">
        <v>1221</v>
      </c>
      <c r="G38" s="92" t="s">
        <v>1222</v>
      </c>
      <c r="H38" s="93">
        <v>4</v>
      </c>
      <c r="I38" s="91" t="s">
        <v>17</v>
      </c>
      <c r="J38" s="91" t="s">
        <v>1137</v>
      </c>
      <c r="K38" s="29" t="s">
        <v>1223</v>
      </c>
      <c r="L38" s="29" t="s">
        <v>1224</v>
      </c>
      <c r="M38" s="92"/>
      <c r="N38" s="92"/>
      <c r="O38" s="92"/>
      <c r="P38" s="92"/>
      <c r="Q38" s="32"/>
    </row>
    <row r="39" spans="1:17" ht="77.5">
      <c r="A39" s="68"/>
      <c r="B39" s="68" t="str">
        <f t="shared" si="5"/>
        <v>4BAM</v>
      </c>
      <c r="C39" s="129">
        <f t="shared" si="3"/>
        <v>4</v>
      </c>
      <c r="D39" s="116">
        <v>36</v>
      </c>
      <c r="E39" s="68" t="str">
        <f t="shared" si="4"/>
        <v>BAM</v>
      </c>
      <c r="F39" s="104" t="s">
        <v>1225</v>
      </c>
      <c r="G39" s="92" t="s">
        <v>171</v>
      </c>
      <c r="H39" s="93">
        <v>5</v>
      </c>
      <c r="I39" s="91" t="s">
        <v>24</v>
      </c>
      <c r="J39" s="91" t="s">
        <v>30</v>
      </c>
      <c r="K39" s="29" t="s">
        <v>1226</v>
      </c>
      <c r="L39" s="29" t="s">
        <v>1227</v>
      </c>
      <c r="M39" s="29" t="s">
        <v>1228</v>
      </c>
      <c r="N39" s="92"/>
      <c r="O39" s="92"/>
      <c r="P39" s="92"/>
      <c r="Q39" s="32"/>
    </row>
    <row r="40" spans="1:17" ht="31">
      <c r="A40" s="68"/>
      <c r="B40" s="68" t="str">
        <f t="shared" si="5"/>
        <v>1BTP</v>
      </c>
      <c r="C40" s="129">
        <f t="shared" si="3"/>
        <v>1</v>
      </c>
      <c r="D40" s="24">
        <v>37</v>
      </c>
      <c r="E40" s="68" t="str">
        <f t="shared" si="4"/>
        <v>BTP</v>
      </c>
      <c r="F40" s="34" t="s">
        <v>1229</v>
      </c>
      <c r="G40" s="29" t="s">
        <v>183</v>
      </c>
      <c r="H40" s="27">
        <v>2</v>
      </c>
      <c r="I40" s="28" t="s">
        <v>29</v>
      </c>
      <c r="J40" s="28" t="s">
        <v>1137</v>
      </c>
      <c r="K40" s="29" t="s">
        <v>1230</v>
      </c>
      <c r="L40" s="92"/>
      <c r="M40" s="92"/>
      <c r="N40" s="92"/>
      <c r="O40" s="92"/>
      <c r="P40" s="92"/>
      <c r="Q40" s="32"/>
    </row>
    <row r="41" spans="1:17" ht="31">
      <c r="A41" s="68"/>
      <c r="B41" s="68" t="str">
        <f t="shared" si="5"/>
        <v>2BTP</v>
      </c>
      <c r="C41" s="68">
        <f t="shared" ref="C41:C98" si="6">IF(E41=E40,C40+1,1)</f>
        <v>2</v>
      </c>
      <c r="D41" s="116">
        <v>38</v>
      </c>
      <c r="E41" s="68" t="str">
        <f t="shared" si="4"/>
        <v>BTP</v>
      </c>
      <c r="F41" s="34" t="s">
        <v>1231</v>
      </c>
      <c r="G41" s="29" t="s">
        <v>254</v>
      </c>
      <c r="H41" s="27">
        <v>3</v>
      </c>
      <c r="I41" s="28" t="s">
        <v>13</v>
      </c>
      <c r="J41" s="28" t="s">
        <v>1137</v>
      </c>
      <c r="K41" s="29" t="s">
        <v>1232</v>
      </c>
      <c r="L41" s="92"/>
      <c r="M41" s="92"/>
      <c r="N41" s="92"/>
      <c r="O41" s="92"/>
      <c r="P41" s="92"/>
      <c r="Q41" s="32"/>
    </row>
    <row r="42" spans="1:17" ht="31">
      <c r="A42" s="68"/>
      <c r="B42" s="68" t="str">
        <f t="shared" si="5"/>
        <v>3BTP</v>
      </c>
      <c r="C42" s="68">
        <f t="shared" si="6"/>
        <v>3</v>
      </c>
      <c r="D42" s="24">
        <v>39</v>
      </c>
      <c r="E42" s="68" t="str">
        <f t="shared" si="4"/>
        <v>BTP</v>
      </c>
      <c r="F42" s="34" t="s">
        <v>1233</v>
      </c>
      <c r="G42" s="29" t="s">
        <v>256</v>
      </c>
      <c r="H42" s="27">
        <v>3</v>
      </c>
      <c r="I42" s="39" t="s">
        <v>13</v>
      </c>
      <c r="J42" s="28" t="s">
        <v>1137</v>
      </c>
      <c r="K42" s="29" t="s">
        <v>1234</v>
      </c>
      <c r="L42" s="92"/>
      <c r="M42" s="92"/>
      <c r="N42" s="92"/>
      <c r="O42" s="92"/>
      <c r="P42" s="92"/>
      <c r="Q42" s="32"/>
    </row>
    <row r="43" spans="1:17" ht="31">
      <c r="A43" s="68"/>
      <c r="B43" s="68" t="str">
        <f t="shared" si="5"/>
        <v>4BTP</v>
      </c>
      <c r="C43" s="68">
        <f t="shared" si="6"/>
        <v>4</v>
      </c>
      <c r="D43" s="116">
        <v>40</v>
      </c>
      <c r="E43" s="68" t="str">
        <f t="shared" si="4"/>
        <v>BTP</v>
      </c>
      <c r="F43" s="34" t="s">
        <v>1235</v>
      </c>
      <c r="G43" s="29" t="s">
        <v>258</v>
      </c>
      <c r="H43" s="27">
        <v>3</v>
      </c>
      <c r="I43" s="39" t="s">
        <v>13</v>
      </c>
      <c r="J43" s="28" t="s">
        <v>1137</v>
      </c>
      <c r="K43" s="29" t="s">
        <v>1236</v>
      </c>
      <c r="L43" s="92"/>
      <c r="M43" s="92"/>
      <c r="N43" s="92"/>
      <c r="O43" s="92"/>
      <c r="P43" s="92"/>
      <c r="Q43" s="32"/>
    </row>
    <row r="44" spans="1:17" ht="31">
      <c r="A44" s="68"/>
      <c r="B44" s="68" t="str">
        <f t="shared" si="5"/>
        <v>5BTP</v>
      </c>
      <c r="C44" s="68">
        <f t="shared" si="6"/>
        <v>5</v>
      </c>
      <c r="D44" s="24">
        <v>41</v>
      </c>
      <c r="E44" s="68" t="str">
        <f t="shared" si="4"/>
        <v>BTP</v>
      </c>
      <c r="F44" s="34" t="s">
        <v>1237</v>
      </c>
      <c r="G44" s="40" t="s">
        <v>187</v>
      </c>
      <c r="H44" s="27">
        <v>3</v>
      </c>
      <c r="I44" s="39" t="s">
        <v>13</v>
      </c>
      <c r="J44" s="28" t="s">
        <v>1137</v>
      </c>
      <c r="K44" s="29" t="s">
        <v>1238</v>
      </c>
      <c r="L44" s="92"/>
      <c r="M44" s="92"/>
      <c r="N44" s="92"/>
      <c r="O44" s="92"/>
      <c r="P44" s="92"/>
      <c r="Q44" s="32"/>
    </row>
    <row r="45" spans="1:17" ht="31">
      <c r="A45" s="68"/>
      <c r="B45" s="68" t="str">
        <f t="shared" si="5"/>
        <v>6BTP</v>
      </c>
      <c r="C45" s="68">
        <f t="shared" si="6"/>
        <v>6</v>
      </c>
      <c r="D45" s="116">
        <v>42</v>
      </c>
      <c r="E45" s="68" t="str">
        <f t="shared" si="4"/>
        <v>BTP</v>
      </c>
      <c r="F45" s="34" t="s">
        <v>1239</v>
      </c>
      <c r="G45" s="40" t="s">
        <v>1240</v>
      </c>
      <c r="H45" s="27">
        <v>3</v>
      </c>
      <c r="I45" s="39" t="s">
        <v>13</v>
      </c>
      <c r="J45" s="28" t="s">
        <v>1137</v>
      </c>
      <c r="K45" s="29" t="s">
        <v>1236</v>
      </c>
      <c r="L45" s="92"/>
      <c r="M45" s="92"/>
      <c r="N45" s="92"/>
      <c r="O45" s="92"/>
      <c r="P45" s="92"/>
      <c r="Q45" s="32"/>
    </row>
    <row r="46" spans="1:17" ht="31">
      <c r="A46" s="68"/>
      <c r="B46" s="68" t="str">
        <f t="shared" si="5"/>
        <v>7BTP</v>
      </c>
      <c r="C46" s="68">
        <f t="shared" si="6"/>
        <v>7</v>
      </c>
      <c r="D46" s="24">
        <v>43</v>
      </c>
      <c r="E46" s="68" t="str">
        <f t="shared" si="4"/>
        <v>BTP</v>
      </c>
      <c r="F46" s="34" t="s">
        <v>1241</v>
      </c>
      <c r="G46" s="29" t="s">
        <v>189</v>
      </c>
      <c r="H46" s="27">
        <v>4</v>
      </c>
      <c r="I46" s="28" t="s">
        <v>17</v>
      </c>
      <c r="J46" s="28" t="s">
        <v>1137</v>
      </c>
      <c r="K46" s="29" t="s">
        <v>1242</v>
      </c>
      <c r="L46" s="92"/>
      <c r="M46" s="92"/>
      <c r="N46" s="92"/>
      <c r="O46" s="92"/>
      <c r="P46" s="92"/>
      <c r="Q46" s="32"/>
    </row>
    <row r="47" spans="1:17" ht="31">
      <c r="A47" s="68"/>
      <c r="B47" s="68" t="str">
        <f t="shared" si="5"/>
        <v>8BTP</v>
      </c>
      <c r="C47" s="68">
        <f t="shared" si="6"/>
        <v>8</v>
      </c>
      <c r="D47" s="116">
        <v>44</v>
      </c>
      <c r="E47" s="68" t="str">
        <f t="shared" si="4"/>
        <v>BTP</v>
      </c>
      <c r="F47" s="34" t="s">
        <v>1243</v>
      </c>
      <c r="G47" s="29" t="s">
        <v>191</v>
      </c>
      <c r="H47" s="27">
        <v>4</v>
      </c>
      <c r="I47" s="28" t="s">
        <v>17</v>
      </c>
      <c r="J47" s="28" t="s">
        <v>1137</v>
      </c>
      <c r="K47" s="29" t="s">
        <v>1244</v>
      </c>
      <c r="L47" s="92"/>
      <c r="M47" s="92"/>
      <c r="N47" s="92"/>
      <c r="O47" s="92"/>
      <c r="P47" s="92"/>
      <c r="Q47" s="32"/>
    </row>
    <row r="48" spans="1:17" ht="46.5">
      <c r="A48" s="68"/>
      <c r="B48" s="68" t="str">
        <f t="shared" si="5"/>
        <v>9BTP</v>
      </c>
      <c r="C48" s="68">
        <f t="shared" si="6"/>
        <v>9</v>
      </c>
      <c r="D48" s="24">
        <v>45</v>
      </c>
      <c r="E48" s="68" t="str">
        <f t="shared" si="4"/>
        <v>BTP</v>
      </c>
      <c r="F48" s="34" t="s">
        <v>1245</v>
      </c>
      <c r="G48" s="29" t="s">
        <v>197</v>
      </c>
      <c r="H48" s="27">
        <v>4</v>
      </c>
      <c r="I48" s="28" t="s">
        <v>17</v>
      </c>
      <c r="J48" s="28" t="s">
        <v>30</v>
      </c>
      <c r="K48" s="29" t="s">
        <v>1246</v>
      </c>
      <c r="L48" s="92"/>
      <c r="M48" s="92"/>
      <c r="N48" s="92"/>
      <c r="O48" s="92"/>
      <c r="P48" s="92"/>
      <c r="Q48" s="32"/>
    </row>
    <row r="49" spans="1:17" ht="77.5">
      <c r="A49" s="68"/>
      <c r="B49" s="68" t="str">
        <f t="shared" si="5"/>
        <v>10BTP</v>
      </c>
      <c r="C49" s="68">
        <f t="shared" si="6"/>
        <v>10</v>
      </c>
      <c r="D49" s="116">
        <v>46</v>
      </c>
      <c r="E49" s="68" t="str">
        <f t="shared" si="4"/>
        <v>BTP</v>
      </c>
      <c r="F49" s="104" t="s">
        <v>1247</v>
      </c>
      <c r="G49" s="92" t="s">
        <v>193</v>
      </c>
      <c r="H49" s="93">
        <v>4</v>
      </c>
      <c r="I49" s="91" t="s">
        <v>17</v>
      </c>
      <c r="J49" s="91" t="s">
        <v>1137</v>
      </c>
      <c r="K49" s="29" t="s">
        <v>1248</v>
      </c>
      <c r="L49" s="29" t="s">
        <v>1249</v>
      </c>
      <c r="M49" s="92"/>
      <c r="N49" s="92"/>
      <c r="O49" s="92"/>
      <c r="P49" s="92"/>
      <c r="Q49" s="32"/>
    </row>
    <row r="50" spans="1:17" ht="31">
      <c r="A50" s="68"/>
      <c r="B50" s="68" t="str">
        <f t="shared" si="5"/>
        <v>11BTP</v>
      </c>
      <c r="C50" s="68">
        <f t="shared" si="6"/>
        <v>11</v>
      </c>
      <c r="D50" s="24">
        <v>47</v>
      </c>
      <c r="E50" s="68" t="str">
        <f t="shared" si="4"/>
        <v>BTP</v>
      </c>
      <c r="F50" s="34" t="s">
        <v>1250</v>
      </c>
      <c r="G50" s="29" t="s">
        <v>200</v>
      </c>
      <c r="H50" s="27">
        <v>4</v>
      </c>
      <c r="I50" s="28" t="s">
        <v>17</v>
      </c>
      <c r="J50" s="28" t="s">
        <v>1137</v>
      </c>
      <c r="K50" s="29" t="s">
        <v>1251</v>
      </c>
      <c r="L50" s="92"/>
      <c r="M50" s="92"/>
      <c r="N50" s="92"/>
      <c r="O50" s="92"/>
      <c r="P50" s="92"/>
      <c r="Q50" s="32"/>
    </row>
    <row r="51" spans="1:17" ht="31">
      <c r="A51" s="68"/>
      <c r="B51" s="68" t="str">
        <f t="shared" si="5"/>
        <v>12BTP</v>
      </c>
      <c r="C51" s="68">
        <f t="shared" si="6"/>
        <v>12</v>
      </c>
      <c r="D51" s="116">
        <v>48</v>
      </c>
      <c r="E51" s="68" t="str">
        <f t="shared" si="4"/>
        <v>BTP</v>
      </c>
      <c r="F51" s="34" t="s">
        <v>1252</v>
      </c>
      <c r="G51" s="29" t="s">
        <v>262</v>
      </c>
      <c r="H51" s="27">
        <v>4</v>
      </c>
      <c r="I51" s="39" t="s">
        <v>17</v>
      </c>
      <c r="J51" s="28" t="s">
        <v>1137</v>
      </c>
      <c r="K51" s="29" t="s">
        <v>1143</v>
      </c>
      <c r="L51" s="92"/>
      <c r="M51" s="92"/>
      <c r="N51" s="92"/>
      <c r="O51" s="92"/>
      <c r="P51" s="92"/>
      <c r="Q51" s="32"/>
    </row>
    <row r="52" spans="1:17" ht="62">
      <c r="A52" s="68"/>
      <c r="B52" s="68" t="str">
        <f t="shared" si="5"/>
        <v>13BTP</v>
      </c>
      <c r="C52" s="68">
        <f t="shared" si="6"/>
        <v>13</v>
      </c>
      <c r="D52" s="24">
        <v>49</v>
      </c>
      <c r="E52" s="68" t="str">
        <f t="shared" si="4"/>
        <v>BTP</v>
      </c>
      <c r="F52" s="104" t="s">
        <v>1253</v>
      </c>
      <c r="G52" s="92" t="s">
        <v>208</v>
      </c>
      <c r="H52" s="93">
        <v>5</v>
      </c>
      <c r="I52" s="91" t="s">
        <v>24</v>
      </c>
      <c r="J52" s="91" t="s">
        <v>30</v>
      </c>
      <c r="K52" s="29" t="s">
        <v>1254</v>
      </c>
      <c r="L52" s="29" t="s">
        <v>1255</v>
      </c>
      <c r="M52" s="92"/>
      <c r="N52" s="92"/>
      <c r="O52" s="92"/>
      <c r="P52" s="92"/>
      <c r="Q52" s="32"/>
    </row>
    <row r="53" spans="1:17" ht="62">
      <c r="A53" s="68"/>
      <c r="B53" s="68" t="str">
        <f t="shared" si="5"/>
        <v>14BTP</v>
      </c>
      <c r="C53" s="68">
        <f t="shared" si="6"/>
        <v>14</v>
      </c>
      <c r="D53" s="116">
        <v>50</v>
      </c>
      <c r="E53" s="68" t="str">
        <f t="shared" si="4"/>
        <v>BTP</v>
      </c>
      <c r="F53" s="104" t="s">
        <v>1256</v>
      </c>
      <c r="G53" s="92" t="s">
        <v>214</v>
      </c>
      <c r="H53" s="93">
        <v>5</v>
      </c>
      <c r="I53" s="91" t="s">
        <v>24</v>
      </c>
      <c r="J53" s="91" t="s">
        <v>30</v>
      </c>
      <c r="K53" s="29" t="s">
        <v>1257</v>
      </c>
      <c r="L53" s="29" t="s">
        <v>1258</v>
      </c>
      <c r="M53" s="29" t="s">
        <v>1259</v>
      </c>
      <c r="N53" s="92"/>
      <c r="O53" s="92"/>
      <c r="P53" s="92"/>
      <c r="Q53" s="32"/>
    </row>
    <row r="54" spans="1:17" ht="77.5">
      <c r="A54" s="68"/>
      <c r="B54" s="68" t="str">
        <f t="shared" si="5"/>
        <v>15BTP</v>
      </c>
      <c r="C54" s="68">
        <f t="shared" si="6"/>
        <v>15</v>
      </c>
      <c r="D54" s="24">
        <v>51</v>
      </c>
      <c r="E54" s="68" t="str">
        <f t="shared" si="4"/>
        <v>BTP</v>
      </c>
      <c r="F54" s="104" t="s">
        <v>1260</v>
      </c>
      <c r="G54" s="92" t="s">
        <v>216</v>
      </c>
      <c r="H54" s="93">
        <v>5</v>
      </c>
      <c r="I54" s="91" t="s">
        <v>24</v>
      </c>
      <c r="J54" s="91" t="s">
        <v>30</v>
      </c>
      <c r="K54" s="29" t="s">
        <v>1261</v>
      </c>
      <c r="L54" s="29" t="s">
        <v>1262</v>
      </c>
      <c r="M54" s="29" t="s">
        <v>1263</v>
      </c>
      <c r="N54" s="92"/>
      <c r="O54" s="92"/>
      <c r="P54" s="92"/>
      <c r="Q54" s="32"/>
    </row>
    <row r="55" spans="1:17" ht="62">
      <c r="A55" s="68"/>
      <c r="B55" s="68" t="str">
        <f t="shared" si="5"/>
        <v>16BTP</v>
      </c>
      <c r="C55" s="68">
        <f t="shared" si="6"/>
        <v>16</v>
      </c>
      <c r="D55" s="116">
        <v>52</v>
      </c>
      <c r="E55" s="68" t="str">
        <f t="shared" si="4"/>
        <v>BTP</v>
      </c>
      <c r="F55" s="104" t="s">
        <v>1264</v>
      </c>
      <c r="G55" s="98" t="s">
        <v>204</v>
      </c>
      <c r="H55" s="93">
        <v>5</v>
      </c>
      <c r="I55" s="91" t="s">
        <v>24</v>
      </c>
      <c r="J55" s="91" t="s">
        <v>30</v>
      </c>
      <c r="K55" s="29" t="s">
        <v>1265</v>
      </c>
      <c r="L55" s="29" t="s">
        <v>1266</v>
      </c>
      <c r="M55" s="92"/>
      <c r="N55" s="92"/>
      <c r="O55" s="92"/>
      <c r="P55" s="92"/>
      <c r="Q55" s="32"/>
    </row>
    <row r="56" spans="1:17" ht="62">
      <c r="A56" s="68"/>
      <c r="B56" s="68" t="str">
        <f t="shared" si="5"/>
        <v>17BTP</v>
      </c>
      <c r="C56" s="68">
        <f t="shared" si="6"/>
        <v>17</v>
      </c>
      <c r="D56" s="24">
        <v>53</v>
      </c>
      <c r="E56" s="68" t="str">
        <f t="shared" si="4"/>
        <v>BTP</v>
      </c>
      <c r="F56" s="104" t="s">
        <v>1267</v>
      </c>
      <c r="G56" s="92" t="s">
        <v>219</v>
      </c>
      <c r="H56" s="93">
        <v>5</v>
      </c>
      <c r="I56" s="110" t="s">
        <v>24</v>
      </c>
      <c r="J56" s="91" t="s">
        <v>30</v>
      </c>
      <c r="K56" s="29" t="s">
        <v>1254</v>
      </c>
      <c r="L56" s="29" t="s">
        <v>1255</v>
      </c>
      <c r="M56" s="92"/>
      <c r="N56" s="92"/>
      <c r="O56" s="92"/>
      <c r="P56" s="92"/>
      <c r="Q56" s="32"/>
    </row>
    <row r="57" spans="1:17" ht="62">
      <c r="A57" s="68"/>
      <c r="B57" s="68" t="str">
        <f t="shared" si="5"/>
        <v>18BTP</v>
      </c>
      <c r="C57" s="68">
        <f t="shared" si="6"/>
        <v>18</v>
      </c>
      <c r="D57" s="116">
        <v>54</v>
      </c>
      <c r="E57" s="68" t="str">
        <f t="shared" si="4"/>
        <v>BTP</v>
      </c>
      <c r="F57" s="104" t="s">
        <v>1268</v>
      </c>
      <c r="G57" s="92" t="s">
        <v>221</v>
      </c>
      <c r="H57" s="93">
        <v>5</v>
      </c>
      <c r="I57" s="110" t="s">
        <v>24</v>
      </c>
      <c r="J57" s="91" t="s">
        <v>30</v>
      </c>
      <c r="K57" s="29" t="s">
        <v>1269</v>
      </c>
      <c r="L57" s="29" t="s">
        <v>1270</v>
      </c>
      <c r="M57" s="92"/>
      <c r="N57" s="92"/>
      <c r="O57" s="92"/>
      <c r="P57" s="92"/>
      <c r="Q57" s="32"/>
    </row>
    <row r="58" spans="1:17" ht="77.5">
      <c r="A58" s="68"/>
      <c r="B58" s="68" t="str">
        <f t="shared" si="5"/>
        <v>19BTP</v>
      </c>
      <c r="C58" s="68">
        <f t="shared" si="6"/>
        <v>19</v>
      </c>
      <c r="D58" s="24">
        <v>55</v>
      </c>
      <c r="E58" s="68" t="str">
        <f t="shared" si="4"/>
        <v>BTP</v>
      </c>
      <c r="F58" s="104" t="s">
        <v>1271</v>
      </c>
      <c r="G58" s="92" t="s">
        <v>223</v>
      </c>
      <c r="H58" s="93">
        <v>5</v>
      </c>
      <c r="I58" s="91" t="s">
        <v>24</v>
      </c>
      <c r="J58" s="91" t="s">
        <v>30</v>
      </c>
      <c r="K58" s="29" t="s">
        <v>1272</v>
      </c>
      <c r="L58" s="29" t="s">
        <v>1273</v>
      </c>
      <c r="M58" s="92"/>
      <c r="N58" s="92"/>
      <c r="O58" s="92"/>
      <c r="P58" s="92"/>
      <c r="Q58" s="32"/>
    </row>
    <row r="59" spans="1:17" ht="77.5">
      <c r="A59" s="68"/>
      <c r="B59" s="68" t="str">
        <f t="shared" si="5"/>
        <v>20BTP</v>
      </c>
      <c r="C59" s="68">
        <f t="shared" si="6"/>
        <v>20</v>
      </c>
      <c r="D59" s="116">
        <v>56</v>
      </c>
      <c r="E59" s="68" t="str">
        <f t="shared" si="4"/>
        <v>BTP</v>
      </c>
      <c r="F59" s="104" t="s">
        <v>1274</v>
      </c>
      <c r="G59" s="92" t="s">
        <v>225</v>
      </c>
      <c r="H59" s="93">
        <v>5</v>
      </c>
      <c r="I59" s="110" t="s">
        <v>24</v>
      </c>
      <c r="J59" s="91" t="s">
        <v>30</v>
      </c>
      <c r="K59" s="29" t="s">
        <v>1275</v>
      </c>
      <c r="L59" s="29" t="s">
        <v>1276</v>
      </c>
      <c r="M59" s="92"/>
      <c r="N59" s="92"/>
      <c r="O59" s="92"/>
      <c r="P59" s="92"/>
      <c r="Q59" s="32"/>
    </row>
    <row r="60" spans="1:17" ht="62">
      <c r="A60" s="68"/>
      <c r="B60" s="68" t="str">
        <f t="shared" si="5"/>
        <v>21BTP</v>
      </c>
      <c r="C60" s="68">
        <f t="shared" si="6"/>
        <v>21</v>
      </c>
      <c r="D60" s="24">
        <v>57</v>
      </c>
      <c r="E60" s="68" t="str">
        <f t="shared" si="4"/>
        <v>BTP</v>
      </c>
      <c r="F60" s="104" t="s">
        <v>1277</v>
      </c>
      <c r="G60" s="92" t="s">
        <v>227</v>
      </c>
      <c r="H60" s="93">
        <v>5</v>
      </c>
      <c r="I60" s="110" t="s">
        <v>24</v>
      </c>
      <c r="J60" s="91" t="s">
        <v>30</v>
      </c>
      <c r="K60" s="29" t="s">
        <v>1278</v>
      </c>
      <c r="L60" s="29" t="s">
        <v>1279</v>
      </c>
      <c r="M60" s="92"/>
      <c r="N60" s="92"/>
      <c r="O60" s="92"/>
      <c r="P60" s="92"/>
      <c r="Q60" s="32"/>
    </row>
    <row r="61" spans="1:17" ht="77.5">
      <c r="A61" s="68"/>
      <c r="B61" s="68" t="str">
        <f t="shared" si="5"/>
        <v>22BTP</v>
      </c>
      <c r="C61" s="68">
        <f t="shared" si="6"/>
        <v>22</v>
      </c>
      <c r="D61" s="116">
        <v>58</v>
      </c>
      <c r="E61" s="68" t="str">
        <f t="shared" si="4"/>
        <v>BTP</v>
      </c>
      <c r="F61" s="104" t="s">
        <v>1280</v>
      </c>
      <c r="G61" s="92" t="s">
        <v>233</v>
      </c>
      <c r="H61" s="93">
        <v>5</v>
      </c>
      <c r="I61" s="110" t="s">
        <v>24</v>
      </c>
      <c r="J61" s="91" t="s">
        <v>30</v>
      </c>
      <c r="K61" s="29" t="s">
        <v>1272</v>
      </c>
      <c r="L61" s="29" t="s">
        <v>1273</v>
      </c>
      <c r="M61" s="92"/>
      <c r="N61" s="92"/>
      <c r="O61" s="92"/>
      <c r="P61" s="92"/>
      <c r="Q61" s="32"/>
    </row>
    <row r="62" spans="1:17" ht="77.5">
      <c r="A62" s="68"/>
      <c r="B62" s="68" t="str">
        <f t="shared" si="5"/>
        <v>23BTP</v>
      </c>
      <c r="C62" s="68">
        <f t="shared" si="6"/>
        <v>23</v>
      </c>
      <c r="D62" s="24">
        <v>59</v>
      </c>
      <c r="E62" s="68" t="str">
        <f t="shared" si="4"/>
        <v>BTP</v>
      </c>
      <c r="F62" s="104" t="s">
        <v>1281</v>
      </c>
      <c r="G62" s="92" t="s">
        <v>229</v>
      </c>
      <c r="H62" s="93">
        <v>5</v>
      </c>
      <c r="I62" s="110" t="s">
        <v>24</v>
      </c>
      <c r="J62" s="91" t="s">
        <v>30</v>
      </c>
      <c r="K62" s="29" t="s">
        <v>1282</v>
      </c>
      <c r="L62" s="29" t="s">
        <v>1283</v>
      </c>
      <c r="M62" s="29" t="s">
        <v>1284</v>
      </c>
      <c r="N62" s="92"/>
      <c r="O62" s="92"/>
      <c r="P62" s="92"/>
      <c r="Q62" s="32"/>
    </row>
    <row r="63" spans="1:17" ht="77.5">
      <c r="A63" s="68"/>
      <c r="B63" s="68" t="str">
        <f t="shared" si="5"/>
        <v>24BTP</v>
      </c>
      <c r="C63" s="68">
        <f t="shared" si="6"/>
        <v>24</v>
      </c>
      <c r="D63" s="116">
        <v>60</v>
      </c>
      <c r="E63" s="68" t="str">
        <f t="shared" si="4"/>
        <v>BTP</v>
      </c>
      <c r="F63" s="104" t="s">
        <v>1285</v>
      </c>
      <c r="G63" s="92" t="s">
        <v>235</v>
      </c>
      <c r="H63" s="93">
        <v>5</v>
      </c>
      <c r="I63" s="110" t="s">
        <v>24</v>
      </c>
      <c r="J63" s="115" t="s">
        <v>30</v>
      </c>
      <c r="K63" s="29" t="s">
        <v>1286</v>
      </c>
      <c r="L63" s="29" t="s">
        <v>1287</v>
      </c>
      <c r="M63" s="29" t="s">
        <v>1288</v>
      </c>
      <c r="N63" s="92"/>
      <c r="O63" s="92"/>
      <c r="P63" s="92"/>
      <c r="Q63" s="32"/>
    </row>
    <row r="64" spans="1:17" ht="77.5">
      <c r="A64" s="68"/>
      <c r="B64" s="68" t="str">
        <f t="shared" si="5"/>
        <v>25BTP</v>
      </c>
      <c r="C64" s="68">
        <f t="shared" si="6"/>
        <v>25</v>
      </c>
      <c r="D64" s="24">
        <v>61</v>
      </c>
      <c r="E64" s="68" t="str">
        <f t="shared" si="4"/>
        <v>BTP</v>
      </c>
      <c r="F64" s="104" t="s">
        <v>1289</v>
      </c>
      <c r="G64" s="92" t="s">
        <v>237</v>
      </c>
      <c r="H64" s="93">
        <v>5</v>
      </c>
      <c r="I64" s="110" t="s">
        <v>24</v>
      </c>
      <c r="J64" s="115" t="s">
        <v>30</v>
      </c>
      <c r="K64" s="29" t="s">
        <v>1261</v>
      </c>
      <c r="L64" s="29" t="s">
        <v>1290</v>
      </c>
      <c r="M64" s="29" t="s">
        <v>1263</v>
      </c>
      <c r="N64" s="92"/>
      <c r="O64" s="92"/>
      <c r="P64" s="92"/>
      <c r="Q64" s="32"/>
    </row>
    <row r="65" spans="1:17" ht="62">
      <c r="A65" s="68"/>
      <c r="B65" s="68" t="str">
        <f t="shared" si="5"/>
        <v>26BTP</v>
      </c>
      <c r="C65" s="68">
        <f t="shared" si="6"/>
        <v>26</v>
      </c>
      <c r="D65" s="116">
        <v>62</v>
      </c>
      <c r="E65" s="68" t="str">
        <f t="shared" si="4"/>
        <v>BTP</v>
      </c>
      <c r="F65" s="111" t="s">
        <v>1291</v>
      </c>
      <c r="G65" s="112" t="s">
        <v>239</v>
      </c>
      <c r="H65" s="93">
        <v>5</v>
      </c>
      <c r="I65" s="110" t="s">
        <v>24</v>
      </c>
      <c r="J65" s="115" t="s">
        <v>30</v>
      </c>
      <c r="K65" s="29" t="s">
        <v>1292</v>
      </c>
      <c r="L65" s="29" t="s">
        <v>1270</v>
      </c>
      <c r="M65" s="92"/>
      <c r="N65" s="92"/>
      <c r="O65" s="92"/>
      <c r="P65" s="92"/>
      <c r="Q65" s="32"/>
    </row>
    <row r="66" spans="1:17" ht="93">
      <c r="A66" s="68"/>
      <c r="B66" s="68" t="str">
        <f t="shared" si="5"/>
        <v>27BTP</v>
      </c>
      <c r="C66" s="68">
        <f t="shared" si="6"/>
        <v>27</v>
      </c>
      <c r="D66" s="24">
        <v>63</v>
      </c>
      <c r="E66" s="68" t="str">
        <f t="shared" si="4"/>
        <v>BTP</v>
      </c>
      <c r="F66" s="111" t="s">
        <v>1293</v>
      </c>
      <c r="G66" s="112" t="s">
        <v>210</v>
      </c>
      <c r="H66" s="113">
        <v>5</v>
      </c>
      <c r="I66" s="114" t="s">
        <v>24</v>
      </c>
      <c r="J66" s="115" t="s">
        <v>30</v>
      </c>
      <c r="K66" s="29" t="s">
        <v>1294</v>
      </c>
      <c r="L66" s="29" t="s">
        <v>1295</v>
      </c>
      <c r="M66" s="29" t="s">
        <v>1296</v>
      </c>
      <c r="N66" s="92"/>
      <c r="O66" s="92"/>
      <c r="P66" s="92"/>
      <c r="Q66" s="32"/>
    </row>
    <row r="67" spans="1:17" ht="31">
      <c r="A67" s="68"/>
      <c r="B67" s="68" t="str">
        <f t="shared" si="5"/>
        <v>1CIP</v>
      </c>
      <c r="C67" s="68">
        <f t="shared" si="6"/>
        <v>1</v>
      </c>
      <c r="D67" s="116">
        <v>64</v>
      </c>
      <c r="E67" s="68" t="str">
        <f t="shared" si="4"/>
        <v>CIP</v>
      </c>
      <c r="F67" s="34" t="s">
        <v>1297</v>
      </c>
      <c r="G67" s="37" t="s">
        <v>294</v>
      </c>
      <c r="H67" s="27">
        <v>4</v>
      </c>
      <c r="I67" s="28" t="s">
        <v>17</v>
      </c>
      <c r="J67" s="28" t="s">
        <v>1137</v>
      </c>
      <c r="K67" s="29" t="s">
        <v>1298</v>
      </c>
      <c r="L67" s="92"/>
      <c r="M67" s="92"/>
      <c r="N67" s="92"/>
      <c r="O67" s="92"/>
      <c r="P67" s="92"/>
      <c r="Q67" s="32"/>
    </row>
    <row r="68" spans="1:17" ht="62">
      <c r="A68" s="68"/>
      <c r="B68" s="68" t="str">
        <f t="shared" si="5"/>
        <v>2CIP</v>
      </c>
      <c r="C68" s="68">
        <f t="shared" si="6"/>
        <v>2</v>
      </c>
      <c r="D68" s="24">
        <v>65</v>
      </c>
      <c r="E68" s="68" t="str">
        <f t="shared" si="4"/>
        <v>CIP</v>
      </c>
      <c r="F68" s="104" t="s">
        <v>1299</v>
      </c>
      <c r="G68" s="92" t="s">
        <v>270</v>
      </c>
      <c r="H68" s="93">
        <v>5</v>
      </c>
      <c r="I68" s="91" t="s">
        <v>24</v>
      </c>
      <c r="J68" s="91" t="s">
        <v>30</v>
      </c>
      <c r="K68" s="29" t="s">
        <v>1300</v>
      </c>
      <c r="L68" s="29" t="s">
        <v>1301</v>
      </c>
      <c r="M68" s="92"/>
      <c r="N68" s="92"/>
      <c r="O68" s="92"/>
      <c r="P68" s="92"/>
      <c r="Q68" s="31"/>
    </row>
    <row r="69" spans="1:17" ht="62">
      <c r="A69" s="68"/>
      <c r="B69" s="68" t="str">
        <f t="shared" si="5"/>
        <v>3CIP</v>
      </c>
      <c r="C69" s="68">
        <f t="shared" si="6"/>
        <v>3</v>
      </c>
      <c r="D69" s="116">
        <v>66</v>
      </c>
      <c r="E69" s="68" t="str">
        <f t="shared" ref="E69:E100" si="7">MID(F69,1,3)</f>
        <v>CIP</v>
      </c>
      <c r="F69" s="104" t="s">
        <v>1302</v>
      </c>
      <c r="G69" s="92" t="s">
        <v>272</v>
      </c>
      <c r="H69" s="93">
        <v>5</v>
      </c>
      <c r="I69" s="91" t="s">
        <v>24</v>
      </c>
      <c r="J69" s="91" t="s">
        <v>30</v>
      </c>
      <c r="K69" s="29" t="s">
        <v>1303</v>
      </c>
      <c r="L69" s="29" t="s">
        <v>1304</v>
      </c>
      <c r="M69" s="92"/>
      <c r="N69" s="92"/>
      <c r="O69" s="92"/>
      <c r="P69" s="92"/>
      <c r="Q69" s="32"/>
    </row>
    <row r="70" spans="1:17" ht="77.5">
      <c r="A70" s="68"/>
      <c r="B70" s="68" t="str">
        <f t="shared" ref="B70:B100" si="8">C70&amp;E70</f>
        <v>4CIP</v>
      </c>
      <c r="C70" s="68">
        <f t="shared" si="6"/>
        <v>4</v>
      </c>
      <c r="D70" s="24">
        <v>67</v>
      </c>
      <c r="E70" s="68" t="str">
        <f t="shared" si="7"/>
        <v>CIP</v>
      </c>
      <c r="F70" s="104" t="s">
        <v>1305</v>
      </c>
      <c r="G70" s="92" t="s">
        <v>274</v>
      </c>
      <c r="H70" s="93">
        <v>5</v>
      </c>
      <c r="I70" s="91" t="s">
        <v>24</v>
      </c>
      <c r="J70" s="91" t="s">
        <v>30</v>
      </c>
      <c r="K70" s="29" t="s">
        <v>1306</v>
      </c>
      <c r="L70" s="37" t="s">
        <v>1307</v>
      </c>
      <c r="M70" s="37" t="s">
        <v>1308</v>
      </c>
      <c r="N70" s="92"/>
      <c r="O70" s="92"/>
      <c r="P70" s="92"/>
      <c r="Q70" s="32"/>
    </row>
    <row r="71" spans="1:17" ht="77.5">
      <c r="A71" s="68"/>
      <c r="B71" s="68" t="str">
        <f t="shared" si="8"/>
        <v>5CIP</v>
      </c>
      <c r="C71" s="68">
        <f t="shared" si="6"/>
        <v>5</v>
      </c>
      <c r="D71" s="116">
        <v>68</v>
      </c>
      <c r="E71" s="68" t="str">
        <f t="shared" si="7"/>
        <v>CIP</v>
      </c>
      <c r="F71" s="104" t="s">
        <v>1309</v>
      </c>
      <c r="G71" s="92" t="s">
        <v>276</v>
      </c>
      <c r="H71" s="93">
        <v>5</v>
      </c>
      <c r="I71" s="91" t="s">
        <v>24</v>
      </c>
      <c r="J71" s="91" t="s">
        <v>30</v>
      </c>
      <c r="K71" s="29" t="s">
        <v>1310</v>
      </c>
      <c r="L71" s="29" t="s">
        <v>1311</v>
      </c>
      <c r="M71" s="29" t="s">
        <v>1312</v>
      </c>
      <c r="N71" s="92"/>
      <c r="O71" s="92"/>
      <c r="P71" s="92"/>
      <c r="Q71" s="33"/>
    </row>
    <row r="72" spans="1:17" ht="62">
      <c r="A72" s="68"/>
      <c r="B72" s="68" t="str">
        <f t="shared" si="8"/>
        <v>6CIP</v>
      </c>
      <c r="C72" s="68">
        <f t="shared" si="6"/>
        <v>6</v>
      </c>
      <c r="D72" s="24">
        <v>69</v>
      </c>
      <c r="E72" s="68" t="str">
        <f t="shared" si="7"/>
        <v>CIP</v>
      </c>
      <c r="F72" s="104" t="s">
        <v>1313</v>
      </c>
      <c r="G72" s="92" t="s">
        <v>278</v>
      </c>
      <c r="H72" s="93">
        <v>5</v>
      </c>
      <c r="I72" s="91" t="s">
        <v>24</v>
      </c>
      <c r="J72" s="91" t="s">
        <v>30</v>
      </c>
      <c r="K72" s="37" t="s">
        <v>1314</v>
      </c>
      <c r="L72" s="29" t="s">
        <v>1304</v>
      </c>
      <c r="M72" s="108"/>
      <c r="N72" s="108"/>
      <c r="O72" s="108"/>
      <c r="P72" s="108"/>
      <c r="Q72" s="33"/>
    </row>
    <row r="73" spans="1:17" ht="62">
      <c r="A73" s="68"/>
      <c r="B73" s="68" t="str">
        <f t="shared" si="8"/>
        <v>7CIP</v>
      </c>
      <c r="C73" s="68">
        <f t="shared" si="6"/>
        <v>7</v>
      </c>
      <c r="D73" s="116">
        <v>70</v>
      </c>
      <c r="E73" s="68" t="str">
        <f t="shared" si="7"/>
        <v>CIP</v>
      </c>
      <c r="F73" s="104" t="s">
        <v>1315</v>
      </c>
      <c r="G73" s="92" t="s">
        <v>282</v>
      </c>
      <c r="H73" s="93">
        <v>5</v>
      </c>
      <c r="I73" s="91" t="s">
        <v>24</v>
      </c>
      <c r="J73" s="91" t="s">
        <v>30</v>
      </c>
      <c r="K73" s="29" t="s">
        <v>1300</v>
      </c>
      <c r="L73" s="29" t="s">
        <v>1316</v>
      </c>
      <c r="M73" s="92"/>
      <c r="N73" s="92"/>
      <c r="O73" s="92"/>
      <c r="P73" s="92"/>
      <c r="Q73" s="33"/>
    </row>
    <row r="74" spans="1:17" ht="62">
      <c r="A74" s="68"/>
      <c r="B74" s="68" t="str">
        <f t="shared" si="8"/>
        <v>8CIP</v>
      </c>
      <c r="C74" s="68">
        <f t="shared" si="6"/>
        <v>8</v>
      </c>
      <c r="D74" s="24">
        <v>71</v>
      </c>
      <c r="E74" s="68" t="str">
        <f t="shared" si="7"/>
        <v>CIP</v>
      </c>
      <c r="F74" s="104" t="s">
        <v>1317</v>
      </c>
      <c r="G74" s="108" t="s">
        <v>296</v>
      </c>
      <c r="H74" s="93">
        <v>5</v>
      </c>
      <c r="I74" s="110" t="s">
        <v>24</v>
      </c>
      <c r="J74" s="91" t="s">
        <v>30</v>
      </c>
      <c r="K74" s="29" t="s">
        <v>1318</v>
      </c>
      <c r="L74" s="29" t="s">
        <v>1319</v>
      </c>
      <c r="M74" s="92"/>
      <c r="N74" s="92"/>
      <c r="O74" s="92"/>
      <c r="P74" s="92"/>
      <c r="Q74" s="33"/>
    </row>
    <row r="75" spans="1:17" ht="31">
      <c r="A75" s="68"/>
      <c r="B75" s="68" t="str">
        <f t="shared" si="8"/>
        <v>1CML</v>
      </c>
      <c r="C75" s="68">
        <f t="shared" si="6"/>
        <v>1</v>
      </c>
      <c r="D75" s="116">
        <v>72</v>
      </c>
      <c r="E75" s="68" t="str">
        <f t="shared" si="7"/>
        <v>CML</v>
      </c>
      <c r="F75" s="38" t="s">
        <v>1320</v>
      </c>
      <c r="G75" s="29" t="s">
        <v>301</v>
      </c>
      <c r="H75" s="27">
        <v>2</v>
      </c>
      <c r="I75" s="28" t="s">
        <v>29</v>
      </c>
      <c r="J75" s="28" t="s">
        <v>1137</v>
      </c>
      <c r="K75" s="29" t="s">
        <v>1321</v>
      </c>
      <c r="L75" s="92"/>
      <c r="M75" s="92"/>
      <c r="N75" s="92"/>
      <c r="O75" s="92"/>
      <c r="P75" s="92"/>
      <c r="Q75" s="32"/>
    </row>
    <row r="76" spans="1:17" ht="77.5">
      <c r="A76" s="68"/>
      <c r="B76" s="68" t="str">
        <f t="shared" si="8"/>
        <v>2CML</v>
      </c>
      <c r="C76" s="68">
        <f t="shared" si="6"/>
        <v>2</v>
      </c>
      <c r="D76" s="24">
        <v>73</v>
      </c>
      <c r="E76" s="68" t="str">
        <f t="shared" si="7"/>
        <v>CML</v>
      </c>
      <c r="F76" s="105" t="s">
        <v>1322</v>
      </c>
      <c r="G76" s="92" t="s">
        <v>304</v>
      </c>
      <c r="H76" s="93">
        <v>3</v>
      </c>
      <c r="I76" s="91" t="s">
        <v>13</v>
      </c>
      <c r="J76" s="91" t="s">
        <v>1137</v>
      </c>
      <c r="K76" s="29" t="s">
        <v>1323</v>
      </c>
      <c r="L76" s="41" t="s">
        <v>1324</v>
      </c>
      <c r="M76" s="92"/>
      <c r="N76" s="92"/>
      <c r="O76" s="92"/>
      <c r="P76" s="92"/>
      <c r="Q76" s="32"/>
    </row>
    <row r="77" spans="1:17" ht="31">
      <c r="A77" s="68"/>
      <c r="B77" s="68" t="str">
        <f t="shared" si="8"/>
        <v>3CML</v>
      </c>
      <c r="C77" s="68">
        <f t="shared" si="6"/>
        <v>3</v>
      </c>
      <c r="D77" s="116">
        <v>74</v>
      </c>
      <c r="E77" s="68" t="str">
        <f t="shared" si="7"/>
        <v>CML</v>
      </c>
      <c r="F77" s="38" t="s">
        <v>1325</v>
      </c>
      <c r="G77" s="29" t="s">
        <v>306</v>
      </c>
      <c r="H77" s="27">
        <v>3</v>
      </c>
      <c r="I77" s="28" t="s">
        <v>13</v>
      </c>
      <c r="J77" s="28" t="s">
        <v>1137</v>
      </c>
      <c r="K77" s="29" t="s">
        <v>1326</v>
      </c>
      <c r="L77" s="92"/>
      <c r="M77" s="92"/>
      <c r="N77" s="92"/>
      <c r="O77" s="92"/>
      <c r="P77" s="92"/>
      <c r="Q77" s="32"/>
    </row>
    <row r="78" spans="1:17" ht="31">
      <c r="A78" s="68"/>
      <c r="B78" s="68" t="str">
        <f t="shared" si="8"/>
        <v>4CML</v>
      </c>
      <c r="C78" s="68">
        <f t="shared" si="6"/>
        <v>4</v>
      </c>
      <c r="D78" s="24">
        <v>75</v>
      </c>
      <c r="E78" s="68" t="str">
        <f t="shared" si="7"/>
        <v>CML</v>
      </c>
      <c r="F78" s="38" t="s">
        <v>1327</v>
      </c>
      <c r="G78" s="29" t="s">
        <v>308</v>
      </c>
      <c r="H78" s="27">
        <v>3</v>
      </c>
      <c r="I78" s="28" t="s">
        <v>13</v>
      </c>
      <c r="J78" s="28" t="s">
        <v>1137</v>
      </c>
      <c r="K78" s="29" t="s">
        <v>1326</v>
      </c>
      <c r="L78" s="92"/>
      <c r="M78" s="92"/>
      <c r="N78" s="92"/>
      <c r="O78" s="92"/>
      <c r="P78" s="92"/>
      <c r="Q78" s="32"/>
    </row>
    <row r="79" spans="1:17" ht="31">
      <c r="A79" s="68"/>
      <c r="B79" s="68" t="str">
        <f t="shared" si="8"/>
        <v>5CML</v>
      </c>
      <c r="C79" s="68">
        <f t="shared" si="6"/>
        <v>5</v>
      </c>
      <c r="D79" s="116">
        <v>76</v>
      </c>
      <c r="E79" s="68" t="str">
        <f t="shared" si="7"/>
        <v>CML</v>
      </c>
      <c r="F79" s="136" t="s">
        <v>1328</v>
      </c>
      <c r="G79" s="137" t="s">
        <v>310</v>
      </c>
      <c r="H79" s="113">
        <v>3</v>
      </c>
      <c r="I79" s="133" t="s">
        <v>13</v>
      </c>
      <c r="J79" s="133" t="s">
        <v>1137</v>
      </c>
      <c r="K79" s="29" t="s">
        <v>1329</v>
      </c>
      <c r="L79" s="29" t="s">
        <v>1330</v>
      </c>
      <c r="M79" s="29" t="s">
        <v>1326</v>
      </c>
      <c r="N79" s="92"/>
      <c r="O79" s="92"/>
      <c r="P79" s="92"/>
      <c r="Q79" s="32"/>
    </row>
    <row r="80" spans="1:17" ht="31">
      <c r="A80" s="68"/>
      <c r="B80" s="68" t="str">
        <f t="shared" si="8"/>
        <v>6CML</v>
      </c>
      <c r="C80" s="68">
        <f t="shared" si="6"/>
        <v>6</v>
      </c>
      <c r="D80" s="24">
        <v>77</v>
      </c>
      <c r="E80" s="68" t="str">
        <f t="shared" si="7"/>
        <v>CML</v>
      </c>
      <c r="F80" s="38" t="s">
        <v>1331</v>
      </c>
      <c r="G80" s="29" t="s">
        <v>312</v>
      </c>
      <c r="H80" s="27">
        <v>4</v>
      </c>
      <c r="I80" s="28" t="s">
        <v>17</v>
      </c>
      <c r="J80" s="28" t="s">
        <v>30</v>
      </c>
      <c r="K80" s="29" t="s">
        <v>1326</v>
      </c>
      <c r="L80" s="92"/>
      <c r="M80" s="92"/>
      <c r="N80" s="92"/>
      <c r="O80" s="92"/>
      <c r="P80" s="92"/>
      <c r="Q80" s="32"/>
    </row>
    <row r="81" spans="1:17" ht="77.5">
      <c r="A81" s="68"/>
      <c r="B81" s="68" t="str">
        <f t="shared" si="8"/>
        <v>7CML</v>
      </c>
      <c r="C81" s="68">
        <f t="shared" si="6"/>
        <v>7</v>
      </c>
      <c r="D81" s="116">
        <v>78</v>
      </c>
      <c r="E81" s="68" t="str">
        <f t="shared" si="7"/>
        <v>CML</v>
      </c>
      <c r="F81" s="105" t="s">
        <v>1332</v>
      </c>
      <c r="G81" s="92" t="s">
        <v>314</v>
      </c>
      <c r="H81" s="93">
        <v>4</v>
      </c>
      <c r="I81" s="91" t="s">
        <v>17</v>
      </c>
      <c r="J81" s="91" t="s">
        <v>30</v>
      </c>
      <c r="K81" s="29" t="s">
        <v>1330</v>
      </c>
      <c r="L81" s="29" t="s">
        <v>1333</v>
      </c>
      <c r="M81" s="92"/>
      <c r="N81" s="92"/>
      <c r="O81" s="92"/>
      <c r="P81" s="92"/>
      <c r="Q81" s="32"/>
    </row>
    <row r="82" spans="1:17" ht="31">
      <c r="A82" s="68"/>
      <c r="B82" s="68" t="str">
        <f t="shared" si="8"/>
        <v>8CML</v>
      </c>
      <c r="C82" s="68">
        <f t="shared" si="6"/>
        <v>8</v>
      </c>
      <c r="D82" s="24">
        <v>79</v>
      </c>
      <c r="E82" s="68" t="str">
        <f t="shared" si="7"/>
        <v>CML</v>
      </c>
      <c r="F82" s="38" t="s">
        <v>1334</v>
      </c>
      <c r="G82" s="29" t="s">
        <v>316</v>
      </c>
      <c r="H82" s="27">
        <v>4</v>
      </c>
      <c r="I82" s="28" t="s">
        <v>17</v>
      </c>
      <c r="J82" s="28" t="s">
        <v>1137</v>
      </c>
      <c r="K82" s="29" t="s">
        <v>1335</v>
      </c>
      <c r="L82" s="92"/>
      <c r="M82" s="92"/>
      <c r="N82" s="92"/>
      <c r="O82" s="92"/>
      <c r="P82" s="92"/>
      <c r="Q82" s="33"/>
    </row>
    <row r="83" spans="1:17" ht="46.5">
      <c r="A83" s="68"/>
      <c r="B83" s="68" t="str">
        <f t="shared" si="8"/>
        <v>9CML</v>
      </c>
      <c r="C83" s="68">
        <f t="shared" si="6"/>
        <v>9</v>
      </c>
      <c r="D83" s="116">
        <v>80</v>
      </c>
      <c r="E83" s="68" t="str">
        <f t="shared" si="7"/>
        <v>CML</v>
      </c>
      <c r="F83" s="136" t="s">
        <v>1336</v>
      </c>
      <c r="G83" s="137" t="s">
        <v>332</v>
      </c>
      <c r="H83" s="113">
        <v>4</v>
      </c>
      <c r="I83" s="133" t="s">
        <v>17</v>
      </c>
      <c r="J83" s="133" t="s">
        <v>1137</v>
      </c>
      <c r="K83" s="29" t="s">
        <v>1335</v>
      </c>
      <c r="L83" s="29" t="s">
        <v>1337</v>
      </c>
      <c r="M83" s="29" t="s">
        <v>1338</v>
      </c>
      <c r="N83" s="92"/>
      <c r="O83" s="92"/>
      <c r="P83" s="92"/>
      <c r="Q83" s="33"/>
    </row>
    <row r="84" spans="1:17" ht="77.5">
      <c r="A84" s="68"/>
      <c r="B84" s="68" t="str">
        <f t="shared" si="8"/>
        <v>10CML</v>
      </c>
      <c r="C84" s="68">
        <f t="shared" si="6"/>
        <v>10</v>
      </c>
      <c r="D84" s="24">
        <v>81</v>
      </c>
      <c r="E84" s="68" t="str">
        <f t="shared" si="7"/>
        <v>CML</v>
      </c>
      <c r="F84" s="105" t="s">
        <v>1339</v>
      </c>
      <c r="G84" s="92" t="s">
        <v>327</v>
      </c>
      <c r="H84" s="93">
        <v>4</v>
      </c>
      <c r="I84" s="91" t="s">
        <v>17</v>
      </c>
      <c r="J84" s="91" t="s">
        <v>778</v>
      </c>
      <c r="K84" s="29" t="s">
        <v>1340</v>
      </c>
      <c r="L84" s="29" t="s">
        <v>1341</v>
      </c>
      <c r="M84" s="92"/>
      <c r="N84" s="92"/>
      <c r="O84" s="92"/>
      <c r="P84" s="92"/>
      <c r="Q84" s="43"/>
    </row>
    <row r="85" spans="1:17" ht="31">
      <c r="A85" s="68"/>
      <c r="B85" s="68" t="str">
        <f t="shared" si="8"/>
        <v>11CML</v>
      </c>
      <c r="C85" s="68">
        <f t="shared" si="6"/>
        <v>11</v>
      </c>
      <c r="D85" s="116">
        <v>82</v>
      </c>
      <c r="E85" s="68" t="str">
        <f t="shared" si="7"/>
        <v>CML</v>
      </c>
      <c r="F85" s="38" t="s">
        <v>1342</v>
      </c>
      <c r="G85" s="138" t="s">
        <v>1343</v>
      </c>
      <c r="H85" s="113">
        <v>4</v>
      </c>
      <c r="I85" s="138" t="s">
        <v>17</v>
      </c>
      <c r="J85" s="28" t="s">
        <v>1137</v>
      </c>
      <c r="K85" s="29" t="s">
        <v>1344</v>
      </c>
      <c r="L85" s="92"/>
      <c r="M85" s="92"/>
      <c r="N85" s="92"/>
      <c r="O85" s="92"/>
      <c r="P85" s="92"/>
      <c r="Q85" s="32"/>
    </row>
    <row r="86" spans="1:17" ht="31">
      <c r="A86" s="68"/>
      <c r="B86" s="68" t="str">
        <f t="shared" si="8"/>
        <v>12CML</v>
      </c>
      <c r="C86" s="68">
        <f t="shared" si="6"/>
        <v>12</v>
      </c>
      <c r="D86" s="24">
        <v>83</v>
      </c>
      <c r="E86" s="68" t="str">
        <f t="shared" si="7"/>
        <v>CML</v>
      </c>
      <c r="F86" s="38" t="s">
        <v>1345</v>
      </c>
      <c r="G86" s="138" t="s">
        <v>1343</v>
      </c>
      <c r="H86" s="113">
        <v>4</v>
      </c>
      <c r="I86" s="138" t="s">
        <v>17</v>
      </c>
      <c r="J86" s="28" t="s">
        <v>778</v>
      </c>
      <c r="K86" s="29" t="s">
        <v>1326</v>
      </c>
      <c r="L86" s="92"/>
      <c r="M86" s="92"/>
      <c r="N86" s="92"/>
      <c r="O86" s="92"/>
      <c r="P86" s="92"/>
      <c r="Q86" s="32"/>
    </row>
    <row r="87" spans="1:17" ht="31">
      <c r="A87" s="68"/>
      <c r="B87" s="68" t="str">
        <f t="shared" si="8"/>
        <v>13CML</v>
      </c>
      <c r="C87" s="68">
        <f t="shared" si="6"/>
        <v>13</v>
      </c>
      <c r="D87" s="116">
        <v>84</v>
      </c>
      <c r="E87" s="68" t="str">
        <f t="shared" si="7"/>
        <v>CML</v>
      </c>
      <c r="F87" s="38" t="s">
        <v>1346</v>
      </c>
      <c r="G87" s="29" t="s">
        <v>334</v>
      </c>
      <c r="H87" s="27">
        <v>4</v>
      </c>
      <c r="I87" s="28" t="s">
        <v>17</v>
      </c>
      <c r="J87" s="28" t="s">
        <v>1137</v>
      </c>
      <c r="K87" s="29" t="s">
        <v>1335</v>
      </c>
      <c r="L87" s="92"/>
      <c r="M87" s="92"/>
      <c r="N87" s="92"/>
      <c r="O87" s="92"/>
      <c r="P87" s="92"/>
      <c r="Q87" s="32"/>
    </row>
    <row r="88" spans="1:17" ht="46.5">
      <c r="A88" s="68"/>
      <c r="B88" s="68" t="str">
        <f t="shared" si="8"/>
        <v>14CML</v>
      </c>
      <c r="C88" s="68">
        <f t="shared" si="6"/>
        <v>14</v>
      </c>
      <c r="D88" s="24">
        <v>85</v>
      </c>
      <c r="E88" s="68" t="str">
        <f t="shared" si="7"/>
        <v>CML</v>
      </c>
      <c r="F88" s="34" t="s">
        <v>1347</v>
      </c>
      <c r="G88" s="29" t="s">
        <v>336</v>
      </c>
      <c r="H88" s="27">
        <v>4</v>
      </c>
      <c r="I88" s="28" t="s">
        <v>17</v>
      </c>
      <c r="J88" s="28" t="s">
        <v>1137</v>
      </c>
      <c r="K88" s="29" t="s">
        <v>1348</v>
      </c>
      <c r="M88" s="92"/>
      <c r="N88" s="92"/>
      <c r="O88" s="92"/>
      <c r="P88" s="92"/>
      <c r="Q88" s="32"/>
    </row>
    <row r="89" spans="1:17" ht="77.5">
      <c r="A89" s="68"/>
      <c r="B89" s="68" t="str">
        <f t="shared" si="8"/>
        <v>15CML</v>
      </c>
      <c r="C89" s="68">
        <f t="shared" si="6"/>
        <v>15</v>
      </c>
      <c r="D89" s="116">
        <v>86</v>
      </c>
      <c r="E89" s="68" t="str">
        <f t="shared" si="7"/>
        <v>CML</v>
      </c>
      <c r="F89" s="105" t="s">
        <v>1349</v>
      </c>
      <c r="G89" s="92" t="s">
        <v>330</v>
      </c>
      <c r="H89" s="93">
        <v>5</v>
      </c>
      <c r="I89" s="91" t="s">
        <v>24</v>
      </c>
      <c r="J89" s="91" t="s">
        <v>30</v>
      </c>
      <c r="K89" s="29" t="s">
        <v>1350</v>
      </c>
      <c r="L89" s="29" t="s">
        <v>1351</v>
      </c>
      <c r="M89" s="29" t="s">
        <v>1352</v>
      </c>
      <c r="N89" s="92"/>
      <c r="O89" s="92"/>
      <c r="P89" s="92"/>
      <c r="Q89" s="32"/>
    </row>
    <row r="90" spans="1:17" ht="77.5">
      <c r="A90" s="68"/>
      <c r="B90" s="68" t="str">
        <f t="shared" si="8"/>
        <v>16CML</v>
      </c>
      <c r="C90" s="68">
        <f t="shared" si="6"/>
        <v>16</v>
      </c>
      <c r="D90" s="24">
        <v>87</v>
      </c>
      <c r="E90" s="68" t="str">
        <f t="shared" si="7"/>
        <v>CML</v>
      </c>
      <c r="F90" s="109" t="s">
        <v>1353</v>
      </c>
      <c r="G90" s="92" t="s">
        <v>338</v>
      </c>
      <c r="H90" s="93">
        <v>5</v>
      </c>
      <c r="I90" s="91" t="s">
        <v>24</v>
      </c>
      <c r="J90" s="91" t="s">
        <v>30</v>
      </c>
      <c r="K90" s="29" t="s">
        <v>1354</v>
      </c>
      <c r="L90" s="29" t="s">
        <v>1355</v>
      </c>
      <c r="M90" s="29" t="s">
        <v>1356</v>
      </c>
      <c r="N90" s="92"/>
      <c r="O90" s="92"/>
      <c r="P90" s="92"/>
      <c r="Q90" s="32"/>
    </row>
    <row r="91" spans="1:17" ht="77.5">
      <c r="A91" s="68"/>
      <c r="B91" s="68" t="str">
        <f t="shared" si="8"/>
        <v>17CML</v>
      </c>
      <c r="C91" s="68">
        <f t="shared" si="6"/>
        <v>17</v>
      </c>
      <c r="D91" s="116">
        <v>88</v>
      </c>
      <c r="E91" s="68" t="str">
        <f t="shared" si="7"/>
        <v>CML</v>
      </c>
      <c r="F91" s="104" t="s">
        <v>1357</v>
      </c>
      <c r="G91" s="92" t="s">
        <v>340</v>
      </c>
      <c r="H91" s="93">
        <v>5</v>
      </c>
      <c r="I91" s="91" t="s">
        <v>24</v>
      </c>
      <c r="J91" s="91" t="s">
        <v>30</v>
      </c>
      <c r="K91" s="29" t="s">
        <v>1358</v>
      </c>
      <c r="L91" s="29" t="s">
        <v>1359</v>
      </c>
      <c r="M91" s="29" t="s">
        <v>1360</v>
      </c>
      <c r="N91" s="92"/>
      <c r="O91" s="92"/>
      <c r="P91" s="92"/>
      <c r="Q91" s="32"/>
    </row>
    <row r="92" spans="1:17" ht="77.5">
      <c r="A92" s="68"/>
      <c r="B92" s="68" t="str">
        <f t="shared" si="8"/>
        <v>18CML</v>
      </c>
      <c r="C92" s="68">
        <f t="shared" si="6"/>
        <v>18</v>
      </c>
      <c r="D92" s="24">
        <v>89</v>
      </c>
      <c r="E92" s="68" t="str">
        <f t="shared" si="7"/>
        <v>CML</v>
      </c>
      <c r="F92" s="104" t="s">
        <v>1361</v>
      </c>
      <c r="G92" s="92" t="s">
        <v>342</v>
      </c>
      <c r="H92" s="93">
        <v>5</v>
      </c>
      <c r="I92" s="91" t="s">
        <v>24</v>
      </c>
      <c r="J92" s="91" t="s">
        <v>30</v>
      </c>
      <c r="K92" s="29" t="s">
        <v>1362</v>
      </c>
      <c r="L92" s="29" t="s">
        <v>1363</v>
      </c>
      <c r="M92" s="29" t="s">
        <v>1364</v>
      </c>
      <c r="N92" s="92"/>
      <c r="O92" s="92"/>
      <c r="P92" s="92"/>
      <c r="Q92" s="32"/>
    </row>
    <row r="93" spans="1:17" ht="31">
      <c r="A93" s="68"/>
      <c r="B93" s="68" t="str">
        <f t="shared" si="8"/>
        <v>1CMS</v>
      </c>
      <c r="C93" s="68">
        <f t="shared" si="6"/>
        <v>1</v>
      </c>
      <c r="D93" s="116">
        <v>90</v>
      </c>
      <c r="E93" s="68" t="str">
        <f t="shared" si="7"/>
        <v>CMS</v>
      </c>
      <c r="F93" s="139" t="s">
        <v>1365</v>
      </c>
      <c r="G93" s="133" t="s">
        <v>355</v>
      </c>
      <c r="H93" s="134">
        <v>3</v>
      </c>
      <c r="I93" s="133" t="s">
        <v>13</v>
      </c>
      <c r="J93" s="133" t="s">
        <v>1137</v>
      </c>
      <c r="K93" s="29" t="s">
        <v>1366</v>
      </c>
      <c r="L93" s="29" t="s">
        <v>1367</v>
      </c>
      <c r="M93" s="29" t="s">
        <v>1368</v>
      </c>
      <c r="N93" s="92"/>
      <c r="O93" s="92"/>
      <c r="P93" s="92"/>
      <c r="Q93" s="32"/>
    </row>
    <row r="94" spans="1:17" ht="31">
      <c r="A94" s="68"/>
      <c r="B94" s="68" t="str">
        <f t="shared" si="8"/>
        <v>2CMS</v>
      </c>
      <c r="C94" s="68">
        <f t="shared" si="6"/>
        <v>2</v>
      </c>
      <c r="D94" s="24">
        <v>91</v>
      </c>
      <c r="E94" s="68" t="str">
        <f t="shared" si="7"/>
        <v>CMS</v>
      </c>
      <c r="F94" s="104" t="s">
        <v>1369</v>
      </c>
      <c r="G94" s="133" t="s">
        <v>357</v>
      </c>
      <c r="H94" s="134">
        <v>3</v>
      </c>
      <c r="I94" s="133" t="s">
        <v>13</v>
      </c>
      <c r="J94" s="133" t="s">
        <v>1137</v>
      </c>
      <c r="K94" s="29" t="s">
        <v>1366</v>
      </c>
      <c r="L94" s="29" t="s">
        <v>1370</v>
      </c>
      <c r="M94" s="29" t="s">
        <v>1368</v>
      </c>
      <c r="N94" s="92"/>
      <c r="O94" s="92"/>
      <c r="P94" s="92"/>
      <c r="Q94" s="32"/>
    </row>
    <row r="95" spans="1:17" ht="31">
      <c r="A95" s="68"/>
      <c r="B95" s="68" t="str">
        <f t="shared" si="8"/>
        <v>3CMS</v>
      </c>
      <c r="C95" s="68">
        <f t="shared" si="6"/>
        <v>3</v>
      </c>
      <c r="D95" s="116">
        <v>92</v>
      </c>
      <c r="E95" s="68" t="str">
        <f t="shared" si="7"/>
        <v>CMS</v>
      </c>
      <c r="F95" s="139" t="s">
        <v>1371</v>
      </c>
      <c r="G95" s="133" t="s">
        <v>359</v>
      </c>
      <c r="H95" s="134">
        <v>3</v>
      </c>
      <c r="I95" s="133" t="s">
        <v>13</v>
      </c>
      <c r="J95" s="133" t="s">
        <v>1137</v>
      </c>
      <c r="K95" s="29" t="s">
        <v>1366</v>
      </c>
      <c r="L95" s="29" t="s">
        <v>1367</v>
      </c>
      <c r="M95" s="29" t="s">
        <v>1368</v>
      </c>
      <c r="N95" s="92"/>
      <c r="O95" s="92"/>
      <c r="P95" s="92"/>
      <c r="Q95" s="33"/>
    </row>
    <row r="96" spans="1:17" ht="31">
      <c r="A96" s="68"/>
      <c r="B96" s="68" t="str">
        <f t="shared" si="8"/>
        <v>4CMS</v>
      </c>
      <c r="C96" s="68">
        <f t="shared" si="6"/>
        <v>4</v>
      </c>
      <c r="D96" s="24">
        <v>93</v>
      </c>
      <c r="E96" s="68" t="str">
        <f t="shared" si="7"/>
        <v>CMS</v>
      </c>
      <c r="F96" s="104" t="s">
        <v>1372</v>
      </c>
      <c r="G96" s="140" t="s">
        <v>1373</v>
      </c>
      <c r="H96" s="134">
        <v>3</v>
      </c>
      <c r="I96" s="133" t="s">
        <v>13</v>
      </c>
      <c r="J96" s="133" t="s">
        <v>1137</v>
      </c>
      <c r="K96" s="29" t="s">
        <v>1366</v>
      </c>
      <c r="L96" s="29" t="s">
        <v>1374</v>
      </c>
      <c r="M96" s="29" t="s">
        <v>1375</v>
      </c>
      <c r="N96" s="92"/>
      <c r="O96" s="92"/>
      <c r="P96" s="92"/>
      <c r="Q96" s="33"/>
    </row>
    <row r="97" spans="1:17" ht="46.5">
      <c r="A97" s="68"/>
      <c r="B97" s="68" t="str">
        <f t="shared" si="8"/>
        <v>5CMS</v>
      </c>
      <c r="C97" s="68">
        <f t="shared" si="6"/>
        <v>5</v>
      </c>
      <c r="D97" s="116">
        <v>94</v>
      </c>
      <c r="E97" s="68" t="str">
        <f t="shared" si="7"/>
        <v>CMS</v>
      </c>
      <c r="F97" s="34" t="s">
        <v>1376</v>
      </c>
      <c r="G97" s="29" t="s">
        <v>361</v>
      </c>
      <c r="H97" s="27">
        <v>4</v>
      </c>
      <c r="I97" s="28" t="s">
        <v>17</v>
      </c>
      <c r="J97" s="28" t="s">
        <v>1137</v>
      </c>
      <c r="K97" s="29" t="s">
        <v>1377</v>
      </c>
      <c r="L97" s="92"/>
      <c r="M97" s="92"/>
      <c r="N97" s="92"/>
      <c r="O97" s="92"/>
      <c r="P97" s="92"/>
      <c r="Q97" s="33"/>
    </row>
    <row r="98" spans="1:17" ht="46.5">
      <c r="A98" s="68"/>
      <c r="B98" s="68" t="str">
        <f t="shared" si="8"/>
        <v>6CMS</v>
      </c>
      <c r="C98" s="68">
        <f t="shared" si="6"/>
        <v>6</v>
      </c>
      <c r="D98" s="24">
        <v>95</v>
      </c>
      <c r="E98" s="68" t="str">
        <f t="shared" si="7"/>
        <v>CMS</v>
      </c>
      <c r="F98" s="34" t="s">
        <v>1378</v>
      </c>
      <c r="G98" s="29" t="s">
        <v>365</v>
      </c>
      <c r="H98" s="27">
        <v>4</v>
      </c>
      <c r="I98" s="28" t="s">
        <v>17</v>
      </c>
      <c r="J98" s="28" t="s">
        <v>1137</v>
      </c>
      <c r="K98" s="29" t="s">
        <v>1379</v>
      </c>
      <c r="L98" s="92"/>
      <c r="M98" s="92"/>
      <c r="N98" s="92"/>
      <c r="O98" s="92"/>
      <c r="P98" s="92"/>
      <c r="Q98" s="33"/>
    </row>
    <row r="99" spans="1:17" ht="46.5">
      <c r="A99" s="68"/>
      <c r="B99" s="68" t="str">
        <f t="shared" si="8"/>
        <v>7CMS</v>
      </c>
      <c r="C99" s="68">
        <f t="shared" ref="C99:C162" si="9">IF(E99=E98,C98+1,1)</f>
        <v>7</v>
      </c>
      <c r="D99" s="116">
        <v>96</v>
      </c>
      <c r="E99" s="68" t="str">
        <f t="shared" si="7"/>
        <v>CMS</v>
      </c>
      <c r="F99" s="104" t="s">
        <v>1380</v>
      </c>
      <c r="G99" s="92" t="s">
        <v>1381</v>
      </c>
      <c r="H99" s="93">
        <v>4</v>
      </c>
      <c r="I99" s="91" t="s">
        <v>17</v>
      </c>
      <c r="J99" s="91" t="s">
        <v>1137</v>
      </c>
      <c r="K99" s="29" t="s">
        <v>1382</v>
      </c>
      <c r="L99" s="29" t="s">
        <v>1383</v>
      </c>
      <c r="M99" s="92"/>
      <c r="N99" s="92"/>
      <c r="O99" s="92"/>
      <c r="P99" s="92"/>
      <c r="Q99" s="43"/>
    </row>
    <row r="100" spans="1:17" ht="46.5">
      <c r="A100" s="68"/>
      <c r="B100" s="68" t="str">
        <f t="shared" si="8"/>
        <v>8CMS</v>
      </c>
      <c r="C100" s="68">
        <f t="shared" si="9"/>
        <v>8</v>
      </c>
      <c r="D100" s="24">
        <v>97</v>
      </c>
      <c r="E100" s="68" t="str">
        <f t="shared" si="7"/>
        <v>CMS</v>
      </c>
      <c r="F100" s="139" t="s">
        <v>1384</v>
      </c>
      <c r="G100" s="133" t="s">
        <v>1385</v>
      </c>
      <c r="H100" s="134">
        <v>4</v>
      </c>
      <c r="I100" s="133" t="s">
        <v>17</v>
      </c>
      <c r="J100" s="133" t="s">
        <v>1137</v>
      </c>
      <c r="K100" s="29" t="s">
        <v>1386</v>
      </c>
      <c r="L100" s="29" t="s">
        <v>1387</v>
      </c>
      <c r="M100" s="92"/>
      <c r="N100" s="92"/>
      <c r="O100" s="92"/>
      <c r="P100" s="92"/>
      <c r="Q100" s="7"/>
    </row>
    <row r="101" spans="1:17" ht="62">
      <c r="A101" s="68"/>
      <c r="B101" s="68" t="str">
        <f t="shared" ref="B101:B128" si="10">C101&amp;E101</f>
        <v>9CMS</v>
      </c>
      <c r="C101" s="68">
        <f t="shared" si="9"/>
        <v>9</v>
      </c>
      <c r="D101" s="116">
        <v>98</v>
      </c>
      <c r="E101" s="68" t="str">
        <f t="shared" ref="E101:E128" si="11">MID(F101,1,3)</f>
        <v>CMS</v>
      </c>
      <c r="F101" s="104" t="s">
        <v>1388</v>
      </c>
      <c r="G101" s="92" t="s">
        <v>347</v>
      </c>
      <c r="H101" s="93">
        <v>4</v>
      </c>
      <c r="I101" s="91" t="s">
        <v>17</v>
      </c>
      <c r="J101" s="91" t="s">
        <v>30</v>
      </c>
      <c r="K101" s="29" t="s">
        <v>1389</v>
      </c>
      <c r="L101" s="29" t="s">
        <v>1390</v>
      </c>
      <c r="M101" s="92"/>
      <c r="N101" s="92"/>
      <c r="O101" s="92"/>
      <c r="P101" s="92"/>
      <c r="Q101" s="31"/>
    </row>
    <row r="102" spans="1:17" ht="46.5">
      <c r="A102" s="68"/>
      <c r="B102" s="68" t="str">
        <f t="shared" si="10"/>
        <v>10CMS</v>
      </c>
      <c r="C102" s="68">
        <f t="shared" si="9"/>
        <v>10</v>
      </c>
      <c r="D102" s="24">
        <v>99</v>
      </c>
      <c r="E102" s="68" t="str">
        <f t="shared" si="11"/>
        <v>CMS</v>
      </c>
      <c r="F102" s="104" t="s">
        <v>1391</v>
      </c>
      <c r="G102" s="92" t="s">
        <v>369</v>
      </c>
      <c r="H102" s="93">
        <v>4</v>
      </c>
      <c r="I102" s="91" t="s">
        <v>17</v>
      </c>
      <c r="J102" s="91" t="s">
        <v>1137</v>
      </c>
      <c r="K102" s="29" t="s">
        <v>1392</v>
      </c>
      <c r="L102" s="29" t="s">
        <v>1393</v>
      </c>
      <c r="M102" s="92"/>
      <c r="N102" s="92"/>
      <c r="O102" s="92"/>
      <c r="P102" s="92"/>
      <c r="Q102" s="44"/>
    </row>
    <row r="103" spans="1:17" ht="93">
      <c r="A103" s="68"/>
      <c r="B103" s="68" t="str">
        <f t="shared" si="10"/>
        <v>11CMS</v>
      </c>
      <c r="C103" s="68">
        <f t="shared" si="9"/>
        <v>11</v>
      </c>
      <c r="D103" s="116">
        <v>100</v>
      </c>
      <c r="E103" s="68" t="str">
        <f t="shared" si="11"/>
        <v>CMS</v>
      </c>
      <c r="F103" s="88" t="s">
        <v>1394</v>
      </c>
      <c r="G103" s="92" t="s">
        <v>365</v>
      </c>
      <c r="H103" s="93">
        <v>5</v>
      </c>
      <c r="I103" s="91" t="s">
        <v>24</v>
      </c>
      <c r="J103" s="91" t="s">
        <v>30</v>
      </c>
      <c r="K103" s="29" t="s">
        <v>1395</v>
      </c>
      <c r="L103" s="29" t="s">
        <v>1396</v>
      </c>
      <c r="M103" s="29" t="s">
        <v>1397</v>
      </c>
      <c r="N103" s="92"/>
      <c r="O103" s="92"/>
      <c r="P103" s="92"/>
      <c r="Q103" s="44"/>
    </row>
    <row r="104" spans="1:17" ht="62">
      <c r="A104" s="68"/>
      <c r="B104" s="68" t="str">
        <f t="shared" si="10"/>
        <v>12CMS</v>
      </c>
      <c r="C104" s="68">
        <f t="shared" si="9"/>
        <v>12</v>
      </c>
      <c r="D104" s="24">
        <v>101</v>
      </c>
      <c r="E104" s="68" t="str">
        <f t="shared" si="11"/>
        <v>CMS</v>
      </c>
      <c r="F104" s="88" t="s">
        <v>1398</v>
      </c>
      <c r="G104" s="92" t="s">
        <v>377</v>
      </c>
      <c r="H104" s="93">
        <v>5</v>
      </c>
      <c r="I104" s="91" t="s">
        <v>24</v>
      </c>
      <c r="J104" s="91" t="s">
        <v>30</v>
      </c>
      <c r="K104" s="29" t="s">
        <v>1399</v>
      </c>
      <c r="L104" s="29" t="s">
        <v>1400</v>
      </c>
      <c r="M104" s="29" t="s">
        <v>1401</v>
      </c>
      <c r="N104" s="92"/>
      <c r="O104" s="92"/>
      <c r="P104" s="92"/>
      <c r="Q104" s="45"/>
    </row>
    <row r="105" spans="1:17" s="8" customFormat="1" ht="93">
      <c r="A105" s="68"/>
      <c r="B105" s="68" t="str">
        <f t="shared" si="10"/>
        <v>13CMS</v>
      </c>
      <c r="C105" s="68">
        <f t="shared" si="9"/>
        <v>13</v>
      </c>
      <c r="D105" s="116">
        <v>102</v>
      </c>
      <c r="E105" s="68" t="str">
        <f t="shared" si="11"/>
        <v>CMS</v>
      </c>
      <c r="F105" s="106" t="s">
        <v>1402</v>
      </c>
      <c r="G105" s="85" t="s">
        <v>372</v>
      </c>
      <c r="H105" s="107">
        <v>5</v>
      </c>
      <c r="I105" s="87" t="s">
        <v>24</v>
      </c>
      <c r="J105" s="87" t="s">
        <v>30</v>
      </c>
      <c r="K105" s="29" t="s">
        <v>1403</v>
      </c>
      <c r="L105" s="29" t="s">
        <v>1404</v>
      </c>
      <c r="M105" s="29" t="s">
        <v>1405</v>
      </c>
      <c r="N105" s="29" t="s">
        <v>1406</v>
      </c>
      <c r="O105" s="29" t="s">
        <v>1407</v>
      </c>
      <c r="P105" s="29" t="s">
        <v>1408</v>
      </c>
      <c r="Q105" s="29"/>
    </row>
    <row r="106" spans="1:17" ht="108.5">
      <c r="A106" s="68"/>
      <c r="B106" s="68" t="str">
        <f t="shared" si="10"/>
        <v>14CMS</v>
      </c>
      <c r="C106" s="68">
        <f t="shared" si="9"/>
        <v>14</v>
      </c>
      <c r="D106" s="24">
        <v>103</v>
      </c>
      <c r="E106" s="68" t="str">
        <f t="shared" si="11"/>
        <v>CMS</v>
      </c>
      <c r="F106" s="106" t="s">
        <v>1409</v>
      </c>
      <c r="G106" s="85" t="s">
        <v>1410</v>
      </c>
      <c r="H106" s="107">
        <v>5</v>
      </c>
      <c r="I106" s="87" t="s">
        <v>24</v>
      </c>
      <c r="J106" s="87" t="s">
        <v>30</v>
      </c>
      <c r="K106" s="29" t="s">
        <v>1411</v>
      </c>
      <c r="L106" s="29" t="s">
        <v>1412</v>
      </c>
      <c r="M106" s="29" t="s">
        <v>1413</v>
      </c>
      <c r="N106" s="29" t="s">
        <v>1406</v>
      </c>
      <c r="O106" s="29" t="s">
        <v>1414</v>
      </c>
      <c r="P106" s="29" t="s">
        <v>1408</v>
      </c>
      <c r="Q106" s="32"/>
    </row>
    <row r="107" spans="1:17" ht="46.5">
      <c r="A107" s="68"/>
      <c r="B107" s="68" t="str">
        <f t="shared" si="10"/>
        <v>1CPX</v>
      </c>
      <c r="C107" s="68">
        <f t="shared" si="9"/>
        <v>1</v>
      </c>
      <c r="D107" s="116">
        <v>104</v>
      </c>
      <c r="E107" s="68" t="str">
        <f t="shared" si="11"/>
        <v>CPX</v>
      </c>
      <c r="F107" s="38" t="s">
        <v>1415</v>
      </c>
      <c r="G107" s="29" t="s">
        <v>396</v>
      </c>
      <c r="H107" s="27">
        <v>2</v>
      </c>
      <c r="I107" s="28" t="s">
        <v>29</v>
      </c>
      <c r="J107" s="28" t="s">
        <v>1137</v>
      </c>
      <c r="K107" s="29" t="s">
        <v>1416</v>
      </c>
      <c r="L107" s="92"/>
      <c r="M107" s="92"/>
      <c r="N107" s="92"/>
      <c r="O107" s="92"/>
      <c r="P107" s="92"/>
      <c r="Q107" s="32"/>
    </row>
    <row r="108" spans="1:17" ht="46.5">
      <c r="A108" s="68"/>
      <c r="B108" s="68" t="str">
        <f t="shared" si="10"/>
        <v>2CPX</v>
      </c>
      <c r="C108" s="68">
        <f t="shared" si="9"/>
        <v>2</v>
      </c>
      <c r="D108" s="24">
        <v>105</v>
      </c>
      <c r="E108" s="68" t="str">
        <f t="shared" si="11"/>
        <v>CPX</v>
      </c>
      <c r="F108" s="105" t="s">
        <v>1417</v>
      </c>
      <c r="G108" s="92" t="s">
        <v>1418</v>
      </c>
      <c r="H108" s="93">
        <v>2</v>
      </c>
      <c r="I108" s="91" t="s">
        <v>29</v>
      </c>
      <c r="J108" s="91" t="s">
        <v>1137</v>
      </c>
      <c r="K108" s="29" t="s">
        <v>1416</v>
      </c>
      <c r="L108" s="29" t="s">
        <v>1419</v>
      </c>
      <c r="M108" s="92"/>
      <c r="N108" s="92"/>
      <c r="O108" s="92"/>
      <c r="P108" s="92"/>
      <c r="Q108" s="42"/>
    </row>
    <row r="109" spans="1:17" ht="46.5">
      <c r="A109" s="68"/>
      <c r="B109" s="68" t="str">
        <f t="shared" si="10"/>
        <v>3CPX</v>
      </c>
      <c r="C109" s="68">
        <f t="shared" si="9"/>
        <v>3</v>
      </c>
      <c r="D109" s="116">
        <v>106</v>
      </c>
      <c r="E109" s="68" t="str">
        <f t="shared" si="11"/>
        <v>CPX</v>
      </c>
      <c r="F109" s="105" t="s">
        <v>1420</v>
      </c>
      <c r="G109" s="92" t="s">
        <v>400</v>
      </c>
      <c r="H109" s="91">
        <v>3</v>
      </c>
      <c r="I109" s="91" t="s">
        <v>13</v>
      </c>
      <c r="J109" s="91" t="s">
        <v>1137</v>
      </c>
      <c r="K109" s="29" t="s">
        <v>1421</v>
      </c>
      <c r="L109" s="29" t="s">
        <v>1422</v>
      </c>
      <c r="M109" s="92"/>
      <c r="N109" s="92"/>
      <c r="O109" s="92"/>
      <c r="P109" s="92"/>
      <c r="Q109" s="46"/>
    </row>
    <row r="110" spans="1:17" ht="77.5">
      <c r="A110" s="68"/>
      <c r="B110" s="68" t="str">
        <f t="shared" si="10"/>
        <v>4CPX</v>
      </c>
      <c r="C110" s="68">
        <f t="shared" si="9"/>
        <v>4</v>
      </c>
      <c r="D110" s="24">
        <v>107</v>
      </c>
      <c r="E110" s="68" t="str">
        <f t="shared" si="11"/>
        <v>CPX</v>
      </c>
      <c r="F110" s="105" t="s">
        <v>1423</v>
      </c>
      <c r="G110" s="92" t="s">
        <v>402</v>
      </c>
      <c r="H110" s="91">
        <v>4</v>
      </c>
      <c r="I110" s="91" t="s">
        <v>17</v>
      </c>
      <c r="J110" s="91" t="s">
        <v>30</v>
      </c>
      <c r="K110" s="29" t="s">
        <v>1424</v>
      </c>
      <c r="L110" s="29" t="s">
        <v>1425</v>
      </c>
      <c r="M110" s="92"/>
      <c r="N110" s="92"/>
      <c r="O110" s="92"/>
      <c r="P110" s="92"/>
      <c r="Q110" s="46"/>
    </row>
    <row r="111" spans="1:17" ht="77.5">
      <c r="A111" s="68"/>
      <c r="B111" s="68" t="str">
        <f t="shared" si="10"/>
        <v>5CPX</v>
      </c>
      <c r="C111" s="68">
        <f t="shared" si="9"/>
        <v>5</v>
      </c>
      <c r="D111" s="116">
        <v>108</v>
      </c>
      <c r="E111" s="68" t="str">
        <f t="shared" si="11"/>
        <v>CPX</v>
      </c>
      <c r="F111" s="105" t="s">
        <v>1426</v>
      </c>
      <c r="G111" s="98" t="s">
        <v>382</v>
      </c>
      <c r="H111" s="93">
        <v>4</v>
      </c>
      <c r="I111" s="91" t="s">
        <v>17</v>
      </c>
      <c r="J111" s="91" t="s">
        <v>1137</v>
      </c>
      <c r="K111" s="29" t="s">
        <v>1427</v>
      </c>
      <c r="L111" s="29" t="s">
        <v>1425</v>
      </c>
      <c r="M111" s="92"/>
      <c r="N111" s="92"/>
      <c r="O111" s="92"/>
      <c r="P111" s="92"/>
      <c r="Q111" s="46"/>
    </row>
    <row r="112" spans="1:17" ht="77.5">
      <c r="A112" s="68"/>
      <c r="B112" s="68" t="str">
        <f t="shared" si="10"/>
        <v>6CPX</v>
      </c>
      <c r="C112" s="68">
        <f t="shared" si="9"/>
        <v>6</v>
      </c>
      <c r="D112" s="24">
        <v>109</v>
      </c>
      <c r="E112" s="68" t="str">
        <f t="shared" si="11"/>
        <v>CPX</v>
      </c>
      <c r="F112" s="104" t="s">
        <v>1428</v>
      </c>
      <c r="G112" s="92" t="s">
        <v>386</v>
      </c>
      <c r="H112" s="93">
        <v>5</v>
      </c>
      <c r="I112" s="91" t="s">
        <v>24</v>
      </c>
      <c r="J112" s="91" t="s">
        <v>30</v>
      </c>
      <c r="K112" s="29" t="s">
        <v>1429</v>
      </c>
      <c r="L112" s="29" t="s">
        <v>1430</v>
      </c>
      <c r="M112" s="29" t="s">
        <v>1431</v>
      </c>
      <c r="N112" s="92"/>
      <c r="O112" s="92"/>
      <c r="P112" s="92"/>
      <c r="Q112" s="46"/>
    </row>
    <row r="113" spans="1:17" ht="62">
      <c r="A113" s="68"/>
      <c r="B113" s="68" t="str">
        <f t="shared" si="10"/>
        <v>7CPX</v>
      </c>
      <c r="C113" s="68">
        <f t="shared" si="9"/>
        <v>7</v>
      </c>
      <c r="D113" s="116">
        <v>110</v>
      </c>
      <c r="E113" s="68" t="str">
        <f t="shared" si="11"/>
        <v>CPX</v>
      </c>
      <c r="F113" s="104" t="s">
        <v>1432</v>
      </c>
      <c r="G113" s="92" t="s">
        <v>384</v>
      </c>
      <c r="H113" s="93">
        <v>5</v>
      </c>
      <c r="I113" s="91" t="s">
        <v>24</v>
      </c>
      <c r="J113" s="91" t="s">
        <v>30</v>
      </c>
      <c r="K113" s="29" t="s">
        <v>1433</v>
      </c>
      <c r="L113" s="29" t="s">
        <v>1434</v>
      </c>
      <c r="M113" s="29" t="s">
        <v>1435</v>
      </c>
      <c r="N113" s="92"/>
      <c r="O113" s="92"/>
      <c r="P113" s="92"/>
      <c r="Q113" s="44"/>
    </row>
    <row r="114" spans="1:17" ht="77.5">
      <c r="A114" s="68"/>
      <c r="B114" s="68" t="str">
        <f t="shared" si="10"/>
        <v>8CPX</v>
      </c>
      <c r="C114" s="68">
        <f t="shared" si="9"/>
        <v>8</v>
      </c>
      <c r="D114" s="24">
        <v>111</v>
      </c>
      <c r="E114" s="68" t="str">
        <f t="shared" si="11"/>
        <v>CPX</v>
      </c>
      <c r="F114" s="104" t="s">
        <v>1436</v>
      </c>
      <c r="G114" s="92" t="s">
        <v>388</v>
      </c>
      <c r="H114" s="93">
        <v>5</v>
      </c>
      <c r="I114" s="91" t="s">
        <v>24</v>
      </c>
      <c r="J114" s="91" t="s">
        <v>30</v>
      </c>
      <c r="K114" s="29" t="s">
        <v>1429</v>
      </c>
      <c r="L114" s="29" t="s">
        <v>1430</v>
      </c>
      <c r="M114" s="29" t="s">
        <v>1431</v>
      </c>
      <c r="N114" s="92"/>
      <c r="O114" s="92"/>
      <c r="P114" s="92"/>
      <c r="Q114" s="44"/>
    </row>
    <row r="115" spans="1:17" ht="31">
      <c r="A115" s="68"/>
      <c r="B115" s="68" t="str">
        <f t="shared" si="10"/>
        <v>1ELE</v>
      </c>
      <c r="C115" s="68">
        <f t="shared" si="9"/>
        <v>1</v>
      </c>
      <c r="D115" s="116">
        <v>112</v>
      </c>
      <c r="E115" s="68" t="str">
        <f t="shared" si="11"/>
        <v>ELE</v>
      </c>
      <c r="F115" s="47" t="s">
        <v>1437</v>
      </c>
      <c r="G115" s="29" t="s">
        <v>412</v>
      </c>
      <c r="H115" s="27">
        <v>3</v>
      </c>
      <c r="I115" s="28" t="s">
        <v>13</v>
      </c>
      <c r="J115" s="28" t="s">
        <v>1137</v>
      </c>
      <c r="K115" s="29" t="s">
        <v>1438</v>
      </c>
      <c r="L115" s="92"/>
      <c r="M115" s="92"/>
      <c r="N115" s="92"/>
      <c r="O115" s="92"/>
      <c r="P115" s="92"/>
      <c r="Q115" s="44"/>
    </row>
    <row r="116" spans="1:17" ht="31">
      <c r="A116" s="68"/>
      <c r="B116" s="68" t="str">
        <f t="shared" si="10"/>
        <v>2ELE</v>
      </c>
      <c r="C116" s="68">
        <f t="shared" si="9"/>
        <v>2</v>
      </c>
      <c r="D116" s="24">
        <v>113</v>
      </c>
      <c r="E116" s="68" t="str">
        <f t="shared" si="11"/>
        <v>ELE</v>
      </c>
      <c r="F116" s="47" t="s">
        <v>1439</v>
      </c>
      <c r="G116" s="29" t="s">
        <v>414</v>
      </c>
      <c r="H116" s="27">
        <v>3</v>
      </c>
      <c r="I116" s="28" t="s">
        <v>13</v>
      </c>
      <c r="J116" s="28" t="s">
        <v>1137</v>
      </c>
      <c r="K116" s="29" t="s">
        <v>1440</v>
      </c>
      <c r="L116" s="92"/>
      <c r="M116" s="92"/>
      <c r="N116" s="92"/>
      <c r="O116" s="92"/>
      <c r="P116" s="92"/>
      <c r="Q116" s="44"/>
    </row>
    <row r="117" spans="1:17" ht="31">
      <c r="A117" s="68"/>
      <c r="B117" s="68" t="str">
        <f t="shared" si="10"/>
        <v>3ELE</v>
      </c>
      <c r="C117" s="68">
        <f t="shared" si="9"/>
        <v>3</v>
      </c>
      <c r="D117" s="116">
        <v>114</v>
      </c>
      <c r="E117" s="68" t="str">
        <f t="shared" si="11"/>
        <v>ELE</v>
      </c>
      <c r="F117" s="88" t="s">
        <v>1441</v>
      </c>
      <c r="G117" s="133" t="s">
        <v>424</v>
      </c>
      <c r="H117" s="133">
        <v>4</v>
      </c>
      <c r="I117" s="133" t="s">
        <v>17</v>
      </c>
      <c r="J117" s="133" t="s">
        <v>1137</v>
      </c>
      <c r="K117" s="29" t="s">
        <v>1442</v>
      </c>
      <c r="L117" s="29" t="s">
        <v>1443</v>
      </c>
      <c r="M117" s="92"/>
      <c r="N117" s="92"/>
      <c r="O117" s="92"/>
      <c r="P117" s="92"/>
      <c r="Q117" s="42"/>
    </row>
    <row r="118" spans="1:17" ht="31">
      <c r="A118" s="68"/>
      <c r="B118" s="68" t="str">
        <f t="shared" si="10"/>
        <v>4ELE</v>
      </c>
      <c r="C118" s="68">
        <f t="shared" si="9"/>
        <v>4</v>
      </c>
      <c r="D118" s="24">
        <v>115</v>
      </c>
      <c r="E118" s="68" t="str">
        <f t="shared" si="11"/>
        <v>ELE</v>
      </c>
      <c r="F118" s="47" t="s">
        <v>1444</v>
      </c>
      <c r="G118" s="133" t="s">
        <v>424</v>
      </c>
      <c r="H118" s="133">
        <v>4</v>
      </c>
      <c r="I118" s="133" t="s">
        <v>17</v>
      </c>
      <c r="J118" s="28" t="s">
        <v>30</v>
      </c>
      <c r="K118" s="29" t="s">
        <v>1438</v>
      </c>
      <c r="L118" s="92"/>
      <c r="M118" s="92"/>
      <c r="N118" s="92"/>
      <c r="O118" s="92"/>
      <c r="P118" s="92"/>
      <c r="Q118" s="32"/>
    </row>
    <row r="119" spans="1:17" ht="31">
      <c r="A119" s="68"/>
      <c r="B119" s="68" t="str">
        <f t="shared" si="10"/>
        <v>5ELE</v>
      </c>
      <c r="C119" s="68">
        <f t="shared" si="9"/>
        <v>5</v>
      </c>
      <c r="D119" s="116">
        <v>116</v>
      </c>
      <c r="E119" s="68" t="str">
        <f t="shared" si="11"/>
        <v>ELE</v>
      </c>
      <c r="F119" s="47" t="s">
        <v>1445</v>
      </c>
      <c r="G119" s="29" t="s">
        <v>1446</v>
      </c>
      <c r="H119" s="27">
        <v>4</v>
      </c>
      <c r="I119" s="28" t="s">
        <v>17</v>
      </c>
      <c r="J119" s="28" t="s">
        <v>1137</v>
      </c>
      <c r="K119" s="29" t="s">
        <v>1442</v>
      </c>
      <c r="L119" s="92"/>
      <c r="M119" s="92"/>
      <c r="N119" s="92"/>
      <c r="O119" s="92"/>
      <c r="P119" s="92"/>
      <c r="Q119" s="32"/>
    </row>
    <row r="120" spans="1:17" ht="31">
      <c r="A120" s="68"/>
      <c r="B120" s="68" t="str">
        <f t="shared" si="10"/>
        <v>6ELE</v>
      </c>
      <c r="C120" s="68">
        <f t="shared" si="9"/>
        <v>6</v>
      </c>
      <c r="D120" s="24">
        <v>117</v>
      </c>
      <c r="E120" s="68" t="str">
        <f t="shared" si="11"/>
        <v>ELE</v>
      </c>
      <c r="F120" s="47" t="s">
        <v>1447</v>
      </c>
      <c r="G120" s="29" t="s">
        <v>441</v>
      </c>
      <c r="H120" s="27">
        <v>4</v>
      </c>
      <c r="I120" s="28" t="s">
        <v>17</v>
      </c>
      <c r="J120" s="28" t="s">
        <v>1137</v>
      </c>
      <c r="K120" s="29" t="s">
        <v>1443</v>
      </c>
      <c r="L120" s="92"/>
      <c r="M120" s="92"/>
      <c r="N120" s="92"/>
      <c r="O120" s="92"/>
      <c r="P120" s="92"/>
      <c r="Q120" s="32"/>
    </row>
    <row r="121" spans="1:17" ht="46.5">
      <c r="A121" s="68"/>
      <c r="B121" s="68" t="str">
        <f t="shared" si="10"/>
        <v>7ELE</v>
      </c>
      <c r="C121" s="68">
        <f t="shared" si="9"/>
        <v>7</v>
      </c>
      <c r="D121" s="116">
        <v>118</v>
      </c>
      <c r="E121" s="68" t="str">
        <f t="shared" si="11"/>
        <v>ELE</v>
      </c>
      <c r="F121" s="47" t="s">
        <v>1448</v>
      </c>
      <c r="G121" s="29" t="s">
        <v>428</v>
      </c>
      <c r="H121" s="27">
        <v>4</v>
      </c>
      <c r="I121" s="28" t="s">
        <v>17</v>
      </c>
      <c r="J121" s="28" t="s">
        <v>1137</v>
      </c>
      <c r="K121" s="29" t="s">
        <v>1449</v>
      </c>
      <c r="L121" s="92"/>
      <c r="M121" s="92"/>
      <c r="N121" s="92"/>
      <c r="O121" s="92"/>
      <c r="P121" s="92"/>
      <c r="Q121" s="32"/>
    </row>
    <row r="122" spans="1:17" ht="31">
      <c r="A122" s="68"/>
      <c r="B122" s="68" t="str">
        <f t="shared" si="10"/>
        <v>8ELE</v>
      </c>
      <c r="C122" s="68">
        <f t="shared" si="9"/>
        <v>8</v>
      </c>
      <c r="D122" s="24">
        <v>119</v>
      </c>
      <c r="E122" s="68" t="str">
        <f t="shared" si="11"/>
        <v>ELE</v>
      </c>
      <c r="F122" s="47" t="s">
        <v>1450</v>
      </c>
      <c r="G122" s="29" t="s">
        <v>1451</v>
      </c>
      <c r="H122" s="27">
        <v>4</v>
      </c>
      <c r="I122" s="28" t="s">
        <v>17</v>
      </c>
      <c r="J122" s="28" t="s">
        <v>1137</v>
      </c>
      <c r="K122" s="29" t="s">
        <v>1443</v>
      </c>
      <c r="L122" s="92"/>
      <c r="M122" s="92"/>
      <c r="N122" s="92"/>
      <c r="O122" s="92"/>
      <c r="P122" s="92"/>
      <c r="Q122" s="32"/>
    </row>
    <row r="123" spans="1:17" ht="46.5">
      <c r="A123" s="68"/>
      <c r="B123" s="68" t="str">
        <f t="shared" si="10"/>
        <v>9ELE</v>
      </c>
      <c r="C123" s="68">
        <f t="shared" si="9"/>
        <v>9</v>
      </c>
      <c r="D123" s="116">
        <v>120</v>
      </c>
      <c r="E123" s="68" t="str">
        <f t="shared" si="11"/>
        <v>ELE</v>
      </c>
      <c r="F123" s="47" t="s">
        <v>1452</v>
      </c>
      <c r="G123" s="29" t="s">
        <v>433</v>
      </c>
      <c r="H123" s="27">
        <v>4</v>
      </c>
      <c r="I123" s="28" t="s">
        <v>17</v>
      </c>
      <c r="J123" s="28" t="s">
        <v>30</v>
      </c>
      <c r="K123" s="29" t="s">
        <v>1453</v>
      </c>
      <c r="L123" s="92"/>
      <c r="M123" s="92"/>
      <c r="N123" s="92"/>
      <c r="O123" s="92"/>
      <c r="P123" s="92"/>
      <c r="Q123" s="31"/>
    </row>
    <row r="124" spans="1:17" ht="46.5">
      <c r="A124" s="68"/>
      <c r="B124" s="68" t="str">
        <f t="shared" si="10"/>
        <v>10ELE</v>
      </c>
      <c r="C124" s="68">
        <f t="shared" si="9"/>
        <v>10</v>
      </c>
      <c r="D124" s="24">
        <v>121</v>
      </c>
      <c r="E124" s="68" t="str">
        <f t="shared" si="11"/>
        <v>ELE</v>
      </c>
      <c r="F124" s="47" t="s">
        <v>1454</v>
      </c>
      <c r="G124" s="29" t="s">
        <v>435</v>
      </c>
      <c r="H124" s="27">
        <v>4</v>
      </c>
      <c r="I124" s="28" t="s">
        <v>17</v>
      </c>
      <c r="J124" s="28" t="s">
        <v>30</v>
      </c>
      <c r="K124" s="29" t="s">
        <v>1453</v>
      </c>
      <c r="L124" s="92"/>
      <c r="M124" s="92"/>
      <c r="N124" s="92"/>
      <c r="O124" s="92"/>
      <c r="P124" s="92"/>
      <c r="Q124" s="32"/>
    </row>
    <row r="125" spans="1:17" ht="31">
      <c r="A125" s="68"/>
      <c r="B125" s="68" t="str">
        <f t="shared" si="10"/>
        <v>11ELE</v>
      </c>
      <c r="C125" s="68">
        <f t="shared" si="9"/>
        <v>11</v>
      </c>
      <c r="D125" s="116">
        <v>122</v>
      </c>
      <c r="E125" s="68" t="str">
        <f t="shared" si="11"/>
        <v>ELE</v>
      </c>
      <c r="F125" s="47" t="s">
        <v>1455</v>
      </c>
      <c r="G125" s="29" t="s">
        <v>1456</v>
      </c>
      <c r="H125" s="27">
        <v>4</v>
      </c>
      <c r="I125" s="28" t="s">
        <v>17</v>
      </c>
      <c r="J125" s="28" t="s">
        <v>1137</v>
      </c>
      <c r="K125" s="29" t="s">
        <v>1457</v>
      </c>
      <c r="L125" s="92"/>
      <c r="M125" s="92"/>
      <c r="N125" s="92"/>
      <c r="O125" s="92"/>
      <c r="P125" s="92"/>
      <c r="Q125" s="32"/>
    </row>
    <row r="126" spans="1:17" ht="77.5">
      <c r="A126" s="68"/>
      <c r="B126" s="68" t="str">
        <f t="shared" si="10"/>
        <v>12ELE</v>
      </c>
      <c r="C126" s="68">
        <f t="shared" si="9"/>
        <v>12</v>
      </c>
      <c r="D126" s="24">
        <v>123</v>
      </c>
      <c r="E126" s="68" t="str">
        <f t="shared" si="11"/>
        <v>ELE</v>
      </c>
      <c r="F126" s="103" t="s">
        <v>1458</v>
      </c>
      <c r="G126" s="92" t="s">
        <v>418</v>
      </c>
      <c r="H126" s="93">
        <v>5</v>
      </c>
      <c r="I126" s="91" t="s">
        <v>24</v>
      </c>
      <c r="J126" s="91" t="s">
        <v>30</v>
      </c>
      <c r="K126" s="29" t="s">
        <v>1459</v>
      </c>
      <c r="L126" s="29" t="s">
        <v>1460</v>
      </c>
      <c r="M126" s="29" t="s">
        <v>1461</v>
      </c>
      <c r="N126" s="92"/>
      <c r="O126" s="92"/>
      <c r="P126" s="92"/>
      <c r="Q126" s="32"/>
    </row>
    <row r="127" spans="1:17" ht="77.5">
      <c r="A127" s="68"/>
      <c r="B127" s="68" t="str">
        <f t="shared" si="10"/>
        <v>13ELE</v>
      </c>
      <c r="C127" s="68">
        <f t="shared" si="9"/>
        <v>13</v>
      </c>
      <c r="D127" s="116">
        <v>124</v>
      </c>
      <c r="E127" s="68" t="str">
        <f t="shared" si="11"/>
        <v>ELE</v>
      </c>
      <c r="F127" s="141" t="s">
        <v>1462</v>
      </c>
      <c r="G127" s="133" t="s">
        <v>448</v>
      </c>
      <c r="H127" s="134">
        <v>5</v>
      </c>
      <c r="I127" s="133" t="s">
        <v>24</v>
      </c>
      <c r="J127" s="133" t="s">
        <v>30</v>
      </c>
      <c r="K127" s="29" t="s">
        <v>1463</v>
      </c>
      <c r="L127" s="29" t="s">
        <v>1464</v>
      </c>
      <c r="M127" s="29" t="s">
        <v>1465</v>
      </c>
      <c r="N127" s="29" t="s">
        <v>1466</v>
      </c>
      <c r="O127" s="29" t="s">
        <v>1467</v>
      </c>
      <c r="P127" s="29" t="s">
        <v>1468</v>
      </c>
      <c r="Q127" s="44"/>
    </row>
    <row r="128" spans="1:17" ht="77.5">
      <c r="A128" s="68"/>
      <c r="B128" s="68" t="str">
        <f t="shared" si="10"/>
        <v>14ELE</v>
      </c>
      <c r="C128" s="68">
        <f t="shared" si="9"/>
        <v>14</v>
      </c>
      <c r="D128" s="24">
        <v>125</v>
      </c>
      <c r="E128" s="68" t="str">
        <f t="shared" si="11"/>
        <v>ELE</v>
      </c>
      <c r="F128" s="142" t="s">
        <v>1469</v>
      </c>
      <c r="G128" s="133" t="s">
        <v>406</v>
      </c>
      <c r="H128" s="134">
        <v>5</v>
      </c>
      <c r="I128" s="133" t="s">
        <v>24</v>
      </c>
      <c r="J128" s="133" t="s">
        <v>30</v>
      </c>
      <c r="K128" s="29" t="s">
        <v>1459</v>
      </c>
      <c r="L128" s="29" t="s">
        <v>1460</v>
      </c>
      <c r="M128" s="29" t="s">
        <v>1461</v>
      </c>
      <c r="N128" s="92"/>
      <c r="O128" s="92"/>
      <c r="P128" s="92"/>
      <c r="Q128" s="44"/>
    </row>
    <row r="129" spans="1:17" ht="77.5">
      <c r="A129" s="68"/>
      <c r="B129" s="68" t="str">
        <f t="shared" ref="B129:B158" si="12">C129&amp;E129</f>
        <v>15ELE</v>
      </c>
      <c r="C129" s="68">
        <f t="shared" si="9"/>
        <v>15</v>
      </c>
      <c r="D129" s="116">
        <v>126</v>
      </c>
      <c r="E129" s="68" t="str">
        <f t="shared" ref="E129:E158" si="13">MID(F129,1,3)</f>
        <v>ELE</v>
      </c>
      <c r="F129" s="88" t="s">
        <v>1470</v>
      </c>
      <c r="G129" s="92" t="s">
        <v>451</v>
      </c>
      <c r="H129" s="93">
        <v>5</v>
      </c>
      <c r="I129" s="91" t="s">
        <v>24</v>
      </c>
      <c r="J129" s="91" t="s">
        <v>30</v>
      </c>
      <c r="K129" s="29" t="s">
        <v>1471</v>
      </c>
      <c r="L129" s="41" t="s">
        <v>1472</v>
      </c>
      <c r="M129" s="41" t="s">
        <v>1473</v>
      </c>
      <c r="N129" s="92"/>
      <c r="O129" s="92"/>
      <c r="P129" s="92"/>
      <c r="Q129" s="44"/>
    </row>
    <row r="130" spans="1:17" ht="62">
      <c r="A130" s="68"/>
      <c r="B130" s="68" t="str">
        <f t="shared" si="12"/>
        <v>16ELE</v>
      </c>
      <c r="C130" s="68">
        <f t="shared" si="9"/>
        <v>16</v>
      </c>
      <c r="D130" s="24">
        <v>127</v>
      </c>
      <c r="E130" s="68" t="str">
        <f t="shared" si="13"/>
        <v>ELE</v>
      </c>
      <c r="F130" s="88" t="s">
        <v>1474</v>
      </c>
      <c r="G130" s="92" t="s">
        <v>453</v>
      </c>
      <c r="H130" s="93">
        <v>5</v>
      </c>
      <c r="I130" s="91" t="s">
        <v>24</v>
      </c>
      <c r="J130" s="91" t="s">
        <v>30</v>
      </c>
      <c r="K130" s="29" t="s">
        <v>1475</v>
      </c>
      <c r="L130" s="29" t="s">
        <v>1476</v>
      </c>
      <c r="M130" s="92"/>
      <c r="N130" s="92"/>
      <c r="O130" s="92"/>
      <c r="P130" s="92"/>
      <c r="Q130" s="33"/>
    </row>
    <row r="131" spans="1:17" ht="93">
      <c r="A131" s="68"/>
      <c r="B131" s="68" t="str">
        <f t="shared" si="12"/>
        <v>17ELE</v>
      </c>
      <c r="C131" s="68">
        <f t="shared" si="9"/>
        <v>17</v>
      </c>
      <c r="D131" s="116">
        <v>128</v>
      </c>
      <c r="E131" s="68" t="str">
        <f t="shared" si="13"/>
        <v>ELE</v>
      </c>
      <c r="F131" s="88" t="s">
        <v>1477</v>
      </c>
      <c r="G131" s="92" t="s">
        <v>455</v>
      </c>
      <c r="H131" s="93">
        <v>5</v>
      </c>
      <c r="I131" s="91" t="s">
        <v>24</v>
      </c>
      <c r="J131" s="91" t="s">
        <v>30</v>
      </c>
      <c r="K131" s="29" t="s">
        <v>1478</v>
      </c>
      <c r="L131" s="29" t="s">
        <v>1479</v>
      </c>
      <c r="M131" s="29" t="s">
        <v>1480</v>
      </c>
      <c r="N131" s="92"/>
      <c r="O131" s="92"/>
      <c r="P131" s="92"/>
      <c r="Q131" s="29"/>
    </row>
    <row r="132" spans="1:17" ht="77.5">
      <c r="A132" s="68"/>
      <c r="B132" s="68" t="str">
        <f t="shared" si="12"/>
        <v>18ELE</v>
      </c>
      <c r="C132" s="68">
        <f t="shared" si="9"/>
        <v>18</v>
      </c>
      <c r="D132" s="24">
        <v>129</v>
      </c>
      <c r="E132" s="68" t="str">
        <f t="shared" si="13"/>
        <v>ELE</v>
      </c>
      <c r="F132" s="88" t="s">
        <v>1481</v>
      </c>
      <c r="G132" s="92" t="s">
        <v>1446</v>
      </c>
      <c r="H132" s="93">
        <v>5</v>
      </c>
      <c r="I132" s="91" t="s">
        <v>24</v>
      </c>
      <c r="J132" s="91" t="s">
        <v>30</v>
      </c>
      <c r="K132" s="29" t="s">
        <v>1482</v>
      </c>
      <c r="L132" s="29" t="s">
        <v>1483</v>
      </c>
      <c r="M132" s="29" t="s">
        <v>1484</v>
      </c>
      <c r="N132" s="92"/>
      <c r="O132" s="92"/>
      <c r="P132" s="92"/>
      <c r="Q132" s="37"/>
    </row>
    <row r="133" spans="1:17" ht="77.5">
      <c r="A133" s="68"/>
      <c r="B133" s="68" t="str">
        <f t="shared" si="12"/>
        <v>19ELE</v>
      </c>
      <c r="C133" s="68">
        <f t="shared" si="9"/>
        <v>19</v>
      </c>
      <c r="D133" s="116">
        <v>130</v>
      </c>
      <c r="E133" s="68" t="str">
        <f t="shared" si="13"/>
        <v>ELE</v>
      </c>
      <c r="F133" s="88" t="s">
        <v>1485</v>
      </c>
      <c r="G133" s="92" t="s">
        <v>459</v>
      </c>
      <c r="H133" s="93">
        <v>5</v>
      </c>
      <c r="I133" s="91" t="s">
        <v>24</v>
      </c>
      <c r="J133" s="91" t="s">
        <v>30</v>
      </c>
      <c r="K133" s="29" t="s">
        <v>1482</v>
      </c>
      <c r="L133" s="29" t="s">
        <v>1483</v>
      </c>
      <c r="M133" s="29" t="s">
        <v>1484</v>
      </c>
      <c r="N133" s="92"/>
      <c r="O133" s="92"/>
      <c r="P133" s="92"/>
      <c r="Q133" s="33"/>
    </row>
    <row r="134" spans="1:17" ht="62">
      <c r="A134" s="68"/>
      <c r="B134" s="68" t="str">
        <f t="shared" si="12"/>
        <v>20ELE</v>
      </c>
      <c r="C134" s="68">
        <f t="shared" si="9"/>
        <v>20</v>
      </c>
      <c r="D134" s="24">
        <v>131</v>
      </c>
      <c r="E134" s="68" t="str">
        <f t="shared" si="13"/>
        <v>ELE</v>
      </c>
      <c r="F134" s="88" t="s">
        <v>1486</v>
      </c>
      <c r="G134" s="92" t="s">
        <v>461</v>
      </c>
      <c r="H134" s="93">
        <v>5</v>
      </c>
      <c r="I134" s="91" t="s">
        <v>24</v>
      </c>
      <c r="J134" s="91" t="s">
        <v>30</v>
      </c>
      <c r="K134" s="29" t="s">
        <v>1487</v>
      </c>
      <c r="L134" s="29" t="s">
        <v>1488</v>
      </c>
      <c r="M134" s="29" t="s">
        <v>1489</v>
      </c>
      <c r="N134" s="92"/>
      <c r="O134" s="92"/>
      <c r="P134" s="92"/>
      <c r="Q134" s="33"/>
    </row>
    <row r="135" spans="1:17" ht="77.5">
      <c r="A135" s="68"/>
      <c r="B135" s="68" t="str">
        <f t="shared" si="12"/>
        <v>21ELE</v>
      </c>
      <c r="C135" s="68">
        <f t="shared" si="9"/>
        <v>21</v>
      </c>
      <c r="D135" s="116">
        <v>132</v>
      </c>
      <c r="E135" s="68" t="str">
        <f t="shared" si="13"/>
        <v>ELE</v>
      </c>
      <c r="F135" s="88" t="s">
        <v>1490</v>
      </c>
      <c r="G135" s="92" t="s">
        <v>464</v>
      </c>
      <c r="H135" s="93">
        <v>5</v>
      </c>
      <c r="I135" s="91" t="s">
        <v>24</v>
      </c>
      <c r="J135" s="91" t="s">
        <v>30</v>
      </c>
      <c r="K135" s="29" t="s">
        <v>1482</v>
      </c>
      <c r="L135" s="29" t="s">
        <v>1483</v>
      </c>
      <c r="M135" s="29" t="s">
        <v>1484</v>
      </c>
      <c r="N135" s="92"/>
      <c r="O135" s="92"/>
      <c r="P135" s="92"/>
      <c r="Q135" s="29"/>
    </row>
    <row r="136" spans="1:17" ht="62">
      <c r="A136" s="68"/>
      <c r="B136" s="68" t="str">
        <f t="shared" si="12"/>
        <v>22ELE</v>
      </c>
      <c r="C136" s="68">
        <f t="shared" si="9"/>
        <v>22</v>
      </c>
      <c r="D136" s="24">
        <v>133</v>
      </c>
      <c r="E136" s="68" t="str">
        <f t="shared" si="13"/>
        <v>ELE</v>
      </c>
      <c r="F136" s="88" t="s">
        <v>1491</v>
      </c>
      <c r="G136" s="92" t="s">
        <v>437</v>
      </c>
      <c r="H136" s="93">
        <v>5</v>
      </c>
      <c r="I136" s="91" t="s">
        <v>24</v>
      </c>
      <c r="J136" s="91" t="s">
        <v>30</v>
      </c>
      <c r="K136" s="29" t="s">
        <v>1492</v>
      </c>
      <c r="L136" s="29" t="s">
        <v>1493</v>
      </c>
      <c r="M136" s="92"/>
      <c r="N136" s="92"/>
      <c r="O136" s="92"/>
      <c r="P136" s="92"/>
      <c r="Q136" s="33"/>
    </row>
    <row r="137" spans="1:17" ht="62">
      <c r="A137" s="68"/>
      <c r="B137" s="68" t="str">
        <f t="shared" si="12"/>
        <v>23ELE</v>
      </c>
      <c r="C137" s="68">
        <f t="shared" si="9"/>
        <v>23</v>
      </c>
      <c r="D137" s="116">
        <v>134</v>
      </c>
      <c r="E137" s="68" t="str">
        <f t="shared" si="13"/>
        <v>ELE</v>
      </c>
      <c r="F137" s="88" t="s">
        <v>1494</v>
      </c>
      <c r="G137" s="92" t="s">
        <v>470</v>
      </c>
      <c r="H137" s="93">
        <v>5</v>
      </c>
      <c r="I137" s="91" t="s">
        <v>24</v>
      </c>
      <c r="J137" s="91" t="s">
        <v>30</v>
      </c>
      <c r="K137" s="29" t="s">
        <v>1495</v>
      </c>
      <c r="L137" s="29" t="s">
        <v>1496</v>
      </c>
      <c r="M137" s="92"/>
      <c r="N137" s="92"/>
      <c r="O137" s="92"/>
      <c r="P137" s="92"/>
      <c r="Q137" s="33"/>
    </row>
    <row r="138" spans="1:17" ht="77.5">
      <c r="A138" s="68"/>
      <c r="B138" s="68" t="str">
        <f t="shared" si="12"/>
        <v>1HRT</v>
      </c>
      <c r="C138" s="68">
        <f t="shared" si="9"/>
        <v>1</v>
      </c>
      <c r="D138" s="24">
        <v>135</v>
      </c>
      <c r="E138" s="68" t="str">
        <f t="shared" si="13"/>
        <v>HRT</v>
      </c>
      <c r="F138" s="88" t="s">
        <v>1497</v>
      </c>
      <c r="G138" s="92" t="s">
        <v>1498</v>
      </c>
      <c r="H138" s="91">
        <v>4</v>
      </c>
      <c r="I138" s="91" t="s">
        <v>17</v>
      </c>
      <c r="J138" s="91" t="s">
        <v>30</v>
      </c>
      <c r="K138" s="29" t="s">
        <v>1499</v>
      </c>
      <c r="L138" s="29" t="s">
        <v>1500</v>
      </c>
      <c r="M138" s="29" t="s">
        <v>1501</v>
      </c>
      <c r="N138" s="92"/>
      <c r="O138" s="92"/>
      <c r="P138" s="92"/>
      <c r="Q138" s="33"/>
    </row>
    <row r="139" spans="1:17" ht="31">
      <c r="A139" s="68"/>
      <c r="B139" s="68" t="str">
        <f t="shared" si="12"/>
        <v>2HRT</v>
      </c>
      <c r="C139" s="68">
        <f t="shared" si="9"/>
        <v>2</v>
      </c>
      <c r="D139" s="116">
        <v>136</v>
      </c>
      <c r="E139" s="68" t="str">
        <f t="shared" si="13"/>
        <v>HRT</v>
      </c>
      <c r="F139" s="47" t="s">
        <v>1502</v>
      </c>
      <c r="G139" s="29" t="s">
        <v>1503</v>
      </c>
      <c r="H139" s="28">
        <v>4</v>
      </c>
      <c r="I139" s="28" t="s">
        <v>17</v>
      </c>
      <c r="J139" s="28" t="s">
        <v>30</v>
      </c>
      <c r="K139" s="29" t="s">
        <v>1504</v>
      </c>
      <c r="L139" s="92"/>
      <c r="M139" s="92"/>
      <c r="N139" s="92"/>
      <c r="O139" s="92"/>
      <c r="P139" s="92"/>
      <c r="Q139" s="33"/>
    </row>
    <row r="140" spans="1:17" ht="31">
      <c r="A140" s="68"/>
      <c r="B140" s="68" t="str">
        <f t="shared" si="12"/>
        <v>3HRT</v>
      </c>
      <c r="C140" s="68">
        <f t="shared" si="9"/>
        <v>3</v>
      </c>
      <c r="D140" s="24">
        <v>137</v>
      </c>
      <c r="E140" s="68" t="str">
        <f t="shared" si="13"/>
        <v>HRT</v>
      </c>
      <c r="F140" s="48" t="s">
        <v>1505</v>
      </c>
      <c r="G140" s="49" t="s">
        <v>1506</v>
      </c>
      <c r="H140" s="50">
        <v>4</v>
      </c>
      <c r="I140" s="50" t="s">
        <v>17</v>
      </c>
      <c r="J140" s="50" t="s">
        <v>30</v>
      </c>
      <c r="K140" s="29" t="s">
        <v>1507</v>
      </c>
      <c r="L140" s="92"/>
      <c r="M140" s="92"/>
      <c r="N140" s="92"/>
      <c r="O140" s="92"/>
      <c r="P140" s="92"/>
      <c r="Q140" s="7"/>
    </row>
    <row r="141" spans="1:17" ht="31">
      <c r="A141" s="68"/>
      <c r="B141" s="68" t="str">
        <f t="shared" si="12"/>
        <v>4HRT</v>
      </c>
      <c r="C141" s="68">
        <f t="shared" si="9"/>
        <v>4</v>
      </c>
      <c r="D141" s="116">
        <v>138</v>
      </c>
      <c r="E141" s="68" t="str">
        <f t="shared" si="13"/>
        <v>HRT</v>
      </c>
      <c r="F141" s="48" t="s">
        <v>1508</v>
      </c>
      <c r="G141" s="49" t="s">
        <v>486</v>
      </c>
      <c r="H141" s="50">
        <v>4</v>
      </c>
      <c r="I141" s="50" t="s">
        <v>17</v>
      </c>
      <c r="J141" s="50" t="s">
        <v>30</v>
      </c>
      <c r="K141" s="29" t="s">
        <v>1509</v>
      </c>
      <c r="L141" s="92"/>
      <c r="M141" s="92"/>
      <c r="N141" s="92"/>
      <c r="O141" s="92"/>
      <c r="P141" s="92"/>
      <c r="Q141" s="7"/>
    </row>
    <row r="142" spans="1:17" ht="77.5">
      <c r="A142" s="68"/>
      <c r="B142" s="68" t="str">
        <f t="shared" si="12"/>
        <v>5HRT</v>
      </c>
      <c r="C142" s="68">
        <f t="shared" si="9"/>
        <v>5</v>
      </c>
      <c r="D142" s="24">
        <v>139</v>
      </c>
      <c r="E142" s="68" t="str">
        <f t="shared" si="13"/>
        <v>HRT</v>
      </c>
      <c r="F142" s="99" t="s">
        <v>1510</v>
      </c>
      <c r="G142" s="100" t="s">
        <v>488</v>
      </c>
      <c r="H142" s="101">
        <v>5</v>
      </c>
      <c r="I142" s="102" t="s">
        <v>24</v>
      </c>
      <c r="J142" s="102" t="s">
        <v>30</v>
      </c>
      <c r="K142" s="29" t="s">
        <v>1511</v>
      </c>
      <c r="L142" s="29" t="s">
        <v>1512</v>
      </c>
      <c r="M142" s="29" t="s">
        <v>1513</v>
      </c>
      <c r="N142" s="92"/>
      <c r="O142" s="92"/>
      <c r="P142" s="92"/>
      <c r="Q142" s="7"/>
    </row>
    <row r="143" spans="1:17" ht="77.5">
      <c r="A143" s="68"/>
      <c r="B143" s="68" t="str">
        <f t="shared" si="12"/>
        <v>6HRT</v>
      </c>
      <c r="C143" s="68">
        <f t="shared" si="9"/>
        <v>6</v>
      </c>
      <c r="D143" s="116">
        <v>140</v>
      </c>
      <c r="E143" s="68" t="str">
        <f t="shared" si="13"/>
        <v>HRT</v>
      </c>
      <c r="F143" s="88" t="s">
        <v>1514</v>
      </c>
      <c r="G143" s="89" t="s">
        <v>1515</v>
      </c>
      <c r="H143" s="93">
        <v>5</v>
      </c>
      <c r="I143" s="91" t="s">
        <v>24</v>
      </c>
      <c r="J143" s="91" t="s">
        <v>30</v>
      </c>
      <c r="K143" s="29" t="s">
        <v>1516</v>
      </c>
      <c r="L143" s="29" t="s">
        <v>1517</v>
      </c>
      <c r="M143" s="29" t="s">
        <v>1518</v>
      </c>
      <c r="N143" s="92"/>
      <c r="O143" s="92"/>
      <c r="P143" s="92"/>
      <c r="Q143" s="44"/>
    </row>
    <row r="144" spans="1:17" ht="77.5">
      <c r="A144" s="68"/>
      <c r="B144" s="68" t="str">
        <f t="shared" si="12"/>
        <v>7HRT</v>
      </c>
      <c r="C144" s="68">
        <f t="shared" si="9"/>
        <v>7</v>
      </c>
      <c r="D144" s="24">
        <v>141</v>
      </c>
      <c r="E144" s="68" t="str">
        <f t="shared" si="13"/>
        <v>HRT</v>
      </c>
      <c r="F144" s="88" t="s">
        <v>1519</v>
      </c>
      <c r="G144" s="89" t="s">
        <v>1520</v>
      </c>
      <c r="H144" s="93">
        <v>5</v>
      </c>
      <c r="I144" s="91" t="s">
        <v>24</v>
      </c>
      <c r="J144" s="91" t="s">
        <v>30</v>
      </c>
      <c r="K144" s="29" t="s">
        <v>1516</v>
      </c>
      <c r="L144" s="29" t="s">
        <v>1517</v>
      </c>
      <c r="M144" s="29" t="s">
        <v>1518</v>
      </c>
      <c r="N144" s="92"/>
      <c r="O144" s="92"/>
      <c r="P144" s="92"/>
      <c r="Q144" s="32"/>
    </row>
    <row r="145" spans="1:17" ht="108.5">
      <c r="A145" s="68"/>
      <c r="B145" s="68" t="str">
        <f t="shared" si="12"/>
        <v>8HRT</v>
      </c>
      <c r="C145" s="68">
        <f t="shared" si="9"/>
        <v>8</v>
      </c>
      <c r="D145" s="116">
        <v>142</v>
      </c>
      <c r="E145" s="68" t="str">
        <f t="shared" si="13"/>
        <v>HRT</v>
      </c>
      <c r="F145" s="88" t="s">
        <v>1521</v>
      </c>
      <c r="G145" s="89" t="s">
        <v>1522</v>
      </c>
      <c r="H145" s="93">
        <v>5</v>
      </c>
      <c r="I145" s="91" t="s">
        <v>24</v>
      </c>
      <c r="J145" s="91" t="s">
        <v>30</v>
      </c>
      <c r="K145" s="29" t="s">
        <v>1523</v>
      </c>
      <c r="L145" s="29" t="s">
        <v>1524</v>
      </c>
      <c r="M145" s="29" t="s">
        <v>1525</v>
      </c>
      <c r="N145" s="92"/>
      <c r="O145" s="92"/>
      <c r="P145" s="92"/>
      <c r="Q145" s="44"/>
    </row>
    <row r="146" spans="1:17" ht="77.5">
      <c r="A146" s="68"/>
      <c r="B146" s="68" t="str">
        <f t="shared" si="12"/>
        <v>9HRT</v>
      </c>
      <c r="C146" s="68">
        <f t="shared" si="9"/>
        <v>9</v>
      </c>
      <c r="D146" s="24">
        <v>143</v>
      </c>
      <c r="E146" s="68" t="str">
        <f t="shared" si="13"/>
        <v>HRT</v>
      </c>
      <c r="F146" s="88" t="s">
        <v>1526</v>
      </c>
      <c r="G146" s="98" t="s">
        <v>1527</v>
      </c>
      <c r="H146" s="93">
        <v>5</v>
      </c>
      <c r="I146" s="91" t="s">
        <v>24</v>
      </c>
      <c r="J146" s="91" t="s">
        <v>30</v>
      </c>
      <c r="K146" s="29" t="s">
        <v>1528</v>
      </c>
      <c r="L146" s="29" t="s">
        <v>1529</v>
      </c>
      <c r="M146" s="29" t="s">
        <v>1530</v>
      </c>
      <c r="N146" s="92"/>
      <c r="O146" s="92"/>
      <c r="P146" s="92"/>
      <c r="Q146" s="46"/>
    </row>
    <row r="147" spans="1:17" ht="77.5">
      <c r="A147" s="68"/>
      <c r="B147" s="68" t="str">
        <f t="shared" si="12"/>
        <v>10HRT</v>
      </c>
      <c r="C147" s="68">
        <f t="shared" si="9"/>
        <v>10</v>
      </c>
      <c r="D147" s="116">
        <v>144</v>
      </c>
      <c r="E147" s="68" t="str">
        <f t="shared" si="13"/>
        <v>HRT</v>
      </c>
      <c r="F147" s="88" t="s">
        <v>1531</v>
      </c>
      <c r="G147" s="92" t="s">
        <v>1532</v>
      </c>
      <c r="H147" s="93">
        <v>5</v>
      </c>
      <c r="I147" s="91" t="s">
        <v>24</v>
      </c>
      <c r="J147" s="91" t="s">
        <v>30</v>
      </c>
      <c r="K147" s="29" t="s">
        <v>1533</v>
      </c>
      <c r="L147" s="29" t="s">
        <v>1534</v>
      </c>
      <c r="M147" s="29" t="s">
        <v>1535</v>
      </c>
      <c r="N147" s="92"/>
      <c r="O147" s="92"/>
      <c r="P147" s="92"/>
      <c r="Q147" s="51"/>
    </row>
    <row r="148" spans="1:17" ht="62">
      <c r="A148" s="68"/>
      <c r="B148" s="68" t="str">
        <f t="shared" si="12"/>
        <v>11HRT</v>
      </c>
      <c r="C148" s="68">
        <f t="shared" si="9"/>
        <v>11</v>
      </c>
      <c r="D148" s="24">
        <v>145</v>
      </c>
      <c r="E148" s="68" t="str">
        <f t="shared" si="13"/>
        <v>HRT</v>
      </c>
      <c r="F148" s="103" t="s">
        <v>1536</v>
      </c>
      <c r="G148" s="143" t="s">
        <v>494</v>
      </c>
      <c r="H148" s="113">
        <v>5</v>
      </c>
      <c r="I148" s="138" t="s">
        <v>24</v>
      </c>
      <c r="J148" s="138" t="s">
        <v>30</v>
      </c>
      <c r="K148" s="29" t="s">
        <v>1537</v>
      </c>
      <c r="L148" s="29" t="s">
        <v>1538</v>
      </c>
      <c r="M148" s="92"/>
      <c r="N148" s="92"/>
      <c r="O148" s="92"/>
      <c r="P148" s="92"/>
      <c r="Q148" s="51"/>
    </row>
    <row r="149" spans="1:17" ht="62">
      <c r="A149" s="68"/>
      <c r="B149" s="68" t="str">
        <f t="shared" si="12"/>
        <v>12HRT</v>
      </c>
      <c r="C149" s="68">
        <f t="shared" si="9"/>
        <v>12</v>
      </c>
      <c r="D149" s="116">
        <v>146</v>
      </c>
      <c r="E149" s="68" t="str">
        <f t="shared" si="13"/>
        <v>HRT</v>
      </c>
      <c r="F149" s="88" t="s">
        <v>1539</v>
      </c>
      <c r="G149" s="92" t="s">
        <v>1540</v>
      </c>
      <c r="H149" s="93">
        <v>5</v>
      </c>
      <c r="I149" s="91" t="s">
        <v>24</v>
      </c>
      <c r="J149" s="91" t="s">
        <v>30</v>
      </c>
      <c r="K149" s="29" t="s">
        <v>1537</v>
      </c>
      <c r="L149" s="29" t="s">
        <v>1538</v>
      </c>
      <c r="M149" s="92"/>
      <c r="N149" s="92"/>
      <c r="O149" s="92"/>
      <c r="P149" s="92"/>
      <c r="Q149" s="51"/>
    </row>
    <row r="150" spans="1:17" ht="62">
      <c r="A150" s="68"/>
      <c r="B150" s="68" t="str">
        <f t="shared" si="12"/>
        <v>13HRT</v>
      </c>
      <c r="C150" s="68">
        <f t="shared" si="9"/>
        <v>13</v>
      </c>
      <c r="D150" s="24">
        <v>147</v>
      </c>
      <c r="E150" s="68" t="str">
        <f t="shared" si="13"/>
        <v>HRT</v>
      </c>
      <c r="F150" s="88" t="s">
        <v>1541</v>
      </c>
      <c r="G150" s="92" t="s">
        <v>1542</v>
      </c>
      <c r="H150" s="93">
        <v>5</v>
      </c>
      <c r="I150" s="91" t="s">
        <v>24</v>
      </c>
      <c r="J150" s="91" t="s">
        <v>30</v>
      </c>
      <c r="K150" s="29" t="s">
        <v>1537</v>
      </c>
      <c r="L150" s="29" t="s">
        <v>1538</v>
      </c>
      <c r="M150" s="92"/>
      <c r="N150" s="92"/>
      <c r="O150" s="92"/>
      <c r="P150" s="92"/>
      <c r="Q150" s="51"/>
    </row>
    <row r="151" spans="1:17" ht="62">
      <c r="A151" s="68"/>
      <c r="B151" s="68" t="str">
        <f t="shared" si="12"/>
        <v>14HRT</v>
      </c>
      <c r="C151" s="68">
        <f t="shared" si="9"/>
        <v>14</v>
      </c>
      <c r="D151" s="116">
        <v>148</v>
      </c>
      <c r="E151" s="68" t="str">
        <f t="shared" si="13"/>
        <v>HRT</v>
      </c>
      <c r="F151" s="88" t="s">
        <v>1543</v>
      </c>
      <c r="G151" s="92" t="s">
        <v>1544</v>
      </c>
      <c r="H151" s="93">
        <v>5</v>
      </c>
      <c r="I151" s="91" t="s">
        <v>24</v>
      </c>
      <c r="J151" s="91" t="s">
        <v>30</v>
      </c>
      <c r="K151" s="29" t="s">
        <v>1537</v>
      </c>
      <c r="L151" s="29" t="s">
        <v>1538</v>
      </c>
      <c r="M151" s="92"/>
      <c r="N151" s="92"/>
      <c r="O151" s="92"/>
      <c r="P151" s="92"/>
      <c r="Q151" s="51"/>
    </row>
    <row r="152" spans="1:17" ht="31">
      <c r="A152" s="68"/>
      <c r="B152" s="68" t="str">
        <f t="shared" si="12"/>
        <v>1IAA</v>
      </c>
      <c r="C152" s="68">
        <f t="shared" si="9"/>
        <v>1</v>
      </c>
      <c r="D152" s="24">
        <v>149</v>
      </c>
      <c r="E152" s="68" t="str">
        <f t="shared" si="13"/>
        <v>IAA</v>
      </c>
      <c r="F152" s="47" t="s">
        <v>1545</v>
      </c>
      <c r="G152" s="29" t="s">
        <v>510</v>
      </c>
      <c r="H152" s="27">
        <v>2</v>
      </c>
      <c r="I152" s="28" t="s">
        <v>29</v>
      </c>
      <c r="J152" s="28" t="s">
        <v>1137</v>
      </c>
      <c r="K152" s="29" t="s">
        <v>1546</v>
      </c>
      <c r="L152" s="92"/>
      <c r="M152" s="92"/>
      <c r="N152" s="92"/>
      <c r="O152" s="92"/>
      <c r="P152" s="92"/>
      <c r="Q152" s="51"/>
    </row>
    <row r="153" spans="1:17" ht="31">
      <c r="A153" s="68"/>
      <c r="B153" s="68" t="str">
        <f t="shared" si="12"/>
        <v>2IAA</v>
      </c>
      <c r="C153" s="68">
        <f t="shared" si="9"/>
        <v>2</v>
      </c>
      <c r="D153" s="116">
        <v>150</v>
      </c>
      <c r="E153" s="68" t="str">
        <f t="shared" si="13"/>
        <v>IAA</v>
      </c>
      <c r="F153" s="47" t="s">
        <v>1547</v>
      </c>
      <c r="G153" s="29" t="s">
        <v>512</v>
      </c>
      <c r="H153" s="27">
        <v>4</v>
      </c>
      <c r="I153" s="28" t="s">
        <v>17</v>
      </c>
      <c r="J153" s="28" t="s">
        <v>30</v>
      </c>
      <c r="K153" s="29" t="s">
        <v>1548</v>
      </c>
      <c r="L153" s="92"/>
      <c r="M153" s="92"/>
      <c r="N153" s="92"/>
      <c r="O153" s="92"/>
      <c r="P153" s="92"/>
      <c r="Q153" s="51"/>
    </row>
    <row r="154" spans="1:17" ht="46.5">
      <c r="A154" s="68"/>
      <c r="B154" s="68" t="str">
        <f t="shared" si="12"/>
        <v>3IAA</v>
      </c>
      <c r="C154" s="68">
        <f t="shared" si="9"/>
        <v>3</v>
      </c>
      <c r="D154" s="24">
        <v>151</v>
      </c>
      <c r="E154" s="68" t="str">
        <f t="shared" si="13"/>
        <v>IAA</v>
      </c>
      <c r="F154" s="47" t="s">
        <v>1549</v>
      </c>
      <c r="G154" s="29" t="s">
        <v>516</v>
      </c>
      <c r="H154" s="27">
        <v>4</v>
      </c>
      <c r="I154" s="28" t="s">
        <v>17</v>
      </c>
      <c r="J154" s="28" t="s">
        <v>30</v>
      </c>
      <c r="K154" s="29" t="s">
        <v>1550</v>
      </c>
      <c r="L154" s="92"/>
      <c r="M154" s="92"/>
      <c r="N154" s="92"/>
      <c r="O154" s="92"/>
      <c r="P154" s="92"/>
      <c r="Q154" s="51"/>
    </row>
    <row r="155" spans="1:17" ht="62">
      <c r="A155" s="68"/>
      <c r="B155" s="68" t="str">
        <f t="shared" si="12"/>
        <v>4IAA</v>
      </c>
      <c r="C155" s="68">
        <f t="shared" si="9"/>
        <v>4</v>
      </c>
      <c r="D155" s="116">
        <v>152</v>
      </c>
      <c r="E155" s="68" t="str">
        <f t="shared" si="13"/>
        <v>IAA</v>
      </c>
      <c r="F155" s="47" t="s">
        <v>1551</v>
      </c>
      <c r="G155" s="29" t="s">
        <v>518</v>
      </c>
      <c r="H155" s="28">
        <v>4</v>
      </c>
      <c r="I155" s="28" t="s">
        <v>17</v>
      </c>
      <c r="J155" s="28" t="s">
        <v>30</v>
      </c>
      <c r="K155" s="29" t="s">
        <v>1552</v>
      </c>
      <c r="L155" s="92"/>
      <c r="M155" s="92"/>
      <c r="N155" s="92"/>
      <c r="O155" s="92"/>
      <c r="P155" s="92"/>
      <c r="Q155" s="51"/>
    </row>
    <row r="156" spans="1:17" ht="31">
      <c r="A156" s="68"/>
      <c r="B156" s="68" t="str">
        <f t="shared" si="12"/>
        <v>5IAA</v>
      </c>
      <c r="C156" s="68">
        <f t="shared" si="9"/>
        <v>5</v>
      </c>
      <c r="D156" s="24">
        <v>153</v>
      </c>
      <c r="E156" s="68" t="str">
        <f t="shared" si="13"/>
        <v>IAA</v>
      </c>
      <c r="F156" s="47" t="s">
        <v>1553</v>
      </c>
      <c r="G156" s="40" t="s">
        <v>520</v>
      </c>
      <c r="H156" s="28">
        <v>4</v>
      </c>
      <c r="I156" s="28" t="s">
        <v>17</v>
      </c>
      <c r="J156" s="28" t="s">
        <v>30</v>
      </c>
      <c r="K156" s="29" t="s">
        <v>1554</v>
      </c>
      <c r="L156" s="92"/>
      <c r="M156" s="92"/>
      <c r="N156" s="92"/>
      <c r="O156" s="92"/>
      <c r="P156" s="92"/>
      <c r="Q156" s="51"/>
    </row>
    <row r="157" spans="1:17" ht="31">
      <c r="A157" s="68"/>
      <c r="B157" s="68" t="str">
        <f t="shared" si="12"/>
        <v>6IAA</v>
      </c>
      <c r="C157" s="68">
        <f t="shared" si="9"/>
        <v>6</v>
      </c>
      <c r="D157" s="116">
        <v>154</v>
      </c>
      <c r="E157" s="68" t="str">
        <f t="shared" si="13"/>
        <v>IAA</v>
      </c>
      <c r="F157" s="47" t="s">
        <v>1555</v>
      </c>
      <c r="G157" s="40" t="s">
        <v>522</v>
      </c>
      <c r="H157" s="28">
        <v>4</v>
      </c>
      <c r="I157" s="28" t="s">
        <v>17</v>
      </c>
      <c r="J157" s="28" t="s">
        <v>30</v>
      </c>
      <c r="K157" s="29" t="s">
        <v>1556</v>
      </c>
      <c r="L157" s="92"/>
      <c r="M157" s="92"/>
      <c r="N157" s="92"/>
      <c r="O157" s="92"/>
      <c r="P157" s="92"/>
      <c r="Q157" s="51"/>
    </row>
    <row r="158" spans="1:17" ht="77.5">
      <c r="A158" s="68"/>
      <c r="B158" s="68" t="str">
        <f t="shared" si="12"/>
        <v>7IAA</v>
      </c>
      <c r="C158" s="68">
        <f t="shared" si="9"/>
        <v>7</v>
      </c>
      <c r="D158" s="24">
        <v>155</v>
      </c>
      <c r="E158" s="68" t="str">
        <f t="shared" si="13"/>
        <v>IAA</v>
      </c>
      <c r="F158" s="88" t="s">
        <v>1557</v>
      </c>
      <c r="G158" s="89" t="s">
        <v>529</v>
      </c>
      <c r="H158" s="93">
        <v>5</v>
      </c>
      <c r="I158" s="91" t="s">
        <v>24</v>
      </c>
      <c r="J158" s="91" t="s">
        <v>30</v>
      </c>
      <c r="K158" s="29" t="s">
        <v>1558</v>
      </c>
      <c r="L158" s="29" t="s">
        <v>1559</v>
      </c>
      <c r="M158" s="29" t="s">
        <v>1560</v>
      </c>
      <c r="N158" s="92"/>
      <c r="O158" s="92"/>
      <c r="P158" s="92"/>
      <c r="Q158" s="51"/>
    </row>
    <row r="159" spans="1:17" ht="15.5">
      <c r="A159" s="68"/>
      <c r="B159" s="68" t="str">
        <f t="shared" ref="B159:B188" si="14">C159&amp;E159</f>
        <v>1INT</v>
      </c>
      <c r="C159" s="68">
        <f t="shared" si="9"/>
        <v>1</v>
      </c>
      <c r="D159" s="116">
        <v>156</v>
      </c>
      <c r="E159" s="68" t="str">
        <f t="shared" ref="E159:E188" si="15">MID(F159,1,3)</f>
        <v>INT</v>
      </c>
      <c r="F159" s="47" t="s">
        <v>1561</v>
      </c>
      <c r="G159" s="29" t="s">
        <v>535</v>
      </c>
      <c r="H159" s="27">
        <v>4</v>
      </c>
      <c r="I159" s="28" t="s">
        <v>17</v>
      </c>
      <c r="J159" s="28" t="s">
        <v>1137</v>
      </c>
      <c r="K159" s="26" t="s">
        <v>1562</v>
      </c>
      <c r="L159" s="26"/>
      <c r="M159" s="26"/>
      <c r="N159" s="26"/>
      <c r="O159" s="26"/>
      <c r="P159" s="26"/>
      <c r="Q159" s="51"/>
    </row>
    <row r="160" spans="1:17" ht="31">
      <c r="A160" s="68"/>
      <c r="B160" s="68" t="str">
        <f t="shared" si="14"/>
        <v>2INT</v>
      </c>
      <c r="C160" s="68">
        <f t="shared" si="9"/>
        <v>2</v>
      </c>
      <c r="D160" s="24">
        <v>157</v>
      </c>
      <c r="E160" s="68" t="str">
        <f t="shared" si="15"/>
        <v>INT</v>
      </c>
      <c r="F160" s="47" t="s">
        <v>1563</v>
      </c>
      <c r="G160" s="29" t="s">
        <v>1564</v>
      </c>
      <c r="H160" s="27">
        <v>4</v>
      </c>
      <c r="I160" s="28" t="s">
        <v>17</v>
      </c>
      <c r="J160" s="28" t="s">
        <v>1137</v>
      </c>
      <c r="K160" s="29" t="s">
        <v>1565</v>
      </c>
      <c r="L160" s="92"/>
      <c r="M160" s="92"/>
      <c r="N160" s="92"/>
      <c r="O160" s="92"/>
      <c r="P160" s="92"/>
      <c r="Q160" s="51"/>
    </row>
    <row r="161" spans="1:17" ht="31">
      <c r="A161" s="68"/>
      <c r="B161" s="68" t="str">
        <f t="shared" si="14"/>
        <v>3INT</v>
      </c>
      <c r="C161" s="68">
        <f t="shared" si="9"/>
        <v>3</v>
      </c>
      <c r="D161" s="116">
        <v>158</v>
      </c>
      <c r="E161" s="68" t="str">
        <f t="shared" si="15"/>
        <v>INT</v>
      </c>
      <c r="F161" s="47" t="s">
        <v>1566</v>
      </c>
      <c r="G161" s="29" t="s">
        <v>1567</v>
      </c>
      <c r="H161" s="27">
        <v>4</v>
      </c>
      <c r="I161" s="28" t="s">
        <v>17</v>
      </c>
      <c r="J161" s="28" t="s">
        <v>1137</v>
      </c>
      <c r="K161" s="29" t="s">
        <v>1565</v>
      </c>
      <c r="L161" s="92"/>
      <c r="M161" s="92"/>
      <c r="N161" s="92"/>
      <c r="O161" s="92"/>
      <c r="P161" s="92"/>
      <c r="Q161" s="51"/>
    </row>
    <row r="162" spans="1:17" ht="46.5">
      <c r="A162" s="68"/>
      <c r="B162" s="68" t="str">
        <f t="shared" si="14"/>
        <v>4INT</v>
      </c>
      <c r="C162" s="68">
        <f t="shared" si="9"/>
        <v>4</v>
      </c>
      <c r="D162" s="24">
        <v>159</v>
      </c>
      <c r="E162" s="68" t="str">
        <f t="shared" si="15"/>
        <v>INT</v>
      </c>
      <c r="F162" s="47" t="s">
        <v>1568</v>
      </c>
      <c r="G162" s="29" t="s">
        <v>1569</v>
      </c>
      <c r="H162" s="27">
        <v>4</v>
      </c>
      <c r="I162" s="28" t="s">
        <v>17</v>
      </c>
      <c r="J162" s="28" t="s">
        <v>1137</v>
      </c>
      <c r="K162" s="29" t="s">
        <v>1570</v>
      </c>
      <c r="L162" s="92"/>
      <c r="M162" s="92"/>
      <c r="N162" s="92"/>
      <c r="O162" s="92"/>
      <c r="P162" s="92"/>
      <c r="Q162" s="51"/>
    </row>
    <row r="163" spans="1:17" ht="93">
      <c r="A163" s="68"/>
      <c r="B163" s="68" t="str">
        <f t="shared" si="14"/>
        <v>5INT</v>
      </c>
      <c r="C163" s="68">
        <f t="shared" ref="C163:C225" si="16">IF(E163=E162,C162+1,1)</f>
        <v>5</v>
      </c>
      <c r="D163" s="116">
        <v>160</v>
      </c>
      <c r="E163" s="68" t="str">
        <f t="shared" si="15"/>
        <v>INT</v>
      </c>
      <c r="F163" s="88" t="s">
        <v>1571</v>
      </c>
      <c r="G163" s="92" t="s">
        <v>1572</v>
      </c>
      <c r="H163" s="93">
        <v>5</v>
      </c>
      <c r="I163" s="91" t="s">
        <v>24</v>
      </c>
      <c r="J163" s="91" t="s">
        <v>30</v>
      </c>
      <c r="K163" s="29" t="s">
        <v>1573</v>
      </c>
      <c r="L163" s="29" t="s">
        <v>1574</v>
      </c>
      <c r="M163" s="29" t="s">
        <v>1575</v>
      </c>
      <c r="N163" s="29" t="s">
        <v>1576</v>
      </c>
      <c r="O163" s="29" t="s">
        <v>1577</v>
      </c>
      <c r="P163" s="29" t="s">
        <v>1578</v>
      </c>
      <c r="Q163" s="51"/>
    </row>
    <row r="164" spans="1:17" ht="77.5">
      <c r="A164" s="68"/>
      <c r="B164" s="68" t="str">
        <f t="shared" si="14"/>
        <v>6INT</v>
      </c>
      <c r="C164" s="68">
        <f t="shared" si="16"/>
        <v>6</v>
      </c>
      <c r="D164" s="24">
        <v>161</v>
      </c>
      <c r="E164" s="68" t="str">
        <f t="shared" si="15"/>
        <v>INT</v>
      </c>
      <c r="F164" s="88" t="s">
        <v>1579</v>
      </c>
      <c r="G164" s="92" t="s">
        <v>1580</v>
      </c>
      <c r="H164" s="93">
        <v>5</v>
      </c>
      <c r="I164" s="91" t="s">
        <v>24</v>
      </c>
      <c r="J164" s="91" t="s">
        <v>30</v>
      </c>
      <c r="K164" s="41" t="s">
        <v>1581</v>
      </c>
      <c r="L164" s="29" t="s">
        <v>1574</v>
      </c>
      <c r="M164" s="29" t="s">
        <v>1575</v>
      </c>
      <c r="N164" s="89"/>
      <c r="O164" s="89"/>
      <c r="P164" s="89"/>
      <c r="Q164" s="51"/>
    </row>
    <row r="165" spans="1:17" ht="77.5">
      <c r="A165" s="68"/>
      <c r="B165" s="68" t="str">
        <f t="shared" si="14"/>
        <v>7INT</v>
      </c>
      <c r="C165" s="68">
        <f t="shared" si="16"/>
        <v>7</v>
      </c>
      <c r="D165" s="116">
        <v>162</v>
      </c>
      <c r="E165" s="68" t="str">
        <f t="shared" si="15"/>
        <v>INT</v>
      </c>
      <c r="F165" s="88" t="s">
        <v>1582</v>
      </c>
      <c r="G165" s="89" t="s">
        <v>546</v>
      </c>
      <c r="H165" s="93">
        <v>5</v>
      </c>
      <c r="I165" s="91" t="s">
        <v>24</v>
      </c>
      <c r="J165" s="91" t="s">
        <v>30</v>
      </c>
      <c r="K165" s="41" t="s">
        <v>1573</v>
      </c>
      <c r="L165" s="29" t="s">
        <v>1574</v>
      </c>
      <c r="M165" s="29" t="s">
        <v>1575</v>
      </c>
      <c r="N165" s="89"/>
      <c r="O165" s="89"/>
      <c r="P165" s="89"/>
      <c r="Q165" s="51"/>
    </row>
    <row r="166" spans="1:17" ht="62">
      <c r="A166" s="68"/>
      <c r="B166" s="68" t="str">
        <f t="shared" si="14"/>
        <v>8INT</v>
      </c>
      <c r="C166" s="68">
        <f t="shared" si="16"/>
        <v>8</v>
      </c>
      <c r="D166" s="24">
        <v>163</v>
      </c>
      <c r="E166" s="68" t="str">
        <f t="shared" si="15"/>
        <v>INT</v>
      </c>
      <c r="F166" s="88" t="s">
        <v>1583</v>
      </c>
      <c r="G166" s="92" t="s">
        <v>1584</v>
      </c>
      <c r="H166" s="93">
        <v>5</v>
      </c>
      <c r="I166" s="91" t="s">
        <v>24</v>
      </c>
      <c r="J166" s="91" t="s">
        <v>30</v>
      </c>
      <c r="K166" s="29" t="s">
        <v>1585</v>
      </c>
      <c r="L166" s="29" t="s">
        <v>1586</v>
      </c>
      <c r="M166" s="92"/>
      <c r="N166" s="92"/>
      <c r="O166" s="92"/>
      <c r="P166" s="92"/>
      <c r="Q166" s="51"/>
    </row>
    <row r="167" spans="1:17" ht="93">
      <c r="A167" s="68"/>
      <c r="B167" s="68" t="str">
        <f t="shared" si="14"/>
        <v>9INT</v>
      </c>
      <c r="C167" s="68">
        <f t="shared" si="16"/>
        <v>9</v>
      </c>
      <c r="D167" s="116">
        <v>164</v>
      </c>
      <c r="E167" s="68" t="str">
        <f t="shared" si="15"/>
        <v>INT</v>
      </c>
      <c r="F167" s="88" t="s">
        <v>1587</v>
      </c>
      <c r="G167" s="89" t="s">
        <v>1588</v>
      </c>
      <c r="H167" s="93">
        <v>5</v>
      </c>
      <c r="I167" s="91" t="s">
        <v>24</v>
      </c>
      <c r="J167" s="91" t="s">
        <v>30</v>
      </c>
      <c r="K167" s="29" t="s">
        <v>1589</v>
      </c>
      <c r="L167" s="29" t="s">
        <v>1590</v>
      </c>
      <c r="M167" s="29" t="s">
        <v>1591</v>
      </c>
      <c r="N167" s="92"/>
      <c r="O167" s="92"/>
      <c r="P167" s="92"/>
      <c r="Q167" s="51"/>
    </row>
    <row r="168" spans="1:17" ht="77.5">
      <c r="A168" s="68"/>
      <c r="B168" s="68" t="str">
        <f t="shared" si="14"/>
        <v>10INT</v>
      </c>
      <c r="C168" s="68">
        <f t="shared" si="16"/>
        <v>10</v>
      </c>
      <c r="D168" s="24">
        <v>165</v>
      </c>
      <c r="E168" s="68" t="str">
        <f t="shared" si="15"/>
        <v>INT</v>
      </c>
      <c r="F168" s="88" t="s">
        <v>1592</v>
      </c>
      <c r="G168" s="92" t="s">
        <v>553</v>
      </c>
      <c r="H168" s="93">
        <v>5</v>
      </c>
      <c r="I168" s="91" t="s">
        <v>24</v>
      </c>
      <c r="J168" s="91" t="s">
        <v>30</v>
      </c>
      <c r="K168" s="29" t="s">
        <v>1593</v>
      </c>
      <c r="L168" s="29" t="s">
        <v>1594</v>
      </c>
      <c r="M168" s="29" t="s">
        <v>1595</v>
      </c>
      <c r="N168" s="92"/>
      <c r="O168" s="92"/>
      <c r="P168" s="92"/>
      <c r="Q168" s="51"/>
    </row>
    <row r="169" spans="1:17" ht="31">
      <c r="A169" s="68"/>
      <c r="B169" s="68" t="str">
        <f t="shared" si="14"/>
        <v>1MEE</v>
      </c>
      <c r="C169" s="68">
        <f t="shared" si="16"/>
        <v>1</v>
      </c>
      <c r="D169" s="116">
        <v>166</v>
      </c>
      <c r="E169" s="68" t="str">
        <f t="shared" si="15"/>
        <v>MEE</v>
      </c>
      <c r="F169" s="47" t="s">
        <v>1596</v>
      </c>
      <c r="G169" s="29" t="s">
        <v>572</v>
      </c>
      <c r="H169" s="27">
        <v>2</v>
      </c>
      <c r="I169" s="28" t="s">
        <v>29</v>
      </c>
      <c r="J169" s="28" t="s">
        <v>1137</v>
      </c>
      <c r="K169" s="29" t="s">
        <v>1597</v>
      </c>
      <c r="L169" s="92"/>
      <c r="M169" s="92"/>
      <c r="N169" s="92"/>
      <c r="O169" s="92"/>
      <c r="P169" s="92"/>
      <c r="Q169" s="51"/>
    </row>
    <row r="170" spans="1:17" ht="31">
      <c r="A170" s="68"/>
      <c r="B170" s="68" t="str">
        <f t="shared" si="14"/>
        <v>2MEE</v>
      </c>
      <c r="C170" s="68">
        <f t="shared" si="16"/>
        <v>2</v>
      </c>
      <c r="D170" s="24">
        <v>167</v>
      </c>
      <c r="E170" s="68" t="str">
        <f t="shared" si="15"/>
        <v>MEE</v>
      </c>
      <c r="F170" s="47" t="s">
        <v>1598</v>
      </c>
      <c r="G170" s="41" t="s">
        <v>574</v>
      </c>
      <c r="H170" s="27">
        <v>3</v>
      </c>
      <c r="I170" s="28" t="s">
        <v>13</v>
      </c>
      <c r="J170" s="28" t="s">
        <v>1137</v>
      </c>
      <c r="K170" s="29" t="s">
        <v>1599</v>
      </c>
      <c r="L170" s="92"/>
      <c r="M170" s="92"/>
      <c r="N170" s="92"/>
      <c r="O170" s="92"/>
      <c r="P170" s="92"/>
      <c r="Q170" s="51"/>
    </row>
    <row r="171" spans="1:17" ht="31">
      <c r="A171" s="68"/>
      <c r="B171" s="68" t="str">
        <f t="shared" si="14"/>
        <v>3MEE</v>
      </c>
      <c r="C171" s="68">
        <f t="shared" si="16"/>
        <v>3</v>
      </c>
      <c r="D171" s="116">
        <v>168</v>
      </c>
      <c r="E171" s="68" t="str">
        <f t="shared" si="15"/>
        <v>MEE</v>
      </c>
      <c r="F171" s="88" t="s">
        <v>1600</v>
      </c>
      <c r="G171" s="89" t="s">
        <v>576</v>
      </c>
      <c r="H171" s="93">
        <v>3</v>
      </c>
      <c r="I171" s="91" t="s">
        <v>13</v>
      </c>
      <c r="J171" s="91" t="s">
        <v>1137</v>
      </c>
      <c r="K171" s="29" t="s">
        <v>1599</v>
      </c>
      <c r="L171" s="29" t="s">
        <v>1601</v>
      </c>
      <c r="M171" s="92"/>
      <c r="N171" s="92"/>
      <c r="O171" s="92"/>
      <c r="P171" s="92"/>
      <c r="Q171" s="51"/>
    </row>
    <row r="172" spans="1:17" ht="46.5">
      <c r="A172" s="68"/>
      <c r="B172" s="68" t="str">
        <f t="shared" si="14"/>
        <v>4MEE</v>
      </c>
      <c r="C172" s="68">
        <f t="shared" si="16"/>
        <v>4</v>
      </c>
      <c r="D172" s="24">
        <v>169</v>
      </c>
      <c r="E172" s="68" t="str">
        <f t="shared" si="15"/>
        <v>MEE</v>
      </c>
      <c r="F172" s="47" t="s">
        <v>1602</v>
      </c>
      <c r="G172" s="41" t="s">
        <v>580</v>
      </c>
      <c r="H172" s="27">
        <v>4</v>
      </c>
      <c r="I172" s="28" t="s">
        <v>17</v>
      </c>
      <c r="J172" s="28" t="s">
        <v>1137</v>
      </c>
      <c r="K172" s="29" t="s">
        <v>1603</v>
      </c>
      <c r="L172" s="92"/>
      <c r="M172" s="92"/>
      <c r="N172" s="92"/>
      <c r="O172" s="92"/>
      <c r="P172" s="92"/>
      <c r="Q172" s="51"/>
    </row>
    <row r="173" spans="1:17" ht="77.5">
      <c r="A173" s="68"/>
      <c r="B173" s="68" t="str">
        <f t="shared" si="14"/>
        <v>5MEE</v>
      </c>
      <c r="C173" s="68">
        <f t="shared" si="16"/>
        <v>5</v>
      </c>
      <c r="D173" s="116">
        <v>170</v>
      </c>
      <c r="E173" s="68" t="str">
        <f t="shared" si="15"/>
        <v>MEE</v>
      </c>
      <c r="F173" s="88" t="s">
        <v>1604</v>
      </c>
      <c r="G173" s="89" t="s">
        <v>586</v>
      </c>
      <c r="H173" s="93">
        <v>5</v>
      </c>
      <c r="I173" s="91" t="s">
        <v>24</v>
      </c>
      <c r="J173" s="91" t="s">
        <v>30</v>
      </c>
      <c r="K173" s="29" t="s">
        <v>1605</v>
      </c>
      <c r="L173" s="29" t="s">
        <v>1606</v>
      </c>
      <c r="M173" s="29" t="s">
        <v>1607</v>
      </c>
      <c r="N173" s="92"/>
      <c r="O173" s="92"/>
      <c r="P173" s="92"/>
      <c r="Q173" s="51"/>
    </row>
    <row r="174" spans="1:17" ht="77.5">
      <c r="A174" s="68"/>
      <c r="B174" s="68" t="str">
        <f t="shared" si="14"/>
        <v>6MEE</v>
      </c>
      <c r="C174" s="68">
        <f t="shared" si="16"/>
        <v>6</v>
      </c>
      <c r="D174" s="24">
        <v>171</v>
      </c>
      <c r="E174" s="68" t="str">
        <f t="shared" si="15"/>
        <v>MEE</v>
      </c>
      <c r="F174" s="88" t="s">
        <v>1608</v>
      </c>
      <c r="G174" s="89" t="s">
        <v>588</v>
      </c>
      <c r="H174" s="93">
        <v>5</v>
      </c>
      <c r="I174" s="91" t="s">
        <v>24</v>
      </c>
      <c r="J174" s="91" t="s">
        <v>30</v>
      </c>
      <c r="K174" s="29" t="s">
        <v>1605</v>
      </c>
      <c r="L174" s="29" t="s">
        <v>1606</v>
      </c>
      <c r="M174" s="29" t="s">
        <v>1607</v>
      </c>
      <c r="N174" s="92"/>
      <c r="O174" s="92"/>
      <c r="P174" s="92"/>
      <c r="Q174" s="51"/>
    </row>
    <row r="175" spans="1:17" ht="77.5">
      <c r="A175" s="68"/>
      <c r="B175" s="68" t="str">
        <f t="shared" si="14"/>
        <v>7MEE</v>
      </c>
      <c r="C175" s="68">
        <f t="shared" si="16"/>
        <v>7</v>
      </c>
      <c r="D175" s="116">
        <v>172</v>
      </c>
      <c r="E175" s="68" t="str">
        <f t="shared" si="15"/>
        <v>MEE</v>
      </c>
      <c r="F175" s="88" t="s">
        <v>1609</v>
      </c>
      <c r="G175" s="89" t="s">
        <v>590</v>
      </c>
      <c r="H175" s="93">
        <v>5</v>
      </c>
      <c r="I175" s="91" t="s">
        <v>24</v>
      </c>
      <c r="J175" s="91" t="s">
        <v>30</v>
      </c>
      <c r="K175" s="29" t="s">
        <v>1610</v>
      </c>
      <c r="L175" s="29" t="s">
        <v>1611</v>
      </c>
      <c r="M175" s="29" t="s">
        <v>1607</v>
      </c>
      <c r="N175" s="92"/>
      <c r="O175" s="92"/>
      <c r="P175" s="92"/>
      <c r="Q175" s="51"/>
    </row>
    <row r="176" spans="1:17" ht="77.5">
      <c r="A176" s="68"/>
      <c r="B176" s="68" t="str">
        <f t="shared" si="14"/>
        <v>8MEE</v>
      </c>
      <c r="C176" s="68">
        <f t="shared" si="16"/>
        <v>8</v>
      </c>
      <c r="D176" s="24">
        <v>173</v>
      </c>
      <c r="E176" s="68" t="str">
        <f t="shared" si="15"/>
        <v>MEE</v>
      </c>
      <c r="F176" s="88" t="s">
        <v>1612</v>
      </c>
      <c r="G176" s="89" t="s">
        <v>592</v>
      </c>
      <c r="H176" s="93">
        <v>5</v>
      </c>
      <c r="I176" s="91" t="s">
        <v>24</v>
      </c>
      <c r="J176" s="91" t="s">
        <v>30</v>
      </c>
      <c r="K176" s="29" t="s">
        <v>1613</v>
      </c>
      <c r="L176" s="29" t="s">
        <v>1614</v>
      </c>
      <c r="M176" s="29" t="s">
        <v>1607</v>
      </c>
      <c r="N176" s="92"/>
      <c r="O176" s="92"/>
      <c r="P176" s="92"/>
      <c r="Q176" s="51"/>
    </row>
    <row r="177" spans="1:17" ht="77.5">
      <c r="A177" s="68"/>
      <c r="B177" s="68" t="str">
        <f t="shared" si="14"/>
        <v>9MEE</v>
      </c>
      <c r="C177" s="68">
        <f t="shared" si="16"/>
        <v>9</v>
      </c>
      <c r="D177" s="116">
        <v>174</v>
      </c>
      <c r="E177" s="68" t="str">
        <f t="shared" si="15"/>
        <v>MEE</v>
      </c>
      <c r="F177" s="88" t="s">
        <v>1615</v>
      </c>
      <c r="G177" s="89" t="s">
        <v>594</v>
      </c>
      <c r="H177" s="93">
        <v>5</v>
      </c>
      <c r="I177" s="91" t="s">
        <v>24</v>
      </c>
      <c r="J177" s="91" t="s">
        <v>30</v>
      </c>
      <c r="K177" s="29" t="s">
        <v>1605</v>
      </c>
      <c r="L177" s="29" t="s">
        <v>1606</v>
      </c>
      <c r="M177" s="29" t="s">
        <v>1616</v>
      </c>
      <c r="N177" s="92"/>
      <c r="O177" s="92"/>
      <c r="P177" s="92"/>
      <c r="Q177" s="51"/>
    </row>
    <row r="178" spans="1:17" ht="62">
      <c r="A178" s="68"/>
      <c r="B178" s="68" t="str">
        <f t="shared" si="14"/>
        <v>10MEE</v>
      </c>
      <c r="C178" s="68">
        <f t="shared" si="16"/>
        <v>10</v>
      </c>
      <c r="D178" s="24">
        <v>175</v>
      </c>
      <c r="E178" s="68" t="str">
        <f t="shared" si="15"/>
        <v>MEE</v>
      </c>
      <c r="F178" s="97" t="s">
        <v>1617</v>
      </c>
      <c r="G178" s="89" t="s">
        <v>594</v>
      </c>
      <c r="H178" s="93">
        <v>5</v>
      </c>
      <c r="I178" s="91" t="s">
        <v>24</v>
      </c>
      <c r="J178" s="91" t="s">
        <v>30</v>
      </c>
      <c r="K178" s="29" t="s">
        <v>1618</v>
      </c>
      <c r="L178" s="29" t="s">
        <v>1619</v>
      </c>
      <c r="M178" s="92"/>
      <c r="N178" s="92"/>
      <c r="O178" s="92"/>
      <c r="P178" s="92"/>
      <c r="Q178" s="51"/>
    </row>
    <row r="179" spans="1:17" ht="31">
      <c r="A179" s="68"/>
      <c r="B179" s="68" t="str">
        <f t="shared" si="14"/>
        <v>1MES</v>
      </c>
      <c r="C179" s="68">
        <f t="shared" si="16"/>
        <v>1</v>
      </c>
      <c r="D179" s="116">
        <v>176</v>
      </c>
      <c r="E179" s="68" t="str">
        <f t="shared" si="15"/>
        <v>MES</v>
      </c>
      <c r="F179" s="52" t="s">
        <v>1620</v>
      </c>
      <c r="G179" s="29" t="s">
        <v>610</v>
      </c>
      <c r="H179" s="27">
        <v>3</v>
      </c>
      <c r="I179" s="28" t="s">
        <v>13</v>
      </c>
      <c r="J179" s="28" t="s">
        <v>1137</v>
      </c>
      <c r="K179" s="29" t="s">
        <v>1621</v>
      </c>
      <c r="L179" s="92"/>
      <c r="M179" s="92"/>
      <c r="N179" s="92"/>
      <c r="O179" s="92"/>
      <c r="P179" s="92"/>
      <c r="Q179" s="51"/>
    </row>
    <row r="180" spans="1:17" ht="31">
      <c r="A180" s="68"/>
      <c r="B180" s="68" t="str">
        <f t="shared" si="14"/>
        <v>2MES</v>
      </c>
      <c r="C180" s="68">
        <f t="shared" si="16"/>
        <v>2</v>
      </c>
      <c r="D180" s="24">
        <v>177</v>
      </c>
      <c r="E180" s="68" t="str">
        <f t="shared" si="15"/>
        <v>MES</v>
      </c>
      <c r="F180" s="52" t="s">
        <v>1622</v>
      </c>
      <c r="G180" s="29" t="s">
        <v>612</v>
      </c>
      <c r="H180" s="27">
        <v>4</v>
      </c>
      <c r="I180" s="28" t="s">
        <v>17</v>
      </c>
      <c r="J180" s="28" t="s">
        <v>1137</v>
      </c>
      <c r="K180" s="29" t="s">
        <v>1623</v>
      </c>
      <c r="L180" s="92"/>
      <c r="M180" s="92"/>
      <c r="N180" s="92"/>
      <c r="O180" s="92"/>
      <c r="P180" s="92"/>
      <c r="Q180" s="51"/>
    </row>
    <row r="181" spans="1:17" ht="62">
      <c r="A181" s="68"/>
      <c r="B181" s="68" t="str">
        <f t="shared" si="14"/>
        <v>3MES</v>
      </c>
      <c r="C181" s="68">
        <f t="shared" si="16"/>
        <v>3</v>
      </c>
      <c r="D181" s="116">
        <v>178</v>
      </c>
      <c r="E181" s="68" t="str">
        <f t="shared" si="15"/>
        <v>MES</v>
      </c>
      <c r="F181" s="97" t="s">
        <v>1624</v>
      </c>
      <c r="G181" s="92" t="s">
        <v>1625</v>
      </c>
      <c r="H181" s="93">
        <v>5</v>
      </c>
      <c r="I181" s="91" t="s">
        <v>24</v>
      </c>
      <c r="J181" s="91" t="s">
        <v>30</v>
      </c>
      <c r="K181" s="29" t="s">
        <v>1626</v>
      </c>
      <c r="L181" s="29" t="s">
        <v>1627</v>
      </c>
      <c r="M181" s="92"/>
      <c r="N181" s="92"/>
      <c r="O181" s="92"/>
      <c r="P181" s="92"/>
      <c r="Q181" s="51"/>
    </row>
    <row r="182" spans="1:17" ht="62">
      <c r="A182" s="68"/>
      <c r="B182" s="68" t="str">
        <f t="shared" si="14"/>
        <v>4MES</v>
      </c>
      <c r="C182" s="68">
        <f t="shared" si="16"/>
        <v>4</v>
      </c>
      <c r="D182" s="24">
        <v>179</v>
      </c>
      <c r="E182" s="68" t="str">
        <f t="shared" si="15"/>
        <v>MES</v>
      </c>
      <c r="F182" s="97" t="s">
        <v>1628</v>
      </c>
      <c r="G182" s="92" t="s">
        <v>616</v>
      </c>
      <c r="H182" s="93">
        <v>5</v>
      </c>
      <c r="I182" s="91" t="s">
        <v>24</v>
      </c>
      <c r="J182" s="91" t="s">
        <v>30</v>
      </c>
      <c r="K182" s="29" t="s">
        <v>1629</v>
      </c>
      <c r="L182" s="29" t="s">
        <v>1630</v>
      </c>
      <c r="M182" s="29" t="s">
        <v>1631</v>
      </c>
      <c r="N182" s="92"/>
      <c r="O182" s="92"/>
      <c r="P182" s="92"/>
      <c r="Q182" s="51"/>
    </row>
    <row r="183" spans="1:17" ht="62">
      <c r="A183" s="68"/>
      <c r="B183" s="68" t="str">
        <f t="shared" si="14"/>
        <v>5MES</v>
      </c>
      <c r="C183" s="68">
        <f t="shared" si="16"/>
        <v>5</v>
      </c>
      <c r="D183" s="116">
        <v>180</v>
      </c>
      <c r="E183" s="68" t="str">
        <f t="shared" si="15"/>
        <v>MES</v>
      </c>
      <c r="F183" s="97" t="s">
        <v>1632</v>
      </c>
      <c r="G183" s="92" t="s">
        <v>618</v>
      </c>
      <c r="H183" s="93">
        <v>5</v>
      </c>
      <c r="I183" s="91" t="s">
        <v>24</v>
      </c>
      <c r="J183" s="91" t="s">
        <v>30</v>
      </c>
      <c r="K183" s="29" t="s">
        <v>1629</v>
      </c>
      <c r="L183" s="29" t="s">
        <v>1630</v>
      </c>
      <c r="M183" s="29" t="s">
        <v>1631</v>
      </c>
      <c r="N183" s="92"/>
      <c r="O183" s="92"/>
      <c r="P183" s="92"/>
      <c r="Q183" s="51"/>
    </row>
    <row r="184" spans="1:17" ht="46.5">
      <c r="A184" s="68"/>
      <c r="B184" s="68" t="str">
        <f t="shared" si="14"/>
        <v>1MME</v>
      </c>
      <c r="C184" s="68">
        <f t="shared" si="16"/>
        <v>1</v>
      </c>
      <c r="D184" s="24">
        <v>181</v>
      </c>
      <c r="E184" s="68" t="str">
        <f t="shared" si="15"/>
        <v>MME</v>
      </c>
      <c r="F184" s="47" t="s">
        <v>1633</v>
      </c>
      <c r="G184" s="41" t="s">
        <v>667</v>
      </c>
      <c r="H184" s="27">
        <v>4</v>
      </c>
      <c r="I184" s="28" t="s">
        <v>17</v>
      </c>
      <c r="J184" s="28" t="s">
        <v>1137</v>
      </c>
      <c r="K184" s="29" t="s">
        <v>1634</v>
      </c>
      <c r="L184" s="92"/>
      <c r="M184" s="92"/>
      <c r="N184" s="92"/>
      <c r="O184" s="92"/>
      <c r="P184" s="92"/>
      <c r="Q184" s="51"/>
    </row>
    <row r="185" spans="1:17" ht="31">
      <c r="A185" s="68"/>
      <c r="B185" s="68" t="str">
        <f t="shared" si="14"/>
        <v>2MME</v>
      </c>
      <c r="C185" s="68">
        <f t="shared" si="16"/>
        <v>2</v>
      </c>
      <c r="D185" s="116">
        <v>182</v>
      </c>
      <c r="E185" s="68" t="str">
        <f t="shared" si="15"/>
        <v>MME</v>
      </c>
      <c r="F185" s="47" t="s">
        <v>1635</v>
      </c>
      <c r="G185" s="41" t="s">
        <v>669</v>
      </c>
      <c r="H185" s="27">
        <v>4</v>
      </c>
      <c r="I185" s="28" t="s">
        <v>17</v>
      </c>
      <c r="J185" s="28" t="s">
        <v>30</v>
      </c>
      <c r="K185" s="29" t="s">
        <v>1636</v>
      </c>
      <c r="L185" s="92"/>
      <c r="M185" s="92"/>
      <c r="N185" s="92"/>
      <c r="O185" s="92"/>
      <c r="P185" s="92"/>
      <c r="Q185" s="51"/>
    </row>
    <row r="186" spans="1:17" ht="31">
      <c r="A186" s="68"/>
      <c r="B186" s="68" t="str">
        <f t="shared" si="14"/>
        <v>3MME</v>
      </c>
      <c r="C186" s="68">
        <f t="shared" si="16"/>
        <v>3</v>
      </c>
      <c r="D186" s="24">
        <v>183</v>
      </c>
      <c r="E186" s="68" t="str">
        <f t="shared" si="15"/>
        <v>MME</v>
      </c>
      <c r="F186" s="47" t="s">
        <v>1637</v>
      </c>
      <c r="G186" s="29" t="s">
        <v>671</v>
      </c>
      <c r="H186" s="27">
        <v>4</v>
      </c>
      <c r="I186" s="28" t="s">
        <v>17</v>
      </c>
      <c r="J186" s="28" t="s">
        <v>30</v>
      </c>
      <c r="K186" s="29" t="s">
        <v>1638</v>
      </c>
      <c r="L186" s="92"/>
      <c r="M186" s="92"/>
      <c r="N186" s="92"/>
      <c r="O186" s="92"/>
      <c r="P186" s="92"/>
      <c r="Q186" s="51"/>
    </row>
    <row r="187" spans="1:17" ht="31">
      <c r="A187" s="68"/>
      <c r="B187" s="68" t="str">
        <f t="shared" si="14"/>
        <v>4MME</v>
      </c>
      <c r="C187" s="68">
        <f t="shared" si="16"/>
        <v>4</v>
      </c>
      <c r="D187" s="116">
        <v>184</v>
      </c>
      <c r="E187" s="68" t="str">
        <f t="shared" si="15"/>
        <v>MME</v>
      </c>
      <c r="F187" s="47" t="s">
        <v>1639</v>
      </c>
      <c r="G187" s="29" t="s">
        <v>673</v>
      </c>
      <c r="H187" s="27">
        <v>4</v>
      </c>
      <c r="I187" s="28" t="s">
        <v>17</v>
      </c>
      <c r="J187" s="28" t="s">
        <v>30</v>
      </c>
      <c r="K187" s="29" t="s">
        <v>1640</v>
      </c>
      <c r="L187" s="92"/>
      <c r="M187" s="92"/>
      <c r="N187" s="92"/>
      <c r="O187" s="92"/>
      <c r="P187" s="92"/>
      <c r="Q187" s="51"/>
    </row>
    <row r="188" spans="1:17" ht="93">
      <c r="A188" s="68"/>
      <c r="B188" s="68" t="str">
        <f t="shared" si="14"/>
        <v>5MME</v>
      </c>
      <c r="C188" s="68">
        <f t="shared" si="16"/>
        <v>5</v>
      </c>
      <c r="D188" s="24">
        <v>185</v>
      </c>
      <c r="E188" s="68" t="str">
        <f t="shared" si="15"/>
        <v>MME</v>
      </c>
      <c r="F188" s="88" t="s">
        <v>1641</v>
      </c>
      <c r="G188" s="89" t="s">
        <v>678</v>
      </c>
      <c r="H188" s="93">
        <v>5</v>
      </c>
      <c r="I188" s="91" t="s">
        <v>24</v>
      </c>
      <c r="J188" s="91" t="s">
        <v>30</v>
      </c>
      <c r="K188" s="29" t="s">
        <v>1642</v>
      </c>
      <c r="L188" s="29" t="s">
        <v>1643</v>
      </c>
      <c r="M188" s="29" t="s">
        <v>1644</v>
      </c>
      <c r="N188" s="92"/>
      <c r="O188" s="92"/>
      <c r="P188" s="92"/>
      <c r="Q188" s="51"/>
    </row>
    <row r="189" spans="1:17" ht="77.5">
      <c r="A189" s="68"/>
      <c r="B189" s="68" t="str">
        <f t="shared" ref="B189:B217" si="17">C189&amp;E189</f>
        <v>6MME</v>
      </c>
      <c r="C189" s="68">
        <f t="shared" si="16"/>
        <v>6</v>
      </c>
      <c r="D189" s="116">
        <v>186</v>
      </c>
      <c r="E189" s="68" t="str">
        <f t="shared" ref="E189:E217" si="18">MID(F189,1,3)</f>
        <v>MME</v>
      </c>
      <c r="F189" s="88" t="s">
        <v>1645</v>
      </c>
      <c r="G189" s="92" t="s">
        <v>680</v>
      </c>
      <c r="H189" s="93">
        <v>5</v>
      </c>
      <c r="I189" s="91" t="s">
        <v>24</v>
      </c>
      <c r="J189" s="91" t="s">
        <v>30</v>
      </c>
      <c r="K189" s="29" t="s">
        <v>1646</v>
      </c>
      <c r="L189" s="29" t="s">
        <v>1647</v>
      </c>
      <c r="M189" s="29" t="s">
        <v>1648</v>
      </c>
      <c r="N189" s="92"/>
      <c r="O189" s="92"/>
      <c r="P189" s="92"/>
      <c r="Q189" s="51"/>
    </row>
    <row r="190" spans="1:17" ht="77.5">
      <c r="A190" s="68"/>
      <c r="B190" s="68" t="str">
        <f t="shared" si="17"/>
        <v>7MME</v>
      </c>
      <c r="C190" s="68">
        <f t="shared" si="16"/>
        <v>7</v>
      </c>
      <c r="D190" s="24">
        <v>187</v>
      </c>
      <c r="E190" s="68" t="str">
        <f t="shared" si="18"/>
        <v>MME</v>
      </c>
      <c r="F190" s="88" t="s">
        <v>1649</v>
      </c>
      <c r="G190" s="92" t="s">
        <v>669</v>
      </c>
      <c r="H190" s="93">
        <v>5</v>
      </c>
      <c r="I190" s="91" t="s">
        <v>24</v>
      </c>
      <c r="J190" s="91" t="s">
        <v>30</v>
      </c>
      <c r="K190" s="29" t="s">
        <v>1650</v>
      </c>
      <c r="L190" s="29" t="s">
        <v>1651</v>
      </c>
      <c r="M190" s="29" t="s">
        <v>1652</v>
      </c>
      <c r="N190" s="92"/>
      <c r="O190" s="92"/>
      <c r="P190" s="92"/>
      <c r="Q190" s="51"/>
    </row>
    <row r="191" spans="1:17" ht="77.5">
      <c r="A191" s="68"/>
      <c r="B191" s="68" t="str">
        <f t="shared" si="17"/>
        <v>8MME</v>
      </c>
      <c r="C191" s="68">
        <f t="shared" si="16"/>
        <v>8</v>
      </c>
      <c r="D191" s="116">
        <v>188</v>
      </c>
      <c r="E191" s="68" t="str">
        <f t="shared" si="18"/>
        <v>MME</v>
      </c>
      <c r="F191" s="88" t="s">
        <v>1653</v>
      </c>
      <c r="G191" s="89" t="s">
        <v>685</v>
      </c>
      <c r="H191" s="93">
        <v>5</v>
      </c>
      <c r="I191" s="91" t="s">
        <v>24</v>
      </c>
      <c r="J191" s="91" t="s">
        <v>30</v>
      </c>
      <c r="K191" s="29" t="s">
        <v>1654</v>
      </c>
      <c r="L191" s="29" t="s">
        <v>1655</v>
      </c>
      <c r="M191" s="29" t="s">
        <v>1656</v>
      </c>
      <c r="N191" s="92"/>
      <c r="O191" s="92"/>
      <c r="P191" s="92"/>
      <c r="Q191" s="51"/>
    </row>
    <row r="192" spans="1:17" ht="77.5">
      <c r="A192" s="68"/>
      <c r="B192" s="68" t="str">
        <f t="shared" si="17"/>
        <v>9MME</v>
      </c>
      <c r="C192" s="68">
        <f t="shared" si="16"/>
        <v>9</v>
      </c>
      <c r="D192" s="24">
        <v>189</v>
      </c>
      <c r="E192" s="68" t="str">
        <f t="shared" si="18"/>
        <v>MME</v>
      </c>
      <c r="F192" s="88" t="s">
        <v>1657</v>
      </c>
      <c r="G192" s="89" t="s">
        <v>682</v>
      </c>
      <c r="H192" s="93">
        <v>5</v>
      </c>
      <c r="I192" s="91" t="s">
        <v>24</v>
      </c>
      <c r="J192" s="91" t="s">
        <v>30</v>
      </c>
      <c r="K192" s="29" t="s">
        <v>1646</v>
      </c>
      <c r="L192" s="29" t="s">
        <v>1647</v>
      </c>
      <c r="M192" s="29" t="s">
        <v>1648</v>
      </c>
      <c r="N192" s="92"/>
      <c r="O192" s="92"/>
      <c r="P192" s="92"/>
      <c r="Q192" s="51"/>
    </row>
    <row r="193" spans="1:18" ht="15.5">
      <c r="A193" s="68"/>
      <c r="B193" s="68" t="str">
        <f t="shared" si="17"/>
        <v>1TAG</v>
      </c>
      <c r="C193" s="68">
        <f t="shared" si="16"/>
        <v>1</v>
      </c>
      <c r="D193" s="116">
        <v>190</v>
      </c>
      <c r="E193" s="68" t="str">
        <f t="shared" si="18"/>
        <v>TAG</v>
      </c>
      <c r="F193" s="47" t="s">
        <v>1658</v>
      </c>
      <c r="G193" s="29" t="s">
        <v>712</v>
      </c>
      <c r="H193" s="27">
        <v>3</v>
      </c>
      <c r="I193" s="28" t="s">
        <v>13</v>
      </c>
      <c r="J193" s="28" t="s">
        <v>1137</v>
      </c>
      <c r="K193" s="26" t="s">
        <v>1659</v>
      </c>
      <c r="L193" s="26"/>
      <c r="M193" s="26"/>
      <c r="N193" s="26"/>
      <c r="O193" s="26"/>
      <c r="P193" s="26"/>
      <c r="Q193" s="463"/>
      <c r="R193" s="53"/>
    </row>
    <row r="194" spans="1:18" ht="31">
      <c r="A194" s="68"/>
      <c r="B194" s="68" t="str">
        <f t="shared" si="17"/>
        <v>2TAG</v>
      </c>
      <c r="C194" s="68">
        <f t="shared" si="16"/>
        <v>2</v>
      </c>
      <c r="D194" s="24">
        <v>191</v>
      </c>
      <c r="E194" s="68" t="str">
        <f t="shared" si="18"/>
        <v>TAG</v>
      </c>
      <c r="F194" s="47" t="s">
        <v>1660</v>
      </c>
      <c r="G194" s="29" t="s">
        <v>716</v>
      </c>
      <c r="H194" s="27">
        <v>4</v>
      </c>
      <c r="I194" s="28" t="s">
        <v>17</v>
      </c>
      <c r="J194" s="28" t="s">
        <v>1137</v>
      </c>
      <c r="K194" s="29" t="s">
        <v>1661</v>
      </c>
      <c r="L194" s="92"/>
      <c r="M194" s="92"/>
      <c r="N194" s="92"/>
      <c r="O194" s="92"/>
      <c r="P194" s="92"/>
      <c r="Q194" s="463"/>
      <c r="R194" s="53"/>
    </row>
    <row r="195" spans="1:18" ht="31">
      <c r="A195" s="68"/>
      <c r="B195" s="68" t="str">
        <f t="shared" si="17"/>
        <v>3TAG</v>
      </c>
      <c r="C195" s="68">
        <f t="shared" si="16"/>
        <v>3</v>
      </c>
      <c r="D195" s="116">
        <v>192</v>
      </c>
      <c r="E195" s="68" t="str">
        <f t="shared" si="18"/>
        <v>TAG</v>
      </c>
      <c r="F195" s="47" t="s">
        <v>1662</v>
      </c>
      <c r="G195" s="29" t="s">
        <v>720</v>
      </c>
      <c r="H195" s="27">
        <v>4</v>
      </c>
      <c r="I195" s="28" t="s">
        <v>17</v>
      </c>
      <c r="J195" s="28" t="s">
        <v>1137</v>
      </c>
      <c r="K195" s="29" t="s">
        <v>1663</v>
      </c>
      <c r="L195" s="92"/>
      <c r="M195" s="92"/>
      <c r="N195" s="92"/>
      <c r="O195" s="92"/>
      <c r="P195" s="92"/>
      <c r="Q195" s="463"/>
      <c r="R195" s="53"/>
    </row>
    <row r="196" spans="1:18" ht="31">
      <c r="A196" s="68"/>
      <c r="B196" s="68" t="str">
        <f t="shared" si="17"/>
        <v>4TAG</v>
      </c>
      <c r="C196" s="68">
        <f t="shared" si="16"/>
        <v>4</v>
      </c>
      <c r="D196" s="24">
        <v>193</v>
      </c>
      <c r="E196" s="68" t="str">
        <f t="shared" si="18"/>
        <v>TAG</v>
      </c>
      <c r="F196" s="47" t="s">
        <v>1664</v>
      </c>
      <c r="G196" s="29" t="s">
        <v>706</v>
      </c>
      <c r="H196" s="27">
        <v>4</v>
      </c>
      <c r="I196" s="28" t="s">
        <v>17</v>
      </c>
      <c r="J196" s="28" t="s">
        <v>1137</v>
      </c>
      <c r="K196" s="29" t="s">
        <v>1665</v>
      </c>
      <c r="L196" s="92"/>
      <c r="M196" s="92"/>
      <c r="N196" s="92"/>
      <c r="O196" s="92"/>
      <c r="P196" s="92"/>
      <c r="Q196" s="463"/>
      <c r="R196" s="53"/>
    </row>
    <row r="197" spans="1:18" ht="31">
      <c r="A197" s="68"/>
      <c r="B197" s="68" t="str">
        <f t="shared" si="17"/>
        <v>5TAG</v>
      </c>
      <c r="C197" s="68">
        <f t="shared" si="16"/>
        <v>5</v>
      </c>
      <c r="D197" s="116">
        <v>194</v>
      </c>
      <c r="E197" s="68" t="str">
        <f t="shared" si="18"/>
        <v>TAG</v>
      </c>
      <c r="F197" s="47" t="s">
        <v>1666</v>
      </c>
      <c r="G197" s="29" t="s">
        <v>723</v>
      </c>
      <c r="H197" s="27">
        <v>4</v>
      </c>
      <c r="I197" s="28" t="s">
        <v>17</v>
      </c>
      <c r="J197" s="28" t="s">
        <v>30</v>
      </c>
      <c r="K197" s="29" t="s">
        <v>1667</v>
      </c>
      <c r="L197" s="92"/>
      <c r="M197" s="92"/>
      <c r="N197" s="92"/>
      <c r="O197" s="92"/>
      <c r="P197" s="92"/>
      <c r="Q197" s="463"/>
      <c r="R197" s="53"/>
    </row>
    <row r="198" spans="1:18" ht="31">
      <c r="A198" s="68"/>
      <c r="B198" s="68" t="str">
        <f t="shared" si="17"/>
        <v>6TAG</v>
      </c>
      <c r="C198" s="68">
        <f t="shared" si="16"/>
        <v>6</v>
      </c>
      <c r="D198" s="24">
        <v>195</v>
      </c>
      <c r="E198" s="68" t="str">
        <f t="shared" si="18"/>
        <v>TAG</v>
      </c>
      <c r="F198" s="47" t="s">
        <v>1668</v>
      </c>
      <c r="G198" s="29" t="s">
        <v>725</v>
      </c>
      <c r="H198" s="27">
        <v>4</v>
      </c>
      <c r="I198" s="28" t="s">
        <v>17</v>
      </c>
      <c r="J198" s="28" t="s">
        <v>30</v>
      </c>
      <c r="K198" s="29" t="s">
        <v>1667</v>
      </c>
      <c r="L198" s="92"/>
      <c r="M198" s="92"/>
      <c r="N198" s="92"/>
      <c r="O198" s="92"/>
      <c r="P198" s="92"/>
      <c r="Q198" s="463"/>
      <c r="R198" s="53"/>
    </row>
    <row r="199" spans="1:18" ht="31">
      <c r="A199" s="68"/>
      <c r="B199" s="68" t="str">
        <f t="shared" si="17"/>
        <v>7TAG</v>
      </c>
      <c r="C199" s="68">
        <f t="shared" si="16"/>
        <v>7</v>
      </c>
      <c r="D199" s="116">
        <v>196</v>
      </c>
      <c r="E199" s="68" t="str">
        <f t="shared" si="18"/>
        <v>TAG</v>
      </c>
      <c r="F199" s="47" t="s">
        <v>1669</v>
      </c>
      <c r="G199" s="29" t="s">
        <v>727</v>
      </c>
      <c r="H199" s="27">
        <v>4</v>
      </c>
      <c r="I199" s="28" t="s">
        <v>728</v>
      </c>
      <c r="J199" s="28" t="s">
        <v>18</v>
      </c>
      <c r="K199" s="29" t="s">
        <v>1670</v>
      </c>
      <c r="L199" s="92"/>
      <c r="M199" s="92"/>
      <c r="N199" s="92"/>
      <c r="O199" s="92"/>
      <c r="P199" s="92"/>
      <c r="Q199" s="54" t="s">
        <v>1671</v>
      </c>
      <c r="R199" s="53"/>
    </row>
    <row r="200" spans="1:18" ht="31">
      <c r="A200" s="68"/>
      <c r="B200" s="68" t="str">
        <f t="shared" si="17"/>
        <v>8TAG</v>
      </c>
      <c r="C200" s="68">
        <f t="shared" si="16"/>
        <v>8</v>
      </c>
      <c r="D200" s="24">
        <v>197</v>
      </c>
      <c r="E200" s="68" t="str">
        <f t="shared" si="18"/>
        <v>TAG</v>
      </c>
      <c r="F200" s="47" t="s">
        <v>1672</v>
      </c>
      <c r="G200" s="29" t="s">
        <v>730</v>
      </c>
      <c r="H200" s="27">
        <v>4</v>
      </c>
      <c r="I200" s="28" t="s">
        <v>731</v>
      </c>
      <c r="J200" s="28" t="s">
        <v>18</v>
      </c>
      <c r="K200" s="29" t="s">
        <v>1673</v>
      </c>
      <c r="L200" s="92"/>
      <c r="M200" s="92"/>
      <c r="N200" s="92"/>
      <c r="O200" s="92"/>
      <c r="P200" s="92"/>
      <c r="Q200" s="54" t="s">
        <v>1671</v>
      </c>
      <c r="R200" s="53"/>
    </row>
    <row r="201" spans="1:18" ht="31">
      <c r="A201" s="68"/>
      <c r="B201" s="68" t="str">
        <f t="shared" si="17"/>
        <v>9TAG</v>
      </c>
      <c r="C201" s="68">
        <f t="shared" si="16"/>
        <v>9</v>
      </c>
      <c r="D201" s="116">
        <v>198</v>
      </c>
      <c r="E201" s="68" t="str">
        <f t="shared" si="18"/>
        <v>TAG</v>
      </c>
      <c r="F201" s="47" t="s">
        <v>1674</v>
      </c>
      <c r="G201" s="29" t="s">
        <v>733</v>
      </c>
      <c r="H201" s="27">
        <v>4</v>
      </c>
      <c r="I201" s="28" t="s">
        <v>731</v>
      </c>
      <c r="J201" s="28" t="s">
        <v>18</v>
      </c>
      <c r="K201" s="29" t="s">
        <v>1675</v>
      </c>
      <c r="L201" s="92"/>
      <c r="M201" s="92"/>
      <c r="N201" s="92"/>
      <c r="O201" s="92"/>
      <c r="P201" s="92"/>
      <c r="Q201" s="54" t="s">
        <v>1671</v>
      </c>
      <c r="R201" s="53"/>
    </row>
    <row r="202" spans="1:18" ht="62">
      <c r="A202" s="68"/>
      <c r="B202" s="68" t="str">
        <f t="shared" si="17"/>
        <v>10TAG</v>
      </c>
      <c r="C202" s="68">
        <f t="shared" si="16"/>
        <v>10</v>
      </c>
      <c r="D202" s="24">
        <v>199</v>
      </c>
      <c r="E202" s="68" t="str">
        <f t="shared" si="18"/>
        <v>TAG</v>
      </c>
      <c r="F202" s="88" t="s">
        <v>1676</v>
      </c>
      <c r="G202" s="92" t="s">
        <v>741</v>
      </c>
      <c r="H202" s="93">
        <v>5</v>
      </c>
      <c r="I202" s="91" t="s">
        <v>24</v>
      </c>
      <c r="J202" s="91" t="s">
        <v>30</v>
      </c>
      <c r="K202" s="29" t="s">
        <v>1677</v>
      </c>
      <c r="L202" s="29" t="s">
        <v>1678</v>
      </c>
      <c r="M202" s="92"/>
      <c r="N202" s="92"/>
      <c r="O202" s="92"/>
      <c r="P202" s="92"/>
      <c r="Q202" s="96"/>
      <c r="R202" s="53"/>
    </row>
    <row r="203" spans="1:18" ht="62">
      <c r="A203" s="68"/>
      <c r="B203" s="68" t="str">
        <f t="shared" si="17"/>
        <v>11TAG</v>
      </c>
      <c r="C203" s="68">
        <f t="shared" si="16"/>
        <v>11</v>
      </c>
      <c r="D203" s="116">
        <v>200</v>
      </c>
      <c r="E203" s="68" t="str">
        <f t="shared" si="18"/>
        <v>TAG</v>
      </c>
      <c r="F203" s="88" t="s">
        <v>1679</v>
      </c>
      <c r="G203" s="92" t="s">
        <v>743</v>
      </c>
      <c r="H203" s="93">
        <v>5</v>
      </c>
      <c r="I203" s="91" t="s">
        <v>24</v>
      </c>
      <c r="J203" s="91" t="s">
        <v>30</v>
      </c>
      <c r="K203" s="29" t="s">
        <v>1680</v>
      </c>
      <c r="L203" s="29" t="s">
        <v>1681</v>
      </c>
      <c r="M203" s="29" t="s">
        <v>1682</v>
      </c>
      <c r="N203" s="92"/>
      <c r="O203" s="92"/>
      <c r="P203" s="92"/>
      <c r="Q203" s="51"/>
    </row>
    <row r="204" spans="1:18" ht="62">
      <c r="A204" s="68"/>
      <c r="B204" s="68" t="str">
        <f t="shared" si="17"/>
        <v>12TAG</v>
      </c>
      <c r="C204" s="68">
        <f t="shared" si="16"/>
        <v>12</v>
      </c>
      <c r="D204" s="24">
        <v>201</v>
      </c>
      <c r="E204" s="68" t="str">
        <f t="shared" si="18"/>
        <v>TAG</v>
      </c>
      <c r="F204" s="88" t="s">
        <v>1683</v>
      </c>
      <c r="G204" s="92" t="s">
        <v>745</v>
      </c>
      <c r="H204" s="93">
        <v>5</v>
      </c>
      <c r="I204" s="91" t="s">
        <v>24</v>
      </c>
      <c r="J204" s="91" t="s">
        <v>30</v>
      </c>
      <c r="K204" s="29" t="s">
        <v>1680</v>
      </c>
      <c r="L204" s="29" t="s">
        <v>1681</v>
      </c>
      <c r="M204" s="29" t="s">
        <v>1682</v>
      </c>
      <c r="N204" s="92"/>
      <c r="O204" s="92"/>
      <c r="P204" s="92"/>
      <c r="Q204" s="51"/>
    </row>
    <row r="205" spans="1:18" ht="62">
      <c r="A205" s="68"/>
      <c r="B205" s="68" t="str">
        <f t="shared" si="17"/>
        <v>13TAG</v>
      </c>
      <c r="C205" s="68">
        <f t="shared" si="16"/>
        <v>13</v>
      </c>
      <c r="D205" s="116">
        <v>202</v>
      </c>
      <c r="E205" s="68" t="str">
        <f t="shared" si="18"/>
        <v>TAG</v>
      </c>
      <c r="F205" s="88" t="s">
        <v>1684</v>
      </c>
      <c r="G205" s="92" t="s">
        <v>747</v>
      </c>
      <c r="H205" s="93">
        <v>5</v>
      </c>
      <c r="I205" s="91" t="s">
        <v>24</v>
      </c>
      <c r="J205" s="91" t="s">
        <v>30</v>
      </c>
      <c r="K205" s="29" t="s">
        <v>1685</v>
      </c>
      <c r="L205" s="29" t="s">
        <v>1686</v>
      </c>
      <c r="M205" s="29" t="s">
        <v>1687</v>
      </c>
      <c r="N205" s="92"/>
      <c r="O205" s="92"/>
      <c r="P205" s="92"/>
      <c r="Q205" s="51"/>
    </row>
    <row r="206" spans="1:18" ht="77.5">
      <c r="A206" s="68"/>
      <c r="B206" s="68" t="str">
        <f t="shared" si="17"/>
        <v>14TAG</v>
      </c>
      <c r="C206" s="68">
        <f t="shared" si="16"/>
        <v>14</v>
      </c>
      <c r="D206" s="24">
        <v>203</v>
      </c>
      <c r="E206" s="68" t="str">
        <f t="shared" si="18"/>
        <v>TAG</v>
      </c>
      <c r="F206" s="88" t="s">
        <v>1688</v>
      </c>
      <c r="G206" s="92" t="s">
        <v>749</v>
      </c>
      <c r="H206" s="93">
        <v>5</v>
      </c>
      <c r="I206" s="91" t="s">
        <v>24</v>
      </c>
      <c r="J206" s="91" t="s">
        <v>30</v>
      </c>
      <c r="K206" s="29" t="s">
        <v>1689</v>
      </c>
      <c r="L206" s="29" t="s">
        <v>1690</v>
      </c>
      <c r="M206" s="29" t="s">
        <v>1691</v>
      </c>
      <c r="N206" s="92"/>
      <c r="O206" s="92"/>
      <c r="P206" s="92"/>
      <c r="Q206" s="51"/>
    </row>
    <row r="207" spans="1:18" ht="77.5">
      <c r="A207" s="68"/>
      <c r="B207" s="68" t="str">
        <f t="shared" si="17"/>
        <v>15TAG</v>
      </c>
      <c r="C207" s="68">
        <f t="shared" si="16"/>
        <v>15</v>
      </c>
      <c r="D207" s="116">
        <v>204</v>
      </c>
      <c r="E207" s="68" t="str">
        <f t="shared" si="18"/>
        <v>TAG</v>
      </c>
      <c r="F207" s="88" t="s">
        <v>1692</v>
      </c>
      <c r="G207" s="95" t="s">
        <v>1693</v>
      </c>
      <c r="H207" s="93">
        <v>5</v>
      </c>
      <c r="I207" s="91" t="s">
        <v>24</v>
      </c>
      <c r="J207" s="91" t="s">
        <v>30</v>
      </c>
      <c r="K207" s="29" t="s">
        <v>1694</v>
      </c>
      <c r="L207" s="29" t="s">
        <v>1695</v>
      </c>
      <c r="M207" s="29" t="s">
        <v>1696</v>
      </c>
      <c r="N207" s="92"/>
      <c r="O207" s="92"/>
      <c r="P207" s="92"/>
      <c r="Q207" s="51"/>
    </row>
    <row r="208" spans="1:18" ht="77.5">
      <c r="A208" s="68"/>
      <c r="B208" s="68" t="str">
        <f t="shared" si="17"/>
        <v>16TAG</v>
      </c>
      <c r="C208" s="68">
        <f t="shared" si="16"/>
        <v>16</v>
      </c>
      <c r="D208" s="24">
        <v>205</v>
      </c>
      <c r="E208" s="68" t="str">
        <f t="shared" si="18"/>
        <v>TAG</v>
      </c>
      <c r="F208" s="88" t="s">
        <v>1697</v>
      </c>
      <c r="G208" s="92" t="s">
        <v>755</v>
      </c>
      <c r="H208" s="93">
        <v>5</v>
      </c>
      <c r="I208" s="91" t="s">
        <v>24</v>
      </c>
      <c r="J208" s="91" t="s">
        <v>30</v>
      </c>
      <c r="K208" s="29" t="s">
        <v>1689</v>
      </c>
      <c r="L208" s="29" t="s">
        <v>1690</v>
      </c>
      <c r="M208" s="29" t="s">
        <v>1691</v>
      </c>
      <c r="N208" s="92"/>
      <c r="O208" s="92"/>
      <c r="P208" s="92"/>
      <c r="Q208" s="51"/>
    </row>
    <row r="209" spans="1:18" ht="62">
      <c r="A209" s="68"/>
      <c r="B209" s="68" t="str">
        <f t="shared" si="17"/>
        <v>17TAG</v>
      </c>
      <c r="C209" s="68">
        <f t="shared" si="16"/>
        <v>17</v>
      </c>
      <c r="D209" s="116">
        <v>206</v>
      </c>
      <c r="E209" s="68" t="str">
        <f t="shared" si="18"/>
        <v>TAG</v>
      </c>
      <c r="F209" s="88" t="s">
        <v>1698</v>
      </c>
      <c r="G209" s="92" t="s">
        <v>708</v>
      </c>
      <c r="H209" s="93">
        <v>5</v>
      </c>
      <c r="I209" s="91" t="s">
        <v>24</v>
      </c>
      <c r="J209" s="91" t="s">
        <v>30</v>
      </c>
      <c r="K209" s="29" t="s">
        <v>1699</v>
      </c>
      <c r="L209" s="29" t="s">
        <v>1700</v>
      </c>
      <c r="M209" s="29" t="s">
        <v>1701</v>
      </c>
      <c r="N209" s="92"/>
      <c r="O209" s="92"/>
      <c r="P209" s="92"/>
      <c r="Q209" s="51"/>
    </row>
    <row r="210" spans="1:18" ht="62">
      <c r="A210" s="68"/>
      <c r="B210" s="68" t="str">
        <f t="shared" si="17"/>
        <v>18TAG</v>
      </c>
      <c r="C210" s="68">
        <f t="shared" si="16"/>
        <v>18</v>
      </c>
      <c r="D210" s="24">
        <v>207</v>
      </c>
      <c r="E210" s="68" t="str">
        <f t="shared" si="18"/>
        <v>TAG</v>
      </c>
      <c r="F210" s="88" t="s">
        <v>1702</v>
      </c>
      <c r="G210" s="92" t="s">
        <v>710</v>
      </c>
      <c r="H210" s="93">
        <v>5</v>
      </c>
      <c r="I210" s="91" t="s">
        <v>24</v>
      </c>
      <c r="J210" s="91" t="s">
        <v>30</v>
      </c>
      <c r="K210" s="29" t="s">
        <v>1703</v>
      </c>
      <c r="L210" s="29" t="s">
        <v>1704</v>
      </c>
      <c r="M210" s="29" t="s">
        <v>1705</v>
      </c>
      <c r="N210" s="92"/>
      <c r="O210" s="92"/>
      <c r="P210" s="92"/>
      <c r="Q210" s="51"/>
    </row>
    <row r="211" spans="1:18" ht="62">
      <c r="A211" s="68"/>
      <c r="B211" s="68" t="str">
        <f t="shared" si="17"/>
        <v>19TAG</v>
      </c>
      <c r="C211" s="68">
        <f t="shared" si="16"/>
        <v>19</v>
      </c>
      <c r="D211" s="116">
        <v>208</v>
      </c>
      <c r="E211" s="68" t="str">
        <f t="shared" si="18"/>
        <v>TAG</v>
      </c>
      <c r="F211" s="88" t="s">
        <v>1706</v>
      </c>
      <c r="G211" s="92" t="s">
        <v>753</v>
      </c>
      <c r="H211" s="93">
        <v>5</v>
      </c>
      <c r="I211" s="91" t="s">
        <v>24</v>
      </c>
      <c r="J211" s="91" t="s">
        <v>30</v>
      </c>
      <c r="K211" s="29" t="s">
        <v>1707</v>
      </c>
      <c r="L211" s="29" t="s">
        <v>1708</v>
      </c>
      <c r="M211" s="92"/>
      <c r="N211" s="92"/>
      <c r="O211" s="92"/>
      <c r="P211" s="92"/>
      <c r="Q211" s="51"/>
    </row>
    <row r="212" spans="1:18" ht="77.5">
      <c r="A212" s="68"/>
      <c r="B212" s="68" t="str">
        <f t="shared" si="17"/>
        <v>20TAG</v>
      </c>
      <c r="C212" s="68">
        <f t="shared" si="16"/>
        <v>20</v>
      </c>
      <c r="D212" s="24">
        <v>209</v>
      </c>
      <c r="E212" s="68" t="str">
        <f t="shared" si="18"/>
        <v>TAG</v>
      </c>
      <c r="F212" s="88" t="s">
        <v>1709</v>
      </c>
      <c r="G212" s="92" t="s">
        <v>735</v>
      </c>
      <c r="H212" s="93">
        <v>5</v>
      </c>
      <c r="I212" s="91" t="s">
        <v>736</v>
      </c>
      <c r="J212" s="91" t="s">
        <v>30</v>
      </c>
      <c r="K212" s="29" t="s">
        <v>1710</v>
      </c>
      <c r="L212" s="29" t="s">
        <v>1711</v>
      </c>
      <c r="M212" s="29" t="s">
        <v>1712</v>
      </c>
      <c r="N212" s="92"/>
      <c r="O212" s="92"/>
      <c r="P212" s="92"/>
      <c r="Q212" s="92" t="s">
        <v>1671</v>
      </c>
      <c r="R212" s="53"/>
    </row>
    <row r="213" spans="1:18" ht="62">
      <c r="A213" s="68"/>
      <c r="B213" s="68" t="str">
        <f t="shared" si="17"/>
        <v>21TAG</v>
      </c>
      <c r="C213" s="68">
        <f t="shared" si="16"/>
        <v>21</v>
      </c>
      <c r="D213" s="116">
        <v>210</v>
      </c>
      <c r="E213" s="68" t="str">
        <f t="shared" si="18"/>
        <v>TAG</v>
      </c>
      <c r="F213" s="88" t="s">
        <v>1713</v>
      </c>
      <c r="G213" s="92" t="s">
        <v>757</v>
      </c>
      <c r="H213" s="93">
        <v>5</v>
      </c>
      <c r="I213" s="91" t="s">
        <v>24</v>
      </c>
      <c r="J213" s="91" t="s">
        <v>30</v>
      </c>
      <c r="K213" s="29" t="s">
        <v>1680</v>
      </c>
      <c r="L213" s="29" t="s">
        <v>1681</v>
      </c>
      <c r="M213" s="29" t="s">
        <v>1682</v>
      </c>
      <c r="N213" s="92"/>
      <c r="O213" s="92"/>
      <c r="P213" s="92"/>
      <c r="Q213" s="462"/>
      <c r="R213" s="53"/>
    </row>
    <row r="214" spans="1:18" ht="62">
      <c r="A214" s="68"/>
      <c r="B214" s="68" t="str">
        <f t="shared" si="17"/>
        <v>22TAG</v>
      </c>
      <c r="C214" s="68">
        <f t="shared" si="16"/>
        <v>22</v>
      </c>
      <c r="D214" s="24">
        <v>211</v>
      </c>
      <c r="E214" s="68" t="str">
        <f t="shared" si="18"/>
        <v>TAG</v>
      </c>
      <c r="F214" s="94" t="s">
        <v>1714</v>
      </c>
      <c r="G214" s="92" t="s">
        <v>759</v>
      </c>
      <c r="H214" s="93">
        <v>5</v>
      </c>
      <c r="I214" s="91" t="s">
        <v>24</v>
      </c>
      <c r="J214" s="91" t="s">
        <v>30</v>
      </c>
      <c r="K214" s="29" t="s">
        <v>1680</v>
      </c>
      <c r="L214" s="29" t="s">
        <v>1681</v>
      </c>
      <c r="M214" s="29" t="s">
        <v>1682</v>
      </c>
      <c r="N214" s="92"/>
      <c r="O214" s="92"/>
      <c r="P214" s="92"/>
      <c r="Q214" s="462"/>
      <c r="R214" s="53"/>
    </row>
    <row r="215" spans="1:18" ht="31">
      <c r="A215" s="68"/>
      <c r="B215" s="68" t="str">
        <f t="shared" si="17"/>
        <v>1TAV</v>
      </c>
      <c r="C215" s="68">
        <f t="shared" si="16"/>
        <v>1</v>
      </c>
      <c r="D215" s="116">
        <v>212</v>
      </c>
      <c r="E215" s="68" t="str">
        <f t="shared" si="18"/>
        <v>TAV</v>
      </c>
      <c r="F215" s="47" t="s">
        <v>1715</v>
      </c>
      <c r="G215" s="29" t="s">
        <v>765</v>
      </c>
      <c r="H215" s="27">
        <v>4</v>
      </c>
      <c r="I215" s="28" t="s">
        <v>17</v>
      </c>
      <c r="J215" s="28" t="s">
        <v>1137</v>
      </c>
      <c r="K215" s="29" t="s">
        <v>1716</v>
      </c>
      <c r="L215" s="92"/>
      <c r="M215" s="92"/>
      <c r="N215" s="92"/>
      <c r="O215" s="92"/>
      <c r="P215" s="92"/>
      <c r="Q215" s="51"/>
    </row>
    <row r="216" spans="1:18" ht="77.5">
      <c r="A216" s="68"/>
      <c r="B216" s="68" t="str">
        <f t="shared" si="17"/>
        <v>2TAV</v>
      </c>
      <c r="C216" s="68">
        <f t="shared" si="16"/>
        <v>2</v>
      </c>
      <c r="D216" s="24">
        <v>213</v>
      </c>
      <c r="E216" s="68" t="str">
        <f t="shared" si="18"/>
        <v>TAV</v>
      </c>
      <c r="F216" s="88" t="s">
        <v>1717</v>
      </c>
      <c r="G216" s="92" t="s">
        <v>1718</v>
      </c>
      <c r="H216" s="93">
        <v>5</v>
      </c>
      <c r="I216" s="91" t="s">
        <v>24</v>
      </c>
      <c r="J216" s="91" t="s">
        <v>30</v>
      </c>
      <c r="K216" s="29" t="s">
        <v>1719</v>
      </c>
      <c r="L216" s="29" t="s">
        <v>1720</v>
      </c>
      <c r="M216" s="29" t="s">
        <v>1721</v>
      </c>
      <c r="N216" s="92"/>
      <c r="O216" s="92"/>
      <c r="P216" s="92"/>
      <c r="Q216" s="51"/>
    </row>
    <row r="217" spans="1:18" ht="77.5">
      <c r="A217" s="68"/>
      <c r="B217" s="68" t="str">
        <f t="shared" si="17"/>
        <v>3TAV</v>
      </c>
      <c r="C217" s="68">
        <f t="shared" si="16"/>
        <v>3</v>
      </c>
      <c r="D217" s="116">
        <v>214</v>
      </c>
      <c r="E217" s="68" t="str">
        <f t="shared" si="18"/>
        <v>TAV</v>
      </c>
      <c r="F217" s="88" t="s">
        <v>1722</v>
      </c>
      <c r="G217" s="92" t="s">
        <v>1723</v>
      </c>
      <c r="H217" s="93">
        <v>5</v>
      </c>
      <c r="I217" s="91" t="s">
        <v>24</v>
      </c>
      <c r="J217" s="91" t="s">
        <v>30</v>
      </c>
      <c r="K217" s="29" t="s">
        <v>1724</v>
      </c>
      <c r="L217" s="29" t="s">
        <v>1725</v>
      </c>
      <c r="M217" s="92"/>
      <c r="N217" s="92"/>
      <c r="O217" s="92"/>
      <c r="P217" s="92"/>
      <c r="Q217" s="51"/>
    </row>
    <row r="218" spans="1:18" ht="62">
      <c r="A218" s="68"/>
      <c r="B218" s="68" t="str">
        <f t="shared" ref="B218:B225" si="19">C218&amp;E218</f>
        <v>4TAV</v>
      </c>
      <c r="C218" s="68">
        <f t="shared" si="16"/>
        <v>4</v>
      </c>
      <c r="D218" s="24">
        <v>215</v>
      </c>
      <c r="E218" s="68" t="str">
        <f t="shared" ref="E218:E224" si="20">MID(F218,1,3)</f>
        <v>TAV</v>
      </c>
      <c r="F218" s="88" t="s">
        <v>1726</v>
      </c>
      <c r="G218" s="92" t="s">
        <v>1727</v>
      </c>
      <c r="H218" s="93">
        <v>5</v>
      </c>
      <c r="I218" s="91" t="s">
        <v>24</v>
      </c>
      <c r="J218" s="91" t="s">
        <v>30</v>
      </c>
      <c r="K218" s="29" t="s">
        <v>1728</v>
      </c>
      <c r="L218" s="29" t="s">
        <v>1729</v>
      </c>
      <c r="M218" s="92"/>
      <c r="N218" s="92"/>
      <c r="O218" s="92"/>
      <c r="P218" s="92"/>
      <c r="Q218" s="51"/>
    </row>
    <row r="219" spans="1:18" ht="77.5">
      <c r="A219" s="68"/>
      <c r="B219" s="68" t="str">
        <f t="shared" si="19"/>
        <v>5TAV</v>
      </c>
      <c r="C219" s="68">
        <f t="shared" si="16"/>
        <v>5</v>
      </c>
      <c r="D219" s="116">
        <v>216</v>
      </c>
      <c r="E219" s="68" t="str">
        <f t="shared" si="20"/>
        <v>TAV</v>
      </c>
      <c r="F219" s="88" t="s">
        <v>1730</v>
      </c>
      <c r="G219" s="92" t="s">
        <v>774</v>
      </c>
      <c r="H219" s="93">
        <v>5</v>
      </c>
      <c r="I219" s="91" t="s">
        <v>24</v>
      </c>
      <c r="J219" s="91" t="s">
        <v>30</v>
      </c>
      <c r="K219" s="29" t="s">
        <v>1731</v>
      </c>
      <c r="L219" s="29" t="s">
        <v>1732</v>
      </c>
      <c r="M219" s="92"/>
      <c r="N219" s="92"/>
      <c r="O219" s="92"/>
      <c r="P219" s="92"/>
      <c r="Q219" s="51"/>
    </row>
    <row r="220" spans="1:18" ht="62">
      <c r="A220" s="68"/>
      <c r="B220" s="68" t="str">
        <f t="shared" si="19"/>
        <v>6TAV</v>
      </c>
      <c r="C220" s="68">
        <f t="shared" si="16"/>
        <v>6</v>
      </c>
      <c r="D220" s="24">
        <v>217</v>
      </c>
      <c r="E220" s="68" t="str">
        <f t="shared" si="20"/>
        <v>TAV</v>
      </c>
      <c r="F220" s="88" t="s">
        <v>1733</v>
      </c>
      <c r="G220" s="92" t="s">
        <v>1734</v>
      </c>
      <c r="H220" s="93">
        <v>5</v>
      </c>
      <c r="I220" s="91" t="s">
        <v>24</v>
      </c>
      <c r="J220" s="91" t="s">
        <v>30</v>
      </c>
      <c r="K220" s="29" t="s">
        <v>1728</v>
      </c>
      <c r="L220" s="29" t="s">
        <v>1729</v>
      </c>
      <c r="M220" s="92"/>
      <c r="N220" s="92"/>
      <c r="O220" s="92"/>
      <c r="P220" s="92"/>
      <c r="Q220" s="51"/>
    </row>
    <row r="221" spans="1:18" ht="31">
      <c r="A221" s="68"/>
      <c r="B221" s="68" t="str">
        <f t="shared" si="19"/>
        <v>1THC</v>
      </c>
      <c r="C221" s="68">
        <f t="shared" si="16"/>
        <v>1</v>
      </c>
      <c r="D221" s="116">
        <v>218</v>
      </c>
      <c r="E221" s="68" t="str">
        <f t="shared" si="20"/>
        <v>THC</v>
      </c>
      <c r="F221" s="47" t="s">
        <v>1735</v>
      </c>
      <c r="G221" s="41" t="s">
        <v>794</v>
      </c>
      <c r="H221" s="55">
        <v>3</v>
      </c>
      <c r="I221" s="28" t="s">
        <v>13</v>
      </c>
      <c r="J221" s="28" t="s">
        <v>1137</v>
      </c>
      <c r="K221" s="29" t="s">
        <v>1736</v>
      </c>
      <c r="L221" s="92"/>
      <c r="M221" s="92"/>
      <c r="N221" s="92"/>
      <c r="O221" s="92"/>
      <c r="P221" s="92"/>
      <c r="Q221" s="51"/>
    </row>
    <row r="222" spans="1:18" ht="77.5">
      <c r="A222" s="68"/>
      <c r="B222" s="68" t="str">
        <f t="shared" si="19"/>
        <v>2THC</v>
      </c>
      <c r="C222" s="68">
        <f t="shared" si="16"/>
        <v>2</v>
      </c>
      <c r="D222" s="24">
        <v>219</v>
      </c>
      <c r="E222" s="68" t="str">
        <f t="shared" si="20"/>
        <v>THC</v>
      </c>
      <c r="F222" s="88" t="s">
        <v>1737</v>
      </c>
      <c r="G222" s="89" t="s">
        <v>805</v>
      </c>
      <c r="H222" s="90">
        <v>4</v>
      </c>
      <c r="I222" s="91" t="s">
        <v>17</v>
      </c>
      <c r="J222" s="91" t="s">
        <v>1137</v>
      </c>
      <c r="K222" s="29" t="s">
        <v>1738</v>
      </c>
      <c r="L222" s="29" t="s">
        <v>1739</v>
      </c>
      <c r="M222" s="92"/>
      <c r="N222" s="92"/>
      <c r="O222" s="92"/>
      <c r="P222" s="92"/>
      <c r="Q222" s="51"/>
    </row>
    <row r="223" spans="1:18" ht="77.5">
      <c r="A223" s="68"/>
      <c r="B223" s="68" t="str">
        <f t="shared" si="19"/>
        <v>3THC</v>
      </c>
      <c r="C223" s="68">
        <f t="shared" si="16"/>
        <v>3</v>
      </c>
      <c r="D223" s="116">
        <v>220</v>
      </c>
      <c r="E223" s="68" t="str">
        <f t="shared" si="20"/>
        <v>THC</v>
      </c>
      <c r="F223" s="88" t="s">
        <v>1740</v>
      </c>
      <c r="G223" s="89" t="s">
        <v>807</v>
      </c>
      <c r="H223" s="90">
        <v>4</v>
      </c>
      <c r="I223" s="91" t="s">
        <v>17</v>
      </c>
      <c r="J223" s="91" t="s">
        <v>1137</v>
      </c>
      <c r="K223" s="29" t="s">
        <v>1738</v>
      </c>
      <c r="L223" s="29" t="s">
        <v>1739</v>
      </c>
      <c r="M223" s="92"/>
      <c r="N223" s="92"/>
      <c r="O223" s="92"/>
      <c r="P223" s="92"/>
      <c r="Q223" s="51"/>
    </row>
    <row r="224" spans="1:18" ht="77.5">
      <c r="A224" s="68"/>
      <c r="B224" s="68" t="str">
        <f t="shared" si="19"/>
        <v>4THC</v>
      </c>
      <c r="C224" s="68">
        <f t="shared" si="16"/>
        <v>4</v>
      </c>
      <c r="D224" s="24">
        <v>221</v>
      </c>
      <c r="E224" s="68" t="str">
        <f t="shared" si="20"/>
        <v>THC</v>
      </c>
      <c r="F224" s="88" t="s">
        <v>1741</v>
      </c>
      <c r="G224" s="89" t="s">
        <v>809</v>
      </c>
      <c r="H224" s="90">
        <v>4</v>
      </c>
      <c r="I224" s="91" t="s">
        <v>17</v>
      </c>
      <c r="J224" s="91" t="s">
        <v>1137</v>
      </c>
      <c r="K224" s="29" t="s">
        <v>1738</v>
      </c>
      <c r="L224" s="29" t="s">
        <v>1739</v>
      </c>
      <c r="M224" s="92"/>
      <c r="N224" s="92"/>
      <c r="O224" s="92"/>
      <c r="P224" s="92"/>
      <c r="Q224" s="51"/>
    </row>
    <row r="225" spans="1:17" ht="77.5">
      <c r="A225" s="68"/>
      <c r="B225" s="68" t="str">
        <f t="shared" si="19"/>
        <v>5THC</v>
      </c>
      <c r="C225" s="68">
        <f t="shared" si="16"/>
        <v>5</v>
      </c>
      <c r="D225" s="116">
        <v>222</v>
      </c>
      <c r="E225" s="68" t="str">
        <f>MID(F225,1,3)</f>
        <v>THC</v>
      </c>
      <c r="F225" s="84" t="s">
        <v>1742</v>
      </c>
      <c r="G225" s="85" t="s">
        <v>813</v>
      </c>
      <c r="H225" s="86">
        <v>5</v>
      </c>
      <c r="I225" s="87" t="s">
        <v>24</v>
      </c>
      <c r="J225" s="87" t="s">
        <v>30</v>
      </c>
      <c r="K225" s="29" t="s">
        <v>1743</v>
      </c>
      <c r="L225" s="29" t="s">
        <v>1744</v>
      </c>
      <c r="M225" s="29" t="s">
        <v>1745</v>
      </c>
      <c r="N225" s="29" t="s">
        <v>1746</v>
      </c>
      <c r="O225" s="29" t="s">
        <v>1747</v>
      </c>
      <c r="P225" s="29" t="s">
        <v>1748</v>
      </c>
      <c r="Q225" s="51"/>
    </row>
  </sheetData>
  <mergeCells count="3">
    <mergeCell ref="Q213:Q214"/>
    <mergeCell ref="Q193:Q198"/>
    <mergeCell ref="D1:Q1"/>
  </mergeCell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25"/>
  <sheetViews>
    <sheetView view="pageBreakPreview" topLeftCell="A115" zoomScale="90" zoomScaleNormal="75" zoomScaleSheetLayoutView="90" workbookViewId="0">
      <selection activeCell="B117" sqref="B117"/>
    </sheetView>
  </sheetViews>
  <sheetFormatPr baseColWidth="10" defaultRowHeight="14.5"/>
  <cols>
    <col min="1" max="1" width="11.453125" style="2" customWidth="1"/>
    <col min="2" max="2" width="15" customWidth="1"/>
    <col min="3" max="3" width="35" customWidth="1"/>
    <col min="4" max="4" width="12.26953125" customWidth="1"/>
    <col min="5" max="5" width="9.26953125" customWidth="1"/>
    <col min="6" max="6" width="25.7265625" customWidth="1"/>
    <col min="7" max="12" width="23.54296875" customWidth="1"/>
    <col min="13" max="13" width="28.7265625" customWidth="1"/>
  </cols>
  <sheetData>
    <row r="1" spans="1:13"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</row>
    <row r="2" spans="1:13" ht="15" thickBot="1"/>
    <row r="3" spans="1:13" ht="46.5" thickTop="1">
      <c r="B3" s="56" t="s">
        <v>823</v>
      </c>
      <c r="C3" s="56" t="s">
        <v>824</v>
      </c>
      <c r="D3" s="57" t="s">
        <v>1749</v>
      </c>
      <c r="E3" s="57" t="s">
        <v>826</v>
      </c>
      <c r="F3" s="56" t="s">
        <v>1750</v>
      </c>
      <c r="G3" s="58" t="s">
        <v>2242</v>
      </c>
      <c r="H3" s="58" t="s">
        <v>2243</v>
      </c>
      <c r="I3" s="58" t="s">
        <v>2244</v>
      </c>
      <c r="J3" s="58" t="s">
        <v>2245</v>
      </c>
      <c r="K3" s="58" t="s">
        <v>2246</v>
      </c>
      <c r="L3" s="58" t="s">
        <v>2247</v>
      </c>
      <c r="M3" s="59" t="s">
        <v>829</v>
      </c>
    </row>
    <row r="4" spans="1:13" ht="25">
      <c r="A4" s="2">
        <v>1</v>
      </c>
      <c r="B4" s="60" t="s">
        <v>1136</v>
      </c>
      <c r="C4" s="21" t="s">
        <v>830</v>
      </c>
      <c r="D4" s="22">
        <v>3</v>
      </c>
      <c r="E4" s="22" t="s">
        <v>831</v>
      </c>
      <c r="F4" s="22" t="s">
        <v>1751</v>
      </c>
      <c r="G4" s="21" t="s">
        <v>1752</v>
      </c>
      <c r="H4" s="119"/>
      <c r="I4" s="119"/>
      <c r="J4" s="119"/>
      <c r="K4" s="119"/>
      <c r="L4" s="119"/>
      <c r="M4" s="32"/>
    </row>
    <row r="5" spans="1:13" ht="50">
      <c r="A5" s="2">
        <v>2</v>
      </c>
      <c r="B5" s="60" t="s">
        <v>1139</v>
      </c>
      <c r="C5" s="21" t="s">
        <v>833</v>
      </c>
      <c r="D5" s="22">
        <v>4</v>
      </c>
      <c r="E5" s="22" t="s">
        <v>834</v>
      </c>
      <c r="F5" s="22" t="s">
        <v>1753</v>
      </c>
      <c r="G5" s="21" t="s">
        <v>1754</v>
      </c>
      <c r="H5" s="119"/>
      <c r="I5" s="119"/>
      <c r="J5" s="119"/>
      <c r="K5" s="119"/>
      <c r="L5" s="119"/>
      <c r="M5" s="32"/>
    </row>
    <row r="6" spans="1:13" ht="37.5">
      <c r="A6" s="2">
        <v>3</v>
      </c>
      <c r="B6" s="60" t="s">
        <v>1142</v>
      </c>
      <c r="C6" s="21" t="s">
        <v>836</v>
      </c>
      <c r="D6" s="22">
        <v>4</v>
      </c>
      <c r="E6" s="22" t="s">
        <v>834</v>
      </c>
      <c r="F6" s="22" t="s">
        <v>1753</v>
      </c>
      <c r="G6" s="21" t="s">
        <v>1755</v>
      </c>
      <c r="H6" s="119"/>
      <c r="I6" s="119"/>
      <c r="J6" s="119"/>
      <c r="K6" s="119"/>
      <c r="L6" s="119"/>
      <c r="M6" s="32"/>
    </row>
    <row r="7" spans="1:13" ht="77">
      <c r="A7" s="2">
        <v>4</v>
      </c>
      <c r="B7" s="118" t="s">
        <v>1144</v>
      </c>
      <c r="C7" s="119" t="s">
        <v>839</v>
      </c>
      <c r="D7" s="120">
        <v>5</v>
      </c>
      <c r="E7" s="120" t="s">
        <v>838</v>
      </c>
      <c r="F7" s="120" t="s">
        <v>842</v>
      </c>
      <c r="G7" s="21" t="s">
        <v>1756</v>
      </c>
      <c r="H7" s="21" t="s">
        <v>1757</v>
      </c>
      <c r="I7" s="21" t="s">
        <v>1758</v>
      </c>
      <c r="J7" s="119"/>
      <c r="K7" s="119"/>
      <c r="L7" s="119"/>
      <c r="M7" s="32"/>
    </row>
    <row r="8" spans="1:13" ht="77">
      <c r="A8" s="2">
        <v>5</v>
      </c>
      <c r="B8" s="118" t="s">
        <v>1149</v>
      </c>
      <c r="C8" s="119" t="s">
        <v>840</v>
      </c>
      <c r="D8" s="120">
        <v>5</v>
      </c>
      <c r="E8" s="120" t="s">
        <v>838</v>
      </c>
      <c r="F8" s="120" t="s">
        <v>842</v>
      </c>
      <c r="G8" s="21" t="s">
        <v>1759</v>
      </c>
      <c r="H8" s="21" t="s">
        <v>1760</v>
      </c>
      <c r="I8" s="21" t="s">
        <v>1761</v>
      </c>
      <c r="J8" s="119"/>
      <c r="K8" s="119"/>
      <c r="L8" s="119"/>
      <c r="M8" s="32"/>
    </row>
    <row r="9" spans="1:13" ht="77">
      <c r="A9" s="2">
        <v>6</v>
      </c>
      <c r="B9" s="118" t="s">
        <v>1154</v>
      </c>
      <c r="C9" s="119" t="s">
        <v>837</v>
      </c>
      <c r="D9" s="120">
        <v>5</v>
      </c>
      <c r="E9" s="120" t="s">
        <v>838</v>
      </c>
      <c r="F9" s="120" t="s">
        <v>842</v>
      </c>
      <c r="G9" s="21" t="s">
        <v>1759</v>
      </c>
      <c r="H9" s="21" t="s">
        <v>1760</v>
      </c>
      <c r="I9" s="21" t="s">
        <v>1761</v>
      </c>
      <c r="J9" s="119"/>
      <c r="K9" s="119"/>
      <c r="L9" s="119"/>
      <c r="M9" s="32"/>
    </row>
    <row r="10" spans="1:13" ht="37.5">
      <c r="A10" s="2">
        <v>7</v>
      </c>
      <c r="B10" s="60" t="s">
        <v>1155</v>
      </c>
      <c r="C10" s="21" t="s">
        <v>843</v>
      </c>
      <c r="D10" s="22">
        <v>2</v>
      </c>
      <c r="E10" s="22" t="s">
        <v>841</v>
      </c>
      <c r="F10" s="22" t="s">
        <v>1753</v>
      </c>
      <c r="G10" s="21" t="s">
        <v>1762</v>
      </c>
      <c r="H10" s="119"/>
      <c r="I10" s="119"/>
      <c r="J10" s="119"/>
      <c r="K10" s="119"/>
      <c r="L10" s="119"/>
      <c r="M10" s="32"/>
    </row>
    <row r="11" spans="1:13" ht="37.5">
      <c r="A11" s="2">
        <v>8</v>
      </c>
      <c r="B11" s="60" t="s">
        <v>1157</v>
      </c>
      <c r="C11" s="21" t="s">
        <v>845</v>
      </c>
      <c r="D11" s="22">
        <v>2</v>
      </c>
      <c r="E11" s="22" t="s">
        <v>841</v>
      </c>
      <c r="F11" s="22" t="s">
        <v>1753</v>
      </c>
      <c r="G11" s="21" t="s">
        <v>1763</v>
      </c>
      <c r="H11" s="119"/>
      <c r="I11" s="119"/>
      <c r="J11" s="119"/>
      <c r="K11" s="119"/>
      <c r="L11" s="119"/>
      <c r="M11" s="32"/>
    </row>
    <row r="12" spans="1:13" ht="37.5">
      <c r="A12" s="2">
        <v>9</v>
      </c>
      <c r="B12" s="60" t="s">
        <v>1158</v>
      </c>
      <c r="C12" s="21" t="s">
        <v>1764</v>
      </c>
      <c r="D12" s="22">
        <v>2</v>
      </c>
      <c r="E12" s="22" t="s">
        <v>841</v>
      </c>
      <c r="F12" s="22" t="s">
        <v>1753</v>
      </c>
      <c r="G12" s="21" t="s">
        <v>1762</v>
      </c>
      <c r="H12" s="119"/>
      <c r="I12" s="119"/>
      <c r="J12" s="119"/>
      <c r="K12" s="119"/>
      <c r="L12" s="119"/>
      <c r="M12" s="32"/>
    </row>
    <row r="13" spans="1:13" ht="25">
      <c r="A13" s="2">
        <v>10</v>
      </c>
      <c r="B13" s="61" t="s">
        <v>1765</v>
      </c>
      <c r="C13" s="21" t="s">
        <v>848</v>
      </c>
      <c r="D13" s="22">
        <v>3</v>
      </c>
      <c r="E13" s="22" t="s">
        <v>831</v>
      </c>
      <c r="F13" s="22" t="s">
        <v>1753</v>
      </c>
      <c r="G13" s="21" t="s">
        <v>1766</v>
      </c>
      <c r="H13" s="119"/>
      <c r="I13" s="119"/>
      <c r="J13" s="119"/>
      <c r="K13" s="119"/>
      <c r="L13" s="119"/>
      <c r="M13" s="32"/>
    </row>
    <row r="14" spans="1:13" ht="25">
      <c r="A14" s="2">
        <v>11</v>
      </c>
      <c r="B14" s="118" t="s">
        <v>1161</v>
      </c>
      <c r="C14" s="119" t="s">
        <v>849</v>
      </c>
      <c r="D14" s="120">
        <v>4</v>
      </c>
      <c r="E14" s="120" t="s">
        <v>834</v>
      </c>
      <c r="F14" s="120" t="s">
        <v>890</v>
      </c>
      <c r="G14" s="21" t="s">
        <v>1767</v>
      </c>
      <c r="H14" s="21" t="s">
        <v>1768</v>
      </c>
      <c r="I14" s="119"/>
      <c r="J14" s="119"/>
      <c r="K14" s="119"/>
      <c r="L14" s="119"/>
      <c r="M14" s="32"/>
    </row>
    <row r="15" spans="1:13" ht="64.5">
      <c r="A15" s="2">
        <v>12</v>
      </c>
      <c r="B15" s="118" t="s">
        <v>1164</v>
      </c>
      <c r="C15" s="119" t="s">
        <v>843</v>
      </c>
      <c r="D15" s="120">
        <v>5</v>
      </c>
      <c r="E15" s="120" t="s">
        <v>838</v>
      </c>
      <c r="F15" s="120" t="s">
        <v>890</v>
      </c>
      <c r="G15" s="21" t="s">
        <v>1769</v>
      </c>
      <c r="H15" s="21" t="s">
        <v>1770</v>
      </c>
      <c r="I15" s="21" t="s">
        <v>1771</v>
      </c>
      <c r="J15" s="119"/>
      <c r="K15" s="119"/>
      <c r="L15" s="119"/>
      <c r="M15" s="32"/>
    </row>
    <row r="16" spans="1:13" ht="64.5">
      <c r="A16" s="2">
        <v>13</v>
      </c>
      <c r="B16" s="118" t="s">
        <v>1168</v>
      </c>
      <c r="C16" s="119" t="s">
        <v>844</v>
      </c>
      <c r="D16" s="120">
        <v>5</v>
      </c>
      <c r="E16" s="120" t="s">
        <v>838</v>
      </c>
      <c r="F16" s="120" t="s">
        <v>842</v>
      </c>
      <c r="G16" s="21" t="s">
        <v>1769</v>
      </c>
      <c r="H16" s="21" t="s">
        <v>1770</v>
      </c>
      <c r="I16" s="21" t="s">
        <v>1771</v>
      </c>
      <c r="J16" s="119"/>
      <c r="K16" s="119"/>
      <c r="L16" s="119"/>
      <c r="M16" s="32"/>
    </row>
    <row r="17" spans="1:13" ht="77">
      <c r="A17" s="2">
        <v>14</v>
      </c>
      <c r="B17" s="118" t="s">
        <v>1169</v>
      </c>
      <c r="C17" s="119" t="s">
        <v>850</v>
      </c>
      <c r="D17" s="120">
        <v>5</v>
      </c>
      <c r="E17" s="120" t="s">
        <v>838</v>
      </c>
      <c r="F17" s="120" t="s">
        <v>842</v>
      </c>
      <c r="G17" s="21" t="s">
        <v>1772</v>
      </c>
      <c r="H17" s="21" t="s">
        <v>1773</v>
      </c>
      <c r="I17" s="21" t="s">
        <v>1774</v>
      </c>
      <c r="J17" s="119"/>
      <c r="K17" s="119"/>
      <c r="L17" s="119"/>
      <c r="M17" s="32"/>
    </row>
    <row r="18" spans="1:13" ht="64.5">
      <c r="A18" s="2">
        <v>15</v>
      </c>
      <c r="B18" s="118" t="s">
        <v>1173</v>
      </c>
      <c r="C18" s="119" t="s">
        <v>846</v>
      </c>
      <c r="D18" s="120">
        <v>5</v>
      </c>
      <c r="E18" s="120" t="s">
        <v>838</v>
      </c>
      <c r="F18" s="120" t="s">
        <v>890</v>
      </c>
      <c r="G18" s="21" t="s">
        <v>1769</v>
      </c>
      <c r="H18" s="21" t="s">
        <v>1770</v>
      </c>
      <c r="I18" s="21" t="s">
        <v>1771</v>
      </c>
      <c r="J18" s="119"/>
      <c r="K18" s="119"/>
      <c r="L18" s="119"/>
      <c r="M18" s="32"/>
    </row>
    <row r="19" spans="1:13" ht="64.5">
      <c r="A19" s="2">
        <v>16</v>
      </c>
      <c r="B19" s="118" t="s">
        <v>1174</v>
      </c>
      <c r="C19" s="119" t="s">
        <v>851</v>
      </c>
      <c r="D19" s="120">
        <v>5</v>
      </c>
      <c r="E19" s="120" t="s">
        <v>838</v>
      </c>
      <c r="F19" s="120" t="s">
        <v>842</v>
      </c>
      <c r="G19" s="21" t="s">
        <v>1769</v>
      </c>
      <c r="H19" s="21" t="s">
        <v>1770</v>
      </c>
      <c r="I19" s="21" t="s">
        <v>1771</v>
      </c>
      <c r="J19" s="119"/>
      <c r="K19" s="119"/>
      <c r="L19" s="119"/>
      <c r="M19" s="32"/>
    </row>
    <row r="20" spans="1:13" ht="64.5">
      <c r="A20" s="2">
        <v>17</v>
      </c>
      <c r="B20" s="118" t="s">
        <v>1175</v>
      </c>
      <c r="C20" s="119" t="s">
        <v>852</v>
      </c>
      <c r="D20" s="120">
        <v>5</v>
      </c>
      <c r="E20" s="120" t="s">
        <v>838</v>
      </c>
      <c r="F20" s="120" t="s">
        <v>890</v>
      </c>
      <c r="G20" s="21" t="s">
        <v>1769</v>
      </c>
      <c r="H20" s="21" t="s">
        <v>1770</v>
      </c>
      <c r="I20" s="21" t="s">
        <v>1771</v>
      </c>
      <c r="J20" s="119"/>
      <c r="K20" s="119"/>
      <c r="L20" s="119"/>
      <c r="M20" s="32"/>
    </row>
    <row r="21" spans="1:13" ht="64.5">
      <c r="A21" s="2">
        <v>18</v>
      </c>
      <c r="B21" s="118" t="s">
        <v>1176</v>
      </c>
      <c r="C21" s="119" t="s">
        <v>847</v>
      </c>
      <c r="D21" s="120">
        <v>5</v>
      </c>
      <c r="E21" s="120" t="s">
        <v>838</v>
      </c>
      <c r="F21" s="120" t="s">
        <v>890</v>
      </c>
      <c r="G21" s="21" t="s">
        <v>1769</v>
      </c>
      <c r="H21" s="21" t="s">
        <v>1770</v>
      </c>
      <c r="I21" s="21" t="s">
        <v>1771</v>
      </c>
      <c r="J21" s="119"/>
      <c r="K21" s="119"/>
      <c r="L21" s="119"/>
      <c r="M21" s="32"/>
    </row>
    <row r="22" spans="1:13" ht="37.5">
      <c r="A22" s="2">
        <v>19</v>
      </c>
      <c r="B22" s="60" t="s">
        <v>1178</v>
      </c>
      <c r="C22" s="21" t="s">
        <v>853</v>
      </c>
      <c r="D22" s="22">
        <v>2</v>
      </c>
      <c r="E22" s="22" t="s">
        <v>841</v>
      </c>
      <c r="F22" s="22" t="s">
        <v>1753</v>
      </c>
      <c r="G22" s="21" t="s">
        <v>1775</v>
      </c>
      <c r="H22" s="119"/>
      <c r="I22" s="119"/>
      <c r="J22" s="119"/>
      <c r="K22" s="119"/>
      <c r="L22" s="119"/>
      <c r="M22" s="32"/>
    </row>
    <row r="23" spans="1:13" ht="37.5">
      <c r="A23" s="2">
        <v>20</v>
      </c>
      <c r="B23" s="118" t="s">
        <v>1180</v>
      </c>
      <c r="C23" s="119" t="s">
        <v>854</v>
      </c>
      <c r="D23" s="120">
        <v>2</v>
      </c>
      <c r="E23" s="120" t="s">
        <v>841</v>
      </c>
      <c r="F23" s="120" t="s">
        <v>1753</v>
      </c>
      <c r="G23" s="21" t="s">
        <v>1776</v>
      </c>
      <c r="H23" s="21" t="s">
        <v>1777</v>
      </c>
      <c r="I23" s="119"/>
      <c r="J23" s="119"/>
      <c r="K23" s="119"/>
      <c r="L23" s="119"/>
      <c r="M23" s="32"/>
    </row>
    <row r="24" spans="1:13" ht="64.5">
      <c r="A24" s="2">
        <v>21</v>
      </c>
      <c r="B24" s="118" t="s">
        <v>1183</v>
      </c>
      <c r="C24" s="119" t="s">
        <v>1778</v>
      </c>
      <c r="D24" s="120">
        <v>5</v>
      </c>
      <c r="E24" s="120" t="s">
        <v>838</v>
      </c>
      <c r="F24" s="120" t="s">
        <v>890</v>
      </c>
      <c r="G24" s="21" t="s">
        <v>1779</v>
      </c>
      <c r="H24" s="21" t="s">
        <v>1780</v>
      </c>
      <c r="I24" s="21" t="s">
        <v>1781</v>
      </c>
      <c r="J24" s="119"/>
      <c r="K24" s="119"/>
      <c r="L24" s="119"/>
      <c r="M24" s="32"/>
    </row>
    <row r="25" spans="1:13" ht="64.5">
      <c r="A25" s="2">
        <v>22</v>
      </c>
      <c r="B25" s="118" t="s">
        <v>1188</v>
      </c>
      <c r="C25" s="119" t="s">
        <v>1782</v>
      </c>
      <c r="D25" s="120">
        <v>5</v>
      </c>
      <c r="E25" s="120" t="s">
        <v>838</v>
      </c>
      <c r="F25" s="120" t="s">
        <v>842</v>
      </c>
      <c r="G25" s="21" t="s">
        <v>1779</v>
      </c>
      <c r="H25" s="21" t="s">
        <v>1780</v>
      </c>
      <c r="I25" s="21" t="s">
        <v>1781</v>
      </c>
      <c r="J25" s="119"/>
      <c r="K25" s="119"/>
      <c r="L25" s="119"/>
      <c r="M25" s="32"/>
    </row>
    <row r="26" spans="1:13" ht="50">
      <c r="A26" s="2">
        <v>23</v>
      </c>
      <c r="B26" s="118" t="s">
        <v>1190</v>
      </c>
      <c r="C26" s="119" t="s">
        <v>855</v>
      </c>
      <c r="D26" s="120">
        <v>3</v>
      </c>
      <c r="E26" s="120" t="s">
        <v>831</v>
      </c>
      <c r="F26" s="120" t="s">
        <v>1753</v>
      </c>
      <c r="G26" s="21" t="s">
        <v>1783</v>
      </c>
      <c r="H26" s="21" t="s">
        <v>1784</v>
      </c>
      <c r="I26" s="21" t="s">
        <v>1785</v>
      </c>
      <c r="J26" s="119"/>
      <c r="K26" s="119"/>
      <c r="L26" s="119"/>
      <c r="M26" s="32"/>
    </row>
    <row r="27" spans="1:13" ht="50">
      <c r="A27" s="2">
        <v>24</v>
      </c>
      <c r="B27" s="118" t="s">
        <v>1194</v>
      </c>
      <c r="C27" s="122" t="s">
        <v>1786</v>
      </c>
      <c r="D27" s="120">
        <v>3</v>
      </c>
      <c r="E27" s="120" t="s">
        <v>831</v>
      </c>
      <c r="F27" s="120" t="s">
        <v>1753</v>
      </c>
      <c r="G27" s="21" t="s">
        <v>1783</v>
      </c>
      <c r="H27" s="21" t="s">
        <v>1784</v>
      </c>
      <c r="I27" s="21" t="s">
        <v>1785</v>
      </c>
      <c r="J27" s="119"/>
      <c r="K27" s="119"/>
      <c r="L27" s="119"/>
      <c r="M27" s="32"/>
    </row>
    <row r="28" spans="1:13" ht="37.5">
      <c r="A28" s="2">
        <v>25</v>
      </c>
      <c r="B28" s="60" t="s">
        <v>1196</v>
      </c>
      <c r="C28" s="21" t="s">
        <v>856</v>
      </c>
      <c r="D28" s="22">
        <v>4</v>
      </c>
      <c r="E28" s="22" t="s">
        <v>834</v>
      </c>
      <c r="F28" s="22" t="s">
        <v>1753</v>
      </c>
      <c r="G28" s="21" t="s">
        <v>1787</v>
      </c>
      <c r="H28" s="119"/>
      <c r="I28" s="119"/>
      <c r="J28" s="119"/>
      <c r="K28" s="119"/>
      <c r="L28" s="119"/>
      <c r="M28" s="32"/>
    </row>
    <row r="29" spans="1:13" ht="50.5">
      <c r="A29" s="2">
        <v>26</v>
      </c>
      <c r="B29" s="132" t="s">
        <v>1198</v>
      </c>
      <c r="C29" s="130" t="s">
        <v>857</v>
      </c>
      <c r="D29" s="131">
        <v>4</v>
      </c>
      <c r="E29" s="131" t="s">
        <v>834</v>
      </c>
      <c r="F29" s="22" t="s">
        <v>1751</v>
      </c>
      <c r="G29" s="21" t="s">
        <v>1788</v>
      </c>
      <c r="H29" s="119"/>
      <c r="I29" s="119"/>
      <c r="J29" s="119"/>
      <c r="K29" s="119"/>
      <c r="L29" s="119"/>
      <c r="M29" s="32"/>
    </row>
    <row r="30" spans="1:13" ht="50">
      <c r="A30" s="2">
        <v>27</v>
      </c>
      <c r="B30" s="118" t="s">
        <v>1200</v>
      </c>
      <c r="C30" s="120" t="s">
        <v>857</v>
      </c>
      <c r="D30" s="131">
        <v>4</v>
      </c>
      <c r="E30" s="131" t="s">
        <v>834</v>
      </c>
      <c r="F30" s="120" t="s">
        <v>842</v>
      </c>
      <c r="G30" s="21" t="s">
        <v>1783</v>
      </c>
      <c r="H30" s="21" t="s">
        <v>1784</v>
      </c>
      <c r="I30" s="21" t="s">
        <v>1785</v>
      </c>
      <c r="J30" s="119"/>
      <c r="K30" s="119"/>
      <c r="L30" s="119"/>
      <c r="M30" s="32"/>
    </row>
    <row r="31" spans="1:13" ht="25">
      <c r="A31" s="2">
        <v>28</v>
      </c>
      <c r="B31" s="60" t="s">
        <v>1201</v>
      </c>
      <c r="C31" s="21" t="s">
        <v>858</v>
      </c>
      <c r="D31" s="22">
        <v>2</v>
      </c>
      <c r="E31" s="22" t="s">
        <v>841</v>
      </c>
      <c r="F31" s="22" t="s">
        <v>1753</v>
      </c>
      <c r="G31" s="21" t="s">
        <v>1789</v>
      </c>
      <c r="H31" s="119"/>
      <c r="I31" s="119"/>
      <c r="J31" s="119"/>
      <c r="K31" s="119"/>
      <c r="L31" s="119"/>
      <c r="M31" s="32"/>
    </row>
    <row r="32" spans="1:13" ht="37.5">
      <c r="A32" s="2">
        <v>29</v>
      </c>
      <c r="B32" s="118" t="s">
        <v>1203</v>
      </c>
      <c r="C32" s="119" t="s">
        <v>859</v>
      </c>
      <c r="D32" s="120">
        <v>3</v>
      </c>
      <c r="E32" s="120" t="s">
        <v>831</v>
      </c>
      <c r="F32" s="120" t="s">
        <v>1753</v>
      </c>
      <c r="G32" s="21" t="s">
        <v>1790</v>
      </c>
      <c r="H32" s="21" t="s">
        <v>1791</v>
      </c>
      <c r="I32" s="21" t="s">
        <v>1792</v>
      </c>
      <c r="J32" s="21" t="s">
        <v>1793</v>
      </c>
      <c r="K32" s="119"/>
      <c r="L32" s="119"/>
      <c r="M32" s="32"/>
    </row>
    <row r="33" spans="1:13" ht="37.5">
      <c r="A33" s="2">
        <v>30</v>
      </c>
      <c r="B33" s="60" t="s">
        <v>1208</v>
      </c>
      <c r="C33" s="21" t="s">
        <v>860</v>
      </c>
      <c r="D33" s="22">
        <v>3</v>
      </c>
      <c r="E33" s="22" t="s">
        <v>831</v>
      </c>
      <c r="F33" s="22" t="s">
        <v>1753</v>
      </c>
      <c r="G33" s="21" t="s">
        <v>1794</v>
      </c>
      <c r="H33" s="119"/>
      <c r="I33" s="119"/>
      <c r="J33" s="119"/>
      <c r="K33" s="119"/>
      <c r="L33" s="119"/>
      <c r="M33" s="32"/>
    </row>
    <row r="34" spans="1:13" ht="37.5">
      <c r="A34" s="2">
        <v>31</v>
      </c>
      <c r="B34" s="60" t="s">
        <v>1210</v>
      </c>
      <c r="C34" s="21" t="s">
        <v>861</v>
      </c>
      <c r="D34" s="22">
        <v>4</v>
      </c>
      <c r="E34" s="22" t="s">
        <v>834</v>
      </c>
      <c r="F34" s="22" t="s">
        <v>842</v>
      </c>
      <c r="G34" s="21" t="s">
        <v>1795</v>
      </c>
      <c r="H34" s="119"/>
      <c r="I34" s="119"/>
      <c r="J34" s="119"/>
      <c r="K34" s="119"/>
      <c r="L34" s="119"/>
      <c r="M34" s="32"/>
    </row>
    <row r="35" spans="1:13" ht="37.5">
      <c r="A35" s="2">
        <v>32</v>
      </c>
      <c r="B35" s="118" t="s">
        <v>1212</v>
      </c>
      <c r="C35" s="119" t="s">
        <v>1796</v>
      </c>
      <c r="D35" s="120">
        <v>4</v>
      </c>
      <c r="E35" s="120" t="s">
        <v>834</v>
      </c>
      <c r="F35" s="120" t="s">
        <v>842</v>
      </c>
      <c r="G35" s="21" t="s">
        <v>1797</v>
      </c>
      <c r="H35" s="21" t="s">
        <v>1798</v>
      </c>
      <c r="I35" s="119"/>
      <c r="J35" s="119"/>
      <c r="K35" s="119"/>
      <c r="L35" s="119"/>
      <c r="M35" s="32"/>
    </row>
    <row r="36" spans="1:13" ht="38">
      <c r="A36" s="2">
        <v>33</v>
      </c>
      <c r="B36" s="118" t="s">
        <v>1216</v>
      </c>
      <c r="C36" s="119" t="s">
        <v>862</v>
      </c>
      <c r="D36" s="120">
        <v>3</v>
      </c>
      <c r="E36" s="120" t="s">
        <v>831</v>
      </c>
      <c r="F36" s="120" t="s">
        <v>1753</v>
      </c>
      <c r="G36" s="21" t="s">
        <v>1799</v>
      </c>
      <c r="H36" s="21" t="s">
        <v>1800</v>
      </c>
      <c r="I36" s="119"/>
      <c r="J36" s="119"/>
      <c r="K36" s="119"/>
      <c r="L36" s="119"/>
      <c r="M36" s="32"/>
    </row>
    <row r="37" spans="1:13" ht="37.5">
      <c r="A37" s="2">
        <v>34</v>
      </c>
      <c r="B37" s="118" t="s">
        <v>1219</v>
      </c>
      <c r="C37" s="119" t="s">
        <v>863</v>
      </c>
      <c r="D37" s="120">
        <v>3</v>
      </c>
      <c r="E37" s="120" t="s">
        <v>831</v>
      </c>
      <c r="F37" s="120" t="s">
        <v>1753</v>
      </c>
      <c r="G37" s="21" t="s">
        <v>1799</v>
      </c>
      <c r="H37" s="21" t="s">
        <v>1801</v>
      </c>
      <c r="I37" s="119"/>
      <c r="J37" s="119"/>
      <c r="K37" s="119"/>
      <c r="L37" s="119"/>
      <c r="M37" s="32"/>
    </row>
    <row r="38" spans="1:13" ht="50">
      <c r="A38" s="2">
        <v>35</v>
      </c>
      <c r="B38" s="118" t="s">
        <v>1221</v>
      </c>
      <c r="C38" s="119" t="s">
        <v>1802</v>
      </c>
      <c r="D38" s="120">
        <v>4</v>
      </c>
      <c r="E38" s="120" t="s">
        <v>834</v>
      </c>
      <c r="F38" s="120" t="s">
        <v>1753</v>
      </c>
      <c r="G38" s="21" t="s">
        <v>1803</v>
      </c>
      <c r="H38" s="21" t="s">
        <v>1804</v>
      </c>
      <c r="I38" s="119"/>
      <c r="J38" s="119"/>
      <c r="K38" s="119"/>
      <c r="L38" s="119"/>
      <c r="M38" s="32"/>
    </row>
    <row r="39" spans="1:13" ht="89.5">
      <c r="A39" s="2">
        <v>36</v>
      </c>
      <c r="B39" s="118" t="s">
        <v>1225</v>
      </c>
      <c r="C39" s="119" t="s">
        <v>864</v>
      </c>
      <c r="D39" s="120">
        <v>5</v>
      </c>
      <c r="E39" s="120" t="s">
        <v>838</v>
      </c>
      <c r="F39" s="120" t="s">
        <v>842</v>
      </c>
      <c r="G39" s="21" t="s">
        <v>1805</v>
      </c>
      <c r="H39" s="21" t="s">
        <v>1806</v>
      </c>
      <c r="I39" s="21" t="s">
        <v>1807</v>
      </c>
      <c r="J39" s="119"/>
      <c r="K39" s="119"/>
      <c r="L39" s="119"/>
      <c r="M39" s="32"/>
    </row>
    <row r="40" spans="1:13" ht="37.5">
      <c r="A40" s="2">
        <v>37</v>
      </c>
      <c r="B40" s="60" t="s">
        <v>1229</v>
      </c>
      <c r="C40" s="21" t="s">
        <v>865</v>
      </c>
      <c r="D40" s="22">
        <v>2</v>
      </c>
      <c r="E40" s="22" t="s">
        <v>841</v>
      </c>
      <c r="F40" s="22" t="s">
        <v>1753</v>
      </c>
      <c r="G40" s="21" t="s">
        <v>1808</v>
      </c>
      <c r="H40" s="119"/>
      <c r="I40" s="119"/>
      <c r="J40" s="119"/>
      <c r="K40" s="119"/>
      <c r="L40" s="119"/>
      <c r="M40" s="32"/>
    </row>
    <row r="41" spans="1:13" ht="25">
      <c r="A41" s="2">
        <v>38</v>
      </c>
      <c r="B41" s="60" t="s">
        <v>1231</v>
      </c>
      <c r="C41" s="21" t="s">
        <v>867</v>
      </c>
      <c r="D41" s="22">
        <v>3</v>
      </c>
      <c r="E41" s="22" t="s">
        <v>831</v>
      </c>
      <c r="F41" s="22" t="s">
        <v>1753</v>
      </c>
      <c r="G41" s="21" t="s">
        <v>1809</v>
      </c>
      <c r="H41" s="119"/>
      <c r="I41" s="119"/>
      <c r="J41" s="119"/>
      <c r="K41" s="119"/>
      <c r="L41" s="119"/>
      <c r="M41" s="32"/>
    </row>
    <row r="42" spans="1:13" ht="37.5">
      <c r="A42" s="2">
        <v>39</v>
      </c>
      <c r="B42" s="60" t="s">
        <v>1233</v>
      </c>
      <c r="C42" s="21" t="s">
        <v>868</v>
      </c>
      <c r="D42" s="22">
        <v>3</v>
      </c>
      <c r="E42" s="22" t="s">
        <v>831</v>
      </c>
      <c r="F42" s="22" t="s">
        <v>1753</v>
      </c>
      <c r="G42" s="21" t="s">
        <v>1801</v>
      </c>
      <c r="H42" s="119"/>
      <c r="I42" s="119"/>
      <c r="J42" s="119"/>
      <c r="K42" s="119"/>
      <c r="L42" s="119"/>
      <c r="M42" s="32"/>
    </row>
    <row r="43" spans="1:13" ht="37.5">
      <c r="A43" s="2">
        <v>40</v>
      </c>
      <c r="B43" s="60" t="s">
        <v>1235</v>
      </c>
      <c r="C43" s="21" t="s">
        <v>869</v>
      </c>
      <c r="D43" s="22">
        <v>3</v>
      </c>
      <c r="E43" s="22" t="s">
        <v>831</v>
      </c>
      <c r="F43" s="22" t="s">
        <v>1753</v>
      </c>
      <c r="G43" s="21" t="s">
        <v>1810</v>
      </c>
      <c r="H43" s="119"/>
      <c r="I43" s="119"/>
      <c r="J43" s="119"/>
      <c r="K43" s="119"/>
      <c r="L43" s="119"/>
      <c r="M43" s="32"/>
    </row>
    <row r="44" spans="1:13" ht="25">
      <c r="A44" s="2">
        <v>41</v>
      </c>
      <c r="B44" s="60" t="s">
        <v>1237</v>
      </c>
      <c r="C44" s="21" t="s">
        <v>866</v>
      </c>
      <c r="D44" s="22">
        <v>3</v>
      </c>
      <c r="E44" s="22" t="s">
        <v>831</v>
      </c>
      <c r="F44" s="22" t="s">
        <v>1753</v>
      </c>
      <c r="G44" s="21" t="s">
        <v>1811</v>
      </c>
      <c r="H44" s="119"/>
      <c r="I44" s="119"/>
      <c r="J44" s="119"/>
      <c r="K44" s="119"/>
      <c r="L44" s="119"/>
      <c r="M44" s="32"/>
    </row>
    <row r="45" spans="1:13" ht="37.5">
      <c r="A45" s="2">
        <v>42</v>
      </c>
      <c r="B45" s="118" t="s">
        <v>1239</v>
      </c>
      <c r="C45" s="21" t="s">
        <v>1812</v>
      </c>
      <c r="D45" s="22">
        <v>3</v>
      </c>
      <c r="E45" s="22" t="s">
        <v>831</v>
      </c>
      <c r="F45" s="22" t="s">
        <v>1753</v>
      </c>
      <c r="G45" s="21" t="s">
        <v>1810</v>
      </c>
      <c r="H45" s="119"/>
      <c r="I45" s="119"/>
      <c r="J45" s="119"/>
      <c r="K45" s="119"/>
      <c r="L45" s="119"/>
      <c r="M45" s="32"/>
    </row>
    <row r="46" spans="1:13" ht="37.5">
      <c r="A46" s="2">
        <v>43</v>
      </c>
      <c r="B46" s="60" t="s">
        <v>1241</v>
      </c>
      <c r="C46" s="21" t="s">
        <v>871</v>
      </c>
      <c r="D46" s="22">
        <v>4</v>
      </c>
      <c r="E46" s="22" t="s">
        <v>834</v>
      </c>
      <c r="F46" s="22" t="s">
        <v>1753</v>
      </c>
      <c r="G46" s="21" t="s">
        <v>1813</v>
      </c>
      <c r="H46" s="119"/>
      <c r="I46" s="119"/>
      <c r="J46" s="119"/>
      <c r="K46" s="119"/>
      <c r="L46" s="119"/>
      <c r="M46" s="32"/>
    </row>
    <row r="47" spans="1:13" ht="37.5">
      <c r="A47" s="2">
        <v>44</v>
      </c>
      <c r="B47" s="60" t="s">
        <v>1243</v>
      </c>
      <c r="C47" s="21" t="s">
        <v>872</v>
      </c>
      <c r="D47" s="22">
        <v>4</v>
      </c>
      <c r="E47" s="22" t="s">
        <v>834</v>
      </c>
      <c r="F47" s="22" t="s">
        <v>1753</v>
      </c>
      <c r="G47" s="21" t="s">
        <v>1814</v>
      </c>
      <c r="H47" s="119"/>
      <c r="I47" s="119"/>
      <c r="J47" s="119"/>
      <c r="K47" s="119"/>
      <c r="L47" s="119"/>
      <c r="M47" s="32"/>
    </row>
    <row r="48" spans="1:13" ht="62.5">
      <c r="A48" s="2">
        <v>45</v>
      </c>
      <c r="B48" s="118" t="s">
        <v>1245</v>
      </c>
      <c r="C48" s="21" t="s">
        <v>874</v>
      </c>
      <c r="D48" s="22">
        <v>4</v>
      </c>
      <c r="E48" s="22" t="s">
        <v>834</v>
      </c>
      <c r="F48" s="22" t="s">
        <v>1753</v>
      </c>
      <c r="G48" s="21" t="s">
        <v>1815</v>
      </c>
      <c r="H48" s="119"/>
      <c r="I48" s="119"/>
      <c r="J48" s="119"/>
      <c r="K48" s="119"/>
      <c r="L48" s="119"/>
      <c r="M48" s="32"/>
    </row>
    <row r="49" spans="1:13" ht="102">
      <c r="A49" s="2">
        <v>46</v>
      </c>
      <c r="B49" s="118" t="s">
        <v>1247</v>
      </c>
      <c r="C49" s="119" t="s">
        <v>873</v>
      </c>
      <c r="D49" s="120">
        <v>4</v>
      </c>
      <c r="E49" s="120" t="s">
        <v>834</v>
      </c>
      <c r="F49" s="120" t="s">
        <v>1753</v>
      </c>
      <c r="G49" s="21" t="s">
        <v>1816</v>
      </c>
      <c r="H49" s="21" t="s">
        <v>1817</v>
      </c>
      <c r="I49" s="119"/>
      <c r="J49" s="119"/>
      <c r="K49" s="119"/>
      <c r="L49" s="119"/>
      <c r="M49" s="32"/>
    </row>
    <row r="50" spans="1:13" ht="50">
      <c r="A50" s="2">
        <v>47</v>
      </c>
      <c r="B50" s="60" t="s">
        <v>1250</v>
      </c>
      <c r="C50" s="21" t="s">
        <v>875</v>
      </c>
      <c r="D50" s="22">
        <v>4</v>
      </c>
      <c r="E50" s="22" t="s">
        <v>834</v>
      </c>
      <c r="F50" s="22" t="s">
        <v>1753</v>
      </c>
      <c r="G50" s="21" t="s">
        <v>1818</v>
      </c>
      <c r="H50" s="119"/>
      <c r="I50" s="119"/>
      <c r="J50" s="119"/>
      <c r="K50" s="119"/>
      <c r="L50" s="119"/>
      <c r="M50" s="32"/>
    </row>
    <row r="51" spans="1:13" ht="77">
      <c r="A51" s="2">
        <v>48</v>
      </c>
      <c r="B51" s="118" t="s">
        <v>1252</v>
      </c>
      <c r="C51" s="119" t="s">
        <v>870</v>
      </c>
      <c r="D51" s="120">
        <v>4</v>
      </c>
      <c r="E51" s="120" t="s">
        <v>834</v>
      </c>
      <c r="F51" s="120" t="s">
        <v>1753</v>
      </c>
      <c r="G51" s="21" t="s">
        <v>1819</v>
      </c>
      <c r="H51" s="21" t="s">
        <v>1820</v>
      </c>
      <c r="I51" s="119"/>
      <c r="J51" s="119"/>
      <c r="K51" s="119"/>
      <c r="L51" s="119"/>
      <c r="M51" s="32"/>
    </row>
    <row r="52" spans="1:13" ht="77">
      <c r="A52" s="2">
        <v>49</v>
      </c>
      <c r="B52" s="118" t="s">
        <v>1253</v>
      </c>
      <c r="C52" s="119" t="s">
        <v>877</v>
      </c>
      <c r="D52" s="120">
        <v>5</v>
      </c>
      <c r="E52" s="120" t="s">
        <v>838</v>
      </c>
      <c r="F52" s="120" t="s">
        <v>842</v>
      </c>
      <c r="G52" s="21" t="s">
        <v>1821</v>
      </c>
      <c r="H52" s="21" t="s">
        <v>1822</v>
      </c>
      <c r="I52" s="119"/>
      <c r="J52" s="119"/>
      <c r="K52" s="119"/>
      <c r="L52" s="119"/>
      <c r="M52" s="32"/>
    </row>
    <row r="53" spans="1:13" ht="64.5">
      <c r="A53" s="2">
        <v>50</v>
      </c>
      <c r="B53" s="118" t="s">
        <v>1256</v>
      </c>
      <c r="C53" s="119" t="s">
        <v>879</v>
      </c>
      <c r="D53" s="120">
        <v>5</v>
      </c>
      <c r="E53" s="120" t="s">
        <v>838</v>
      </c>
      <c r="F53" s="120" t="s">
        <v>842</v>
      </c>
      <c r="G53" s="21" t="s">
        <v>1823</v>
      </c>
      <c r="H53" s="21" t="s">
        <v>1824</v>
      </c>
      <c r="I53" s="21" t="s">
        <v>1825</v>
      </c>
      <c r="J53" s="119"/>
      <c r="K53" s="119"/>
      <c r="L53" s="119"/>
      <c r="M53" s="32"/>
    </row>
    <row r="54" spans="1:13" ht="77">
      <c r="A54" s="2">
        <v>51</v>
      </c>
      <c r="B54" s="118" t="s">
        <v>1260</v>
      </c>
      <c r="C54" s="119" t="s">
        <v>880</v>
      </c>
      <c r="D54" s="120">
        <v>5</v>
      </c>
      <c r="E54" s="120" t="s">
        <v>838</v>
      </c>
      <c r="F54" s="120" t="s">
        <v>842</v>
      </c>
      <c r="G54" s="21" t="s">
        <v>1826</v>
      </c>
      <c r="H54" s="21" t="s">
        <v>1827</v>
      </c>
      <c r="I54" s="21" t="s">
        <v>1828</v>
      </c>
      <c r="J54" s="119"/>
      <c r="K54" s="119"/>
      <c r="L54" s="119"/>
      <c r="M54" s="32"/>
    </row>
    <row r="55" spans="1:13" ht="77">
      <c r="A55" s="2">
        <v>52</v>
      </c>
      <c r="B55" s="118" t="s">
        <v>1264</v>
      </c>
      <c r="C55" s="119" t="s">
        <v>876</v>
      </c>
      <c r="D55" s="120">
        <v>5</v>
      </c>
      <c r="E55" s="120" t="s">
        <v>838</v>
      </c>
      <c r="F55" s="120" t="s">
        <v>842</v>
      </c>
      <c r="G55" s="21" t="s">
        <v>1829</v>
      </c>
      <c r="H55" s="21" t="s">
        <v>1830</v>
      </c>
      <c r="I55" s="119"/>
      <c r="J55" s="119"/>
      <c r="K55" s="119"/>
      <c r="L55" s="119"/>
      <c r="M55" s="32"/>
    </row>
    <row r="56" spans="1:13" ht="77">
      <c r="A56" s="2">
        <v>53</v>
      </c>
      <c r="B56" s="118" t="s">
        <v>1267</v>
      </c>
      <c r="C56" s="119" t="s">
        <v>881</v>
      </c>
      <c r="D56" s="120">
        <v>5</v>
      </c>
      <c r="E56" s="120" t="s">
        <v>838</v>
      </c>
      <c r="F56" s="120" t="s">
        <v>842</v>
      </c>
      <c r="G56" s="21" t="s">
        <v>1821</v>
      </c>
      <c r="H56" s="21" t="s">
        <v>1822</v>
      </c>
      <c r="I56" s="119"/>
      <c r="J56" s="119"/>
      <c r="K56" s="119"/>
      <c r="L56" s="119"/>
      <c r="M56" s="32"/>
    </row>
    <row r="57" spans="1:13" ht="64.5">
      <c r="A57" s="2">
        <v>54</v>
      </c>
      <c r="B57" s="118" t="s">
        <v>1268</v>
      </c>
      <c r="C57" s="119" t="s">
        <v>882</v>
      </c>
      <c r="D57" s="120">
        <v>5</v>
      </c>
      <c r="E57" s="120" t="s">
        <v>838</v>
      </c>
      <c r="F57" s="120" t="s">
        <v>842</v>
      </c>
      <c r="G57" s="21" t="s">
        <v>1831</v>
      </c>
      <c r="H57" s="21" t="s">
        <v>1832</v>
      </c>
      <c r="I57" s="119"/>
      <c r="J57" s="119"/>
      <c r="K57" s="119"/>
      <c r="L57" s="119"/>
      <c r="M57" s="32"/>
    </row>
    <row r="58" spans="1:13" ht="77">
      <c r="A58" s="2">
        <v>55</v>
      </c>
      <c r="B58" s="118" t="s">
        <v>1271</v>
      </c>
      <c r="C58" s="119" t="s">
        <v>883</v>
      </c>
      <c r="D58" s="120">
        <v>5</v>
      </c>
      <c r="E58" s="120" t="s">
        <v>838</v>
      </c>
      <c r="F58" s="120" t="s">
        <v>842</v>
      </c>
      <c r="G58" s="21" t="s">
        <v>1833</v>
      </c>
      <c r="H58" s="21" t="s">
        <v>1834</v>
      </c>
      <c r="I58" s="119"/>
      <c r="J58" s="119"/>
      <c r="K58" s="119"/>
      <c r="L58" s="119"/>
      <c r="M58" s="32"/>
    </row>
    <row r="59" spans="1:13" ht="77">
      <c r="A59" s="2">
        <v>56</v>
      </c>
      <c r="B59" s="118" t="s">
        <v>1274</v>
      </c>
      <c r="C59" s="119" t="s">
        <v>884</v>
      </c>
      <c r="D59" s="120">
        <v>5</v>
      </c>
      <c r="E59" s="120" t="s">
        <v>838</v>
      </c>
      <c r="F59" s="120" t="s">
        <v>842</v>
      </c>
      <c r="G59" s="21" t="s">
        <v>1835</v>
      </c>
      <c r="H59" s="21" t="s">
        <v>1836</v>
      </c>
      <c r="I59" s="119"/>
      <c r="J59" s="119"/>
      <c r="K59" s="119"/>
      <c r="L59" s="119"/>
      <c r="M59" s="32"/>
    </row>
    <row r="60" spans="1:13" ht="77">
      <c r="A60" s="2">
        <v>57</v>
      </c>
      <c r="B60" s="118" t="s">
        <v>1277</v>
      </c>
      <c r="C60" s="119" t="s">
        <v>885</v>
      </c>
      <c r="D60" s="120">
        <v>5</v>
      </c>
      <c r="E60" s="120" t="s">
        <v>838</v>
      </c>
      <c r="F60" s="120" t="s">
        <v>842</v>
      </c>
      <c r="G60" s="21" t="s">
        <v>1837</v>
      </c>
      <c r="H60" s="21" t="s">
        <v>1838</v>
      </c>
      <c r="I60" s="119"/>
      <c r="J60" s="119"/>
      <c r="K60" s="119"/>
      <c r="L60" s="119"/>
      <c r="M60" s="32"/>
    </row>
    <row r="61" spans="1:13" ht="89.5">
      <c r="A61" s="2">
        <v>58</v>
      </c>
      <c r="B61" s="118" t="s">
        <v>1281</v>
      </c>
      <c r="C61" s="119" t="s">
        <v>1839</v>
      </c>
      <c r="D61" s="120">
        <v>5</v>
      </c>
      <c r="E61" s="120" t="s">
        <v>838</v>
      </c>
      <c r="F61" s="120" t="s">
        <v>842</v>
      </c>
      <c r="G61" s="21" t="s">
        <v>1840</v>
      </c>
      <c r="H61" s="21" t="s">
        <v>1841</v>
      </c>
      <c r="I61" s="21" t="s">
        <v>1842</v>
      </c>
      <c r="J61" s="119"/>
      <c r="K61" s="119"/>
      <c r="L61" s="119"/>
      <c r="M61" s="32"/>
    </row>
    <row r="62" spans="1:13" ht="77">
      <c r="A62" s="2">
        <v>59</v>
      </c>
      <c r="B62" s="118" t="s">
        <v>1280</v>
      </c>
      <c r="C62" s="119" t="s">
        <v>886</v>
      </c>
      <c r="D62" s="120">
        <v>5</v>
      </c>
      <c r="E62" s="120" t="s">
        <v>838</v>
      </c>
      <c r="F62" s="120" t="s">
        <v>842</v>
      </c>
      <c r="G62" s="21" t="s">
        <v>1833</v>
      </c>
      <c r="H62" s="21" t="s">
        <v>1834</v>
      </c>
      <c r="I62" s="119"/>
      <c r="J62" s="119"/>
      <c r="K62" s="119"/>
      <c r="L62" s="119"/>
      <c r="M62" s="32"/>
    </row>
    <row r="63" spans="1:13" ht="77">
      <c r="A63" s="2">
        <v>60</v>
      </c>
      <c r="B63" s="118" t="s">
        <v>1285</v>
      </c>
      <c r="C63" s="119" t="s">
        <v>887</v>
      </c>
      <c r="D63" s="120">
        <v>5</v>
      </c>
      <c r="E63" s="120" t="s">
        <v>838</v>
      </c>
      <c r="F63" s="120" t="s">
        <v>842</v>
      </c>
      <c r="G63" s="21" t="s">
        <v>1843</v>
      </c>
      <c r="H63" s="21" t="s">
        <v>1844</v>
      </c>
      <c r="I63" s="21" t="s">
        <v>1845</v>
      </c>
      <c r="J63" s="119"/>
      <c r="K63" s="119"/>
      <c r="L63" s="119"/>
      <c r="M63" s="32"/>
    </row>
    <row r="64" spans="1:13" ht="77">
      <c r="A64" s="2">
        <v>61</v>
      </c>
      <c r="B64" s="118" t="s">
        <v>1289</v>
      </c>
      <c r="C64" s="119" t="s">
        <v>888</v>
      </c>
      <c r="D64" s="120">
        <v>5</v>
      </c>
      <c r="E64" s="120" t="s">
        <v>838</v>
      </c>
      <c r="F64" s="120" t="s">
        <v>842</v>
      </c>
      <c r="G64" s="21" t="s">
        <v>1826</v>
      </c>
      <c r="H64" s="21" t="s">
        <v>1827</v>
      </c>
      <c r="I64" s="21" t="s">
        <v>1828</v>
      </c>
      <c r="J64" s="119"/>
      <c r="K64" s="119"/>
      <c r="L64" s="119"/>
      <c r="M64" s="32"/>
    </row>
    <row r="65" spans="1:13" ht="64.5">
      <c r="A65" s="2">
        <v>62</v>
      </c>
      <c r="B65" s="118" t="s">
        <v>1291</v>
      </c>
      <c r="C65" s="119" t="s">
        <v>889</v>
      </c>
      <c r="D65" s="120">
        <v>5</v>
      </c>
      <c r="E65" s="120" t="s">
        <v>838</v>
      </c>
      <c r="F65" s="120" t="s">
        <v>842</v>
      </c>
      <c r="G65" s="21" t="s">
        <v>1831</v>
      </c>
      <c r="H65" s="21" t="s">
        <v>1832</v>
      </c>
      <c r="I65" s="119"/>
      <c r="J65" s="119"/>
      <c r="K65" s="119"/>
      <c r="L65" s="119"/>
      <c r="M65" s="32"/>
    </row>
    <row r="66" spans="1:13" ht="102">
      <c r="A66" s="2">
        <v>63</v>
      </c>
      <c r="B66" s="118" t="s">
        <v>1293</v>
      </c>
      <c r="C66" s="119" t="s">
        <v>878</v>
      </c>
      <c r="D66" s="120">
        <v>5</v>
      </c>
      <c r="E66" s="120" t="s">
        <v>838</v>
      </c>
      <c r="F66" s="120" t="s">
        <v>842</v>
      </c>
      <c r="G66" s="21" t="s">
        <v>1846</v>
      </c>
      <c r="H66" s="21" t="s">
        <v>1847</v>
      </c>
      <c r="I66" s="21" t="s">
        <v>1848</v>
      </c>
      <c r="J66" s="119"/>
      <c r="K66" s="119"/>
      <c r="L66" s="119"/>
      <c r="M66" s="32"/>
    </row>
    <row r="67" spans="1:13" ht="50">
      <c r="A67" s="2">
        <v>64</v>
      </c>
      <c r="B67" s="60" t="s">
        <v>1297</v>
      </c>
      <c r="C67" s="21" t="s">
        <v>891</v>
      </c>
      <c r="D67" s="22">
        <v>4</v>
      </c>
      <c r="E67" s="22" t="s">
        <v>834</v>
      </c>
      <c r="F67" s="22" t="s">
        <v>1753</v>
      </c>
      <c r="G67" s="21" t="s">
        <v>1849</v>
      </c>
      <c r="H67" s="119"/>
      <c r="I67" s="119"/>
      <c r="J67" s="119"/>
      <c r="K67" s="119"/>
      <c r="L67" s="119"/>
      <c r="M67" s="32"/>
    </row>
    <row r="68" spans="1:13" ht="77">
      <c r="A68" s="2">
        <v>65</v>
      </c>
      <c r="B68" s="118" t="s">
        <v>1299</v>
      </c>
      <c r="C68" s="119" t="s">
        <v>892</v>
      </c>
      <c r="D68" s="120">
        <v>5</v>
      </c>
      <c r="E68" s="120" t="s">
        <v>838</v>
      </c>
      <c r="F68" s="120" t="s">
        <v>842</v>
      </c>
      <c r="G68" s="21" t="s">
        <v>1850</v>
      </c>
      <c r="H68" s="21" t="s">
        <v>1851</v>
      </c>
      <c r="I68" s="119"/>
      <c r="J68" s="119"/>
      <c r="K68" s="119"/>
      <c r="L68" s="119"/>
      <c r="M68" s="32"/>
    </row>
    <row r="69" spans="1:13" ht="64.5">
      <c r="A69" s="2">
        <v>66</v>
      </c>
      <c r="B69" s="118" t="s">
        <v>1302</v>
      </c>
      <c r="C69" s="119" t="s">
        <v>893</v>
      </c>
      <c r="D69" s="120">
        <v>5</v>
      </c>
      <c r="E69" s="120" t="s">
        <v>838</v>
      </c>
      <c r="F69" s="120" t="s">
        <v>842</v>
      </c>
      <c r="G69" s="21" t="s">
        <v>1852</v>
      </c>
      <c r="H69" s="21" t="s">
        <v>1853</v>
      </c>
      <c r="I69" s="119"/>
      <c r="J69" s="119"/>
      <c r="K69" s="119"/>
      <c r="L69" s="119"/>
      <c r="M69" s="32"/>
    </row>
    <row r="70" spans="1:13" ht="102.5">
      <c r="A70" s="2">
        <v>67</v>
      </c>
      <c r="B70" s="118" t="s">
        <v>1305</v>
      </c>
      <c r="C70" s="119" t="s">
        <v>894</v>
      </c>
      <c r="D70" s="120">
        <v>5</v>
      </c>
      <c r="E70" s="120" t="s">
        <v>838</v>
      </c>
      <c r="F70" s="120" t="s">
        <v>842</v>
      </c>
      <c r="G70" s="21" t="s">
        <v>1854</v>
      </c>
      <c r="H70" s="21" t="s">
        <v>1855</v>
      </c>
      <c r="I70" s="21" t="s">
        <v>1856</v>
      </c>
      <c r="J70" s="119"/>
      <c r="K70" s="119"/>
      <c r="L70" s="119"/>
      <c r="M70" s="32"/>
    </row>
    <row r="71" spans="1:13" ht="77">
      <c r="A71" s="2">
        <v>68</v>
      </c>
      <c r="B71" s="118" t="s">
        <v>1309</v>
      </c>
      <c r="C71" s="119" t="s">
        <v>895</v>
      </c>
      <c r="D71" s="120">
        <v>5</v>
      </c>
      <c r="E71" s="120" t="s">
        <v>838</v>
      </c>
      <c r="F71" s="120" t="s">
        <v>842</v>
      </c>
      <c r="G71" s="21" t="s">
        <v>1857</v>
      </c>
      <c r="H71" s="21" t="s">
        <v>1858</v>
      </c>
      <c r="I71" s="21" t="s">
        <v>1859</v>
      </c>
      <c r="J71" s="119"/>
      <c r="K71" s="119"/>
      <c r="L71" s="119"/>
      <c r="M71" s="32"/>
    </row>
    <row r="72" spans="1:13" ht="64.5">
      <c r="A72" s="2">
        <v>69</v>
      </c>
      <c r="B72" s="118" t="s">
        <v>1313</v>
      </c>
      <c r="C72" s="119" t="s">
        <v>896</v>
      </c>
      <c r="D72" s="120">
        <v>5</v>
      </c>
      <c r="E72" s="120" t="s">
        <v>838</v>
      </c>
      <c r="F72" s="120" t="s">
        <v>842</v>
      </c>
      <c r="G72" s="21" t="s">
        <v>1852</v>
      </c>
      <c r="H72" s="21" t="s">
        <v>1853</v>
      </c>
      <c r="I72" s="119"/>
      <c r="J72" s="119"/>
      <c r="K72" s="119"/>
      <c r="L72" s="119"/>
      <c r="M72" s="32"/>
    </row>
    <row r="73" spans="1:13" ht="77">
      <c r="A73" s="2">
        <v>70</v>
      </c>
      <c r="B73" s="118" t="s">
        <v>1315</v>
      </c>
      <c r="C73" s="119" t="s">
        <v>897</v>
      </c>
      <c r="D73" s="120">
        <v>5</v>
      </c>
      <c r="E73" s="120" t="s">
        <v>838</v>
      </c>
      <c r="F73" s="120" t="s">
        <v>842</v>
      </c>
      <c r="G73" s="21" t="s">
        <v>1850</v>
      </c>
      <c r="H73" s="21" t="s">
        <v>1851</v>
      </c>
      <c r="I73" s="119"/>
      <c r="J73" s="119"/>
      <c r="K73" s="119"/>
      <c r="L73" s="119"/>
      <c r="M73" s="32"/>
    </row>
    <row r="74" spans="1:13" ht="77">
      <c r="A74" s="2">
        <v>71</v>
      </c>
      <c r="B74" s="118" t="s">
        <v>1317</v>
      </c>
      <c r="C74" s="119" t="s">
        <v>1860</v>
      </c>
      <c r="D74" s="120">
        <v>5</v>
      </c>
      <c r="E74" s="120" t="s">
        <v>838</v>
      </c>
      <c r="F74" s="120" t="s">
        <v>890</v>
      </c>
      <c r="G74" s="21" t="s">
        <v>1861</v>
      </c>
      <c r="H74" s="21" t="s">
        <v>1862</v>
      </c>
      <c r="I74" s="119"/>
      <c r="J74" s="119"/>
      <c r="K74" s="119"/>
      <c r="L74" s="119"/>
      <c r="M74" s="32"/>
    </row>
    <row r="75" spans="1:13" ht="37.5">
      <c r="A75" s="2">
        <v>72</v>
      </c>
      <c r="B75" s="60" t="s">
        <v>1320</v>
      </c>
      <c r="C75" s="21" t="s">
        <v>898</v>
      </c>
      <c r="D75" s="22">
        <v>2</v>
      </c>
      <c r="E75" s="22" t="s">
        <v>841</v>
      </c>
      <c r="F75" s="22" t="s">
        <v>1753</v>
      </c>
      <c r="G75" s="21" t="s">
        <v>1863</v>
      </c>
      <c r="H75" s="119"/>
      <c r="I75" s="119"/>
      <c r="J75" s="119"/>
      <c r="K75" s="119"/>
      <c r="L75" s="119"/>
      <c r="M75" s="32"/>
    </row>
    <row r="76" spans="1:13" ht="37.5">
      <c r="A76" s="2">
        <v>73</v>
      </c>
      <c r="B76" s="118" t="s">
        <v>1322</v>
      </c>
      <c r="C76" s="119" t="s">
        <v>899</v>
      </c>
      <c r="D76" s="120">
        <v>3</v>
      </c>
      <c r="E76" s="120" t="s">
        <v>831</v>
      </c>
      <c r="F76" s="120" t="s">
        <v>1753</v>
      </c>
      <c r="G76" s="21" t="s">
        <v>1864</v>
      </c>
      <c r="H76" s="21" t="s">
        <v>1865</v>
      </c>
      <c r="I76" s="119"/>
      <c r="J76" s="119"/>
      <c r="K76" s="119"/>
      <c r="L76" s="119"/>
      <c r="M76" s="32"/>
    </row>
    <row r="77" spans="1:13" ht="25">
      <c r="A77" s="2">
        <v>74</v>
      </c>
      <c r="B77" s="60" t="s">
        <v>1325</v>
      </c>
      <c r="C77" s="21" t="s">
        <v>900</v>
      </c>
      <c r="D77" s="22">
        <v>3</v>
      </c>
      <c r="E77" s="22" t="s">
        <v>831</v>
      </c>
      <c r="F77" s="22" t="s">
        <v>1753</v>
      </c>
      <c r="G77" s="21" t="s">
        <v>1866</v>
      </c>
      <c r="H77" s="119"/>
      <c r="I77" s="119"/>
      <c r="J77" s="119"/>
      <c r="K77" s="119"/>
      <c r="L77" s="119"/>
      <c r="M77" s="32"/>
    </row>
    <row r="78" spans="1:13" ht="37.5">
      <c r="A78" s="2">
        <v>75</v>
      </c>
      <c r="B78" s="118" t="s">
        <v>1327</v>
      </c>
      <c r="C78" s="119" t="s">
        <v>1867</v>
      </c>
      <c r="D78" s="120">
        <v>3</v>
      </c>
      <c r="E78" s="120" t="s">
        <v>831</v>
      </c>
      <c r="F78" s="120" t="s">
        <v>1753</v>
      </c>
      <c r="G78" s="21" t="s">
        <v>1866</v>
      </c>
      <c r="H78" s="21" t="s">
        <v>1868</v>
      </c>
      <c r="I78" s="119"/>
      <c r="J78" s="119"/>
      <c r="K78" s="119"/>
      <c r="L78" s="119"/>
      <c r="M78" s="32"/>
    </row>
    <row r="79" spans="1:13" ht="37.5">
      <c r="A79" s="2">
        <v>76</v>
      </c>
      <c r="B79" s="118" t="s">
        <v>1328</v>
      </c>
      <c r="C79" s="119" t="s">
        <v>901</v>
      </c>
      <c r="D79" s="120">
        <v>3</v>
      </c>
      <c r="E79" s="120" t="s">
        <v>831</v>
      </c>
      <c r="F79" s="120" t="s">
        <v>1753</v>
      </c>
      <c r="G79" s="21" t="s">
        <v>1868</v>
      </c>
      <c r="H79" s="21" t="s">
        <v>1869</v>
      </c>
      <c r="I79" s="21" t="s">
        <v>1866</v>
      </c>
      <c r="J79" s="119"/>
      <c r="K79" s="119"/>
      <c r="L79" s="119"/>
      <c r="M79" s="32"/>
    </row>
    <row r="80" spans="1:13" ht="37.5">
      <c r="A80" s="2">
        <v>77</v>
      </c>
      <c r="B80" s="118" t="s">
        <v>1331</v>
      </c>
      <c r="C80" s="119" t="s">
        <v>902</v>
      </c>
      <c r="D80" s="120">
        <v>4</v>
      </c>
      <c r="E80" s="120" t="s">
        <v>834</v>
      </c>
      <c r="F80" s="120" t="s">
        <v>842</v>
      </c>
      <c r="G80" s="21" t="s">
        <v>1866</v>
      </c>
      <c r="H80" s="21" t="s">
        <v>1870</v>
      </c>
      <c r="I80" s="119"/>
      <c r="J80" s="119"/>
      <c r="K80" s="119"/>
      <c r="L80" s="119"/>
      <c r="M80" s="32"/>
    </row>
    <row r="81" spans="1:13" ht="89.5">
      <c r="A81" s="2">
        <v>78</v>
      </c>
      <c r="B81" s="118" t="s">
        <v>1332</v>
      </c>
      <c r="C81" s="119" t="s">
        <v>903</v>
      </c>
      <c r="D81" s="120">
        <v>4</v>
      </c>
      <c r="E81" s="120" t="s">
        <v>834</v>
      </c>
      <c r="F81" s="120" t="s">
        <v>842</v>
      </c>
      <c r="G81" s="21" t="s">
        <v>1871</v>
      </c>
      <c r="H81" s="21" t="s">
        <v>1872</v>
      </c>
      <c r="I81" s="119"/>
      <c r="J81" s="119"/>
      <c r="K81" s="119"/>
      <c r="L81" s="119"/>
      <c r="M81" s="32"/>
    </row>
    <row r="82" spans="1:13" ht="50">
      <c r="A82" s="2">
        <v>79</v>
      </c>
      <c r="B82" s="118" t="s">
        <v>1334</v>
      </c>
      <c r="C82" s="119" t="s">
        <v>1873</v>
      </c>
      <c r="D82" s="120">
        <v>4</v>
      </c>
      <c r="E82" s="120" t="s">
        <v>834</v>
      </c>
      <c r="F82" s="120" t="s">
        <v>1753</v>
      </c>
      <c r="G82" s="21" t="s">
        <v>1874</v>
      </c>
      <c r="H82" s="21" t="s">
        <v>1875</v>
      </c>
      <c r="I82" s="119"/>
      <c r="J82" s="119"/>
      <c r="K82" s="119"/>
      <c r="L82" s="119"/>
      <c r="M82" s="32"/>
    </row>
    <row r="83" spans="1:13" ht="62.5">
      <c r="A83" s="2">
        <v>80</v>
      </c>
      <c r="B83" s="118" t="s">
        <v>1336</v>
      </c>
      <c r="C83" s="119" t="s">
        <v>906</v>
      </c>
      <c r="D83" s="120">
        <v>4</v>
      </c>
      <c r="E83" s="120" t="s">
        <v>834</v>
      </c>
      <c r="F83" s="120" t="s">
        <v>1753</v>
      </c>
      <c r="G83" s="21" t="s">
        <v>1874</v>
      </c>
      <c r="H83" s="21" t="s">
        <v>1875</v>
      </c>
      <c r="I83" s="21" t="s">
        <v>1876</v>
      </c>
      <c r="J83" s="119"/>
      <c r="K83" s="119"/>
      <c r="L83" s="119"/>
      <c r="M83" s="32"/>
    </row>
    <row r="84" spans="1:13" ht="77">
      <c r="A84" s="2">
        <v>81</v>
      </c>
      <c r="B84" s="118" t="s">
        <v>1339</v>
      </c>
      <c r="C84" s="119" t="s">
        <v>904</v>
      </c>
      <c r="D84" s="120">
        <v>4</v>
      </c>
      <c r="E84" s="120" t="s">
        <v>834</v>
      </c>
      <c r="F84" s="120" t="s">
        <v>842</v>
      </c>
      <c r="G84" s="21" t="s">
        <v>1877</v>
      </c>
      <c r="H84" s="21" t="s">
        <v>1878</v>
      </c>
      <c r="I84" s="119"/>
      <c r="J84" s="119"/>
      <c r="K84" s="119"/>
      <c r="L84" s="119"/>
      <c r="M84" s="32"/>
    </row>
    <row r="85" spans="1:13" ht="37.5">
      <c r="A85" s="2">
        <v>82</v>
      </c>
      <c r="B85" s="60" t="s">
        <v>1342</v>
      </c>
      <c r="C85" s="130" t="s">
        <v>905</v>
      </c>
      <c r="D85" s="130">
        <v>4</v>
      </c>
      <c r="E85" s="130" t="s">
        <v>834</v>
      </c>
      <c r="F85" s="22" t="s">
        <v>1753</v>
      </c>
      <c r="G85" s="21" t="s">
        <v>1879</v>
      </c>
      <c r="H85" s="119"/>
      <c r="I85" s="119"/>
      <c r="J85" s="119"/>
      <c r="K85" s="119"/>
      <c r="L85" s="119"/>
      <c r="M85" s="32"/>
    </row>
    <row r="86" spans="1:13" ht="25">
      <c r="A86" s="2">
        <v>83</v>
      </c>
      <c r="B86" s="60" t="s">
        <v>1345</v>
      </c>
      <c r="C86" s="130" t="s">
        <v>905</v>
      </c>
      <c r="D86" s="130">
        <v>4</v>
      </c>
      <c r="E86" s="130" t="s">
        <v>834</v>
      </c>
      <c r="F86" s="22" t="s">
        <v>842</v>
      </c>
      <c r="G86" s="21" t="s">
        <v>1866</v>
      </c>
      <c r="H86" s="119"/>
      <c r="I86" s="119"/>
      <c r="J86" s="119"/>
      <c r="K86" s="119"/>
      <c r="L86" s="119"/>
      <c r="M86" s="32"/>
    </row>
    <row r="87" spans="1:13" ht="50">
      <c r="A87" s="2">
        <v>84</v>
      </c>
      <c r="B87" s="60" t="s">
        <v>1346</v>
      </c>
      <c r="C87" s="21" t="s">
        <v>907</v>
      </c>
      <c r="D87" s="22">
        <v>4</v>
      </c>
      <c r="E87" s="22" t="s">
        <v>834</v>
      </c>
      <c r="F87" s="22" t="s">
        <v>1753</v>
      </c>
      <c r="G87" s="21" t="s">
        <v>1874</v>
      </c>
      <c r="H87" s="119"/>
      <c r="I87" s="119"/>
      <c r="J87" s="119"/>
      <c r="K87" s="119"/>
      <c r="L87" s="119"/>
      <c r="M87" s="32"/>
    </row>
    <row r="88" spans="1:13" ht="50">
      <c r="A88" s="2">
        <v>85</v>
      </c>
      <c r="B88" s="60" t="s">
        <v>1347</v>
      </c>
      <c r="C88" s="21" t="s">
        <v>908</v>
      </c>
      <c r="D88" s="22">
        <v>4</v>
      </c>
      <c r="E88" s="22" t="s">
        <v>834</v>
      </c>
      <c r="F88" s="22" t="s">
        <v>1753</v>
      </c>
      <c r="G88" s="21" t="s">
        <v>1880</v>
      </c>
      <c r="H88" s="119"/>
      <c r="I88" s="119"/>
      <c r="J88" s="119"/>
      <c r="K88" s="119"/>
      <c r="L88" s="119"/>
      <c r="M88" s="32"/>
    </row>
    <row r="89" spans="1:13" ht="64.5">
      <c r="A89" s="2">
        <v>86</v>
      </c>
      <c r="B89" s="118" t="s">
        <v>1349</v>
      </c>
      <c r="C89" s="119" t="s">
        <v>912</v>
      </c>
      <c r="D89" s="120">
        <v>5</v>
      </c>
      <c r="E89" s="120" t="s">
        <v>838</v>
      </c>
      <c r="F89" s="120" t="s">
        <v>842</v>
      </c>
      <c r="G89" s="21" t="s">
        <v>1881</v>
      </c>
      <c r="H89" s="21" t="s">
        <v>1882</v>
      </c>
      <c r="I89" s="21" t="s">
        <v>1883</v>
      </c>
      <c r="J89" s="119"/>
      <c r="K89" s="119"/>
      <c r="L89" s="119"/>
      <c r="M89" s="32"/>
    </row>
    <row r="90" spans="1:13" ht="89.5">
      <c r="A90" s="2">
        <v>87</v>
      </c>
      <c r="B90" s="118" t="s">
        <v>1353</v>
      </c>
      <c r="C90" s="119" t="s">
        <v>909</v>
      </c>
      <c r="D90" s="120">
        <v>5</v>
      </c>
      <c r="E90" s="120" t="s">
        <v>838</v>
      </c>
      <c r="F90" s="120" t="s">
        <v>842</v>
      </c>
      <c r="G90" s="21" t="s">
        <v>1884</v>
      </c>
      <c r="H90" s="21" t="s">
        <v>1885</v>
      </c>
      <c r="I90" s="21" t="s">
        <v>1886</v>
      </c>
      <c r="J90" s="21" t="s">
        <v>1887</v>
      </c>
      <c r="K90" s="21" t="s">
        <v>1888</v>
      </c>
      <c r="L90" s="21" t="s">
        <v>1889</v>
      </c>
      <c r="M90" s="32"/>
    </row>
    <row r="91" spans="1:13" ht="89.5">
      <c r="A91" s="2">
        <v>88</v>
      </c>
      <c r="B91" s="118" t="s">
        <v>1357</v>
      </c>
      <c r="C91" s="119" t="s">
        <v>910</v>
      </c>
      <c r="D91" s="120">
        <v>5</v>
      </c>
      <c r="E91" s="120" t="s">
        <v>838</v>
      </c>
      <c r="F91" s="120" t="s">
        <v>842</v>
      </c>
      <c r="G91" s="21" t="s">
        <v>1890</v>
      </c>
      <c r="H91" s="21" t="s">
        <v>1891</v>
      </c>
      <c r="I91" s="21" t="s">
        <v>1892</v>
      </c>
      <c r="J91" s="119"/>
      <c r="K91" s="119"/>
      <c r="L91" s="119"/>
      <c r="M91" s="32"/>
    </row>
    <row r="92" spans="1:13" ht="89.5">
      <c r="A92" s="2">
        <v>89</v>
      </c>
      <c r="B92" s="118" t="s">
        <v>1361</v>
      </c>
      <c r="C92" s="119" t="s">
        <v>911</v>
      </c>
      <c r="D92" s="120">
        <v>5</v>
      </c>
      <c r="E92" s="120" t="s">
        <v>838</v>
      </c>
      <c r="F92" s="120" t="s">
        <v>842</v>
      </c>
      <c r="G92" s="21" t="s">
        <v>1893</v>
      </c>
      <c r="H92" s="21" t="s">
        <v>1894</v>
      </c>
      <c r="I92" s="21" t="s">
        <v>1895</v>
      </c>
      <c r="J92" s="119"/>
      <c r="K92" s="119"/>
      <c r="L92" s="119"/>
      <c r="M92" s="32"/>
    </row>
    <row r="93" spans="1:13" ht="25">
      <c r="A93" s="2">
        <v>90</v>
      </c>
      <c r="B93" s="118" t="s">
        <v>1365</v>
      </c>
      <c r="C93" s="119" t="s">
        <v>1896</v>
      </c>
      <c r="D93" s="120">
        <v>3</v>
      </c>
      <c r="E93" s="120" t="s">
        <v>831</v>
      </c>
      <c r="F93" s="120" t="s">
        <v>1753</v>
      </c>
      <c r="G93" s="21" t="s">
        <v>1897</v>
      </c>
      <c r="H93" s="21" t="s">
        <v>1898</v>
      </c>
      <c r="I93" s="21" t="s">
        <v>1899</v>
      </c>
      <c r="J93" s="119"/>
      <c r="K93" s="119"/>
      <c r="L93" s="119"/>
      <c r="M93" s="32"/>
    </row>
    <row r="94" spans="1:13" ht="25">
      <c r="A94" s="2">
        <v>91</v>
      </c>
      <c r="B94" s="118" t="s">
        <v>1369</v>
      </c>
      <c r="C94" s="119" t="s">
        <v>913</v>
      </c>
      <c r="D94" s="120">
        <v>3</v>
      </c>
      <c r="E94" s="120" t="s">
        <v>831</v>
      </c>
      <c r="F94" s="120" t="s">
        <v>1753</v>
      </c>
      <c r="G94" s="21" t="s">
        <v>1897</v>
      </c>
      <c r="H94" s="21" t="s">
        <v>1898</v>
      </c>
      <c r="I94" s="21" t="s">
        <v>1899</v>
      </c>
      <c r="J94" s="119"/>
      <c r="K94" s="119"/>
      <c r="L94" s="119"/>
      <c r="M94" s="32"/>
    </row>
    <row r="95" spans="1:13" ht="25">
      <c r="A95" s="2">
        <v>92</v>
      </c>
      <c r="B95" s="118" t="s">
        <v>1371</v>
      </c>
      <c r="C95" s="119" t="s">
        <v>914</v>
      </c>
      <c r="D95" s="120">
        <v>3</v>
      </c>
      <c r="E95" s="120" t="s">
        <v>831</v>
      </c>
      <c r="F95" s="120" t="s">
        <v>1753</v>
      </c>
      <c r="G95" s="21" t="s">
        <v>1897</v>
      </c>
      <c r="H95" s="21" t="s">
        <v>1898</v>
      </c>
      <c r="I95" s="21" t="s">
        <v>1899</v>
      </c>
      <c r="J95" s="119"/>
      <c r="K95" s="119"/>
      <c r="L95" s="119"/>
      <c r="M95" s="32"/>
    </row>
    <row r="96" spans="1:13" ht="25">
      <c r="A96" s="2">
        <v>93</v>
      </c>
      <c r="B96" s="104" t="s">
        <v>1372</v>
      </c>
      <c r="C96" s="119" t="s">
        <v>1900</v>
      </c>
      <c r="D96" s="120">
        <v>3</v>
      </c>
      <c r="E96" s="120" t="s">
        <v>831</v>
      </c>
      <c r="F96" s="120" t="s">
        <v>1753</v>
      </c>
      <c r="G96" s="21" t="s">
        <v>1897</v>
      </c>
      <c r="H96" s="21" t="s">
        <v>1898</v>
      </c>
      <c r="I96" s="21" t="s">
        <v>1899</v>
      </c>
      <c r="J96" s="119"/>
      <c r="K96" s="119"/>
      <c r="L96" s="119"/>
      <c r="M96" s="32"/>
    </row>
    <row r="97" spans="1:13" ht="62.5">
      <c r="A97" s="2">
        <v>94</v>
      </c>
      <c r="B97" s="60" t="s">
        <v>1376</v>
      </c>
      <c r="C97" s="21" t="s">
        <v>915</v>
      </c>
      <c r="D97" s="22">
        <v>4</v>
      </c>
      <c r="E97" s="22" t="s">
        <v>834</v>
      </c>
      <c r="F97" s="22" t="s">
        <v>1753</v>
      </c>
      <c r="G97" s="21" t="s">
        <v>1901</v>
      </c>
      <c r="H97" s="119"/>
      <c r="I97" s="119"/>
      <c r="J97" s="119"/>
      <c r="K97" s="119"/>
      <c r="L97" s="119"/>
      <c r="M97" s="31"/>
    </row>
    <row r="98" spans="1:13" ht="50">
      <c r="A98" s="2">
        <v>95</v>
      </c>
      <c r="B98" s="60" t="s">
        <v>1378</v>
      </c>
      <c r="C98" s="21" t="s">
        <v>916</v>
      </c>
      <c r="D98" s="22">
        <v>4</v>
      </c>
      <c r="E98" s="22" t="s">
        <v>834</v>
      </c>
      <c r="F98" s="22" t="s">
        <v>1753</v>
      </c>
      <c r="G98" s="21" t="s">
        <v>1902</v>
      </c>
      <c r="H98" s="119"/>
      <c r="I98" s="119"/>
      <c r="J98" s="119"/>
      <c r="K98" s="119"/>
      <c r="L98" s="119"/>
      <c r="M98" s="31"/>
    </row>
    <row r="99" spans="1:13" ht="62.5">
      <c r="A99" s="2">
        <v>96</v>
      </c>
      <c r="B99" s="60" t="s">
        <v>1380</v>
      </c>
      <c r="C99" s="21" t="s">
        <v>1903</v>
      </c>
      <c r="D99" s="22">
        <v>4</v>
      </c>
      <c r="E99" s="22" t="s">
        <v>834</v>
      </c>
      <c r="F99" s="22" t="s">
        <v>1753</v>
      </c>
      <c r="G99" s="21" t="s">
        <v>1901</v>
      </c>
      <c r="H99" s="119"/>
      <c r="I99" s="119"/>
      <c r="J99" s="119"/>
      <c r="K99" s="119"/>
      <c r="L99" s="119"/>
      <c r="M99" s="32"/>
    </row>
    <row r="100" spans="1:13" ht="62.5">
      <c r="A100" s="2">
        <v>97</v>
      </c>
      <c r="B100" s="60" t="s">
        <v>1384</v>
      </c>
      <c r="C100" s="21" t="s">
        <v>1904</v>
      </c>
      <c r="D100" s="22">
        <v>4</v>
      </c>
      <c r="E100" s="22" t="s">
        <v>834</v>
      </c>
      <c r="F100" s="22" t="s">
        <v>1753</v>
      </c>
      <c r="G100" s="21" t="s">
        <v>1901</v>
      </c>
      <c r="H100" s="119"/>
      <c r="I100" s="119"/>
      <c r="J100" s="119"/>
      <c r="K100" s="119"/>
      <c r="L100" s="119"/>
      <c r="M100" s="31"/>
    </row>
    <row r="101" spans="1:13" ht="64.5">
      <c r="A101" s="2">
        <v>98</v>
      </c>
      <c r="B101" s="118" t="s">
        <v>1388</v>
      </c>
      <c r="C101" s="119" t="s">
        <v>918</v>
      </c>
      <c r="D101" s="120">
        <v>4</v>
      </c>
      <c r="E101" s="120" t="s">
        <v>834</v>
      </c>
      <c r="F101" s="120" t="s">
        <v>842</v>
      </c>
      <c r="G101" s="21" t="s">
        <v>1905</v>
      </c>
      <c r="H101" s="21" t="s">
        <v>1906</v>
      </c>
      <c r="I101" s="119"/>
      <c r="J101" s="119"/>
      <c r="K101" s="119"/>
      <c r="L101" s="119"/>
      <c r="M101" s="32"/>
    </row>
    <row r="102" spans="1:13" ht="62.5">
      <c r="A102" s="2">
        <v>99</v>
      </c>
      <c r="B102" s="118" t="s">
        <v>1391</v>
      </c>
      <c r="C102" s="119" t="s">
        <v>917</v>
      </c>
      <c r="D102" s="120">
        <v>4</v>
      </c>
      <c r="E102" s="120" t="s">
        <v>834</v>
      </c>
      <c r="F102" s="120" t="s">
        <v>1753</v>
      </c>
      <c r="G102" s="21" t="s">
        <v>1901</v>
      </c>
      <c r="H102" s="21" t="s">
        <v>1907</v>
      </c>
      <c r="I102" s="119"/>
      <c r="J102" s="119"/>
      <c r="K102" s="119"/>
      <c r="L102" s="119"/>
      <c r="M102" s="31"/>
    </row>
    <row r="103" spans="1:13" ht="89.5">
      <c r="A103" s="2">
        <v>100</v>
      </c>
      <c r="B103" s="118" t="s">
        <v>1394</v>
      </c>
      <c r="C103" s="119" t="s">
        <v>916</v>
      </c>
      <c r="D103" s="120">
        <v>5</v>
      </c>
      <c r="E103" s="120" t="s">
        <v>838</v>
      </c>
      <c r="F103" s="120" t="s">
        <v>842</v>
      </c>
      <c r="G103" s="21" t="s">
        <v>1908</v>
      </c>
      <c r="H103" s="21" t="s">
        <v>1909</v>
      </c>
      <c r="I103" s="21" t="s">
        <v>1910</v>
      </c>
      <c r="J103" s="119"/>
      <c r="K103" s="119"/>
      <c r="L103" s="119"/>
      <c r="M103" s="31"/>
    </row>
    <row r="104" spans="1:13" ht="64.5">
      <c r="A104" s="2">
        <v>101</v>
      </c>
      <c r="B104" s="118" t="s">
        <v>1398</v>
      </c>
      <c r="C104" s="119" t="s">
        <v>920</v>
      </c>
      <c r="D104" s="120">
        <v>5</v>
      </c>
      <c r="E104" s="120" t="s">
        <v>838</v>
      </c>
      <c r="F104" s="120" t="s">
        <v>842</v>
      </c>
      <c r="G104" s="21" t="s">
        <v>1911</v>
      </c>
      <c r="H104" s="21" t="s">
        <v>1912</v>
      </c>
      <c r="I104" s="21" t="s">
        <v>1913</v>
      </c>
      <c r="J104" s="119"/>
      <c r="K104" s="119"/>
      <c r="L104" s="119"/>
      <c r="M104" s="32"/>
    </row>
    <row r="105" spans="1:13" ht="128">
      <c r="A105" s="2">
        <v>102</v>
      </c>
      <c r="B105" s="118" t="s">
        <v>1402</v>
      </c>
      <c r="C105" s="119" t="s">
        <v>919</v>
      </c>
      <c r="D105" s="120">
        <v>5</v>
      </c>
      <c r="E105" s="120" t="s">
        <v>838</v>
      </c>
      <c r="F105" s="120" t="s">
        <v>842</v>
      </c>
      <c r="G105" s="21" t="s">
        <v>1914</v>
      </c>
      <c r="H105" s="21" t="s">
        <v>1915</v>
      </c>
      <c r="I105" s="21" t="s">
        <v>1916</v>
      </c>
      <c r="J105" s="21" t="s">
        <v>1917</v>
      </c>
      <c r="K105" s="21" t="s">
        <v>1918</v>
      </c>
      <c r="L105" s="21" t="s">
        <v>1919</v>
      </c>
      <c r="M105" s="32"/>
    </row>
    <row r="106" spans="1:13" ht="127">
      <c r="A106" s="2">
        <v>103</v>
      </c>
      <c r="B106" s="118" t="s">
        <v>1409</v>
      </c>
      <c r="C106" s="119" t="s">
        <v>1920</v>
      </c>
      <c r="D106" s="120">
        <v>5</v>
      </c>
      <c r="E106" s="120" t="s">
        <v>838</v>
      </c>
      <c r="F106" s="120" t="s">
        <v>842</v>
      </c>
      <c r="G106" s="21" t="s">
        <v>1921</v>
      </c>
      <c r="H106" s="21" t="s">
        <v>1922</v>
      </c>
      <c r="I106" s="21" t="s">
        <v>1923</v>
      </c>
      <c r="J106" s="21" t="s">
        <v>1917</v>
      </c>
      <c r="K106" s="21" t="s">
        <v>1918</v>
      </c>
      <c r="L106" s="21" t="s">
        <v>1919</v>
      </c>
      <c r="M106" s="32"/>
    </row>
    <row r="107" spans="1:13" ht="62.5">
      <c r="A107" s="2">
        <v>104</v>
      </c>
      <c r="B107" s="60" t="s">
        <v>1415</v>
      </c>
      <c r="C107" s="21" t="s">
        <v>921</v>
      </c>
      <c r="D107" s="22">
        <v>2</v>
      </c>
      <c r="E107" s="22" t="s">
        <v>841</v>
      </c>
      <c r="F107" s="22" t="s">
        <v>1753</v>
      </c>
      <c r="G107" s="21" t="s">
        <v>1924</v>
      </c>
      <c r="H107" s="119"/>
      <c r="I107" s="119"/>
      <c r="J107" s="119"/>
      <c r="K107" s="119"/>
      <c r="L107" s="119"/>
      <c r="M107" s="32"/>
    </row>
    <row r="108" spans="1:13" ht="62.5">
      <c r="A108" s="2">
        <v>105</v>
      </c>
      <c r="B108" s="118" t="s">
        <v>1417</v>
      </c>
      <c r="C108" s="119" t="s">
        <v>1925</v>
      </c>
      <c r="D108" s="120">
        <v>2</v>
      </c>
      <c r="E108" s="120" t="s">
        <v>841</v>
      </c>
      <c r="F108" s="120" t="s">
        <v>1753</v>
      </c>
      <c r="G108" s="21" t="s">
        <v>1924</v>
      </c>
      <c r="H108" s="21" t="s">
        <v>1926</v>
      </c>
      <c r="I108" s="119"/>
      <c r="J108" s="119"/>
      <c r="K108" s="119"/>
      <c r="L108" s="119"/>
      <c r="M108" s="32"/>
    </row>
    <row r="109" spans="1:13" ht="62.5">
      <c r="A109" s="2">
        <v>106</v>
      </c>
      <c r="B109" s="118" t="s">
        <v>1420</v>
      </c>
      <c r="C109" s="119" t="s">
        <v>922</v>
      </c>
      <c r="D109" s="120">
        <v>3</v>
      </c>
      <c r="E109" s="120" t="s">
        <v>831</v>
      </c>
      <c r="F109" s="120" t="s">
        <v>1753</v>
      </c>
      <c r="G109" s="21" t="s">
        <v>1927</v>
      </c>
      <c r="H109" s="21" t="s">
        <v>1928</v>
      </c>
      <c r="I109" s="119"/>
      <c r="J109" s="119"/>
      <c r="K109" s="119"/>
      <c r="L109" s="119"/>
      <c r="M109" s="32"/>
    </row>
    <row r="110" spans="1:13" ht="77">
      <c r="A110" s="2">
        <v>107</v>
      </c>
      <c r="B110" s="118" t="s">
        <v>1423</v>
      </c>
      <c r="C110" s="119" t="s">
        <v>923</v>
      </c>
      <c r="D110" s="120">
        <v>4</v>
      </c>
      <c r="E110" s="120" t="s">
        <v>834</v>
      </c>
      <c r="F110" s="120" t="s">
        <v>842</v>
      </c>
      <c r="G110" s="21" t="s">
        <v>1929</v>
      </c>
      <c r="H110" s="21" t="s">
        <v>1930</v>
      </c>
      <c r="I110" s="119"/>
      <c r="J110" s="119"/>
      <c r="K110" s="119"/>
      <c r="L110" s="119"/>
      <c r="M110" s="32"/>
    </row>
    <row r="111" spans="1:13" ht="89.5">
      <c r="A111" s="2">
        <v>108</v>
      </c>
      <c r="B111" s="118" t="s">
        <v>1426</v>
      </c>
      <c r="C111" s="119" t="s">
        <v>924</v>
      </c>
      <c r="D111" s="120">
        <v>4</v>
      </c>
      <c r="E111" s="120" t="s">
        <v>834</v>
      </c>
      <c r="F111" s="120" t="s">
        <v>1753</v>
      </c>
      <c r="G111" s="21" t="s">
        <v>1931</v>
      </c>
      <c r="H111" s="21" t="s">
        <v>1932</v>
      </c>
      <c r="I111" s="119"/>
      <c r="J111" s="119"/>
      <c r="K111" s="119"/>
      <c r="L111" s="119"/>
      <c r="M111" s="32"/>
    </row>
    <row r="112" spans="1:13" ht="77">
      <c r="A112" s="2">
        <v>109</v>
      </c>
      <c r="B112" s="118" t="s">
        <v>1428</v>
      </c>
      <c r="C112" s="119" t="s">
        <v>925</v>
      </c>
      <c r="D112" s="120">
        <v>5</v>
      </c>
      <c r="E112" s="120" t="s">
        <v>838</v>
      </c>
      <c r="F112" s="120" t="s">
        <v>842</v>
      </c>
      <c r="G112" s="21" t="s">
        <v>1933</v>
      </c>
      <c r="H112" s="21" t="s">
        <v>1934</v>
      </c>
      <c r="I112" s="21" t="s">
        <v>1935</v>
      </c>
      <c r="J112" s="119"/>
      <c r="K112" s="119"/>
      <c r="L112" s="119"/>
      <c r="M112" s="32"/>
    </row>
    <row r="113" spans="1:13" ht="64.5">
      <c r="A113" s="2">
        <v>110</v>
      </c>
      <c r="B113" s="118" t="s">
        <v>1432</v>
      </c>
      <c r="C113" s="119" t="s">
        <v>1936</v>
      </c>
      <c r="D113" s="120">
        <v>5</v>
      </c>
      <c r="E113" s="120" t="s">
        <v>838</v>
      </c>
      <c r="F113" s="120" t="s">
        <v>842</v>
      </c>
      <c r="G113" s="21" t="s">
        <v>1937</v>
      </c>
      <c r="H113" s="21" t="s">
        <v>1938</v>
      </c>
      <c r="I113" s="21" t="s">
        <v>1939</v>
      </c>
      <c r="J113" s="119"/>
      <c r="K113" s="119"/>
      <c r="L113" s="119"/>
      <c r="M113" s="32"/>
    </row>
    <row r="114" spans="1:13" ht="77">
      <c r="A114" s="2">
        <v>111</v>
      </c>
      <c r="B114" s="118" t="s">
        <v>1436</v>
      </c>
      <c r="C114" s="119" t="s">
        <v>926</v>
      </c>
      <c r="D114" s="120">
        <v>5</v>
      </c>
      <c r="E114" s="120" t="s">
        <v>838</v>
      </c>
      <c r="F114" s="120" t="s">
        <v>842</v>
      </c>
      <c r="G114" s="21" t="s">
        <v>1933</v>
      </c>
      <c r="H114" s="21" t="s">
        <v>1934</v>
      </c>
      <c r="I114" s="21" t="s">
        <v>1935</v>
      </c>
      <c r="J114" s="119"/>
      <c r="K114" s="119"/>
      <c r="L114" s="119"/>
      <c r="M114" s="32"/>
    </row>
    <row r="115" spans="1:13" ht="37.5">
      <c r="A115" s="2">
        <v>112</v>
      </c>
      <c r="B115" s="60" t="s">
        <v>1437</v>
      </c>
      <c r="C115" s="21" t="s">
        <v>928</v>
      </c>
      <c r="D115" s="22">
        <v>3</v>
      </c>
      <c r="E115" s="22" t="s">
        <v>831</v>
      </c>
      <c r="F115" s="22" t="s">
        <v>1753</v>
      </c>
      <c r="G115" s="21" t="s">
        <v>1940</v>
      </c>
      <c r="H115" s="119"/>
      <c r="I115" s="119"/>
      <c r="J115" s="119"/>
      <c r="K115" s="119"/>
      <c r="L115" s="119"/>
      <c r="M115" s="32"/>
    </row>
    <row r="116" spans="1:13" ht="37.5">
      <c r="A116" s="2">
        <v>113</v>
      </c>
      <c r="B116" s="60" t="s">
        <v>1439</v>
      </c>
      <c r="C116" s="21" t="s">
        <v>929</v>
      </c>
      <c r="D116" s="22">
        <v>3</v>
      </c>
      <c r="E116" s="22" t="s">
        <v>831</v>
      </c>
      <c r="F116" s="22" t="s">
        <v>1753</v>
      </c>
      <c r="G116" s="21" t="s">
        <v>1940</v>
      </c>
      <c r="H116" s="119"/>
      <c r="I116" s="119"/>
      <c r="J116" s="119"/>
      <c r="K116" s="119"/>
      <c r="L116" s="119"/>
      <c r="M116" s="32"/>
    </row>
    <row r="117" spans="1:13" ht="37.5">
      <c r="A117" s="2">
        <v>114</v>
      </c>
      <c r="B117" s="118" t="s">
        <v>1441</v>
      </c>
      <c r="C117" s="130" t="s">
        <v>930</v>
      </c>
      <c r="D117" s="130">
        <v>4</v>
      </c>
      <c r="E117" s="130" t="s">
        <v>834</v>
      </c>
      <c r="F117" s="120" t="s">
        <v>1753</v>
      </c>
      <c r="G117" s="21" t="s">
        <v>1941</v>
      </c>
      <c r="H117" s="21" t="s">
        <v>1942</v>
      </c>
      <c r="I117" s="119"/>
      <c r="J117" s="119"/>
      <c r="K117" s="119"/>
      <c r="L117" s="119"/>
      <c r="M117" s="32"/>
    </row>
    <row r="118" spans="1:13" s="146" customFormat="1" ht="37.5">
      <c r="A118" s="2">
        <v>115</v>
      </c>
      <c r="B118" s="145" t="s">
        <v>1444</v>
      </c>
      <c r="C118" s="122" t="s">
        <v>930</v>
      </c>
      <c r="D118" s="122">
        <v>4</v>
      </c>
      <c r="E118" s="122" t="s">
        <v>834</v>
      </c>
      <c r="F118" s="23" t="s">
        <v>890</v>
      </c>
      <c r="G118" s="23" t="s">
        <v>1940</v>
      </c>
      <c r="H118" s="23"/>
      <c r="I118" s="23"/>
      <c r="J118" s="23"/>
      <c r="K118" s="23"/>
      <c r="L118" s="23"/>
      <c r="M118" s="32"/>
    </row>
    <row r="119" spans="1:13" ht="37.5">
      <c r="A119" s="2">
        <v>116</v>
      </c>
      <c r="B119" s="60" t="s">
        <v>1445</v>
      </c>
      <c r="C119" s="21" t="s">
        <v>931</v>
      </c>
      <c r="D119" s="22">
        <v>4</v>
      </c>
      <c r="E119" s="22" t="s">
        <v>834</v>
      </c>
      <c r="F119" s="22" t="s">
        <v>1753</v>
      </c>
      <c r="G119" s="21" t="s">
        <v>1941</v>
      </c>
      <c r="H119" s="119"/>
      <c r="I119" s="119"/>
      <c r="J119" s="119"/>
      <c r="K119" s="119"/>
      <c r="L119" s="119"/>
      <c r="M119" s="32"/>
    </row>
    <row r="120" spans="1:13" ht="37.5">
      <c r="A120" s="2">
        <v>117</v>
      </c>
      <c r="B120" s="60" t="s">
        <v>1447</v>
      </c>
      <c r="C120" s="21" t="s">
        <v>936</v>
      </c>
      <c r="D120" s="22">
        <v>4</v>
      </c>
      <c r="E120" s="22" t="s">
        <v>834</v>
      </c>
      <c r="F120" s="22" t="s">
        <v>1753</v>
      </c>
      <c r="G120" s="21" t="s">
        <v>1943</v>
      </c>
      <c r="H120" s="119"/>
      <c r="I120" s="119"/>
      <c r="J120" s="119"/>
      <c r="K120" s="119"/>
      <c r="L120" s="119"/>
      <c r="M120" s="32"/>
    </row>
    <row r="121" spans="1:13" ht="62.5">
      <c r="A121" s="2">
        <v>118</v>
      </c>
      <c r="B121" s="60" t="s">
        <v>1448</v>
      </c>
      <c r="C121" s="21" t="s">
        <v>932</v>
      </c>
      <c r="D121" s="22">
        <v>4</v>
      </c>
      <c r="E121" s="22" t="s">
        <v>834</v>
      </c>
      <c r="F121" s="22" t="s">
        <v>1753</v>
      </c>
      <c r="G121" s="21" t="s">
        <v>1815</v>
      </c>
      <c r="H121" s="119"/>
      <c r="I121" s="119"/>
      <c r="J121" s="119"/>
      <c r="K121" s="119"/>
      <c r="L121" s="119"/>
      <c r="M121" s="32"/>
    </row>
    <row r="122" spans="1:13" ht="37.5">
      <c r="A122" s="2">
        <v>119</v>
      </c>
      <c r="B122" s="60" t="s">
        <v>1450</v>
      </c>
      <c r="C122" s="21" t="s">
        <v>929</v>
      </c>
      <c r="D122" s="22">
        <v>4</v>
      </c>
      <c r="E122" s="22" t="s">
        <v>834</v>
      </c>
      <c r="F122" s="22" t="s">
        <v>1753</v>
      </c>
      <c r="G122" s="21" t="s">
        <v>1942</v>
      </c>
      <c r="H122" s="119"/>
      <c r="I122" s="119"/>
      <c r="J122" s="119"/>
      <c r="K122" s="119"/>
      <c r="L122" s="119"/>
      <c r="M122" s="32"/>
    </row>
    <row r="123" spans="1:13" ht="50">
      <c r="A123" s="2">
        <v>120</v>
      </c>
      <c r="B123" s="60" t="s">
        <v>1452</v>
      </c>
      <c r="C123" s="21" t="s">
        <v>933</v>
      </c>
      <c r="D123" s="22">
        <v>4</v>
      </c>
      <c r="E123" s="22" t="s">
        <v>834</v>
      </c>
      <c r="F123" s="22" t="s">
        <v>842</v>
      </c>
      <c r="G123" s="21" t="s">
        <v>1944</v>
      </c>
      <c r="H123" s="119"/>
      <c r="I123" s="119"/>
      <c r="J123" s="119"/>
      <c r="K123" s="119"/>
      <c r="L123" s="119"/>
      <c r="M123" s="32"/>
    </row>
    <row r="124" spans="1:13" ht="50">
      <c r="A124" s="2">
        <v>121</v>
      </c>
      <c r="B124" s="60" t="s">
        <v>1454</v>
      </c>
      <c r="C124" s="21" t="s">
        <v>934</v>
      </c>
      <c r="D124" s="22">
        <v>4</v>
      </c>
      <c r="E124" s="22" t="s">
        <v>834</v>
      </c>
      <c r="F124" s="22" t="s">
        <v>842</v>
      </c>
      <c r="G124" s="21" t="s">
        <v>1944</v>
      </c>
      <c r="H124" s="119"/>
      <c r="I124" s="119"/>
      <c r="J124" s="119"/>
      <c r="K124" s="119"/>
      <c r="L124" s="119"/>
      <c r="M124" s="32"/>
    </row>
    <row r="125" spans="1:13" ht="50">
      <c r="A125" s="2">
        <v>122</v>
      </c>
      <c r="B125" s="60" t="s">
        <v>1455</v>
      </c>
      <c r="C125" s="21" t="s">
        <v>935</v>
      </c>
      <c r="D125" s="22">
        <v>4</v>
      </c>
      <c r="E125" s="22" t="s">
        <v>834</v>
      </c>
      <c r="F125" s="22" t="s">
        <v>1753</v>
      </c>
      <c r="G125" s="21" t="s">
        <v>1945</v>
      </c>
      <c r="H125" s="119"/>
      <c r="I125" s="119"/>
      <c r="J125" s="119"/>
      <c r="K125" s="119"/>
      <c r="L125" s="119"/>
      <c r="M125" s="32"/>
    </row>
    <row r="126" spans="1:13" ht="64.5">
      <c r="A126" s="2">
        <v>123</v>
      </c>
      <c r="B126" s="118" t="s">
        <v>1458</v>
      </c>
      <c r="C126" s="119" t="s">
        <v>930</v>
      </c>
      <c r="D126" s="120">
        <v>5</v>
      </c>
      <c r="E126" s="120" t="s">
        <v>838</v>
      </c>
      <c r="F126" s="120" t="s">
        <v>842</v>
      </c>
      <c r="G126" s="21" t="s">
        <v>1946</v>
      </c>
      <c r="H126" s="21" t="s">
        <v>1947</v>
      </c>
      <c r="I126" s="21" t="s">
        <v>1948</v>
      </c>
      <c r="J126" s="119"/>
      <c r="K126" s="119"/>
      <c r="L126" s="119"/>
      <c r="M126" s="32"/>
    </row>
    <row r="127" spans="1:13" ht="77">
      <c r="A127" s="2">
        <v>124</v>
      </c>
      <c r="B127" s="118" t="s">
        <v>1462</v>
      </c>
      <c r="C127" s="119" t="s">
        <v>938</v>
      </c>
      <c r="D127" s="120">
        <v>5</v>
      </c>
      <c r="E127" s="120" t="s">
        <v>838</v>
      </c>
      <c r="F127" s="120" t="s">
        <v>842</v>
      </c>
      <c r="G127" s="21" t="s">
        <v>1949</v>
      </c>
      <c r="H127" s="21" t="s">
        <v>1950</v>
      </c>
      <c r="I127" s="21" t="s">
        <v>1951</v>
      </c>
      <c r="J127" s="21" t="s">
        <v>1952</v>
      </c>
      <c r="K127" s="21" t="s">
        <v>1953</v>
      </c>
      <c r="L127" s="21" t="s">
        <v>1954</v>
      </c>
      <c r="M127" s="32"/>
    </row>
    <row r="128" spans="1:13" ht="77">
      <c r="A128" s="2">
        <v>125</v>
      </c>
      <c r="B128" s="118" t="s">
        <v>1469</v>
      </c>
      <c r="C128" s="119" t="s">
        <v>927</v>
      </c>
      <c r="D128" s="120">
        <v>5</v>
      </c>
      <c r="E128" s="120" t="s">
        <v>838</v>
      </c>
      <c r="F128" s="120" t="s">
        <v>842</v>
      </c>
      <c r="G128" s="21" t="s">
        <v>1955</v>
      </c>
      <c r="H128" s="21" t="s">
        <v>1956</v>
      </c>
      <c r="I128" s="21" t="s">
        <v>1957</v>
      </c>
      <c r="J128" s="119"/>
      <c r="K128" s="119"/>
      <c r="L128" s="119"/>
      <c r="M128" s="32"/>
    </row>
    <row r="129" spans="1:13" ht="77">
      <c r="A129" s="2">
        <v>126</v>
      </c>
      <c r="B129" s="118" t="s">
        <v>1470</v>
      </c>
      <c r="C129" s="119" t="s">
        <v>1958</v>
      </c>
      <c r="D129" s="120">
        <v>5</v>
      </c>
      <c r="E129" s="120" t="s">
        <v>838</v>
      </c>
      <c r="F129" s="120" t="s">
        <v>842</v>
      </c>
      <c r="G129" s="21" t="s">
        <v>1959</v>
      </c>
      <c r="H129" s="21" t="s">
        <v>1960</v>
      </c>
      <c r="I129" s="21" t="s">
        <v>1961</v>
      </c>
      <c r="J129" s="119"/>
      <c r="K129" s="119"/>
      <c r="L129" s="119"/>
      <c r="M129" s="32"/>
    </row>
    <row r="130" spans="1:13" ht="77">
      <c r="A130" s="2">
        <v>127</v>
      </c>
      <c r="B130" s="118" t="s">
        <v>1474</v>
      </c>
      <c r="C130" s="119" t="s">
        <v>1962</v>
      </c>
      <c r="D130" s="120">
        <v>5</v>
      </c>
      <c r="E130" s="120" t="s">
        <v>838</v>
      </c>
      <c r="F130" s="120" t="s">
        <v>842</v>
      </c>
      <c r="G130" s="21" t="s">
        <v>1963</v>
      </c>
      <c r="H130" s="21" t="s">
        <v>1964</v>
      </c>
      <c r="I130" s="119"/>
      <c r="J130" s="119"/>
      <c r="K130" s="119"/>
      <c r="L130" s="119"/>
      <c r="M130" s="32"/>
    </row>
    <row r="131" spans="1:13" ht="102">
      <c r="A131" s="2">
        <v>128</v>
      </c>
      <c r="B131" s="118" t="s">
        <v>1477</v>
      </c>
      <c r="C131" s="119" t="s">
        <v>939</v>
      </c>
      <c r="D131" s="120">
        <v>5</v>
      </c>
      <c r="E131" s="120" t="s">
        <v>838</v>
      </c>
      <c r="F131" s="120" t="s">
        <v>842</v>
      </c>
      <c r="G131" s="21" t="s">
        <v>1965</v>
      </c>
      <c r="H131" s="21" t="s">
        <v>1966</v>
      </c>
      <c r="I131" s="21" t="s">
        <v>1967</v>
      </c>
      <c r="J131" s="119"/>
      <c r="K131" s="119"/>
      <c r="L131" s="119"/>
      <c r="M131" s="32"/>
    </row>
    <row r="132" spans="1:13" ht="77">
      <c r="A132" s="2">
        <v>129</v>
      </c>
      <c r="B132" s="118" t="s">
        <v>1481</v>
      </c>
      <c r="C132" s="119" t="s">
        <v>1968</v>
      </c>
      <c r="D132" s="120">
        <v>5</v>
      </c>
      <c r="E132" s="120" t="s">
        <v>838</v>
      </c>
      <c r="F132" s="120" t="s">
        <v>842</v>
      </c>
      <c r="G132" s="21" t="s">
        <v>1969</v>
      </c>
      <c r="H132" s="21" t="s">
        <v>1970</v>
      </c>
      <c r="I132" s="21" t="s">
        <v>1971</v>
      </c>
      <c r="J132" s="119"/>
      <c r="K132" s="119"/>
      <c r="L132" s="119"/>
      <c r="M132" s="31"/>
    </row>
    <row r="133" spans="1:13" ht="89.5">
      <c r="A133" s="2">
        <v>130</v>
      </c>
      <c r="B133" s="118" t="s">
        <v>1485</v>
      </c>
      <c r="C133" s="119" t="s">
        <v>1972</v>
      </c>
      <c r="D133" s="120">
        <v>5</v>
      </c>
      <c r="E133" s="120" t="s">
        <v>838</v>
      </c>
      <c r="F133" s="120" t="s">
        <v>842</v>
      </c>
      <c r="G133" s="21" t="s">
        <v>1969</v>
      </c>
      <c r="H133" s="21" t="s">
        <v>1973</v>
      </c>
      <c r="I133" s="21" t="s">
        <v>1974</v>
      </c>
      <c r="J133" s="119"/>
      <c r="K133" s="119"/>
      <c r="L133" s="119"/>
      <c r="M133" s="32"/>
    </row>
    <row r="134" spans="1:13" ht="64.5">
      <c r="A134" s="2">
        <v>131</v>
      </c>
      <c r="B134" s="118" t="s">
        <v>1486</v>
      </c>
      <c r="C134" s="119" t="s">
        <v>1975</v>
      </c>
      <c r="D134" s="120">
        <v>5</v>
      </c>
      <c r="E134" s="120" t="s">
        <v>838</v>
      </c>
      <c r="F134" s="120" t="s">
        <v>842</v>
      </c>
      <c r="G134" s="21" t="s">
        <v>1976</v>
      </c>
      <c r="H134" s="21" t="s">
        <v>1977</v>
      </c>
      <c r="I134" s="21" t="s">
        <v>1978</v>
      </c>
      <c r="J134" s="119"/>
      <c r="K134" s="119"/>
      <c r="L134" s="119"/>
      <c r="M134" s="32"/>
    </row>
    <row r="135" spans="1:13" ht="89.5">
      <c r="A135" s="2">
        <v>132</v>
      </c>
      <c r="B135" s="118" t="s">
        <v>1490</v>
      </c>
      <c r="C135" s="119" t="s">
        <v>940</v>
      </c>
      <c r="D135" s="120">
        <v>5</v>
      </c>
      <c r="E135" s="120" t="s">
        <v>838</v>
      </c>
      <c r="F135" s="120" t="s">
        <v>842</v>
      </c>
      <c r="G135" s="21" t="s">
        <v>1969</v>
      </c>
      <c r="H135" s="21" t="s">
        <v>1973</v>
      </c>
      <c r="I135" s="21" t="s">
        <v>1974</v>
      </c>
      <c r="J135" s="119"/>
      <c r="K135" s="119"/>
      <c r="L135" s="119"/>
      <c r="M135" s="31"/>
    </row>
    <row r="136" spans="1:13" ht="89.5">
      <c r="A136" s="2">
        <v>133</v>
      </c>
      <c r="B136" s="118" t="s">
        <v>1491</v>
      </c>
      <c r="C136" s="119" t="s">
        <v>937</v>
      </c>
      <c r="D136" s="120">
        <v>5</v>
      </c>
      <c r="E136" s="120" t="s">
        <v>838</v>
      </c>
      <c r="F136" s="120" t="s">
        <v>842</v>
      </c>
      <c r="G136" s="21" t="s">
        <v>1979</v>
      </c>
      <c r="H136" s="21" t="s">
        <v>1980</v>
      </c>
      <c r="I136" s="119"/>
      <c r="J136" s="119"/>
      <c r="K136" s="119"/>
      <c r="L136" s="119"/>
      <c r="M136" s="32"/>
    </row>
    <row r="137" spans="1:13" ht="77">
      <c r="A137" s="2">
        <v>134</v>
      </c>
      <c r="B137" s="118" t="s">
        <v>1494</v>
      </c>
      <c r="C137" s="119" t="s">
        <v>941</v>
      </c>
      <c r="D137" s="120">
        <v>5</v>
      </c>
      <c r="E137" s="120" t="s">
        <v>838</v>
      </c>
      <c r="F137" s="120" t="s">
        <v>842</v>
      </c>
      <c r="G137" s="21" t="s">
        <v>1981</v>
      </c>
      <c r="H137" s="21" t="s">
        <v>1982</v>
      </c>
      <c r="I137" s="119"/>
      <c r="J137" s="119"/>
      <c r="K137" s="119"/>
      <c r="L137" s="119"/>
      <c r="M137" s="32"/>
    </row>
    <row r="138" spans="1:13" ht="127">
      <c r="A138" s="2">
        <v>135</v>
      </c>
      <c r="B138" s="118" t="s">
        <v>1497</v>
      </c>
      <c r="C138" s="119" t="s">
        <v>1983</v>
      </c>
      <c r="D138" s="120">
        <v>4</v>
      </c>
      <c r="E138" s="120" t="s">
        <v>834</v>
      </c>
      <c r="F138" s="120" t="s">
        <v>842</v>
      </c>
      <c r="G138" s="21" t="s">
        <v>1984</v>
      </c>
      <c r="H138" s="21" t="s">
        <v>1985</v>
      </c>
      <c r="I138" s="21" t="s">
        <v>1986</v>
      </c>
      <c r="J138" s="119"/>
      <c r="K138" s="119"/>
      <c r="L138" s="119"/>
      <c r="M138" s="32"/>
    </row>
    <row r="139" spans="1:13" ht="50">
      <c r="A139" s="2">
        <v>136</v>
      </c>
      <c r="B139" s="60" t="s">
        <v>1502</v>
      </c>
      <c r="C139" s="21" t="s">
        <v>1987</v>
      </c>
      <c r="D139" s="22">
        <v>4</v>
      </c>
      <c r="E139" s="22" t="s">
        <v>834</v>
      </c>
      <c r="F139" s="22" t="s">
        <v>842</v>
      </c>
      <c r="G139" s="21" t="s">
        <v>1988</v>
      </c>
      <c r="H139" s="119"/>
      <c r="I139" s="119"/>
      <c r="J139" s="119"/>
      <c r="K139" s="119"/>
      <c r="L139" s="119"/>
      <c r="M139" s="32"/>
    </row>
    <row r="140" spans="1:13" ht="37.5">
      <c r="A140" s="2">
        <v>137</v>
      </c>
      <c r="B140" s="60" t="s">
        <v>1505</v>
      </c>
      <c r="C140" s="21" t="s">
        <v>1989</v>
      </c>
      <c r="D140" s="22">
        <v>4</v>
      </c>
      <c r="E140" s="22" t="s">
        <v>834</v>
      </c>
      <c r="F140" s="22" t="s">
        <v>842</v>
      </c>
      <c r="G140" s="21" t="s">
        <v>1990</v>
      </c>
      <c r="H140" s="119"/>
      <c r="I140" s="119"/>
      <c r="J140" s="119"/>
      <c r="K140" s="119"/>
      <c r="L140" s="119"/>
      <c r="M140" s="32"/>
    </row>
    <row r="141" spans="1:13" ht="50">
      <c r="A141" s="2">
        <v>138</v>
      </c>
      <c r="B141" s="60" t="s">
        <v>1508</v>
      </c>
      <c r="C141" s="21" t="s">
        <v>1991</v>
      </c>
      <c r="D141" s="22">
        <v>4</v>
      </c>
      <c r="E141" s="22" t="s">
        <v>834</v>
      </c>
      <c r="F141" s="22" t="s">
        <v>842</v>
      </c>
      <c r="G141" s="21" t="s">
        <v>1992</v>
      </c>
      <c r="H141" s="119"/>
      <c r="I141" s="119"/>
      <c r="J141" s="119"/>
      <c r="K141" s="119"/>
      <c r="L141" s="119"/>
      <c r="M141" s="32"/>
    </row>
    <row r="142" spans="1:13" ht="89.5">
      <c r="A142" s="2">
        <v>139</v>
      </c>
      <c r="B142" s="118" t="s">
        <v>1510</v>
      </c>
      <c r="C142" s="119" t="s">
        <v>1993</v>
      </c>
      <c r="D142" s="120">
        <v>5</v>
      </c>
      <c r="E142" s="120" t="s">
        <v>838</v>
      </c>
      <c r="F142" s="120" t="s">
        <v>842</v>
      </c>
      <c r="G142" s="21" t="s">
        <v>1994</v>
      </c>
      <c r="H142" s="21" t="s">
        <v>1995</v>
      </c>
      <c r="I142" s="21" t="s">
        <v>1996</v>
      </c>
      <c r="J142" s="119"/>
      <c r="K142" s="119"/>
      <c r="L142" s="119"/>
      <c r="M142" s="31"/>
    </row>
    <row r="143" spans="1:13" ht="89.5">
      <c r="A143" s="2">
        <v>140</v>
      </c>
      <c r="B143" s="118" t="s">
        <v>1514</v>
      </c>
      <c r="C143" s="119" t="s">
        <v>1997</v>
      </c>
      <c r="D143" s="120">
        <v>5</v>
      </c>
      <c r="E143" s="120" t="s">
        <v>838</v>
      </c>
      <c r="F143" s="120" t="s">
        <v>842</v>
      </c>
      <c r="G143" s="21" t="s">
        <v>1998</v>
      </c>
      <c r="H143" s="21" t="s">
        <v>1999</v>
      </c>
      <c r="I143" s="21" t="s">
        <v>2000</v>
      </c>
      <c r="J143" s="119"/>
      <c r="K143" s="119"/>
      <c r="L143" s="119"/>
      <c r="M143" s="32"/>
    </row>
    <row r="144" spans="1:13" ht="89.5">
      <c r="A144" s="2">
        <v>141</v>
      </c>
      <c r="B144" s="118" t="s">
        <v>2001</v>
      </c>
      <c r="C144" s="119" t="s">
        <v>2002</v>
      </c>
      <c r="D144" s="120">
        <v>5</v>
      </c>
      <c r="E144" s="120" t="s">
        <v>838</v>
      </c>
      <c r="F144" s="120" t="s">
        <v>842</v>
      </c>
      <c r="G144" s="21" t="s">
        <v>1998</v>
      </c>
      <c r="H144" s="21" t="s">
        <v>1999</v>
      </c>
      <c r="I144" s="21" t="s">
        <v>2000</v>
      </c>
      <c r="J144" s="119"/>
      <c r="K144" s="119"/>
      <c r="L144" s="119"/>
      <c r="M144" s="32"/>
    </row>
    <row r="145" spans="1:13" ht="139.5">
      <c r="A145" s="2">
        <v>142</v>
      </c>
      <c r="B145" s="118" t="s">
        <v>1521</v>
      </c>
      <c r="C145" s="119" t="s">
        <v>2003</v>
      </c>
      <c r="D145" s="120">
        <v>5</v>
      </c>
      <c r="E145" s="120" t="s">
        <v>838</v>
      </c>
      <c r="F145" s="120" t="s">
        <v>842</v>
      </c>
      <c r="G145" s="21" t="s">
        <v>2004</v>
      </c>
      <c r="H145" s="21" t="s">
        <v>2005</v>
      </c>
      <c r="I145" s="21" t="s">
        <v>2006</v>
      </c>
      <c r="J145" s="119"/>
      <c r="K145" s="119"/>
      <c r="L145" s="119"/>
      <c r="M145" s="31"/>
    </row>
    <row r="146" spans="1:13" ht="77">
      <c r="A146" s="2">
        <v>143</v>
      </c>
      <c r="B146" s="118" t="s">
        <v>1526</v>
      </c>
      <c r="C146" s="119" t="s">
        <v>2007</v>
      </c>
      <c r="D146" s="120">
        <v>5</v>
      </c>
      <c r="E146" s="120" t="s">
        <v>838</v>
      </c>
      <c r="F146" s="120" t="s">
        <v>842</v>
      </c>
      <c r="G146" s="21" t="s">
        <v>2008</v>
      </c>
      <c r="H146" s="21" t="s">
        <v>2009</v>
      </c>
      <c r="I146" s="21" t="s">
        <v>2010</v>
      </c>
      <c r="J146" s="119"/>
      <c r="K146" s="119"/>
      <c r="L146" s="119"/>
      <c r="M146" s="32"/>
    </row>
    <row r="147" spans="1:13" ht="77">
      <c r="A147" s="2">
        <v>144</v>
      </c>
      <c r="B147" s="118" t="s">
        <v>1531</v>
      </c>
      <c r="C147" s="119" t="s">
        <v>2011</v>
      </c>
      <c r="D147" s="120">
        <v>5</v>
      </c>
      <c r="E147" s="120" t="s">
        <v>838</v>
      </c>
      <c r="F147" s="120" t="s">
        <v>842</v>
      </c>
      <c r="G147" s="21" t="s">
        <v>2012</v>
      </c>
      <c r="H147" s="21" t="s">
        <v>2013</v>
      </c>
      <c r="I147" s="21" t="s">
        <v>2014</v>
      </c>
      <c r="J147" s="119"/>
      <c r="K147" s="119"/>
      <c r="L147" s="119"/>
      <c r="M147" s="32"/>
    </row>
    <row r="148" spans="1:13" ht="52">
      <c r="A148" s="2">
        <v>145</v>
      </c>
      <c r="B148" s="118" t="s">
        <v>1536</v>
      </c>
      <c r="C148" s="119" t="s">
        <v>943</v>
      </c>
      <c r="D148" s="120">
        <v>5</v>
      </c>
      <c r="E148" s="120" t="s">
        <v>838</v>
      </c>
      <c r="F148" s="120" t="s">
        <v>842</v>
      </c>
      <c r="G148" s="21" t="s">
        <v>2015</v>
      </c>
      <c r="H148" s="21" t="s">
        <v>2016</v>
      </c>
      <c r="I148" s="119"/>
      <c r="J148" s="119"/>
      <c r="K148" s="119"/>
      <c r="L148" s="119"/>
      <c r="M148" s="51"/>
    </row>
    <row r="149" spans="1:13" ht="52">
      <c r="A149" s="2">
        <v>146</v>
      </c>
      <c r="B149" s="118" t="s">
        <v>1539</v>
      </c>
      <c r="C149" s="119" t="s">
        <v>2017</v>
      </c>
      <c r="D149" s="120">
        <v>5</v>
      </c>
      <c r="E149" s="120" t="s">
        <v>838</v>
      </c>
      <c r="F149" s="120" t="s">
        <v>842</v>
      </c>
      <c r="G149" s="21" t="s">
        <v>2015</v>
      </c>
      <c r="H149" s="21" t="s">
        <v>2016</v>
      </c>
      <c r="I149" s="119"/>
      <c r="J149" s="119"/>
      <c r="K149" s="119"/>
      <c r="L149" s="119"/>
      <c r="M149" s="51"/>
    </row>
    <row r="150" spans="1:13" ht="77">
      <c r="A150" s="2">
        <v>147</v>
      </c>
      <c r="B150" s="118" t="s">
        <v>1541</v>
      </c>
      <c r="C150" s="119" t="s">
        <v>2018</v>
      </c>
      <c r="D150" s="120">
        <v>5</v>
      </c>
      <c r="E150" s="120" t="s">
        <v>838</v>
      </c>
      <c r="F150" s="120" t="s">
        <v>842</v>
      </c>
      <c r="G150" s="21" t="s">
        <v>2015</v>
      </c>
      <c r="H150" s="21" t="s">
        <v>2019</v>
      </c>
      <c r="I150" s="119"/>
      <c r="J150" s="119"/>
      <c r="K150" s="119"/>
      <c r="L150" s="119"/>
      <c r="M150" s="51"/>
    </row>
    <row r="151" spans="1:13" ht="52">
      <c r="A151" s="2">
        <v>148</v>
      </c>
      <c r="B151" s="118" t="s">
        <v>1543</v>
      </c>
      <c r="C151" s="119" t="s">
        <v>2020</v>
      </c>
      <c r="D151" s="120">
        <v>5</v>
      </c>
      <c r="E151" s="120" t="s">
        <v>838</v>
      </c>
      <c r="F151" s="120" t="s">
        <v>842</v>
      </c>
      <c r="G151" s="21" t="s">
        <v>2015</v>
      </c>
      <c r="H151" s="21" t="s">
        <v>2016</v>
      </c>
      <c r="I151" s="119"/>
      <c r="J151" s="119"/>
      <c r="K151" s="119"/>
      <c r="L151" s="119"/>
      <c r="M151" s="51"/>
    </row>
    <row r="152" spans="1:13" ht="50">
      <c r="A152" s="2">
        <v>149</v>
      </c>
      <c r="B152" s="60" t="s">
        <v>1545</v>
      </c>
      <c r="C152" s="21" t="s">
        <v>944</v>
      </c>
      <c r="D152" s="22">
        <v>2</v>
      </c>
      <c r="E152" s="22" t="s">
        <v>841</v>
      </c>
      <c r="F152" s="22" t="s">
        <v>1753</v>
      </c>
      <c r="G152" s="21" t="s">
        <v>2021</v>
      </c>
      <c r="H152" s="119"/>
      <c r="I152" s="119"/>
      <c r="J152" s="119"/>
      <c r="K152" s="119"/>
      <c r="L152" s="119"/>
      <c r="M152" s="51"/>
    </row>
    <row r="153" spans="1:13" ht="37.5">
      <c r="A153" s="2">
        <v>150</v>
      </c>
      <c r="B153" s="60" t="s">
        <v>1547</v>
      </c>
      <c r="C153" s="21" t="s">
        <v>945</v>
      </c>
      <c r="D153" s="22">
        <v>4</v>
      </c>
      <c r="E153" s="22" t="s">
        <v>834</v>
      </c>
      <c r="F153" s="22" t="s">
        <v>842</v>
      </c>
      <c r="G153" s="21" t="s">
        <v>2022</v>
      </c>
      <c r="H153" s="119"/>
      <c r="I153" s="119"/>
      <c r="J153" s="119"/>
      <c r="K153" s="119"/>
      <c r="L153" s="119"/>
      <c r="M153" s="51"/>
    </row>
    <row r="154" spans="1:13" ht="50">
      <c r="A154" s="2">
        <v>151</v>
      </c>
      <c r="B154" s="60" t="s">
        <v>1549</v>
      </c>
      <c r="C154" s="21" t="s">
        <v>946</v>
      </c>
      <c r="D154" s="22">
        <v>4</v>
      </c>
      <c r="E154" s="22" t="s">
        <v>834</v>
      </c>
      <c r="F154" s="22" t="s">
        <v>842</v>
      </c>
      <c r="G154" s="21" t="s">
        <v>2023</v>
      </c>
      <c r="H154" s="119"/>
      <c r="I154" s="119"/>
      <c r="J154" s="119"/>
      <c r="K154" s="119"/>
      <c r="L154" s="119"/>
      <c r="M154" s="51"/>
    </row>
    <row r="155" spans="1:13" ht="75">
      <c r="A155" s="2">
        <v>152</v>
      </c>
      <c r="B155" s="60" t="s">
        <v>1551</v>
      </c>
      <c r="C155" s="21" t="s">
        <v>2024</v>
      </c>
      <c r="D155" s="22">
        <v>4</v>
      </c>
      <c r="E155" s="22" t="s">
        <v>834</v>
      </c>
      <c r="F155" s="22" t="s">
        <v>842</v>
      </c>
      <c r="G155" s="21" t="s">
        <v>2025</v>
      </c>
      <c r="H155" s="119"/>
      <c r="I155" s="119"/>
      <c r="J155" s="119"/>
      <c r="K155" s="119"/>
      <c r="L155" s="119"/>
      <c r="M155" s="51"/>
    </row>
    <row r="156" spans="1:13" ht="37.5">
      <c r="A156" s="2">
        <v>153</v>
      </c>
      <c r="B156" s="60" t="s">
        <v>1553</v>
      </c>
      <c r="C156" s="21" t="s">
        <v>947</v>
      </c>
      <c r="D156" s="22">
        <v>4</v>
      </c>
      <c r="E156" s="22" t="s">
        <v>834</v>
      </c>
      <c r="F156" s="22" t="s">
        <v>842</v>
      </c>
      <c r="G156" s="21" t="s">
        <v>2026</v>
      </c>
      <c r="H156" s="119"/>
      <c r="I156" s="119"/>
      <c r="J156" s="119"/>
      <c r="K156" s="119"/>
      <c r="L156" s="119"/>
      <c r="M156" s="51"/>
    </row>
    <row r="157" spans="1:13" ht="37.5">
      <c r="A157" s="2">
        <v>154</v>
      </c>
      <c r="B157" s="60" t="s">
        <v>1555</v>
      </c>
      <c r="C157" s="21" t="s">
        <v>948</v>
      </c>
      <c r="D157" s="22">
        <v>4</v>
      </c>
      <c r="E157" s="22" t="s">
        <v>834</v>
      </c>
      <c r="F157" s="22" t="s">
        <v>842</v>
      </c>
      <c r="G157" s="21" t="s">
        <v>2027</v>
      </c>
      <c r="H157" s="119"/>
      <c r="I157" s="119"/>
      <c r="J157" s="119"/>
      <c r="K157" s="119"/>
      <c r="L157" s="119"/>
      <c r="M157" s="51"/>
    </row>
    <row r="158" spans="1:13" ht="77">
      <c r="A158" s="2">
        <v>155</v>
      </c>
      <c r="B158" s="118" t="s">
        <v>1557</v>
      </c>
      <c r="C158" s="119" t="s">
        <v>949</v>
      </c>
      <c r="D158" s="120">
        <v>5</v>
      </c>
      <c r="E158" s="120" t="s">
        <v>838</v>
      </c>
      <c r="F158" s="120" t="s">
        <v>842</v>
      </c>
      <c r="G158" s="21" t="s">
        <v>2028</v>
      </c>
      <c r="H158" s="21" t="s">
        <v>2029</v>
      </c>
      <c r="I158" s="21" t="s">
        <v>2030</v>
      </c>
      <c r="J158" s="119"/>
      <c r="K158" s="119"/>
      <c r="L158" s="119"/>
      <c r="M158" s="51"/>
    </row>
    <row r="159" spans="1:13" ht="37.5">
      <c r="A159" s="2">
        <v>156</v>
      </c>
      <c r="B159" s="60" t="s">
        <v>1561</v>
      </c>
      <c r="C159" s="21" t="s">
        <v>950</v>
      </c>
      <c r="D159" s="22">
        <v>4</v>
      </c>
      <c r="E159" s="22" t="s">
        <v>834</v>
      </c>
      <c r="F159" s="22" t="s">
        <v>1753</v>
      </c>
      <c r="G159" s="21" t="s">
        <v>2031</v>
      </c>
      <c r="H159" s="119"/>
      <c r="I159" s="119"/>
      <c r="J159" s="119"/>
      <c r="K159" s="119"/>
      <c r="L159" s="119"/>
      <c r="M159" s="51"/>
    </row>
    <row r="160" spans="1:13" ht="37.5">
      <c r="A160" s="2">
        <v>157</v>
      </c>
      <c r="B160" s="60" t="s">
        <v>1563</v>
      </c>
      <c r="C160" s="21" t="s">
        <v>2032</v>
      </c>
      <c r="D160" s="22">
        <v>4</v>
      </c>
      <c r="E160" s="22" t="s">
        <v>834</v>
      </c>
      <c r="F160" s="22" t="s">
        <v>1753</v>
      </c>
      <c r="G160" s="21" t="s">
        <v>2031</v>
      </c>
      <c r="H160" s="119"/>
      <c r="I160" s="119"/>
      <c r="J160" s="119"/>
      <c r="K160" s="119"/>
      <c r="L160" s="119"/>
      <c r="M160" s="51"/>
    </row>
    <row r="161" spans="1:13" ht="37.5">
      <c r="A161" s="2">
        <v>158</v>
      </c>
      <c r="B161" s="60" t="s">
        <v>1566</v>
      </c>
      <c r="C161" s="21" t="s">
        <v>951</v>
      </c>
      <c r="D161" s="22">
        <v>4</v>
      </c>
      <c r="E161" s="22" t="s">
        <v>834</v>
      </c>
      <c r="F161" s="22" t="s">
        <v>1753</v>
      </c>
      <c r="G161" s="21" t="s">
        <v>2031</v>
      </c>
      <c r="H161" s="119"/>
      <c r="I161" s="119"/>
      <c r="J161" s="119"/>
      <c r="K161" s="119"/>
      <c r="L161" s="119"/>
      <c r="M161" s="51"/>
    </row>
    <row r="162" spans="1:13" ht="75">
      <c r="A162" s="2">
        <v>159</v>
      </c>
      <c r="B162" s="60" t="s">
        <v>1568</v>
      </c>
      <c r="C162" s="21" t="s">
        <v>952</v>
      </c>
      <c r="D162" s="22">
        <v>4</v>
      </c>
      <c r="E162" s="22" t="s">
        <v>834</v>
      </c>
      <c r="F162" s="22" t="s">
        <v>1753</v>
      </c>
      <c r="G162" s="21" t="s">
        <v>2033</v>
      </c>
      <c r="H162" s="119"/>
      <c r="I162" s="119"/>
      <c r="J162" s="119"/>
      <c r="K162" s="119"/>
      <c r="L162" s="119"/>
      <c r="M162" s="51"/>
    </row>
    <row r="163" spans="1:13" ht="90">
      <c r="A163" s="2">
        <v>160</v>
      </c>
      <c r="B163" s="118" t="s">
        <v>1571</v>
      </c>
      <c r="C163" s="119" t="s">
        <v>2034</v>
      </c>
      <c r="D163" s="120">
        <v>5</v>
      </c>
      <c r="E163" s="120" t="s">
        <v>838</v>
      </c>
      <c r="F163" s="120" t="s">
        <v>842</v>
      </c>
      <c r="G163" s="21" t="s">
        <v>2035</v>
      </c>
      <c r="H163" s="21" t="s">
        <v>2036</v>
      </c>
      <c r="I163" s="21" t="s">
        <v>2037</v>
      </c>
      <c r="J163" s="21" t="s">
        <v>2038</v>
      </c>
      <c r="K163" s="21" t="s">
        <v>2039</v>
      </c>
      <c r="L163" s="21" t="s">
        <v>2040</v>
      </c>
      <c r="M163" s="51"/>
    </row>
    <row r="164" spans="1:13" ht="77">
      <c r="A164" s="2">
        <v>161</v>
      </c>
      <c r="B164" s="118" t="s">
        <v>1579</v>
      </c>
      <c r="C164" s="119" t="s">
        <v>2041</v>
      </c>
      <c r="D164" s="120">
        <v>5</v>
      </c>
      <c r="E164" s="120" t="s">
        <v>838</v>
      </c>
      <c r="F164" s="120" t="s">
        <v>842</v>
      </c>
      <c r="G164" s="21" t="s">
        <v>2035</v>
      </c>
      <c r="H164" s="21" t="s">
        <v>2042</v>
      </c>
      <c r="I164" s="21" t="s">
        <v>2043</v>
      </c>
      <c r="J164" s="119"/>
      <c r="K164" s="119"/>
      <c r="L164" s="119"/>
      <c r="M164" s="51"/>
    </row>
    <row r="165" spans="1:13" ht="64.5">
      <c r="A165" s="2">
        <v>162</v>
      </c>
      <c r="B165" s="118" t="s">
        <v>1582</v>
      </c>
      <c r="C165" s="119" t="s">
        <v>953</v>
      </c>
      <c r="D165" s="120">
        <v>5</v>
      </c>
      <c r="E165" s="120" t="s">
        <v>838</v>
      </c>
      <c r="F165" s="120" t="s">
        <v>842</v>
      </c>
      <c r="G165" s="21" t="s">
        <v>2035</v>
      </c>
      <c r="H165" s="21" t="s">
        <v>2036</v>
      </c>
      <c r="I165" s="21" t="s">
        <v>2037</v>
      </c>
      <c r="J165" s="119"/>
      <c r="K165" s="119"/>
      <c r="L165" s="119"/>
      <c r="M165" s="51"/>
    </row>
    <row r="166" spans="1:13" ht="64.5">
      <c r="A166" s="2">
        <v>163</v>
      </c>
      <c r="B166" s="118" t="s">
        <v>1583</v>
      </c>
      <c r="C166" s="119" t="s">
        <v>2044</v>
      </c>
      <c r="D166" s="120">
        <v>5</v>
      </c>
      <c r="E166" s="120" t="s">
        <v>838</v>
      </c>
      <c r="F166" s="120" t="s">
        <v>842</v>
      </c>
      <c r="G166" s="21" t="s">
        <v>2045</v>
      </c>
      <c r="H166" s="21" t="s">
        <v>2046</v>
      </c>
      <c r="I166" s="119"/>
      <c r="J166" s="119"/>
      <c r="K166" s="119"/>
      <c r="L166" s="119"/>
      <c r="M166" s="51"/>
    </row>
    <row r="167" spans="1:13" ht="102">
      <c r="A167" s="2">
        <v>164</v>
      </c>
      <c r="B167" s="118" t="s">
        <v>1587</v>
      </c>
      <c r="C167" s="119" t="s">
        <v>2047</v>
      </c>
      <c r="D167" s="120">
        <v>5</v>
      </c>
      <c r="E167" s="120" t="s">
        <v>838</v>
      </c>
      <c r="F167" s="120" t="s">
        <v>842</v>
      </c>
      <c r="G167" s="21" t="s">
        <v>2048</v>
      </c>
      <c r="H167" s="21" t="s">
        <v>2049</v>
      </c>
      <c r="I167" s="21" t="s">
        <v>2050</v>
      </c>
      <c r="J167" s="119"/>
      <c r="K167" s="119"/>
      <c r="L167" s="119"/>
      <c r="M167" s="51"/>
    </row>
    <row r="168" spans="1:13" ht="77">
      <c r="A168" s="2">
        <v>165</v>
      </c>
      <c r="B168" s="118" t="s">
        <v>1592</v>
      </c>
      <c r="C168" s="119" t="s">
        <v>2051</v>
      </c>
      <c r="D168" s="120">
        <v>5</v>
      </c>
      <c r="E168" s="120" t="s">
        <v>838</v>
      </c>
      <c r="F168" s="120" t="s">
        <v>842</v>
      </c>
      <c r="G168" s="21" t="s">
        <v>2052</v>
      </c>
      <c r="H168" s="21" t="s">
        <v>2053</v>
      </c>
      <c r="I168" s="21" t="s">
        <v>2054</v>
      </c>
      <c r="J168" s="119"/>
      <c r="K168" s="119"/>
      <c r="L168" s="119"/>
      <c r="M168" s="51"/>
    </row>
    <row r="169" spans="1:13" ht="50.5">
      <c r="A169" s="2">
        <v>166</v>
      </c>
      <c r="B169" s="60" t="s">
        <v>1596</v>
      </c>
      <c r="C169" s="21" t="s">
        <v>954</v>
      </c>
      <c r="D169" s="22">
        <v>2</v>
      </c>
      <c r="E169" s="22" t="s">
        <v>841</v>
      </c>
      <c r="F169" s="22" t="s">
        <v>1753</v>
      </c>
      <c r="G169" s="21" t="s">
        <v>2055</v>
      </c>
      <c r="H169" s="119"/>
      <c r="I169" s="119"/>
      <c r="J169" s="119"/>
      <c r="K169" s="119"/>
      <c r="L169" s="119"/>
      <c r="M169" s="51"/>
    </row>
    <row r="170" spans="1:13" ht="37.5">
      <c r="A170" s="2">
        <v>167</v>
      </c>
      <c r="B170" s="60" t="s">
        <v>1598</v>
      </c>
      <c r="C170" s="21" t="s">
        <v>955</v>
      </c>
      <c r="D170" s="22">
        <v>3</v>
      </c>
      <c r="E170" s="22" t="s">
        <v>831</v>
      </c>
      <c r="F170" s="22" t="s">
        <v>1753</v>
      </c>
      <c r="G170" s="21" t="s">
        <v>2056</v>
      </c>
      <c r="H170" s="119"/>
      <c r="I170" s="119"/>
      <c r="J170" s="119"/>
      <c r="K170" s="119"/>
      <c r="L170" s="119"/>
      <c r="M170" s="51"/>
    </row>
    <row r="171" spans="1:13" ht="37.5">
      <c r="A171" s="2">
        <v>168</v>
      </c>
      <c r="B171" s="118" t="s">
        <v>1600</v>
      </c>
      <c r="C171" s="119" t="s">
        <v>956</v>
      </c>
      <c r="D171" s="120">
        <v>3</v>
      </c>
      <c r="E171" s="120" t="s">
        <v>831</v>
      </c>
      <c r="F171" s="120" t="s">
        <v>1753</v>
      </c>
      <c r="G171" s="21" t="s">
        <v>2056</v>
      </c>
      <c r="H171" s="21" t="s">
        <v>2057</v>
      </c>
      <c r="I171" s="119"/>
      <c r="J171" s="119"/>
      <c r="K171" s="119"/>
      <c r="L171" s="119"/>
      <c r="M171" s="51"/>
    </row>
    <row r="172" spans="1:13" ht="50">
      <c r="A172" s="2">
        <v>169</v>
      </c>
      <c r="B172" s="60" t="s">
        <v>1602</v>
      </c>
      <c r="C172" s="21" t="s">
        <v>957</v>
      </c>
      <c r="D172" s="22">
        <v>4</v>
      </c>
      <c r="E172" s="22" t="s">
        <v>834</v>
      </c>
      <c r="F172" s="22" t="s">
        <v>1753</v>
      </c>
      <c r="G172" s="21" t="s">
        <v>2058</v>
      </c>
      <c r="H172" s="119"/>
      <c r="I172" s="119"/>
      <c r="J172" s="119"/>
      <c r="K172" s="119"/>
      <c r="L172" s="119"/>
      <c r="M172" s="51"/>
    </row>
    <row r="173" spans="1:13" ht="77">
      <c r="A173" s="2">
        <v>170</v>
      </c>
      <c r="B173" s="118" t="s">
        <v>1604</v>
      </c>
      <c r="C173" s="119" t="s">
        <v>958</v>
      </c>
      <c r="D173" s="120">
        <v>5</v>
      </c>
      <c r="E173" s="120" t="s">
        <v>838</v>
      </c>
      <c r="F173" s="120" t="s">
        <v>842</v>
      </c>
      <c r="G173" s="21" t="s">
        <v>2059</v>
      </c>
      <c r="H173" s="21" t="s">
        <v>2060</v>
      </c>
      <c r="I173" s="21" t="s">
        <v>2061</v>
      </c>
      <c r="J173" s="119"/>
      <c r="K173" s="119"/>
      <c r="L173" s="119"/>
      <c r="M173" s="51"/>
    </row>
    <row r="174" spans="1:13" ht="77">
      <c r="A174" s="2">
        <v>171</v>
      </c>
      <c r="B174" s="118" t="s">
        <v>1608</v>
      </c>
      <c r="C174" s="119" t="s">
        <v>959</v>
      </c>
      <c r="D174" s="120">
        <v>5</v>
      </c>
      <c r="E174" s="120" t="s">
        <v>838</v>
      </c>
      <c r="F174" s="120" t="s">
        <v>842</v>
      </c>
      <c r="G174" s="21" t="s">
        <v>2059</v>
      </c>
      <c r="H174" s="21" t="s">
        <v>2060</v>
      </c>
      <c r="I174" s="21" t="s">
        <v>2061</v>
      </c>
      <c r="J174" s="119"/>
      <c r="K174" s="119"/>
      <c r="L174" s="119"/>
      <c r="M174" s="51"/>
    </row>
    <row r="175" spans="1:13" ht="89.5">
      <c r="A175" s="2">
        <v>172</v>
      </c>
      <c r="B175" s="118" t="s">
        <v>1609</v>
      </c>
      <c r="C175" s="119" t="s">
        <v>960</v>
      </c>
      <c r="D175" s="120">
        <v>5</v>
      </c>
      <c r="E175" s="120" t="s">
        <v>838</v>
      </c>
      <c r="F175" s="120" t="s">
        <v>842</v>
      </c>
      <c r="G175" s="21" t="s">
        <v>2062</v>
      </c>
      <c r="H175" s="21" t="s">
        <v>2063</v>
      </c>
      <c r="I175" s="21" t="s">
        <v>2064</v>
      </c>
      <c r="J175" s="119"/>
      <c r="K175" s="119"/>
      <c r="L175" s="119"/>
      <c r="M175" s="51"/>
    </row>
    <row r="176" spans="1:13" ht="89.5">
      <c r="A176" s="2">
        <v>173</v>
      </c>
      <c r="B176" s="118" t="s">
        <v>1612</v>
      </c>
      <c r="C176" s="119" t="s">
        <v>961</v>
      </c>
      <c r="D176" s="120">
        <v>5</v>
      </c>
      <c r="E176" s="120" t="s">
        <v>838</v>
      </c>
      <c r="F176" s="120" t="s">
        <v>842</v>
      </c>
      <c r="G176" s="21" t="s">
        <v>2062</v>
      </c>
      <c r="H176" s="21" t="s">
        <v>2065</v>
      </c>
      <c r="I176" s="21" t="s">
        <v>2061</v>
      </c>
      <c r="J176" s="119"/>
      <c r="K176" s="119"/>
      <c r="L176" s="119"/>
      <c r="M176" s="51"/>
    </row>
    <row r="177" spans="1:13" ht="77">
      <c r="A177" s="2">
        <v>174</v>
      </c>
      <c r="B177" s="118" t="s">
        <v>1615</v>
      </c>
      <c r="C177" s="119" t="s">
        <v>962</v>
      </c>
      <c r="D177" s="120">
        <v>5</v>
      </c>
      <c r="E177" s="120" t="s">
        <v>838</v>
      </c>
      <c r="F177" s="120" t="s">
        <v>842</v>
      </c>
      <c r="G177" s="21" t="s">
        <v>2059</v>
      </c>
      <c r="H177" s="21" t="s">
        <v>2060</v>
      </c>
      <c r="I177" s="21" t="s">
        <v>2061</v>
      </c>
      <c r="J177" s="119"/>
      <c r="K177" s="119"/>
      <c r="L177" s="119"/>
      <c r="M177" s="51"/>
    </row>
    <row r="178" spans="1:13" ht="64.5">
      <c r="A178" s="2">
        <v>175</v>
      </c>
      <c r="B178" s="118" t="s">
        <v>1617</v>
      </c>
      <c r="C178" s="119" t="s">
        <v>963</v>
      </c>
      <c r="D178" s="120">
        <v>5</v>
      </c>
      <c r="E178" s="120" t="s">
        <v>838</v>
      </c>
      <c r="F178" s="120" t="s">
        <v>842</v>
      </c>
      <c r="G178" s="21" t="s">
        <v>2066</v>
      </c>
      <c r="H178" s="21" t="s">
        <v>2067</v>
      </c>
      <c r="I178" s="119"/>
      <c r="J178" s="119"/>
      <c r="K178" s="119"/>
      <c r="L178" s="119"/>
      <c r="M178" s="51"/>
    </row>
    <row r="179" spans="1:13" ht="37.5">
      <c r="A179" s="2">
        <v>176</v>
      </c>
      <c r="B179" s="60" t="s">
        <v>1620</v>
      </c>
      <c r="C179" s="21" t="s">
        <v>964</v>
      </c>
      <c r="D179" s="22">
        <v>3</v>
      </c>
      <c r="E179" s="22" t="s">
        <v>831</v>
      </c>
      <c r="F179" s="22" t="s">
        <v>1753</v>
      </c>
      <c r="G179" s="21" t="s">
        <v>2068</v>
      </c>
      <c r="H179" s="119"/>
      <c r="I179" s="119"/>
      <c r="J179" s="119"/>
      <c r="K179" s="119"/>
      <c r="L179" s="119"/>
      <c r="M179" s="51"/>
    </row>
    <row r="180" spans="1:13" ht="37.5">
      <c r="A180" s="2">
        <v>177</v>
      </c>
      <c r="B180" s="60" t="s">
        <v>1622</v>
      </c>
      <c r="C180" s="21" t="s">
        <v>965</v>
      </c>
      <c r="D180" s="22">
        <v>4</v>
      </c>
      <c r="E180" s="22" t="s">
        <v>834</v>
      </c>
      <c r="F180" s="22" t="s">
        <v>1753</v>
      </c>
      <c r="G180" s="21" t="s">
        <v>2069</v>
      </c>
      <c r="H180" s="119"/>
      <c r="I180" s="119"/>
      <c r="J180" s="119"/>
      <c r="K180" s="119"/>
      <c r="L180" s="119"/>
      <c r="M180" s="51"/>
    </row>
    <row r="181" spans="1:13" ht="64.5">
      <c r="A181" s="2">
        <v>178</v>
      </c>
      <c r="B181" s="118" t="s">
        <v>1624</v>
      </c>
      <c r="C181" s="119" t="s">
        <v>966</v>
      </c>
      <c r="D181" s="120">
        <v>5</v>
      </c>
      <c r="E181" s="120" t="s">
        <v>838</v>
      </c>
      <c r="F181" s="120" t="s">
        <v>842</v>
      </c>
      <c r="G181" s="21" t="s">
        <v>2070</v>
      </c>
      <c r="H181" s="21" t="s">
        <v>2071</v>
      </c>
      <c r="I181" s="119"/>
      <c r="J181" s="119"/>
      <c r="K181" s="119"/>
      <c r="L181" s="119"/>
      <c r="M181" s="51"/>
    </row>
    <row r="182" spans="1:13" ht="64.5">
      <c r="A182" s="2">
        <v>179</v>
      </c>
      <c r="B182" s="118" t="s">
        <v>1628</v>
      </c>
      <c r="C182" s="119" t="s">
        <v>967</v>
      </c>
      <c r="D182" s="120">
        <v>5</v>
      </c>
      <c r="E182" s="120" t="s">
        <v>838</v>
      </c>
      <c r="F182" s="120" t="s">
        <v>842</v>
      </c>
      <c r="G182" s="21" t="s">
        <v>2072</v>
      </c>
      <c r="H182" s="21" t="s">
        <v>2073</v>
      </c>
      <c r="I182" s="21" t="s">
        <v>2074</v>
      </c>
      <c r="J182" s="119"/>
      <c r="K182" s="119"/>
      <c r="L182" s="119"/>
      <c r="M182" s="51"/>
    </row>
    <row r="183" spans="1:13" ht="64.5">
      <c r="A183" s="2">
        <v>180</v>
      </c>
      <c r="B183" s="118" t="s">
        <v>1632</v>
      </c>
      <c r="C183" s="119" t="s">
        <v>2075</v>
      </c>
      <c r="D183" s="120">
        <v>5</v>
      </c>
      <c r="E183" s="120" t="s">
        <v>838</v>
      </c>
      <c r="F183" s="120" t="s">
        <v>842</v>
      </c>
      <c r="G183" s="21" t="s">
        <v>2072</v>
      </c>
      <c r="H183" s="21" t="s">
        <v>2073</v>
      </c>
      <c r="I183" s="21" t="s">
        <v>2074</v>
      </c>
      <c r="J183" s="119"/>
      <c r="K183" s="119"/>
      <c r="L183" s="119"/>
      <c r="M183" s="51"/>
    </row>
    <row r="184" spans="1:13" ht="50">
      <c r="A184" s="2">
        <v>181</v>
      </c>
      <c r="B184" s="60" t="s">
        <v>1633</v>
      </c>
      <c r="C184" s="21" t="s">
        <v>968</v>
      </c>
      <c r="D184" s="22">
        <v>4</v>
      </c>
      <c r="E184" s="22" t="s">
        <v>834</v>
      </c>
      <c r="F184" s="22" t="s">
        <v>1753</v>
      </c>
      <c r="G184" s="21" t="s">
        <v>2076</v>
      </c>
      <c r="H184" s="119"/>
      <c r="I184" s="119"/>
      <c r="J184" s="119"/>
      <c r="K184" s="119"/>
      <c r="L184" s="119"/>
      <c r="M184" s="51"/>
    </row>
    <row r="185" spans="1:13" ht="50">
      <c r="A185" s="2">
        <v>182</v>
      </c>
      <c r="B185" s="60" t="s">
        <v>1635</v>
      </c>
      <c r="C185" s="21" t="s">
        <v>969</v>
      </c>
      <c r="D185" s="22">
        <v>4</v>
      </c>
      <c r="E185" s="22" t="s">
        <v>834</v>
      </c>
      <c r="F185" s="22" t="s">
        <v>890</v>
      </c>
      <c r="G185" s="21" t="s">
        <v>2077</v>
      </c>
      <c r="H185" s="119"/>
      <c r="I185" s="119"/>
      <c r="J185" s="119"/>
      <c r="K185" s="119"/>
      <c r="L185" s="119"/>
      <c r="M185" s="51"/>
    </row>
    <row r="186" spans="1:13" ht="50">
      <c r="A186" s="2">
        <v>183</v>
      </c>
      <c r="B186" s="60" t="s">
        <v>1637</v>
      </c>
      <c r="C186" s="21" t="s">
        <v>970</v>
      </c>
      <c r="D186" s="22">
        <v>4</v>
      </c>
      <c r="E186" s="22" t="s">
        <v>834</v>
      </c>
      <c r="F186" s="22" t="s">
        <v>842</v>
      </c>
      <c r="G186" s="21" t="s">
        <v>2078</v>
      </c>
      <c r="H186" s="119"/>
      <c r="I186" s="119"/>
      <c r="J186" s="119"/>
      <c r="K186" s="119"/>
      <c r="L186" s="119"/>
      <c r="M186" s="51"/>
    </row>
    <row r="187" spans="1:13" ht="50">
      <c r="A187" s="2">
        <v>184</v>
      </c>
      <c r="B187" s="60" t="s">
        <v>1639</v>
      </c>
      <c r="C187" s="21" t="s">
        <v>971</v>
      </c>
      <c r="D187" s="22">
        <v>4</v>
      </c>
      <c r="E187" s="22" t="s">
        <v>834</v>
      </c>
      <c r="F187" s="22" t="s">
        <v>890</v>
      </c>
      <c r="G187" s="21" t="s">
        <v>2079</v>
      </c>
      <c r="H187" s="119"/>
      <c r="I187" s="119"/>
      <c r="J187" s="119"/>
      <c r="K187" s="119"/>
      <c r="L187" s="119"/>
      <c r="M187" s="51"/>
    </row>
    <row r="188" spans="1:13" ht="102">
      <c r="A188" s="2">
        <v>185</v>
      </c>
      <c r="B188" s="118" t="s">
        <v>1641</v>
      </c>
      <c r="C188" s="119" t="s">
        <v>972</v>
      </c>
      <c r="D188" s="120">
        <v>5</v>
      </c>
      <c r="E188" s="120" t="s">
        <v>838</v>
      </c>
      <c r="F188" s="120" t="s">
        <v>842</v>
      </c>
      <c r="G188" s="21" t="s">
        <v>2080</v>
      </c>
      <c r="H188" s="21" t="s">
        <v>2081</v>
      </c>
      <c r="I188" s="21" t="s">
        <v>2082</v>
      </c>
      <c r="J188" s="119"/>
      <c r="K188" s="119"/>
      <c r="L188" s="119"/>
      <c r="M188" s="51"/>
    </row>
    <row r="189" spans="1:13" ht="77">
      <c r="A189" s="2">
        <v>186</v>
      </c>
      <c r="B189" s="118" t="s">
        <v>1645</v>
      </c>
      <c r="C189" s="119" t="s">
        <v>973</v>
      </c>
      <c r="D189" s="120">
        <v>5</v>
      </c>
      <c r="E189" s="120" t="s">
        <v>838</v>
      </c>
      <c r="F189" s="120" t="s">
        <v>842</v>
      </c>
      <c r="G189" s="21" t="s">
        <v>2083</v>
      </c>
      <c r="H189" s="21" t="s">
        <v>2084</v>
      </c>
      <c r="I189" s="21" t="s">
        <v>2085</v>
      </c>
      <c r="J189" s="119"/>
      <c r="K189" s="119"/>
      <c r="L189" s="119"/>
      <c r="M189" s="51"/>
    </row>
    <row r="190" spans="1:13" ht="77">
      <c r="A190" s="2">
        <v>187</v>
      </c>
      <c r="B190" s="118" t="s">
        <v>1649</v>
      </c>
      <c r="C190" s="119" t="s">
        <v>969</v>
      </c>
      <c r="D190" s="120">
        <v>5</v>
      </c>
      <c r="E190" s="120" t="s">
        <v>838</v>
      </c>
      <c r="F190" s="120" t="s">
        <v>842</v>
      </c>
      <c r="G190" s="21" t="s">
        <v>2086</v>
      </c>
      <c r="H190" s="21" t="s">
        <v>2087</v>
      </c>
      <c r="I190" s="21" t="s">
        <v>2088</v>
      </c>
      <c r="J190" s="119"/>
      <c r="K190" s="119"/>
      <c r="L190" s="119"/>
      <c r="M190" s="51"/>
    </row>
    <row r="191" spans="1:13" ht="77">
      <c r="A191" s="2">
        <v>188</v>
      </c>
      <c r="B191" s="118" t="s">
        <v>1653</v>
      </c>
      <c r="C191" s="119" t="s">
        <v>975</v>
      </c>
      <c r="D191" s="120">
        <v>5</v>
      </c>
      <c r="E191" s="120" t="s">
        <v>838</v>
      </c>
      <c r="F191" s="120" t="s">
        <v>842</v>
      </c>
      <c r="G191" s="21" t="s">
        <v>2089</v>
      </c>
      <c r="H191" s="21" t="s">
        <v>2090</v>
      </c>
      <c r="I191" s="21" t="s">
        <v>2091</v>
      </c>
      <c r="J191" s="119"/>
      <c r="K191" s="119"/>
      <c r="L191" s="119"/>
      <c r="M191" s="51"/>
    </row>
    <row r="192" spans="1:13" ht="77">
      <c r="A192" s="2">
        <v>189</v>
      </c>
      <c r="B192" s="118" t="s">
        <v>1657</v>
      </c>
      <c r="C192" s="119" t="s">
        <v>974</v>
      </c>
      <c r="D192" s="120">
        <v>5</v>
      </c>
      <c r="E192" s="120" t="s">
        <v>838</v>
      </c>
      <c r="F192" s="120" t="s">
        <v>842</v>
      </c>
      <c r="G192" s="21" t="s">
        <v>2083</v>
      </c>
      <c r="H192" s="21" t="s">
        <v>2084</v>
      </c>
      <c r="I192" s="21" t="s">
        <v>2085</v>
      </c>
      <c r="J192" s="119"/>
      <c r="K192" s="119"/>
      <c r="L192" s="119"/>
      <c r="M192" s="51"/>
    </row>
    <row r="193" spans="1:13" ht="37.5">
      <c r="A193" s="2">
        <v>190</v>
      </c>
      <c r="B193" s="60" t="s">
        <v>1658</v>
      </c>
      <c r="C193" s="21" t="s">
        <v>980</v>
      </c>
      <c r="D193" s="22">
        <v>3</v>
      </c>
      <c r="E193" s="22" t="s">
        <v>831</v>
      </c>
      <c r="F193" s="22" t="s">
        <v>1751</v>
      </c>
      <c r="G193" s="21" t="s">
        <v>2092</v>
      </c>
      <c r="H193" s="119"/>
      <c r="I193" s="119"/>
      <c r="J193" s="119"/>
      <c r="K193" s="119"/>
      <c r="L193" s="119"/>
      <c r="M193" s="238"/>
    </row>
    <row r="194" spans="1:13" ht="37.5">
      <c r="A194" s="2">
        <v>191</v>
      </c>
      <c r="B194" s="60" t="s">
        <v>1660</v>
      </c>
      <c r="C194" s="21" t="s">
        <v>981</v>
      </c>
      <c r="D194" s="22">
        <v>4</v>
      </c>
      <c r="E194" s="22" t="s">
        <v>834</v>
      </c>
      <c r="F194" s="22" t="s">
        <v>1753</v>
      </c>
      <c r="G194" s="21" t="s">
        <v>2093</v>
      </c>
      <c r="H194" s="119"/>
      <c r="I194" s="119"/>
      <c r="J194" s="119"/>
      <c r="K194" s="119"/>
      <c r="L194" s="119"/>
      <c r="M194" s="238"/>
    </row>
    <row r="195" spans="1:13" ht="25">
      <c r="A195" s="2">
        <v>192</v>
      </c>
      <c r="B195" s="60" t="s">
        <v>1662</v>
      </c>
      <c r="C195" s="21" t="s">
        <v>982</v>
      </c>
      <c r="D195" s="22">
        <v>4</v>
      </c>
      <c r="E195" s="22" t="s">
        <v>834</v>
      </c>
      <c r="F195" s="22" t="s">
        <v>1753</v>
      </c>
      <c r="G195" s="21" t="s">
        <v>2094</v>
      </c>
      <c r="H195" s="119"/>
      <c r="I195" s="119"/>
      <c r="J195" s="119"/>
      <c r="K195" s="119"/>
      <c r="L195" s="119"/>
      <c r="M195" s="238"/>
    </row>
    <row r="196" spans="1:13" ht="25">
      <c r="A196" s="2">
        <v>193</v>
      </c>
      <c r="B196" s="60" t="s">
        <v>1664</v>
      </c>
      <c r="C196" s="21" t="s">
        <v>977</v>
      </c>
      <c r="D196" s="22">
        <v>4</v>
      </c>
      <c r="E196" s="22" t="s">
        <v>834</v>
      </c>
      <c r="F196" s="22" t="s">
        <v>1753</v>
      </c>
      <c r="G196" s="21" t="s">
        <v>2095</v>
      </c>
      <c r="H196" s="119"/>
      <c r="I196" s="119"/>
      <c r="J196" s="119"/>
      <c r="K196" s="119"/>
      <c r="L196" s="119"/>
      <c r="M196" s="238"/>
    </row>
    <row r="197" spans="1:13" ht="25">
      <c r="A197" s="2">
        <v>194</v>
      </c>
      <c r="B197" s="60" t="s">
        <v>1666</v>
      </c>
      <c r="C197" s="21" t="s">
        <v>986</v>
      </c>
      <c r="D197" s="22">
        <v>4</v>
      </c>
      <c r="E197" s="22" t="s">
        <v>834</v>
      </c>
      <c r="F197" s="22" t="s">
        <v>842</v>
      </c>
      <c r="G197" s="21" t="s">
        <v>2096</v>
      </c>
      <c r="H197" s="119"/>
      <c r="I197" s="119"/>
      <c r="J197" s="119"/>
      <c r="K197" s="119"/>
      <c r="L197" s="119"/>
      <c r="M197" s="238"/>
    </row>
    <row r="198" spans="1:13" ht="25">
      <c r="A198" s="2">
        <v>195</v>
      </c>
      <c r="B198" s="60" t="s">
        <v>1668</v>
      </c>
      <c r="C198" s="21" t="s">
        <v>987</v>
      </c>
      <c r="D198" s="22">
        <v>4</v>
      </c>
      <c r="E198" s="22" t="s">
        <v>834</v>
      </c>
      <c r="F198" s="22" t="s">
        <v>842</v>
      </c>
      <c r="G198" s="21" t="s">
        <v>2096</v>
      </c>
      <c r="H198" s="119"/>
      <c r="I198" s="119"/>
      <c r="J198" s="119"/>
      <c r="K198" s="119"/>
      <c r="L198" s="119"/>
      <c r="M198" s="238"/>
    </row>
    <row r="199" spans="1:13" ht="25">
      <c r="A199" s="2">
        <v>196</v>
      </c>
      <c r="B199" s="60" t="s">
        <v>1669</v>
      </c>
      <c r="C199" s="21" t="s">
        <v>983</v>
      </c>
      <c r="D199" s="22">
        <v>4</v>
      </c>
      <c r="E199" s="22" t="s">
        <v>984</v>
      </c>
      <c r="F199" s="22" t="s">
        <v>835</v>
      </c>
      <c r="G199" s="21" t="s">
        <v>2095</v>
      </c>
      <c r="H199" s="119"/>
      <c r="I199" s="119"/>
      <c r="J199" s="119"/>
      <c r="K199" s="119"/>
      <c r="L199" s="119"/>
      <c r="M199" s="62" t="s">
        <v>985</v>
      </c>
    </row>
    <row r="200" spans="1:13" ht="25">
      <c r="A200" s="2">
        <v>197</v>
      </c>
      <c r="B200" s="60" t="s">
        <v>1672</v>
      </c>
      <c r="C200" s="21" t="s">
        <v>978</v>
      </c>
      <c r="D200" s="22">
        <v>4</v>
      </c>
      <c r="E200" s="22" t="s">
        <v>988</v>
      </c>
      <c r="F200" s="22" t="s">
        <v>835</v>
      </c>
      <c r="G200" s="21" t="s">
        <v>2097</v>
      </c>
      <c r="H200" s="119"/>
      <c r="I200" s="119"/>
      <c r="J200" s="119"/>
      <c r="K200" s="119"/>
      <c r="L200" s="119"/>
      <c r="M200" s="62" t="s">
        <v>985</v>
      </c>
    </row>
    <row r="201" spans="1:13" ht="25">
      <c r="A201" s="2">
        <v>198</v>
      </c>
      <c r="B201" s="60" t="s">
        <v>1674</v>
      </c>
      <c r="C201" s="21" t="s">
        <v>979</v>
      </c>
      <c r="D201" s="22">
        <v>4</v>
      </c>
      <c r="E201" s="22" t="s">
        <v>988</v>
      </c>
      <c r="F201" s="22" t="s">
        <v>2098</v>
      </c>
      <c r="G201" s="21" t="s">
        <v>2099</v>
      </c>
      <c r="H201" s="119"/>
      <c r="I201" s="119"/>
      <c r="J201" s="119"/>
      <c r="K201" s="119"/>
      <c r="L201" s="119"/>
      <c r="M201" s="62" t="s">
        <v>985</v>
      </c>
    </row>
    <row r="202" spans="1:13" ht="77">
      <c r="A202" s="2">
        <v>199</v>
      </c>
      <c r="B202" s="118" t="s">
        <v>1676</v>
      </c>
      <c r="C202" s="119" t="s">
        <v>992</v>
      </c>
      <c r="D202" s="120">
        <v>5</v>
      </c>
      <c r="E202" s="120" t="s">
        <v>838</v>
      </c>
      <c r="F202" s="120" t="s">
        <v>842</v>
      </c>
      <c r="G202" s="21" t="s">
        <v>2100</v>
      </c>
      <c r="H202" s="21" t="s">
        <v>2101</v>
      </c>
      <c r="I202" s="119"/>
      <c r="J202" s="119"/>
      <c r="K202" s="119"/>
      <c r="L202" s="119"/>
      <c r="M202" s="121"/>
    </row>
    <row r="203" spans="1:13" ht="77">
      <c r="A203" s="2">
        <v>200</v>
      </c>
      <c r="B203" s="118" t="s">
        <v>1679</v>
      </c>
      <c r="C203" s="119" t="s">
        <v>993</v>
      </c>
      <c r="D203" s="120">
        <v>5</v>
      </c>
      <c r="E203" s="120" t="s">
        <v>838</v>
      </c>
      <c r="F203" s="120" t="s">
        <v>842</v>
      </c>
      <c r="G203" s="21" t="s">
        <v>2102</v>
      </c>
      <c r="H203" s="21" t="s">
        <v>2103</v>
      </c>
      <c r="I203" s="119"/>
      <c r="J203" s="119"/>
      <c r="K203" s="119"/>
      <c r="L203" s="119"/>
      <c r="M203" s="51"/>
    </row>
    <row r="204" spans="1:13" ht="64.5">
      <c r="A204" s="2">
        <v>201</v>
      </c>
      <c r="B204" s="118" t="s">
        <v>1683</v>
      </c>
      <c r="C204" s="119" t="s">
        <v>2104</v>
      </c>
      <c r="D204" s="120">
        <v>5</v>
      </c>
      <c r="E204" s="120" t="s">
        <v>838</v>
      </c>
      <c r="F204" s="120" t="s">
        <v>842</v>
      </c>
      <c r="G204" s="21" t="s">
        <v>2105</v>
      </c>
      <c r="H204" s="21" t="s">
        <v>2106</v>
      </c>
      <c r="I204" s="21" t="s">
        <v>2107</v>
      </c>
      <c r="J204" s="119"/>
      <c r="K204" s="119"/>
      <c r="L204" s="119"/>
      <c r="M204" s="51"/>
    </row>
    <row r="205" spans="1:13" ht="77">
      <c r="A205" s="2">
        <v>202</v>
      </c>
      <c r="B205" s="118" t="s">
        <v>1684</v>
      </c>
      <c r="C205" s="119" t="s">
        <v>994</v>
      </c>
      <c r="D205" s="120">
        <v>5</v>
      </c>
      <c r="E205" s="120" t="s">
        <v>838</v>
      </c>
      <c r="F205" s="120" t="s">
        <v>842</v>
      </c>
      <c r="G205" s="21" t="s">
        <v>2108</v>
      </c>
      <c r="H205" s="21" t="s">
        <v>2109</v>
      </c>
      <c r="I205" s="21" t="s">
        <v>2110</v>
      </c>
      <c r="J205" s="119"/>
      <c r="K205" s="119"/>
      <c r="L205" s="119"/>
      <c r="M205" s="51"/>
    </row>
    <row r="206" spans="1:13" ht="77">
      <c r="A206" s="2">
        <v>203</v>
      </c>
      <c r="B206" s="118" t="s">
        <v>1688</v>
      </c>
      <c r="C206" s="119" t="s">
        <v>995</v>
      </c>
      <c r="D206" s="120">
        <v>5</v>
      </c>
      <c r="E206" s="120" t="s">
        <v>838</v>
      </c>
      <c r="F206" s="120" t="s">
        <v>842</v>
      </c>
      <c r="G206" s="21" t="s">
        <v>2111</v>
      </c>
      <c r="H206" s="21" t="s">
        <v>2112</v>
      </c>
      <c r="I206" s="21" t="s">
        <v>2113</v>
      </c>
      <c r="J206" s="119"/>
      <c r="K206" s="119"/>
      <c r="L206" s="119"/>
      <c r="M206" s="51"/>
    </row>
    <row r="207" spans="1:13" ht="89.5">
      <c r="A207" s="2">
        <v>204</v>
      </c>
      <c r="B207" s="118" t="s">
        <v>1692</v>
      </c>
      <c r="C207" s="119" t="s">
        <v>991</v>
      </c>
      <c r="D207" s="120">
        <v>5</v>
      </c>
      <c r="E207" s="120" t="s">
        <v>838</v>
      </c>
      <c r="F207" s="120" t="s">
        <v>842</v>
      </c>
      <c r="G207" s="21" t="s">
        <v>2114</v>
      </c>
      <c r="H207" s="21" t="s">
        <v>2115</v>
      </c>
      <c r="I207" s="21" t="s">
        <v>2116</v>
      </c>
      <c r="J207" s="119"/>
      <c r="K207" s="119"/>
      <c r="L207" s="119"/>
      <c r="M207" s="51"/>
    </row>
    <row r="208" spans="1:13" ht="77">
      <c r="A208" s="2">
        <v>205</v>
      </c>
      <c r="B208" s="118" t="s">
        <v>1697</v>
      </c>
      <c r="C208" s="119" t="s">
        <v>997</v>
      </c>
      <c r="D208" s="120">
        <v>5</v>
      </c>
      <c r="E208" s="120" t="s">
        <v>838</v>
      </c>
      <c r="F208" s="120" t="s">
        <v>842</v>
      </c>
      <c r="G208" s="21" t="s">
        <v>2111</v>
      </c>
      <c r="H208" s="21" t="s">
        <v>2112</v>
      </c>
      <c r="I208" s="21" t="s">
        <v>2113</v>
      </c>
      <c r="J208" s="119"/>
      <c r="K208" s="119"/>
      <c r="L208" s="119"/>
      <c r="M208" s="51"/>
    </row>
    <row r="209" spans="1:13" ht="64.5">
      <c r="A209" s="2">
        <v>206</v>
      </c>
      <c r="B209" s="118" t="s">
        <v>1698</v>
      </c>
      <c r="C209" s="119" t="s">
        <v>978</v>
      </c>
      <c r="D209" s="120">
        <v>5</v>
      </c>
      <c r="E209" s="120" t="s">
        <v>838</v>
      </c>
      <c r="F209" s="120" t="s">
        <v>842</v>
      </c>
      <c r="G209" s="21" t="s">
        <v>2117</v>
      </c>
      <c r="H209" s="21" t="s">
        <v>2118</v>
      </c>
      <c r="I209" s="21" t="s">
        <v>2119</v>
      </c>
      <c r="J209" s="119"/>
      <c r="K209" s="119"/>
      <c r="L209" s="119"/>
      <c r="M209" s="51"/>
    </row>
    <row r="210" spans="1:13" ht="64.5">
      <c r="A210" s="2">
        <v>207</v>
      </c>
      <c r="B210" s="118" t="s">
        <v>1702</v>
      </c>
      <c r="C210" s="119" t="s">
        <v>979</v>
      </c>
      <c r="D210" s="120">
        <v>5</v>
      </c>
      <c r="E210" s="120" t="s">
        <v>838</v>
      </c>
      <c r="F210" s="120" t="s">
        <v>842</v>
      </c>
      <c r="G210" s="21" t="s">
        <v>2120</v>
      </c>
      <c r="H210" s="21" t="s">
        <v>2121</v>
      </c>
      <c r="I210" s="21" t="s">
        <v>2122</v>
      </c>
      <c r="J210" s="119"/>
      <c r="K210" s="119"/>
      <c r="L210" s="119"/>
      <c r="M210" s="51"/>
    </row>
    <row r="211" spans="1:13" ht="64.5">
      <c r="A211" s="2">
        <v>208</v>
      </c>
      <c r="B211" s="118" t="s">
        <v>1706</v>
      </c>
      <c r="C211" s="119" t="s">
        <v>996</v>
      </c>
      <c r="D211" s="120">
        <v>5</v>
      </c>
      <c r="E211" s="120" t="s">
        <v>838</v>
      </c>
      <c r="F211" s="120" t="s">
        <v>842</v>
      </c>
      <c r="G211" s="21" t="s">
        <v>2123</v>
      </c>
      <c r="H211" s="21" t="s">
        <v>2124</v>
      </c>
      <c r="I211" s="119"/>
      <c r="J211" s="119"/>
      <c r="K211" s="119"/>
      <c r="L211" s="119"/>
      <c r="M211" s="121"/>
    </row>
    <row r="212" spans="1:13" ht="64.5">
      <c r="A212" s="2">
        <v>209</v>
      </c>
      <c r="B212" s="118" t="s">
        <v>1709</v>
      </c>
      <c r="C212" s="119" t="s">
        <v>989</v>
      </c>
      <c r="D212" s="120">
        <v>5</v>
      </c>
      <c r="E212" s="120" t="s">
        <v>990</v>
      </c>
      <c r="F212" s="120" t="s">
        <v>842</v>
      </c>
      <c r="G212" s="21" t="s">
        <v>2125</v>
      </c>
      <c r="H212" s="21" t="s">
        <v>2126</v>
      </c>
      <c r="I212" s="21" t="s">
        <v>2127</v>
      </c>
      <c r="J212" s="119"/>
      <c r="K212" s="119"/>
      <c r="L212" s="119"/>
      <c r="M212" s="121" t="s">
        <v>985</v>
      </c>
    </row>
    <row r="213" spans="1:13" ht="64.5">
      <c r="A213" s="2">
        <v>210</v>
      </c>
      <c r="B213" s="118" t="s">
        <v>1713</v>
      </c>
      <c r="C213" s="119" t="s">
        <v>998</v>
      </c>
      <c r="D213" s="120">
        <v>5</v>
      </c>
      <c r="E213" s="120" t="s">
        <v>838</v>
      </c>
      <c r="F213" s="120" t="s">
        <v>842</v>
      </c>
      <c r="G213" s="21" t="s">
        <v>2105</v>
      </c>
      <c r="H213" s="21" t="s">
        <v>2128</v>
      </c>
      <c r="I213" s="21" t="s">
        <v>2107</v>
      </c>
      <c r="J213" s="119"/>
      <c r="K213" s="119"/>
      <c r="L213" s="119"/>
      <c r="M213" s="238"/>
    </row>
    <row r="214" spans="1:13" ht="64.5">
      <c r="A214" s="2">
        <v>211</v>
      </c>
      <c r="B214" s="118" t="s">
        <v>1714</v>
      </c>
      <c r="C214" s="119" t="s">
        <v>999</v>
      </c>
      <c r="D214" s="120">
        <v>5</v>
      </c>
      <c r="E214" s="120" t="s">
        <v>838</v>
      </c>
      <c r="F214" s="120" t="s">
        <v>842</v>
      </c>
      <c r="G214" s="21" t="s">
        <v>2105</v>
      </c>
      <c r="H214" s="21" t="s">
        <v>2128</v>
      </c>
      <c r="I214" s="21" t="s">
        <v>2107</v>
      </c>
      <c r="J214" s="119"/>
      <c r="K214" s="119"/>
      <c r="L214" s="119"/>
      <c r="M214" s="238"/>
    </row>
    <row r="215" spans="1:13" ht="37.5">
      <c r="A215" s="2">
        <v>212</v>
      </c>
      <c r="B215" s="60" t="s">
        <v>1715</v>
      </c>
      <c r="C215" s="21" t="s">
        <v>2129</v>
      </c>
      <c r="D215" s="22">
        <v>4</v>
      </c>
      <c r="E215" s="22" t="s">
        <v>834</v>
      </c>
      <c r="F215" s="22" t="s">
        <v>1753</v>
      </c>
      <c r="G215" s="21" t="s">
        <v>2130</v>
      </c>
      <c r="H215" s="119"/>
      <c r="I215" s="119"/>
      <c r="J215" s="119"/>
      <c r="K215" s="119"/>
      <c r="L215" s="119"/>
      <c r="M215" s="51"/>
    </row>
    <row r="216" spans="1:13" ht="77.5">
      <c r="A216" s="2">
        <v>213</v>
      </c>
      <c r="B216" s="118" t="s">
        <v>1717</v>
      </c>
      <c r="C216" s="119" t="s">
        <v>2131</v>
      </c>
      <c r="D216" s="120">
        <v>5</v>
      </c>
      <c r="E216" s="120" t="s">
        <v>838</v>
      </c>
      <c r="F216" s="120" t="s">
        <v>842</v>
      </c>
      <c r="G216" s="21" t="s">
        <v>2132</v>
      </c>
      <c r="H216" s="21" t="s">
        <v>2133</v>
      </c>
      <c r="I216" s="21" t="s">
        <v>2134</v>
      </c>
      <c r="J216" s="119"/>
      <c r="K216" s="119"/>
      <c r="L216" s="119"/>
      <c r="M216" s="51"/>
    </row>
    <row r="217" spans="1:13" ht="77.5">
      <c r="A217" s="2">
        <v>214</v>
      </c>
      <c r="B217" s="118" t="s">
        <v>1722</v>
      </c>
      <c r="C217" s="119" t="s">
        <v>2135</v>
      </c>
      <c r="D217" s="120">
        <v>5</v>
      </c>
      <c r="E217" s="120" t="s">
        <v>838</v>
      </c>
      <c r="F217" s="120" t="s">
        <v>842</v>
      </c>
      <c r="G217" s="21" t="s">
        <v>2136</v>
      </c>
      <c r="H217" s="21" t="s">
        <v>2137</v>
      </c>
      <c r="I217" s="119"/>
      <c r="J217" s="119"/>
      <c r="K217" s="119"/>
      <c r="L217" s="119"/>
      <c r="M217" s="51"/>
    </row>
    <row r="218" spans="1:13" ht="77.5">
      <c r="A218" s="2">
        <v>215</v>
      </c>
      <c r="B218" s="118" t="s">
        <v>1726</v>
      </c>
      <c r="C218" s="119" t="s">
        <v>2138</v>
      </c>
      <c r="D218" s="120">
        <v>5</v>
      </c>
      <c r="E218" s="120" t="s">
        <v>838</v>
      </c>
      <c r="F218" s="120" t="s">
        <v>842</v>
      </c>
      <c r="G218" s="21" t="s">
        <v>2139</v>
      </c>
      <c r="H218" s="21" t="s">
        <v>2140</v>
      </c>
      <c r="I218" s="119"/>
      <c r="J218" s="119"/>
      <c r="K218" s="119"/>
      <c r="L218" s="119"/>
      <c r="M218" s="51"/>
    </row>
    <row r="219" spans="1:13" ht="89.5">
      <c r="A219" s="2">
        <v>216</v>
      </c>
      <c r="B219" s="118" t="s">
        <v>1730</v>
      </c>
      <c r="C219" s="119" t="s">
        <v>1000</v>
      </c>
      <c r="D219" s="120">
        <v>5</v>
      </c>
      <c r="E219" s="120" t="s">
        <v>838</v>
      </c>
      <c r="F219" s="120" t="s">
        <v>842</v>
      </c>
      <c r="G219" s="21" t="s">
        <v>2141</v>
      </c>
      <c r="H219" s="21" t="s">
        <v>2142</v>
      </c>
      <c r="I219" s="119"/>
      <c r="J219" s="119"/>
      <c r="K219" s="119"/>
      <c r="L219" s="119"/>
      <c r="M219" s="51"/>
    </row>
    <row r="220" spans="1:13" ht="77.5">
      <c r="A220" s="2">
        <v>217</v>
      </c>
      <c r="B220" s="118" t="s">
        <v>1733</v>
      </c>
      <c r="C220" s="119" t="s">
        <v>2143</v>
      </c>
      <c r="D220" s="120">
        <v>5</v>
      </c>
      <c r="E220" s="120" t="s">
        <v>838</v>
      </c>
      <c r="F220" s="120" t="s">
        <v>842</v>
      </c>
      <c r="G220" s="21" t="s">
        <v>2139</v>
      </c>
      <c r="H220" s="21" t="s">
        <v>2140</v>
      </c>
      <c r="I220" s="119"/>
      <c r="J220" s="119"/>
      <c r="K220" s="119"/>
      <c r="L220" s="119"/>
      <c r="M220" s="51"/>
    </row>
    <row r="221" spans="1:13" ht="25">
      <c r="A221" s="2">
        <v>218</v>
      </c>
      <c r="B221" s="60" t="s">
        <v>1735</v>
      </c>
      <c r="C221" s="21" t="s">
        <v>1001</v>
      </c>
      <c r="D221" s="22">
        <v>3</v>
      </c>
      <c r="E221" s="22" t="s">
        <v>831</v>
      </c>
      <c r="F221" s="22" t="s">
        <v>1753</v>
      </c>
      <c r="G221" s="21" t="s">
        <v>1790</v>
      </c>
      <c r="H221" s="119"/>
      <c r="I221" s="119"/>
      <c r="J221" s="119"/>
      <c r="K221" s="119"/>
      <c r="L221" s="119"/>
      <c r="M221" s="51"/>
    </row>
    <row r="222" spans="1:13" ht="77">
      <c r="A222" s="2">
        <v>219</v>
      </c>
      <c r="B222" s="118" t="s">
        <v>1737</v>
      </c>
      <c r="C222" s="119" t="s">
        <v>2144</v>
      </c>
      <c r="D222" s="120">
        <v>4</v>
      </c>
      <c r="E222" s="120" t="s">
        <v>834</v>
      </c>
      <c r="F222" s="120" t="s">
        <v>1753</v>
      </c>
      <c r="G222" s="21" t="s">
        <v>2145</v>
      </c>
      <c r="H222" s="21" t="s">
        <v>2146</v>
      </c>
      <c r="I222" s="119"/>
      <c r="J222" s="119"/>
      <c r="K222" s="119"/>
      <c r="L222" s="119"/>
      <c r="M222" s="51"/>
    </row>
    <row r="223" spans="1:13" ht="77">
      <c r="A223" s="2">
        <v>220</v>
      </c>
      <c r="B223" s="118" t="s">
        <v>1740</v>
      </c>
      <c r="C223" s="119" t="s">
        <v>1002</v>
      </c>
      <c r="D223" s="120">
        <v>4</v>
      </c>
      <c r="E223" s="120" t="s">
        <v>834</v>
      </c>
      <c r="F223" s="120" t="s">
        <v>1753</v>
      </c>
      <c r="G223" s="21" t="s">
        <v>2145</v>
      </c>
      <c r="H223" s="21" t="s">
        <v>2146</v>
      </c>
      <c r="I223" s="119"/>
      <c r="J223" s="119"/>
      <c r="K223" s="119"/>
      <c r="L223" s="119"/>
      <c r="M223" s="51"/>
    </row>
    <row r="224" spans="1:13" ht="77">
      <c r="A224" s="2">
        <v>221</v>
      </c>
      <c r="B224" s="118" t="s">
        <v>1741</v>
      </c>
      <c r="C224" s="119" t="s">
        <v>1003</v>
      </c>
      <c r="D224" s="120">
        <v>4</v>
      </c>
      <c r="E224" s="120" t="s">
        <v>834</v>
      </c>
      <c r="F224" s="120" t="s">
        <v>1753</v>
      </c>
      <c r="G224" s="21" t="s">
        <v>2145</v>
      </c>
      <c r="H224" s="21" t="s">
        <v>2146</v>
      </c>
      <c r="I224" s="119"/>
      <c r="J224" s="119"/>
      <c r="K224" s="119"/>
      <c r="L224" s="119"/>
      <c r="M224" s="51"/>
    </row>
    <row r="225" spans="1:13" ht="89.5">
      <c r="A225" s="2">
        <v>222</v>
      </c>
      <c r="B225" s="118" t="s">
        <v>1742</v>
      </c>
      <c r="C225" s="119" t="s">
        <v>1004</v>
      </c>
      <c r="D225" s="120">
        <v>5</v>
      </c>
      <c r="E225" s="120" t="s">
        <v>838</v>
      </c>
      <c r="F225" s="120" t="s">
        <v>842</v>
      </c>
      <c r="G225" s="21" t="s">
        <v>2147</v>
      </c>
      <c r="H225" s="21" t="s">
        <v>2148</v>
      </c>
      <c r="I225" s="21" t="s">
        <v>2149</v>
      </c>
      <c r="J225" s="21" t="s">
        <v>2150</v>
      </c>
      <c r="K225" s="21" t="s">
        <v>2151</v>
      </c>
      <c r="L225" s="21" t="s">
        <v>2152</v>
      </c>
      <c r="M225" s="51"/>
    </row>
  </sheetData>
  <mergeCells count="1">
    <mergeCell ref="B1:M1"/>
  </mergeCell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X97"/>
  <sheetViews>
    <sheetView showGridLines="0" rightToLeft="1" tabSelected="1" zoomScale="90" zoomScaleNormal="90" zoomScaleSheetLayoutView="140" workbookViewId="0">
      <selection activeCell="D6" sqref="D6"/>
    </sheetView>
  </sheetViews>
  <sheetFormatPr baseColWidth="10" defaultColWidth="11" defaultRowHeight="14.5"/>
  <cols>
    <col min="1" max="1" width="20.81640625" style="167" customWidth="1"/>
    <col min="2" max="2" width="24.81640625" style="167" customWidth="1"/>
    <col min="3" max="3" width="35.54296875" style="167" customWidth="1"/>
    <col min="4" max="4" width="5.1796875" style="226" customWidth="1"/>
    <col min="5" max="5" width="1.26953125" style="226" customWidth="1"/>
    <col min="6" max="6" width="5" style="167" bestFit="1" customWidth="1"/>
    <col min="7" max="7" width="5.26953125" style="167" hidden="1" customWidth="1"/>
    <col min="8" max="8" width="10.81640625" style="167" customWidth="1"/>
    <col min="9" max="9" width="48.7265625" style="237" customWidth="1"/>
    <col min="10" max="10" width="7" style="167" bestFit="1" customWidth="1"/>
    <col min="11" max="11" width="9.26953125" style="167" bestFit="1" customWidth="1"/>
    <col min="12" max="12" width="10" style="167" customWidth="1"/>
    <col min="13" max="13" width="13.81640625" style="167" bestFit="1" customWidth="1"/>
    <col min="14" max="14" width="10.81640625" style="167" bestFit="1" customWidth="1"/>
    <col min="15" max="15" width="19.453125" style="167" customWidth="1"/>
    <col min="16" max="16" width="9" style="167" customWidth="1"/>
    <col min="17" max="19" width="11" style="161"/>
    <col min="20" max="20" width="16.7265625" style="167" customWidth="1"/>
    <col min="21" max="16384" width="11" style="167"/>
  </cols>
  <sheetData>
    <row r="1" spans="1:24" s="226" customFormat="1" ht="8.25" customHeight="1">
      <c r="I1" s="340"/>
      <c r="J1" s="340"/>
      <c r="K1" s="340"/>
    </row>
    <row r="2" spans="1:24" s="226" customFormat="1" ht="21" customHeight="1">
      <c r="A2" s="368" t="s">
        <v>2234</v>
      </c>
      <c r="B2" s="439" t="s">
        <v>3927</v>
      </c>
      <c r="C2" s="440" t="s">
        <v>3934</v>
      </c>
      <c r="G2" s="227"/>
      <c r="J2" s="474" t="s">
        <v>3921</v>
      </c>
      <c r="K2" s="475"/>
      <c r="L2" s="475"/>
      <c r="M2" s="352" t="str">
        <f>B6</f>
        <v>THC</v>
      </c>
      <c r="N2" s="351">
        <f>COUNT(F5:F63)</f>
        <v>12</v>
      </c>
    </row>
    <row r="3" spans="1:24" s="226" customFormat="1" ht="8.25" customHeight="1">
      <c r="G3" s="228"/>
    </row>
    <row r="4" spans="1:24" ht="31.5" customHeight="1">
      <c r="A4" s="344" t="s">
        <v>3919</v>
      </c>
      <c r="B4" s="345"/>
      <c r="C4" s="346"/>
      <c r="F4" s="229" t="s">
        <v>2161</v>
      </c>
      <c r="G4" s="229"/>
      <c r="H4" s="229" t="s">
        <v>3</v>
      </c>
      <c r="I4" s="229" t="s">
        <v>4</v>
      </c>
      <c r="J4" s="229" t="s">
        <v>2235</v>
      </c>
      <c r="K4" s="229" t="s">
        <v>2182</v>
      </c>
      <c r="L4" s="229" t="s">
        <v>2183</v>
      </c>
      <c r="M4" s="229" t="s">
        <v>2184</v>
      </c>
      <c r="N4" s="229" t="s">
        <v>2185</v>
      </c>
      <c r="O4" s="229" t="s">
        <v>10</v>
      </c>
    </row>
    <row r="5" spans="1:24" ht="19.5" customHeight="1">
      <c r="A5" s="347"/>
      <c r="B5" s="348"/>
      <c r="C5" s="349"/>
      <c r="F5" s="230">
        <f>IF(H5="","",1)</f>
        <v>1</v>
      </c>
      <c r="G5" s="230">
        <v>1</v>
      </c>
      <c r="H5" s="230" t="str">
        <f t="shared" ref="H5:H36" si="0">IF(ISERROR(VLOOKUP($G5&amp;$B$6,NOMCAR,5,FALSE))=TRUE,"",VLOOKUP($G5&amp;$B$6,NOMCAR,5,FALSE))</f>
        <v>THC1202</v>
      </c>
      <c r="I5" s="231" t="str">
        <f t="shared" ref="I5:I36" si="1">IF(ISERROR(VLOOKUP($G5&amp;$B$6,NOMCAR,6,FALSE))=TRUE,"",VLOOKUP($G5&amp;$B$6,NOMCAR,6,FALSE))</f>
        <v>إنتاج النسيج/ خيار: الحياكة</v>
      </c>
      <c r="J5" s="232">
        <f t="shared" ref="J5:J36" si="2">IF(ISERROR(VLOOKUP($G5&amp;$B$6,NOMCAR,7,FALSE))=TRUE,"",VLOOKUP($G5&amp;$B$6,NOMCAR,7,FALSE))</f>
        <v>1</v>
      </c>
      <c r="K5" s="232" t="str">
        <f t="shared" ref="K5:K36" si="3">IF(ISERROR(VLOOKUP($G5&amp;$B$6,NOMCAR,8,FALSE))=TRUE,"",VLOOKUP($G5&amp;$B$6,NOMCAR,8,FALSE))</f>
        <v>ش.ت.م.م</v>
      </c>
      <c r="L5" s="232" t="str">
        <f t="shared" ref="L5:L36" si="4">IF(ISERROR(VLOOKUP($G5&amp;$B$6,NOMCAR,9,FALSE))=TRUE,"",VLOOKUP($G5&amp;$B$6,NOMCAR,9,FALSE))</f>
        <v>12 شهرًا</v>
      </c>
      <c r="M5" s="232" t="str">
        <f t="shared" ref="M5:M36" si="5">IF(ISERROR(VLOOKUP($G5&amp;$B$6,NOMCAR,10,FALSE))=TRUE,"",VLOOKUP($G5&amp;$B$6,NOMCAR,10,FALSE))</f>
        <v>الطور الابتدائي</v>
      </c>
      <c r="N5" s="232" t="str">
        <f t="shared" ref="N5:N36" si="6">IF(ISERROR(VLOOKUP($G5&amp;$B$6,NOMCAR,11,FALSE))=TRUE,"",VLOOKUP($G5&amp;$B$6,NOMCAR,11,FALSE))</f>
        <v>ت ت</v>
      </c>
      <c r="O5" s="152">
        <f t="shared" ref="O5:O36" si="7">IF(ISERROR(VLOOKUP($G5&amp;$B$6,NOMCAR,12,FALSE))=TRUE,"",VLOOKUP($G5&amp;$B$6,NOMCAR,12,FALSE))</f>
        <v>0</v>
      </c>
      <c r="P5" s="78"/>
    </row>
    <row r="6" spans="1:24" ht="19.5" customHeight="1">
      <c r="A6" s="341" t="s">
        <v>2250</v>
      </c>
      <c r="B6" s="342" t="str">
        <f>IF(ISERROR(VLOOKUP($D$6,branche3,2,0))=TRUE,"", VLOOKUP($D$6,branche3,2,0))</f>
        <v>THC</v>
      </c>
      <c r="C6" s="350"/>
      <c r="D6" s="431">
        <v>23</v>
      </c>
      <c r="F6" s="230">
        <f>IF(H6="","",G5+1)</f>
        <v>2</v>
      </c>
      <c r="G6" s="230">
        <v>2</v>
      </c>
      <c r="H6" s="230" t="str">
        <f t="shared" si="0"/>
        <v>THC1203</v>
      </c>
      <c r="I6" s="231" t="str">
        <f t="shared" si="1"/>
        <v>إنتاج النسيج/ خيار: الغزل</v>
      </c>
      <c r="J6" s="232">
        <f t="shared" si="2"/>
        <v>1</v>
      </c>
      <c r="K6" s="232" t="str">
        <f t="shared" si="3"/>
        <v>ش.ت.م.م</v>
      </c>
      <c r="L6" s="232" t="str">
        <f t="shared" si="4"/>
        <v>12 شهرًا</v>
      </c>
      <c r="M6" s="232" t="str">
        <f t="shared" si="5"/>
        <v>الطور الابتدائي</v>
      </c>
      <c r="N6" s="232" t="str">
        <f t="shared" si="6"/>
        <v>ت ت</v>
      </c>
      <c r="O6" s="152">
        <f t="shared" si="7"/>
        <v>0</v>
      </c>
    </row>
    <row r="7" spans="1:24" ht="19.5" customHeight="1">
      <c r="A7" s="341" t="s">
        <v>2230</v>
      </c>
      <c r="B7" s="480" t="str">
        <f>IF(ISERROR(VLOOKUP($D$6,branche3,3,0))=TRUE,"", VLOOKUP($D$6,branche3,3,0))</f>
        <v xml:space="preserve">النسيج والألبسة </v>
      </c>
      <c r="C7" s="481"/>
      <c r="F7" s="230">
        <f t="shared" ref="F7:F52" si="8">IF(H7="","",G6+1)</f>
        <v>3</v>
      </c>
      <c r="G7" s="230">
        <v>3</v>
      </c>
      <c r="H7" s="230" t="str">
        <f t="shared" si="0"/>
        <v>THC1204</v>
      </c>
      <c r="I7" s="231" t="str">
        <f t="shared" si="1"/>
        <v>إنتاج النسيج/ خيار: التلفيف، التجميع و إعادة الفتل</v>
      </c>
      <c r="J7" s="232">
        <f t="shared" si="2"/>
        <v>1</v>
      </c>
      <c r="K7" s="232" t="str">
        <f t="shared" si="3"/>
        <v>ش.ت.م.م</v>
      </c>
      <c r="L7" s="232" t="str">
        <f t="shared" si="4"/>
        <v>12 شهرًا</v>
      </c>
      <c r="M7" s="232" t="str">
        <f t="shared" si="5"/>
        <v>الطور الابتدائي</v>
      </c>
      <c r="N7" s="232" t="str">
        <f t="shared" si="6"/>
        <v>ت ت</v>
      </c>
      <c r="O7" s="152">
        <f t="shared" si="7"/>
        <v>0</v>
      </c>
      <c r="Q7" s="167"/>
      <c r="R7" s="167"/>
      <c r="S7" s="167"/>
    </row>
    <row r="8" spans="1:24" ht="19.5" customHeight="1">
      <c r="A8" s="341" t="s">
        <v>2231</v>
      </c>
      <c r="B8" s="476" t="str">
        <f>IF(ISERROR(VLOOKUP($B$6,BRANCHE2,3,0))=TRUE,"", VLOOKUP($B$6,BRANCHE2,3,0))</f>
        <v>Textiles - Habillement -</v>
      </c>
      <c r="C8" s="477"/>
      <c r="F8" s="230">
        <f t="shared" si="8"/>
        <v>4</v>
      </c>
      <c r="G8" s="230">
        <v>4</v>
      </c>
      <c r="H8" s="230" t="str">
        <f t="shared" si="0"/>
        <v>THC1205</v>
      </c>
      <c r="I8" s="231" t="str">
        <f t="shared" si="1"/>
        <v>إنتاج النسيج/ خيار: تحضير الغزل</v>
      </c>
      <c r="J8" s="232">
        <f t="shared" si="2"/>
        <v>1</v>
      </c>
      <c r="K8" s="232" t="str">
        <f t="shared" si="3"/>
        <v>ش.ت.م.م</v>
      </c>
      <c r="L8" s="232" t="str">
        <f t="shared" si="4"/>
        <v>12 شهرًا</v>
      </c>
      <c r="M8" s="232" t="str">
        <f t="shared" si="5"/>
        <v>الطور الابتدائي</v>
      </c>
      <c r="N8" s="232" t="str">
        <f t="shared" si="6"/>
        <v>ت ت</v>
      </c>
      <c r="O8" s="152">
        <f t="shared" si="7"/>
        <v>0</v>
      </c>
      <c r="P8" s="73"/>
      <c r="Q8" s="167"/>
      <c r="R8" s="167"/>
      <c r="S8" s="167"/>
    </row>
    <row r="9" spans="1:24" ht="19.5" customHeight="1">
      <c r="A9" s="226"/>
      <c r="B9" s="226"/>
      <c r="C9" s="233"/>
      <c r="F9" s="230">
        <f t="shared" si="8"/>
        <v>5</v>
      </c>
      <c r="G9" s="230">
        <v>5</v>
      </c>
      <c r="H9" s="230" t="str">
        <f t="shared" si="0"/>
        <v>THC1206</v>
      </c>
      <c r="I9" s="231" t="str">
        <f t="shared" si="1"/>
        <v>إنتاج النسيج/ خيار: التسدية - التبويش</v>
      </c>
      <c r="J9" s="232">
        <f t="shared" si="2"/>
        <v>1</v>
      </c>
      <c r="K9" s="232" t="str">
        <f t="shared" si="3"/>
        <v>ش.ت.م.م</v>
      </c>
      <c r="L9" s="232" t="str">
        <f t="shared" si="4"/>
        <v>12 شهرًا</v>
      </c>
      <c r="M9" s="232" t="str">
        <f t="shared" si="5"/>
        <v>الطور الابتدائي</v>
      </c>
      <c r="N9" s="232" t="str">
        <f t="shared" si="6"/>
        <v>ت ت</v>
      </c>
      <c r="O9" s="152">
        <f t="shared" si="7"/>
        <v>0</v>
      </c>
      <c r="P9" s="73"/>
      <c r="Q9" s="167"/>
      <c r="R9" s="167"/>
      <c r="S9" s="167"/>
    </row>
    <row r="10" spans="1:24" ht="19.5" customHeight="1">
      <c r="A10" s="468" t="s">
        <v>3920</v>
      </c>
      <c r="B10" s="353"/>
      <c r="C10" s="354"/>
      <c r="F10" s="230">
        <f t="shared" si="8"/>
        <v>6</v>
      </c>
      <c r="G10" s="230">
        <v>6</v>
      </c>
      <c r="H10" s="230" t="str">
        <f t="shared" si="0"/>
        <v>THC1207</v>
      </c>
      <c r="I10" s="231" t="str">
        <f t="shared" si="1"/>
        <v xml:space="preserve">إنتاج النسيج/ خيار:عاقد- مركب </v>
      </c>
      <c r="J10" s="232">
        <f t="shared" si="2"/>
        <v>1</v>
      </c>
      <c r="K10" s="232" t="str">
        <f t="shared" si="3"/>
        <v>ش.ت.م.م</v>
      </c>
      <c r="L10" s="232" t="str">
        <f t="shared" si="4"/>
        <v>12 شهرًا</v>
      </c>
      <c r="M10" s="232" t="str">
        <f t="shared" si="5"/>
        <v>الطور الابتدائي</v>
      </c>
      <c r="N10" s="232" t="str">
        <f t="shared" si="6"/>
        <v>ت ت</v>
      </c>
      <c r="O10" s="152">
        <f t="shared" si="7"/>
        <v>0</v>
      </c>
      <c r="P10" s="73"/>
      <c r="Q10" s="167"/>
      <c r="R10" s="167"/>
      <c r="S10" s="167"/>
    </row>
    <row r="11" spans="1:24" ht="19.5" customHeight="1">
      <c r="A11" s="469"/>
      <c r="B11" s="355"/>
      <c r="C11" s="356"/>
      <c r="F11" s="230">
        <f>IF(H11="","",G10+1)</f>
        <v>7</v>
      </c>
      <c r="G11" s="230">
        <v>7</v>
      </c>
      <c r="H11" s="230" t="str">
        <f t="shared" si="0"/>
        <v>THC1208</v>
      </c>
      <c r="I11" s="231" t="str">
        <f t="shared" si="1"/>
        <v xml:space="preserve">إنتاج النسيج/ خيار: مركب السلسلة   </v>
      </c>
      <c r="J11" s="232">
        <f t="shared" si="2"/>
        <v>1</v>
      </c>
      <c r="K11" s="232" t="str">
        <f t="shared" si="3"/>
        <v>ش.ت.م.م</v>
      </c>
      <c r="L11" s="232" t="str">
        <f t="shared" si="4"/>
        <v>12 شهرًا</v>
      </c>
      <c r="M11" s="232" t="str">
        <f t="shared" si="5"/>
        <v>الطور الابتدائي</v>
      </c>
      <c r="N11" s="232" t="str">
        <f t="shared" si="6"/>
        <v>ت ت</v>
      </c>
      <c r="O11" s="152">
        <f t="shared" si="7"/>
        <v>0</v>
      </c>
      <c r="P11" s="73"/>
      <c r="Q11" s="167"/>
      <c r="R11" s="167"/>
      <c r="S11" s="167"/>
    </row>
    <row r="12" spans="1:24" ht="19.5" customHeight="1">
      <c r="A12" s="357"/>
      <c r="B12" s="355"/>
      <c r="C12" s="358"/>
      <c r="F12" s="230">
        <f t="shared" si="8"/>
        <v>8</v>
      </c>
      <c r="G12" s="230">
        <v>8</v>
      </c>
      <c r="H12" s="230" t="str">
        <f t="shared" si="0"/>
        <v>THC1209</v>
      </c>
      <c r="I12" s="231" t="str">
        <f t="shared" si="1"/>
        <v>منظف و مشحم تجهيزات الغزل</v>
      </c>
      <c r="J12" s="230">
        <f t="shared" si="2"/>
        <v>1</v>
      </c>
      <c r="K12" s="230" t="str">
        <f t="shared" si="3"/>
        <v>ش.ت.م.م</v>
      </c>
      <c r="L12" s="232" t="str">
        <f t="shared" si="4"/>
        <v>12 شهرًا</v>
      </c>
      <c r="M12" s="230" t="str">
        <f t="shared" si="5"/>
        <v>الطور الابتدائي</v>
      </c>
      <c r="N12" s="230" t="str">
        <f t="shared" si="6"/>
        <v>ت ت</v>
      </c>
      <c r="O12" s="152">
        <f t="shared" si="7"/>
        <v>0</v>
      </c>
      <c r="P12" s="234"/>
    </row>
    <row r="13" spans="1:24" ht="19.5" customHeight="1">
      <c r="A13" s="359" t="s">
        <v>3</v>
      </c>
      <c r="B13" s="360" t="str">
        <f>IF(ISERROR(VLOOKUP($D$13,SPECIALITE,3,0))=TRUE,"", VLOOKUP($D$13,SPECIALITE,3,0))</f>
        <v>THC1207</v>
      </c>
      <c r="C13" s="361"/>
      <c r="D13" s="432">
        <v>6</v>
      </c>
      <c r="F13" s="230">
        <f t="shared" si="8"/>
        <v>9</v>
      </c>
      <c r="G13" s="230">
        <v>9</v>
      </c>
      <c r="H13" s="230" t="str">
        <f t="shared" si="0"/>
        <v>THC1210</v>
      </c>
      <c r="I13" s="231" t="str">
        <f t="shared" si="1"/>
        <v>منظف مشحم تجهيزات النسيج</v>
      </c>
      <c r="J13" s="230">
        <f t="shared" si="2"/>
        <v>1</v>
      </c>
      <c r="K13" s="230" t="str">
        <f t="shared" si="3"/>
        <v>ش.ت.م.م</v>
      </c>
      <c r="L13" s="232" t="str">
        <f t="shared" si="4"/>
        <v>12 شهرًا</v>
      </c>
      <c r="M13" s="230" t="str">
        <f t="shared" si="5"/>
        <v>الطور الابتدائي</v>
      </c>
      <c r="N13" s="230" t="str">
        <f t="shared" si="6"/>
        <v>ت ت</v>
      </c>
      <c r="O13" s="152">
        <f t="shared" si="7"/>
        <v>0</v>
      </c>
      <c r="P13" s="236"/>
      <c r="T13" s="236"/>
      <c r="U13" s="236"/>
      <c r="V13" s="236"/>
      <c r="W13" s="236"/>
      <c r="X13" s="236"/>
    </row>
    <row r="14" spans="1:24" ht="19.5" customHeight="1">
      <c r="A14" s="362" t="s">
        <v>4</v>
      </c>
      <c r="B14" s="470" t="str">
        <f>IF(ISERROR(VLOOKUP($D$13,SPECIALITE,4,0))=TRUE,"", VLOOKUP($D$13,SPECIALITE,4,0))</f>
        <v xml:space="preserve">إنتاج النسيج/ خيار:عاقد- مركب </v>
      </c>
      <c r="C14" s="471"/>
      <c r="F14" s="230">
        <f t="shared" si="8"/>
        <v>10</v>
      </c>
      <c r="G14" s="230">
        <v>10</v>
      </c>
      <c r="H14" s="230" t="str">
        <f t="shared" si="0"/>
        <v>THC0701</v>
      </c>
      <c r="I14" s="231" t="str">
        <f t="shared" si="1"/>
        <v>الخـيـاطــة</v>
      </c>
      <c r="J14" s="230">
        <f t="shared" si="2"/>
        <v>2</v>
      </c>
      <c r="K14" s="230" t="str">
        <f t="shared" si="3"/>
        <v>ش.ك.م</v>
      </c>
      <c r="L14" s="232" t="str">
        <f t="shared" si="4"/>
        <v>12 شهرًا</v>
      </c>
      <c r="M14" s="230" t="str">
        <f t="shared" si="5"/>
        <v>نهاية الطور الابتدائي</v>
      </c>
      <c r="N14" s="230" t="str">
        <f t="shared" si="6"/>
        <v>ت ت/ت ح</v>
      </c>
      <c r="O14" s="152">
        <f t="shared" si="7"/>
        <v>0</v>
      </c>
    </row>
    <row r="15" spans="1:24" s="226" customFormat="1" ht="19.5" customHeight="1">
      <c r="A15" s="362" t="s">
        <v>824</v>
      </c>
      <c r="B15" s="478" t="str">
        <f>IF(ISERROR(VLOOKUP($B$13,NOMCFR,2,0))=TRUE,"", VLOOKUP($B$13,NOMCFR,2,0))</f>
        <v>Préparation tissage/Option : Noueur - Rentreur</v>
      </c>
      <c r="C15" s="479"/>
      <c r="F15" s="230">
        <f t="shared" si="8"/>
        <v>11</v>
      </c>
      <c r="G15" s="230">
        <v>11</v>
      </c>
      <c r="H15" s="230" t="str">
        <f t="shared" si="0"/>
        <v>THC0703</v>
      </c>
      <c r="I15" s="231" t="str">
        <f t="shared" si="1"/>
        <v>ميكانيك تصليح آلات الغرز</v>
      </c>
      <c r="J15" s="230">
        <f t="shared" si="2"/>
        <v>2</v>
      </c>
      <c r="K15" s="230" t="str">
        <f t="shared" si="3"/>
        <v>ش.ك.م</v>
      </c>
      <c r="L15" s="232" t="str">
        <f t="shared" si="4"/>
        <v>12 شهرًا</v>
      </c>
      <c r="M15" s="230" t="str">
        <f t="shared" si="5"/>
        <v>الرابعة متوسط</v>
      </c>
      <c r="N15" s="230" t="str">
        <f t="shared" si="6"/>
        <v>ت ت</v>
      </c>
      <c r="O15" s="152">
        <f t="shared" si="7"/>
        <v>0</v>
      </c>
      <c r="T15" s="235"/>
    </row>
    <row r="16" spans="1:24" ht="19.5" customHeight="1">
      <c r="A16" s="359" t="s">
        <v>5</v>
      </c>
      <c r="B16" s="363">
        <f>IF(ISERROR(VLOOKUP($D$13,SPECIALITE,5,0))=TRUE,"", VLOOKUP($D$13,SPECIALITE,5,0))</f>
        <v>1</v>
      </c>
      <c r="C16" s="367">
        <f>IF(ISERROR(VLOOKUP($B$13,NOMCFR,3,0))=TRUE,"", VLOOKUP($B$13,NOMCFR,3,0))</f>
        <v>1</v>
      </c>
      <c r="F16" s="230">
        <f t="shared" si="8"/>
        <v>12</v>
      </c>
      <c r="G16" s="230">
        <v>12</v>
      </c>
      <c r="H16" s="230" t="str">
        <f t="shared" si="0"/>
        <v>THC1211</v>
      </c>
      <c r="I16" s="231" t="str">
        <f t="shared" si="1"/>
        <v>التفصيل الصناعي</v>
      </c>
      <c r="J16" s="230">
        <f t="shared" si="2"/>
        <v>2</v>
      </c>
      <c r="K16" s="230" t="str">
        <f t="shared" si="3"/>
        <v>ش.ك.م</v>
      </c>
      <c r="L16" s="232" t="str">
        <f t="shared" si="4"/>
        <v>12 شهرًا</v>
      </c>
      <c r="M16" s="230" t="str">
        <f t="shared" si="5"/>
        <v>نهاية الطور الابتدائي</v>
      </c>
      <c r="N16" s="230" t="str">
        <f t="shared" si="6"/>
        <v>ت ت</v>
      </c>
      <c r="O16" s="152">
        <f t="shared" si="7"/>
        <v>0</v>
      </c>
      <c r="T16" s="236"/>
    </row>
    <row r="17" spans="1:20" ht="19.5" customHeight="1">
      <c r="A17" s="359" t="s">
        <v>6</v>
      </c>
      <c r="B17" s="363" t="str">
        <f>IF(ISERROR(VLOOKUP($D$13,SPECIALITE,6,0))=TRUE,"", VLOOKUP($D$13,SPECIALITE,6,0))</f>
        <v>ش.ت.م.م</v>
      </c>
      <c r="C17" s="367" t="str">
        <f>IF(ISERROR(VLOOKUP($B$13,NOMCFR,4,0))=TRUE,"", VLOOKUP($B$13,NOMCFR,4,0))</f>
        <v>CFPS</v>
      </c>
      <c r="F17" s="230" t="str">
        <f t="shared" si="8"/>
        <v/>
      </c>
      <c r="G17" s="230">
        <v>13</v>
      </c>
      <c r="H17" s="230" t="str">
        <f t="shared" si="0"/>
        <v/>
      </c>
      <c r="I17" s="231" t="str">
        <f t="shared" si="1"/>
        <v/>
      </c>
      <c r="J17" s="230" t="str">
        <f t="shared" si="2"/>
        <v/>
      </c>
      <c r="K17" s="230" t="str">
        <f t="shared" si="3"/>
        <v/>
      </c>
      <c r="L17" s="232" t="str">
        <f t="shared" si="4"/>
        <v/>
      </c>
      <c r="M17" s="230" t="str">
        <f t="shared" si="5"/>
        <v/>
      </c>
      <c r="N17" s="230" t="str">
        <f t="shared" si="6"/>
        <v/>
      </c>
      <c r="O17" s="152" t="str">
        <f t="shared" si="7"/>
        <v/>
      </c>
    </row>
    <row r="18" spans="1:20" ht="19.5" customHeight="1">
      <c r="A18" s="364" t="s">
        <v>1005</v>
      </c>
      <c r="B18" s="365" t="str">
        <f>IF(ISERROR(VLOOKUP($D$13,SPECIALITE,7,0))=TRUE,"", VLOOKUP($D$13,SPECIALITE,7,0))</f>
        <v>12 شهرًا</v>
      </c>
      <c r="C18" s="367" t="str">
        <f>IF(ISERROR(VLOOKUP($B$13,NOMCFR,5,0))=TRUE,"", VLOOKUP($B$13,NOMCFR,5,0))</f>
        <v>12 mois</v>
      </c>
      <c r="F18" s="230" t="str">
        <f t="shared" si="8"/>
        <v/>
      </c>
      <c r="G18" s="230">
        <v>14</v>
      </c>
      <c r="H18" s="230" t="str">
        <f t="shared" si="0"/>
        <v/>
      </c>
      <c r="I18" s="231" t="str">
        <f t="shared" si="1"/>
        <v/>
      </c>
      <c r="J18" s="230" t="str">
        <f t="shared" si="2"/>
        <v/>
      </c>
      <c r="K18" s="230" t="str">
        <f t="shared" si="3"/>
        <v/>
      </c>
      <c r="L18" s="232" t="str">
        <f t="shared" si="4"/>
        <v/>
      </c>
      <c r="M18" s="230" t="str">
        <f t="shared" si="5"/>
        <v/>
      </c>
      <c r="N18" s="230" t="str">
        <f t="shared" si="6"/>
        <v/>
      </c>
      <c r="O18" s="152" t="str">
        <f t="shared" si="7"/>
        <v/>
      </c>
    </row>
    <row r="19" spans="1:20" ht="19.5" customHeight="1">
      <c r="A19" s="364" t="s">
        <v>8</v>
      </c>
      <c r="B19" s="363" t="str">
        <f>IF(ISERROR(VLOOKUP($D$13,SPECIALITE,8,0))=TRUE,"", VLOOKUP($D$13,SPECIALITE,8,0))</f>
        <v>الطور الابتدائي</v>
      </c>
      <c r="C19" s="367" t="str">
        <f>IF(ISERROR(VLOOKUP($B$13,NOMCFR,6,0))=TRUE,"", VLOOKUP($B$13,NOMCFR,6,0))</f>
        <v>Cycle primaire</v>
      </c>
      <c r="F19" s="230" t="str">
        <f t="shared" si="8"/>
        <v/>
      </c>
      <c r="G19" s="230">
        <v>15</v>
      </c>
      <c r="H19" s="230" t="str">
        <f t="shared" si="0"/>
        <v/>
      </c>
      <c r="I19" s="231" t="str">
        <f t="shared" si="1"/>
        <v/>
      </c>
      <c r="J19" s="230" t="str">
        <f t="shared" si="2"/>
        <v/>
      </c>
      <c r="K19" s="230" t="str">
        <f t="shared" si="3"/>
        <v/>
      </c>
      <c r="L19" s="232" t="str">
        <f t="shared" si="4"/>
        <v/>
      </c>
      <c r="M19" s="230" t="str">
        <f t="shared" si="5"/>
        <v/>
      </c>
      <c r="N19" s="230" t="str">
        <f t="shared" si="6"/>
        <v/>
      </c>
      <c r="O19" s="152" t="str">
        <f t="shared" si="7"/>
        <v/>
      </c>
      <c r="T19" s="236"/>
    </row>
    <row r="20" spans="1:20" ht="19.5" customHeight="1">
      <c r="A20" s="362" t="s">
        <v>10</v>
      </c>
      <c r="B20" s="472">
        <f>IF(ISERROR(VLOOKUP($D$13,SPECIALITE,10,0))=TRUE,"", VLOOKUP($D$13,SPECIALITE,10,0))</f>
        <v>0</v>
      </c>
      <c r="C20" s="473"/>
      <c r="F20" s="230" t="str">
        <f t="shared" si="8"/>
        <v/>
      </c>
      <c r="G20" s="230">
        <v>16</v>
      </c>
      <c r="H20" s="230" t="str">
        <f t="shared" si="0"/>
        <v/>
      </c>
      <c r="I20" s="231" t="str">
        <f t="shared" si="1"/>
        <v/>
      </c>
      <c r="J20" s="230" t="str">
        <f t="shared" si="2"/>
        <v/>
      </c>
      <c r="K20" s="230" t="str">
        <f t="shared" si="3"/>
        <v/>
      </c>
      <c r="L20" s="232" t="str">
        <f t="shared" si="4"/>
        <v/>
      </c>
      <c r="M20" s="230" t="str">
        <f t="shared" si="5"/>
        <v/>
      </c>
      <c r="N20" s="230" t="str">
        <f t="shared" si="6"/>
        <v/>
      </c>
      <c r="O20" s="152" t="str">
        <f t="shared" si="7"/>
        <v/>
      </c>
    </row>
    <row r="21" spans="1:20" ht="19.5" customHeight="1">
      <c r="A21" s="362" t="s">
        <v>829</v>
      </c>
      <c r="B21" s="466">
        <f>IF(ISERROR(VLOOKUP($B$13,NOMCFR,8,0))=TRUE,"", VLOOKUP($B$13,NOMCFR,8,0))</f>
        <v>0</v>
      </c>
      <c r="C21" s="467"/>
      <c r="F21" s="230" t="str">
        <f t="shared" si="8"/>
        <v/>
      </c>
      <c r="G21" s="230">
        <v>17</v>
      </c>
      <c r="H21" s="230" t="str">
        <f t="shared" si="0"/>
        <v/>
      </c>
      <c r="I21" s="231" t="str">
        <f t="shared" si="1"/>
        <v/>
      </c>
      <c r="J21" s="230" t="str">
        <f t="shared" si="2"/>
        <v/>
      </c>
      <c r="K21" s="230" t="str">
        <f t="shared" si="3"/>
        <v/>
      </c>
      <c r="L21" s="232" t="str">
        <f t="shared" si="4"/>
        <v/>
      </c>
      <c r="M21" s="230" t="str">
        <f t="shared" si="5"/>
        <v/>
      </c>
      <c r="N21" s="230" t="str">
        <f t="shared" si="6"/>
        <v/>
      </c>
      <c r="O21" s="152" t="str">
        <f t="shared" si="7"/>
        <v/>
      </c>
    </row>
    <row r="22" spans="1:20" ht="19.5" customHeight="1">
      <c r="A22" s="362" t="s">
        <v>9</v>
      </c>
      <c r="B22" s="366" t="str">
        <f>IF(ISERROR(VLOOKUP($D$13,SPECIALITE,9,0))=TRUE,"", VLOOKUP($D$13,SPECIALITE,9,0))</f>
        <v>ت ت</v>
      </c>
      <c r="C22" s="367" t="str">
        <f>IF(ISERROR(VLOOKUP($B$13,NOMCFR,7,0))=TRUE,"", VLOOKUP($B$13,NOMCFR,7,0))</f>
        <v>FA</v>
      </c>
      <c r="F22" s="230" t="str">
        <f t="shared" si="8"/>
        <v/>
      </c>
      <c r="G22" s="230">
        <v>18</v>
      </c>
      <c r="H22" s="230" t="str">
        <f t="shared" si="0"/>
        <v/>
      </c>
      <c r="I22" s="231" t="str">
        <f t="shared" si="1"/>
        <v/>
      </c>
      <c r="J22" s="230" t="str">
        <f t="shared" si="2"/>
        <v/>
      </c>
      <c r="K22" s="230" t="str">
        <f t="shared" si="3"/>
        <v/>
      </c>
      <c r="L22" s="232" t="str">
        <f t="shared" si="4"/>
        <v/>
      </c>
      <c r="M22" s="230" t="str">
        <f t="shared" si="5"/>
        <v/>
      </c>
      <c r="N22" s="230" t="str">
        <f t="shared" si="6"/>
        <v/>
      </c>
      <c r="O22" s="152" t="str">
        <f t="shared" si="7"/>
        <v/>
      </c>
    </row>
    <row r="23" spans="1:20" ht="19.5" customHeight="1">
      <c r="F23" s="230" t="str">
        <f t="shared" si="8"/>
        <v/>
      </c>
      <c r="G23" s="230">
        <v>19</v>
      </c>
      <c r="H23" s="230" t="str">
        <f t="shared" si="0"/>
        <v/>
      </c>
      <c r="I23" s="231" t="str">
        <f t="shared" si="1"/>
        <v/>
      </c>
      <c r="J23" s="230" t="str">
        <f t="shared" si="2"/>
        <v/>
      </c>
      <c r="K23" s="230" t="str">
        <f t="shared" si="3"/>
        <v/>
      </c>
      <c r="L23" s="232" t="str">
        <f t="shared" si="4"/>
        <v/>
      </c>
      <c r="M23" s="230" t="str">
        <f t="shared" si="5"/>
        <v/>
      </c>
      <c r="N23" s="230" t="str">
        <f t="shared" si="6"/>
        <v/>
      </c>
      <c r="O23" s="152" t="str">
        <f t="shared" si="7"/>
        <v/>
      </c>
      <c r="P23" s="236"/>
    </row>
    <row r="24" spans="1:20" s="226" customFormat="1" ht="19.5" customHeight="1">
      <c r="A24" s="167"/>
      <c r="B24" s="167"/>
      <c r="C24" s="167"/>
      <c r="F24" s="230" t="str">
        <f t="shared" si="8"/>
        <v/>
      </c>
      <c r="G24" s="230">
        <v>20</v>
      </c>
      <c r="H24" s="230" t="str">
        <f t="shared" si="0"/>
        <v/>
      </c>
      <c r="I24" s="231" t="str">
        <f t="shared" si="1"/>
        <v/>
      </c>
      <c r="J24" s="230" t="str">
        <f t="shared" si="2"/>
        <v/>
      </c>
      <c r="K24" s="230" t="str">
        <f t="shared" si="3"/>
        <v/>
      </c>
      <c r="L24" s="232" t="str">
        <f t="shared" si="4"/>
        <v/>
      </c>
      <c r="M24" s="230" t="str">
        <f t="shared" si="5"/>
        <v/>
      </c>
      <c r="N24" s="230" t="str">
        <f t="shared" si="6"/>
        <v/>
      </c>
      <c r="O24" s="152" t="str">
        <f t="shared" si="7"/>
        <v/>
      </c>
      <c r="P24" s="235"/>
    </row>
    <row r="25" spans="1:20" ht="19.5" customHeight="1">
      <c r="F25" s="230" t="str">
        <f>IF(H25="","",G24+1)</f>
        <v/>
      </c>
      <c r="G25" s="230">
        <v>21</v>
      </c>
      <c r="H25" s="230" t="str">
        <f t="shared" si="0"/>
        <v/>
      </c>
      <c r="I25" s="231" t="str">
        <f t="shared" si="1"/>
        <v/>
      </c>
      <c r="J25" s="230" t="str">
        <f t="shared" si="2"/>
        <v/>
      </c>
      <c r="K25" s="230" t="str">
        <f t="shared" si="3"/>
        <v/>
      </c>
      <c r="L25" s="232" t="str">
        <f t="shared" si="4"/>
        <v/>
      </c>
      <c r="M25" s="230" t="str">
        <f t="shared" si="5"/>
        <v/>
      </c>
      <c r="N25" s="230" t="str">
        <f t="shared" si="6"/>
        <v/>
      </c>
      <c r="O25" s="152" t="str">
        <f t="shared" si="7"/>
        <v/>
      </c>
      <c r="P25" s="236"/>
    </row>
    <row r="26" spans="1:20" s="226" customFormat="1" ht="19.5" customHeight="1">
      <c r="F26" s="230" t="str">
        <f t="shared" si="8"/>
        <v/>
      </c>
      <c r="G26" s="230">
        <v>22</v>
      </c>
      <c r="H26" s="230" t="str">
        <f t="shared" si="0"/>
        <v/>
      </c>
      <c r="I26" s="231" t="str">
        <f t="shared" si="1"/>
        <v/>
      </c>
      <c r="J26" s="230" t="str">
        <f t="shared" si="2"/>
        <v/>
      </c>
      <c r="K26" s="230" t="str">
        <f t="shared" si="3"/>
        <v/>
      </c>
      <c r="L26" s="232" t="str">
        <f t="shared" si="4"/>
        <v/>
      </c>
      <c r="M26" s="230" t="str">
        <f t="shared" si="5"/>
        <v/>
      </c>
      <c r="N26" s="230" t="str">
        <f t="shared" si="6"/>
        <v/>
      </c>
      <c r="O26" s="152" t="str">
        <f t="shared" si="7"/>
        <v/>
      </c>
      <c r="P26" s="235"/>
    </row>
    <row r="27" spans="1:20" s="226" customFormat="1" ht="19.5" customHeight="1">
      <c r="A27" s="235"/>
      <c r="B27" s="235"/>
      <c r="C27" s="235"/>
      <c r="F27" s="230" t="str">
        <f t="shared" si="8"/>
        <v/>
      </c>
      <c r="G27" s="230">
        <v>23</v>
      </c>
      <c r="H27" s="230" t="str">
        <f t="shared" si="0"/>
        <v/>
      </c>
      <c r="I27" s="231" t="str">
        <f t="shared" si="1"/>
        <v/>
      </c>
      <c r="J27" s="230" t="str">
        <f t="shared" si="2"/>
        <v/>
      </c>
      <c r="K27" s="230" t="str">
        <f t="shared" si="3"/>
        <v/>
      </c>
      <c r="L27" s="232" t="str">
        <f t="shared" si="4"/>
        <v/>
      </c>
      <c r="M27" s="230" t="str">
        <f t="shared" si="5"/>
        <v/>
      </c>
      <c r="N27" s="230" t="str">
        <f t="shared" si="6"/>
        <v/>
      </c>
      <c r="O27" s="152" t="str">
        <f t="shared" si="7"/>
        <v/>
      </c>
      <c r="P27" s="235"/>
    </row>
    <row r="28" spans="1:20" s="226" customFormat="1" ht="19.5" customHeight="1">
      <c r="A28" s="235"/>
      <c r="B28" s="235"/>
      <c r="C28" s="235"/>
      <c r="F28" s="230" t="str">
        <f t="shared" si="8"/>
        <v/>
      </c>
      <c r="G28" s="230">
        <v>24</v>
      </c>
      <c r="H28" s="230" t="str">
        <f t="shared" si="0"/>
        <v/>
      </c>
      <c r="I28" s="231" t="str">
        <f t="shared" si="1"/>
        <v/>
      </c>
      <c r="J28" s="230" t="str">
        <f t="shared" si="2"/>
        <v/>
      </c>
      <c r="K28" s="230" t="str">
        <f t="shared" si="3"/>
        <v/>
      </c>
      <c r="L28" s="232" t="str">
        <f t="shared" si="4"/>
        <v/>
      </c>
      <c r="M28" s="230" t="str">
        <f t="shared" si="5"/>
        <v/>
      </c>
      <c r="N28" s="230" t="str">
        <f t="shared" si="6"/>
        <v/>
      </c>
      <c r="O28" s="152" t="str">
        <f t="shared" si="7"/>
        <v/>
      </c>
      <c r="P28" s="235"/>
    </row>
    <row r="29" spans="1:20" s="226" customFormat="1" ht="19.5" customHeight="1">
      <c r="A29" s="235"/>
      <c r="B29" s="235"/>
      <c r="C29" s="235"/>
      <c r="F29" s="230" t="str">
        <f t="shared" si="8"/>
        <v/>
      </c>
      <c r="G29" s="230">
        <v>25</v>
      </c>
      <c r="H29" s="230" t="str">
        <f t="shared" si="0"/>
        <v/>
      </c>
      <c r="I29" s="231" t="str">
        <f t="shared" si="1"/>
        <v/>
      </c>
      <c r="J29" s="230" t="str">
        <f t="shared" si="2"/>
        <v/>
      </c>
      <c r="K29" s="230" t="str">
        <f t="shared" si="3"/>
        <v/>
      </c>
      <c r="L29" s="232" t="str">
        <f t="shared" si="4"/>
        <v/>
      </c>
      <c r="M29" s="230" t="str">
        <f t="shared" si="5"/>
        <v/>
      </c>
      <c r="N29" s="230" t="str">
        <f t="shared" si="6"/>
        <v/>
      </c>
      <c r="O29" s="152" t="str">
        <f t="shared" si="7"/>
        <v/>
      </c>
      <c r="P29" s="235"/>
    </row>
    <row r="30" spans="1:20" s="226" customFormat="1" ht="19.5" customHeight="1">
      <c r="A30" s="235"/>
      <c r="B30" s="235"/>
      <c r="C30" s="235"/>
      <c r="F30" s="230" t="str">
        <f t="shared" si="8"/>
        <v/>
      </c>
      <c r="G30" s="230">
        <v>26</v>
      </c>
      <c r="H30" s="230" t="str">
        <f t="shared" si="0"/>
        <v/>
      </c>
      <c r="I30" s="231" t="str">
        <f t="shared" si="1"/>
        <v/>
      </c>
      <c r="J30" s="230" t="str">
        <f t="shared" si="2"/>
        <v/>
      </c>
      <c r="K30" s="230" t="str">
        <f t="shared" si="3"/>
        <v/>
      </c>
      <c r="L30" s="232" t="str">
        <f t="shared" si="4"/>
        <v/>
      </c>
      <c r="M30" s="230" t="str">
        <f t="shared" si="5"/>
        <v/>
      </c>
      <c r="N30" s="230" t="str">
        <f t="shared" si="6"/>
        <v/>
      </c>
      <c r="O30" s="152" t="str">
        <f t="shared" si="7"/>
        <v/>
      </c>
      <c r="P30" s="235"/>
    </row>
    <row r="31" spans="1:20" s="226" customFormat="1" ht="19.5" customHeight="1">
      <c r="A31" s="235"/>
      <c r="B31" s="235"/>
      <c r="C31" s="235"/>
      <c r="F31" s="230" t="str">
        <f t="shared" si="8"/>
        <v/>
      </c>
      <c r="G31" s="230">
        <v>27</v>
      </c>
      <c r="H31" s="230" t="str">
        <f t="shared" si="0"/>
        <v/>
      </c>
      <c r="I31" s="231" t="str">
        <f t="shared" si="1"/>
        <v/>
      </c>
      <c r="J31" s="230" t="str">
        <f t="shared" si="2"/>
        <v/>
      </c>
      <c r="K31" s="230" t="str">
        <f t="shared" si="3"/>
        <v/>
      </c>
      <c r="L31" s="232" t="str">
        <f t="shared" si="4"/>
        <v/>
      </c>
      <c r="M31" s="230" t="str">
        <f t="shared" si="5"/>
        <v/>
      </c>
      <c r="N31" s="230" t="str">
        <f t="shared" si="6"/>
        <v/>
      </c>
      <c r="O31" s="152" t="str">
        <f t="shared" si="7"/>
        <v/>
      </c>
      <c r="P31" s="235"/>
    </row>
    <row r="32" spans="1:20" s="226" customFormat="1" ht="19.5" customHeight="1">
      <c r="A32" s="235"/>
      <c r="B32" s="235"/>
      <c r="C32" s="235"/>
      <c r="F32" s="230" t="str">
        <f t="shared" si="8"/>
        <v/>
      </c>
      <c r="G32" s="230">
        <v>28</v>
      </c>
      <c r="H32" s="230" t="str">
        <f t="shared" si="0"/>
        <v/>
      </c>
      <c r="I32" s="231" t="str">
        <f t="shared" si="1"/>
        <v/>
      </c>
      <c r="J32" s="230" t="str">
        <f t="shared" si="2"/>
        <v/>
      </c>
      <c r="K32" s="230" t="str">
        <f t="shared" si="3"/>
        <v/>
      </c>
      <c r="L32" s="232" t="str">
        <f t="shared" si="4"/>
        <v/>
      </c>
      <c r="M32" s="230" t="str">
        <f t="shared" si="5"/>
        <v/>
      </c>
      <c r="N32" s="230" t="str">
        <f t="shared" si="6"/>
        <v/>
      </c>
      <c r="O32" s="152" t="str">
        <f t="shared" si="7"/>
        <v/>
      </c>
      <c r="P32" s="235"/>
    </row>
    <row r="33" spans="1:16" s="226" customFormat="1" ht="19.5" customHeight="1">
      <c r="A33" s="235"/>
      <c r="B33" s="235"/>
      <c r="C33" s="235"/>
      <c r="F33" s="230" t="str">
        <f t="shared" si="8"/>
        <v/>
      </c>
      <c r="G33" s="230">
        <v>29</v>
      </c>
      <c r="H33" s="230" t="str">
        <f t="shared" si="0"/>
        <v/>
      </c>
      <c r="I33" s="231" t="str">
        <f t="shared" si="1"/>
        <v/>
      </c>
      <c r="J33" s="230" t="str">
        <f t="shared" si="2"/>
        <v/>
      </c>
      <c r="K33" s="230" t="str">
        <f t="shared" si="3"/>
        <v/>
      </c>
      <c r="L33" s="232" t="str">
        <f t="shared" si="4"/>
        <v/>
      </c>
      <c r="M33" s="230" t="str">
        <f t="shared" si="5"/>
        <v/>
      </c>
      <c r="N33" s="230" t="str">
        <f t="shared" si="6"/>
        <v/>
      </c>
      <c r="O33" s="152" t="str">
        <f t="shared" si="7"/>
        <v/>
      </c>
      <c r="P33" s="235"/>
    </row>
    <row r="34" spans="1:16" s="226" customFormat="1" ht="19.5" customHeight="1">
      <c r="A34" s="235"/>
      <c r="B34" s="235"/>
      <c r="C34" s="235"/>
      <c r="F34" s="230" t="str">
        <f t="shared" si="8"/>
        <v/>
      </c>
      <c r="G34" s="230">
        <v>30</v>
      </c>
      <c r="H34" s="230" t="str">
        <f t="shared" si="0"/>
        <v/>
      </c>
      <c r="I34" s="231" t="str">
        <f t="shared" si="1"/>
        <v/>
      </c>
      <c r="J34" s="230" t="str">
        <f t="shared" si="2"/>
        <v/>
      </c>
      <c r="K34" s="230" t="str">
        <f t="shared" si="3"/>
        <v/>
      </c>
      <c r="L34" s="232" t="str">
        <f t="shared" si="4"/>
        <v/>
      </c>
      <c r="M34" s="230" t="str">
        <f t="shared" si="5"/>
        <v/>
      </c>
      <c r="N34" s="230" t="str">
        <f t="shared" si="6"/>
        <v/>
      </c>
      <c r="O34" s="152" t="str">
        <f t="shared" si="7"/>
        <v/>
      </c>
      <c r="P34" s="235"/>
    </row>
    <row r="35" spans="1:16" s="226" customFormat="1" ht="19.5" customHeight="1">
      <c r="A35" s="235"/>
      <c r="B35" s="235"/>
      <c r="C35" s="235"/>
      <c r="F35" s="230" t="str">
        <f t="shared" si="8"/>
        <v/>
      </c>
      <c r="G35" s="230">
        <v>31</v>
      </c>
      <c r="H35" s="230" t="str">
        <f t="shared" si="0"/>
        <v/>
      </c>
      <c r="I35" s="231" t="str">
        <f t="shared" si="1"/>
        <v/>
      </c>
      <c r="J35" s="230" t="str">
        <f t="shared" si="2"/>
        <v/>
      </c>
      <c r="K35" s="230" t="str">
        <f t="shared" si="3"/>
        <v/>
      </c>
      <c r="L35" s="232" t="str">
        <f t="shared" si="4"/>
        <v/>
      </c>
      <c r="M35" s="230" t="str">
        <f t="shared" si="5"/>
        <v/>
      </c>
      <c r="N35" s="230" t="str">
        <f t="shared" si="6"/>
        <v/>
      </c>
      <c r="O35" s="152" t="str">
        <f t="shared" si="7"/>
        <v/>
      </c>
      <c r="P35" s="235"/>
    </row>
    <row r="36" spans="1:16" s="226" customFormat="1" ht="19.5" customHeight="1">
      <c r="A36" s="235"/>
      <c r="B36" s="235"/>
      <c r="C36" s="235"/>
      <c r="F36" s="230" t="str">
        <f t="shared" si="8"/>
        <v/>
      </c>
      <c r="G36" s="230">
        <v>32</v>
      </c>
      <c r="H36" s="230" t="str">
        <f t="shared" si="0"/>
        <v/>
      </c>
      <c r="I36" s="231" t="str">
        <f t="shared" si="1"/>
        <v/>
      </c>
      <c r="J36" s="230" t="str">
        <f t="shared" si="2"/>
        <v/>
      </c>
      <c r="K36" s="230" t="str">
        <f t="shared" si="3"/>
        <v/>
      </c>
      <c r="L36" s="232" t="str">
        <f t="shared" si="4"/>
        <v/>
      </c>
      <c r="M36" s="230" t="str">
        <f t="shared" si="5"/>
        <v/>
      </c>
      <c r="N36" s="230" t="str">
        <f t="shared" si="6"/>
        <v/>
      </c>
      <c r="O36" s="152" t="str">
        <f t="shared" si="7"/>
        <v/>
      </c>
      <c r="P36" s="235"/>
    </row>
    <row r="37" spans="1:16" s="226" customFormat="1" ht="19.5" customHeight="1">
      <c r="F37" s="230" t="str">
        <f t="shared" si="8"/>
        <v/>
      </c>
      <c r="G37" s="230">
        <v>33</v>
      </c>
      <c r="H37" s="230" t="str">
        <f t="shared" ref="H37:H66" si="9">IF(ISERROR(VLOOKUP($G37&amp;$B$6,NOMCAR,5,FALSE))=TRUE,"",VLOOKUP($G37&amp;$B$6,NOMCAR,5,FALSE))</f>
        <v/>
      </c>
      <c r="I37" s="231" t="str">
        <f t="shared" ref="I37:I66" si="10">IF(ISERROR(VLOOKUP($G37&amp;$B$6,NOMCAR,6,FALSE))=TRUE,"",VLOOKUP($G37&amp;$B$6,NOMCAR,6,FALSE))</f>
        <v/>
      </c>
      <c r="J37" s="230" t="str">
        <f t="shared" ref="J37:J66" si="11">IF(ISERROR(VLOOKUP($G37&amp;$B$6,NOMCAR,7,FALSE))=TRUE,"",VLOOKUP($G37&amp;$B$6,NOMCAR,7,FALSE))</f>
        <v/>
      </c>
      <c r="K37" s="230" t="str">
        <f t="shared" ref="K37:K66" si="12">IF(ISERROR(VLOOKUP($G37&amp;$B$6,NOMCAR,8,FALSE))=TRUE,"",VLOOKUP($G37&amp;$B$6,NOMCAR,8,FALSE))</f>
        <v/>
      </c>
      <c r="L37" s="232" t="str">
        <f t="shared" ref="L37:L66" si="13">IF(ISERROR(VLOOKUP($G37&amp;$B$6,NOMCAR,9,FALSE))=TRUE,"",VLOOKUP($G37&amp;$B$6,NOMCAR,9,FALSE))</f>
        <v/>
      </c>
      <c r="M37" s="230" t="str">
        <f t="shared" ref="M37:M66" si="14">IF(ISERROR(VLOOKUP($G37&amp;$B$6,NOMCAR,10,FALSE))=TRUE,"",VLOOKUP($G37&amp;$B$6,NOMCAR,10,FALSE))</f>
        <v/>
      </c>
      <c r="N37" s="230" t="str">
        <f t="shared" ref="N37:N66" si="15">IF(ISERROR(VLOOKUP($G37&amp;$B$6,NOMCAR,11,FALSE))=TRUE,"",VLOOKUP($G37&amp;$B$6,NOMCAR,11,FALSE))</f>
        <v/>
      </c>
      <c r="O37" s="152" t="str">
        <f t="shared" ref="O37:O66" si="16">IF(ISERROR(VLOOKUP($G37&amp;$B$6,NOMCAR,12,FALSE))=TRUE,"",VLOOKUP($G37&amp;$B$6,NOMCAR,12,FALSE))</f>
        <v/>
      </c>
    </row>
    <row r="38" spans="1:16" s="226" customFormat="1" ht="19.5" customHeight="1">
      <c r="F38" s="230" t="str">
        <f t="shared" si="8"/>
        <v/>
      </c>
      <c r="G38" s="230">
        <v>34</v>
      </c>
      <c r="H38" s="230" t="str">
        <f t="shared" si="9"/>
        <v/>
      </c>
      <c r="I38" s="231" t="str">
        <f t="shared" si="10"/>
        <v/>
      </c>
      <c r="J38" s="230" t="str">
        <f t="shared" si="11"/>
        <v/>
      </c>
      <c r="K38" s="230" t="str">
        <f t="shared" si="12"/>
        <v/>
      </c>
      <c r="L38" s="232" t="str">
        <f t="shared" si="13"/>
        <v/>
      </c>
      <c r="M38" s="230" t="str">
        <f t="shared" si="14"/>
        <v/>
      </c>
      <c r="N38" s="230" t="str">
        <f t="shared" si="15"/>
        <v/>
      </c>
      <c r="O38" s="152" t="str">
        <f t="shared" si="16"/>
        <v/>
      </c>
    </row>
    <row r="39" spans="1:16" s="226" customFormat="1" ht="19.5" customHeight="1">
      <c r="F39" s="230" t="str">
        <f t="shared" si="8"/>
        <v/>
      </c>
      <c r="G39" s="230">
        <v>35</v>
      </c>
      <c r="H39" s="230" t="str">
        <f t="shared" si="9"/>
        <v/>
      </c>
      <c r="I39" s="231" t="str">
        <f t="shared" si="10"/>
        <v/>
      </c>
      <c r="J39" s="230" t="str">
        <f t="shared" si="11"/>
        <v/>
      </c>
      <c r="K39" s="230" t="str">
        <f t="shared" si="12"/>
        <v/>
      </c>
      <c r="L39" s="232" t="str">
        <f t="shared" si="13"/>
        <v/>
      </c>
      <c r="M39" s="230" t="str">
        <f t="shared" si="14"/>
        <v/>
      </c>
      <c r="N39" s="230" t="str">
        <f t="shared" si="15"/>
        <v/>
      </c>
      <c r="O39" s="153" t="str">
        <f t="shared" si="16"/>
        <v/>
      </c>
    </row>
    <row r="40" spans="1:16" s="226" customFormat="1" ht="19.5" customHeight="1">
      <c r="F40" s="230" t="str">
        <f t="shared" si="8"/>
        <v/>
      </c>
      <c r="G40" s="230">
        <v>36</v>
      </c>
      <c r="H40" s="230" t="str">
        <f t="shared" si="9"/>
        <v/>
      </c>
      <c r="I40" s="231" t="str">
        <f t="shared" si="10"/>
        <v/>
      </c>
      <c r="J40" s="230" t="str">
        <f t="shared" si="11"/>
        <v/>
      </c>
      <c r="K40" s="230" t="str">
        <f t="shared" si="12"/>
        <v/>
      </c>
      <c r="L40" s="232" t="str">
        <f t="shared" si="13"/>
        <v/>
      </c>
      <c r="M40" s="230" t="str">
        <f t="shared" si="14"/>
        <v/>
      </c>
      <c r="N40" s="230" t="str">
        <f t="shared" si="15"/>
        <v/>
      </c>
      <c r="O40" s="153" t="str">
        <f t="shared" si="16"/>
        <v/>
      </c>
    </row>
    <row r="41" spans="1:16" s="226" customFormat="1" ht="19.5" customHeight="1">
      <c r="F41" s="230" t="str">
        <f t="shared" si="8"/>
        <v/>
      </c>
      <c r="G41" s="230">
        <v>37</v>
      </c>
      <c r="H41" s="230" t="str">
        <f t="shared" si="9"/>
        <v/>
      </c>
      <c r="I41" s="231" t="str">
        <f t="shared" si="10"/>
        <v/>
      </c>
      <c r="J41" s="230" t="str">
        <f t="shared" si="11"/>
        <v/>
      </c>
      <c r="K41" s="230" t="str">
        <f t="shared" si="12"/>
        <v/>
      </c>
      <c r="L41" s="232" t="str">
        <f t="shared" si="13"/>
        <v/>
      </c>
      <c r="M41" s="230" t="str">
        <f t="shared" si="14"/>
        <v/>
      </c>
      <c r="N41" s="230" t="str">
        <f t="shared" si="15"/>
        <v/>
      </c>
      <c r="O41" s="153" t="str">
        <f t="shared" si="16"/>
        <v/>
      </c>
    </row>
    <row r="42" spans="1:16" s="226" customFormat="1" ht="19.5" customHeight="1">
      <c r="F42" s="230" t="str">
        <f t="shared" si="8"/>
        <v/>
      </c>
      <c r="G42" s="230">
        <v>38</v>
      </c>
      <c r="H42" s="230" t="str">
        <f t="shared" si="9"/>
        <v/>
      </c>
      <c r="I42" s="231" t="str">
        <f t="shared" si="10"/>
        <v/>
      </c>
      <c r="J42" s="230" t="str">
        <f t="shared" si="11"/>
        <v/>
      </c>
      <c r="K42" s="230" t="str">
        <f t="shared" si="12"/>
        <v/>
      </c>
      <c r="L42" s="232" t="str">
        <f t="shared" si="13"/>
        <v/>
      </c>
      <c r="M42" s="230" t="str">
        <f t="shared" si="14"/>
        <v/>
      </c>
      <c r="N42" s="230" t="str">
        <f t="shared" si="15"/>
        <v/>
      </c>
      <c r="O42" s="153" t="str">
        <f t="shared" si="16"/>
        <v/>
      </c>
    </row>
    <row r="43" spans="1:16" s="226" customFormat="1" ht="19.5" customHeight="1">
      <c r="F43" s="230" t="str">
        <f t="shared" si="8"/>
        <v/>
      </c>
      <c r="G43" s="230">
        <v>39</v>
      </c>
      <c r="H43" s="230" t="str">
        <f t="shared" si="9"/>
        <v/>
      </c>
      <c r="I43" s="231" t="str">
        <f t="shared" si="10"/>
        <v/>
      </c>
      <c r="J43" s="230" t="str">
        <f t="shared" si="11"/>
        <v/>
      </c>
      <c r="K43" s="230" t="str">
        <f t="shared" si="12"/>
        <v/>
      </c>
      <c r="L43" s="232" t="str">
        <f t="shared" si="13"/>
        <v/>
      </c>
      <c r="M43" s="230" t="str">
        <f t="shared" si="14"/>
        <v/>
      </c>
      <c r="N43" s="230" t="str">
        <f t="shared" si="15"/>
        <v/>
      </c>
      <c r="O43" s="153" t="str">
        <f t="shared" si="16"/>
        <v/>
      </c>
    </row>
    <row r="44" spans="1:16" s="226" customFormat="1" ht="19.5" customHeight="1">
      <c r="F44" s="230" t="str">
        <f t="shared" si="8"/>
        <v/>
      </c>
      <c r="G44" s="230">
        <v>40</v>
      </c>
      <c r="H44" s="230" t="str">
        <f t="shared" si="9"/>
        <v/>
      </c>
      <c r="I44" s="231" t="str">
        <f t="shared" si="10"/>
        <v/>
      </c>
      <c r="J44" s="230" t="str">
        <f t="shared" si="11"/>
        <v/>
      </c>
      <c r="K44" s="230" t="str">
        <f t="shared" si="12"/>
        <v/>
      </c>
      <c r="L44" s="232" t="str">
        <f t="shared" si="13"/>
        <v/>
      </c>
      <c r="M44" s="230" t="str">
        <f t="shared" si="14"/>
        <v/>
      </c>
      <c r="N44" s="230" t="str">
        <f t="shared" si="15"/>
        <v/>
      </c>
      <c r="O44" s="153" t="str">
        <f t="shared" si="16"/>
        <v/>
      </c>
    </row>
    <row r="45" spans="1:16" s="226" customFormat="1" ht="19.5" customHeight="1">
      <c r="F45" s="230" t="str">
        <f t="shared" si="8"/>
        <v/>
      </c>
      <c r="G45" s="230">
        <v>41</v>
      </c>
      <c r="H45" s="230" t="str">
        <f t="shared" si="9"/>
        <v/>
      </c>
      <c r="I45" s="231" t="str">
        <f t="shared" si="10"/>
        <v/>
      </c>
      <c r="J45" s="230" t="str">
        <f t="shared" si="11"/>
        <v/>
      </c>
      <c r="K45" s="230" t="str">
        <f t="shared" si="12"/>
        <v/>
      </c>
      <c r="L45" s="232" t="str">
        <f t="shared" si="13"/>
        <v/>
      </c>
      <c r="M45" s="230" t="str">
        <f t="shared" si="14"/>
        <v/>
      </c>
      <c r="N45" s="230" t="str">
        <f t="shared" si="15"/>
        <v/>
      </c>
      <c r="O45" s="153" t="str">
        <f t="shared" si="16"/>
        <v/>
      </c>
    </row>
    <row r="46" spans="1:16" s="226" customFormat="1" ht="19.5" customHeight="1">
      <c r="F46" s="230" t="str">
        <f t="shared" si="8"/>
        <v/>
      </c>
      <c r="G46" s="230">
        <v>42</v>
      </c>
      <c r="H46" s="230" t="str">
        <f t="shared" si="9"/>
        <v/>
      </c>
      <c r="I46" s="231" t="str">
        <f t="shared" si="10"/>
        <v/>
      </c>
      <c r="J46" s="230" t="str">
        <f t="shared" si="11"/>
        <v/>
      </c>
      <c r="K46" s="230" t="str">
        <f t="shared" si="12"/>
        <v/>
      </c>
      <c r="L46" s="232" t="str">
        <f t="shared" si="13"/>
        <v/>
      </c>
      <c r="M46" s="230" t="str">
        <f t="shared" si="14"/>
        <v/>
      </c>
      <c r="N46" s="230" t="str">
        <f t="shared" si="15"/>
        <v/>
      </c>
      <c r="O46" s="153" t="str">
        <f t="shared" si="16"/>
        <v/>
      </c>
    </row>
    <row r="47" spans="1:16" s="226" customFormat="1" ht="19.5" customHeight="1">
      <c r="F47" s="230" t="str">
        <f t="shared" si="8"/>
        <v/>
      </c>
      <c r="G47" s="230">
        <v>43</v>
      </c>
      <c r="H47" s="230" t="str">
        <f t="shared" si="9"/>
        <v/>
      </c>
      <c r="I47" s="231" t="str">
        <f t="shared" si="10"/>
        <v/>
      </c>
      <c r="J47" s="230" t="str">
        <f t="shared" si="11"/>
        <v/>
      </c>
      <c r="K47" s="230" t="str">
        <f t="shared" si="12"/>
        <v/>
      </c>
      <c r="L47" s="232" t="str">
        <f t="shared" si="13"/>
        <v/>
      </c>
      <c r="M47" s="230" t="str">
        <f t="shared" si="14"/>
        <v/>
      </c>
      <c r="N47" s="230" t="str">
        <f t="shared" si="15"/>
        <v/>
      </c>
      <c r="O47" s="153" t="str">
        <f t="shared" si="16"/>
        <v/>
      </c>
    </row>
    <row r="48" spans="1:16" s="226" customFormat="1" ht="19.5" customHeight="1">
      <c r="F48" s="230" t="str">
        <f t="shared" si="8"/>
        <v/>
      </c>
      <c r="G48" s="230">
        <v>44</v>
      </c>
      <c r="H48" s="230" t="str">
        <f t="shared" si="9"/>
        <v/>
      </c>
      <c r="I48" s="231" t="str">
        <f t="shared" si="10"/>
        <v/>
      </c>
      <c r="J48" s="230" t="str">
        <f t="shared" si="11"/>
        <v/>
      </c>
      <c r="K48" s="230" t="str">
        <f t="shared" si="12"/>
        <v/>
      </c>
      <c r="L48" s="232" t="str">
        <f t="shared" si="13"/>
        <v/>
      </c>
      <c r="M48" s="230" t="str">
        <f t="shared" si="14"/>
        <v/>
      </c>
      <c r="N48" s="230" t="str">
        <f t="shared" si="15"/>
        <v/>
      </c>
      <c r="O48" s="153" t="str">
        <f t="shared" si="16"/>
        <v/>
      </c>
    </row>
    <row r="49" spans="6:15" s="226" customFormat="1" ht="19.5" customHeight="1">
      <c r="F49" s="230" t="str">
        <f t="shared" si="8"/>
        <v/>
      </c>
      <c r="G49" s="230">
        <v>45</v>
      </c>
      <c r="H49" s="230" t="str">
        <f t="shared" si="9"/>
        <v/>
      </c>
      <c r="I49" s="231" t="str">
        <f t="shared" si="10"/>
        <v/>
      </c>
      <c r="J49" s="230" t="str">
        <f t="shared" si="11"/>
        <v/>
      </c>
      <c r="K49" s="230" t="str">
        <f t="shared" si="12"/>
        <v/>
      </c>
      <c r="L49" s="232" t="str">
        <f t="shared" si="13"/>
        <v/>
      </c>
      <c r="M49" s="230" t="str">
        <f t="shared" si="14"/>
        <v/>
      </c>
      <c r="N49" s="230" t="str">
        <f t="shared" si="15"/>
        <v/>
      </c>
      <c r="O49" s="153" t="str">
        <f t="shared" si="16"/>
        <v/>
      </c>
    </row>
    <row r="50" spans="6:15" s="226" customFormat="1" ht="19.5" customHeight="1">
      <c r="F50" s="230" t="str">
        <f t="shared" si="8"/>
        <v/>
      </c>
      <c r="G50" s="230">
        <v>46</v>
      </c>
      <c r="H50" s="230" t="str">
        <f t="shared" si="9"/>
        <v/>
      </c>
      <c r="I50" s="231" t="str">
        <f t="shared" si="10"/>
        <v/>
      </c>
      <c r="J50" s="230" t="str">
        <f t="shared" si="11"/>
        <v/>
      </c>
      <c r="K50" s="230" t="str">
        <f t="shared" si="12"/>
        <v/>
      </c>
      <c r="L50" s="232" t="str">
        <f t="shared" si="13"/>
        <v/>
      </c>
      <c r="M50" s="230" t="str">
        <f t="shared" si="14"/>
        <v/>
      </c>
      <c r="N50" s="230" t="str">
        <f t="shared" si="15"/>
        <v/>
      </c>
      <c r="O50" s="153" t="str">
        <f t="shared" si="16"/>
        <v/>
      </c>
    </row>
    <row r="51" spans="6:15" s="226" customFormat="1" ht="19.5" customHeight="1">
      <c r="F51" s="230" t="str">
        <f t="shared" si="8"/>
        <v/>
      </c>
      <c r="G51" s="230">
        <v>47</v>
      </c>
      <c r="H51" s="230" t="str">
        <f t="shared" si="9"/>
        <v/>
      </c>
      <c r="I51" s="231" t="str">
        <f t="shared" si="10"/>
        <v/>
      </c>
      <c r="J51" s="230" t="str">
        <f t="shared" si="11"/>
        <v/>
      </c>
      <c r="K51" s="230" t="str">
        <f t="shared" si="12"/>
        <v/>
      </c>
      <c r="L51" s="232" t="str">
        <f t="shared" si="13"/>
        <v/>
      </c>
      <c r="M51" s="230" t="str">
        <f t="shared" si="14"/>
        <v/>
      </c>
      <c r="N51" s="230" t="str">
        <f t="shared" si="15"/>
        <v/>
      </c>
      <c r="O51" s="153" t="str">
        <f t="shared" si="16"/>
        <v/>
      </c>
    </row>
    <row r="52" spans="6:15" s="226" customFormat="1" ht="19.5" customHeight="1">
      <c r="F52" s="230" t="str">
        <f t="shared" si="8"/>
        <v/>
      </c>
      <c r="G52" s="230">
        <v>48</v>
      </c>
      <c r="H52" s="230" t="str">
        <f t="shared" si="9"/>
        <v/>
      </c>
      <c r="I52" s="231" t="str">
        <f t="shared" si="10"/>
        <v/>
      </c>
      <c r="J52" s="230" t="str">
        <f t="shared" si="11"/>
        <v/>
      </c>
      <c r="K52" s="230" t="str">
        <f t="shared" si="12"/>
        <v/>
      </c>
      <c r="L52" s="232" t="str">
        <f t="shared" si="13"/>
        <v/>
      </c>
      <c r="M52" s="230" t="str">
        <f t="shared" si="14"/>
        <v/>
      </c>
      <c r="N52" s="230" t="str">
        <f t="shared" si="15"/>
        <v/>
      </c>
      <c r="O52" s="153" t="str">
        <f t="shared" si="16"/>
        <v/>
      </c>
    </row>
    <row r="53" spans="6:15" s="226" customFormat="1" ht="19.5" customHeight="1">
      <c r="F53" s="230" t="str">
        <f t="shared" ref="F53:F55" si="17">IF(H53="","",G52+1)</f>
        <v/>
      </c>
      <c r="G53" s="230">
        <v>49</v>
      </c>
      <c r="H53" s="230" t="str">
        <f t="shared" si="9"/>
        <v/>
      </c>
      <c r="I53" s="231" t="str">
        <f t="shared" si="10"/>
        <v/>
      </c>
      <c r="J53" s="230" t="str">
        <f t="shared" si="11"/>
        <v/>
      </c>
      <c r="K53" s="230" t="str">
        <f t="shared" si="12"/>
        <v/>
      </c>
      <c r="L53" s="232" t="str">
        <f t="shared" si="13"/>
        <v/>
      </c>
      <c r="M53" s="230" t="str">
        <f t="shared" si="14"/>
        <v/>
      </c>
      <c r="N53" s="230" t="str">
        <f t="shared" si="15"/>
        <v/>
      </c>
      <c r="O53" s="153" t="str">
        <f t="shared" si="16"/>
        <v/>
      </c>
    </row>
    <row r="54" spans="6:15" s="226" customFormat="1" ht="19.5" customHeight="1">
      <c r="F54" s="230" t="str">
        <f t="shared" si="17"/>
        <v/>
      </c>
      <c r="G54" s="230">
        <v>50</v>
      </c>
      <c r="H54" s="230" t="str">
        <f t="shared" si="9"/>
        <v/>
      </c>
      <c r="I54" s="231" t="str">
        <f t="shared" si="10"/>
        <v/>
      </c>
      <c r="J54" s="230" t="str">
        <f t="shared" si="11"/>
        <v/>
      </c>
      <c r="K54" s="230" t="str">
        <f t="shared" si="12"/>
        <v/>
      </c>
      <c r="L54" s="232" t="str">
        <f t="shared" si="13"/>
        <v/>
      </c>
      <c r="M54" s="230" t="str">
        <f t="shared" si="14"/>
        <v/>
      </c>
      <c r="N54" s="230" t="str">
        <f t="shared" si="15"/>
        <v/>
      </c>
      <c r="O54" s="153" t="str">
        <f t="shared" si="16"/>
        <v/>
      </c>
    </row>
    <row r="55" spans="6:15" s="226" customFormat="1" ht="19.5" customHeight="1">
      <c r="F55" s="230" t="str">
        <f t="shared" si="17"/>
        <v/>
      </c>
      <c r="G55" s="230">
        <v>51</v>
      </c>
      <c r="H55" s="230" t="str">
        <f t="shared" si="9"/>
        <v/>
      </c>
      <c r="I55" s="231" t="str">
        <f t="shared" si="10"/>
        <v/>
      </c>
      <c r="J55" s="230" t="str">
        <f t="shared" si="11"/>
        <v/>
      </c>
      <c r="K55" s="230" t="str">
        <f t="shared" si="12"/>
        <v/>
      </c>
      <c r="L55" s="232" t="str">
        <f t="shared" si="13"/>
        <v/>
      </c>
      <c r="M55" s="230" t="str">
        <f t="shared" si="14"/>
        <v/>
      </c>
      <c r="N55" s="230" t="str">
        <f t="shared" si="15"/>
        <v/>
      </c>
      <c r="O55" s="153" t="str">
        <f t="shared" si="16"/>
        <v/>
      </c>
    </row>
    <row r="56" spans="6:15" s="226" customFormat="1" ht="19.5" customHeight="1">
      <c r="F56" s="230" t="str">
        <f t="shared" ref="F56" si="18">IF(H56="","",G55+1)</f>
        <v/>
      </c>
      <c r="G56" s="230">
        <v>52</v>
      </c>
      <c r="H56" s="230" t="str">
        <f t="shared" si="9"/>
        <v/>
      </c>
      <c r="I56" s="231" t="str">
        <f t="shared" si="10"/>
        <v/>
      </c>
      <c r="J56" s="230" t="str">
        <f t="shared" si="11"/>
        <v/>
      </c>
      <c r="K56" s="230" t="str">
        <f t="shared" si="12"/>
        <v/>
      </c>
      <c r="L56" s="232" t="str">
        <f t="shared" si="13"/>
        <v/>
      </c>
      <c r="M56" s="230" t="str">
        <f t="shared" si="14"/>
        <v/>
      </c>
      <c r="N56" s="230" t="str">
        <f t="shared" si="15"/>
        <v/>
      </c>
      <c r="O56" s="153" t="str">
        <f t="shared" si="16"/>
        <v/>
      </c>
    </row>
    <row r="57" spans="6:15" s="226" customFormat="1" ht="19.5" customHeight="1">
      <c r="F57" s="230" t="str">
        <f t="shared" ref="F57:F66" si="19">IF(H57="","",G56+1)</f>
        <v/>
      </c>
      <c r="G57" s="230">
        <v>53</v>
      </c>
      <c r="H57" s="230" t="str">
        <f t="shared" si="9"/>
        <v/>
      </c>
      <c r="I57" s="231" t="str">
        <f t="shared" si="10"/>
        <v/>
      </c>
      <c r="J57" s="230" t="str">
        <f t="shared" si="11"/>
        <v/>
      </c>
      <c r="K57" s="230" t="str">
        <f t="shared" si="12"/>
        <v/>
      </c>
      <c r="L57" s="232" t="str">
        <f t="shared" si="13"/>
        <v/>
      </c>
      <c r="M57" s="230" t="str">
        <f t="shared" si="14"/>
        <v/>
      </c>
      <c r="N57" s="230" t="str">
        <f t="shared" si="15"/>
        <v/>
      </c>
      <c r="O57" s="153" t="str">
        <f t="shared" si="16"/>
        <v/>
      </c>
    </row>
    <row r="58" spans="6:15" ht="19.5" customHeight="1">
      <c r="F58" s="230" t="str">
        <f t="shared" si="19"/>
        <v/>
      </c>
      <c r="G58" s="230">
        <v>54</v>
      </c>
      <c r="H58" s="230" t="str">
        <f t="shared" si="9"/>
        <v/>
      </c>
      <c r="I58" s="231" t="str">
        <f t="shared" si="10"/>
        <v/>
      </c>
      <c r="J58" s="230" t="str">
        <f t="shared" si="11"/>
        <v/>
      </c>
      <c r="K58" s="230" t="str">
        <f t="shared" si="12"/>
        <v/>
      </c>
      <c r="L58" s="232" t="str">
        <f t="shared" si="13"/>
        <v/>
      </c>
      <c r="M58" s="230" t="str">
        <f t="shared" si="14"/>
        <v/>
      </c>
      <c r="N58" s="230" t="str">
        <f t="shared" si="15"/>
        <v/>
      </c>
      <c r="O58" s="153" t="str">
        <f t="shared" si="16"/>
        <v/>
      </c>
    </row>
    <row r="59" spans="6:15" ht="19.5" customHeight="1">
      <c r="F59" s="230" t="str">
        <f t="shared" si="19"/>
        <v/>
      </c>
      <c r="G59" s="230">
        <v>55</v>
      </c>
      <c r="H59" s="230" t="str">
        <f t="shared" si="9"/>
        <v/>
      </c>
      <c r="I59" s="231" t="str">
        <f t="shared" si="10"/>
        <v/>
      </c>
      <c r="J59" s="230" t="str">
        <f t="shared" si="11"/>
        <v/>
      </c>
      <c r="K59" s="230" t="str">
        <f t="shared" si="12"/>
        <v/>
      </c>
      <c r="L59" s="232" t="str">
        <f t="shared" si="13"/>
        <v/>
      </c>
      <c r="M59" s="230" t="str">
        <f t="shared" si="14"/>
        <v/>
      </c>
      <c r="N59" s="230" t="str">
        <f t="shared" si="15"/>
        <v/>
      </c>
      <c r="O59" s="153" t="str">
        <f t="shared" si="16"/>
        <v/>
      </c>
    </row>
    <row r="60" spans="6:15" ht="19.5" customHeight="1">
      <c r="F60" s="230" t="str">
        <f t="shared" si="19"/>
        <v/>
      </c>
      <c r="G60" s="230">
        <v>56</v>
      </c>
      <c r="H60" s="230" t="str">
        <f t="shared" si="9"/>
        <v/>
      </c>
      <c r="I60" s="231" t="str">
        <f t="shared" si="10"/>
        <v/>
      </c>
      <c r="J60" s="230" t="str">
        <f t="shared" si="11"/>
        <v/>
      </c>
      <c r="K60" s="230" t="str">
        <f t="shared" si="12"/>
        <v/>
      </c>
      <c r="L60" s="232" t="str">
        <f t="shared" si="13"/>
        <v/>
      </c>
      <c r="M60" s="230" t="str">
        <f t="shared" si="14"/>
        <v/>
      </c>
      <c r="N60" s="230" t="str">
        <f t="shared" si="15"/>
        <v/>
      </c>
      <c r="O60" s="153" t="str">
        <f t="shared" si="16"/>
        <v/>
      </c>
    </row>
    <row r="61" spans="6:15" ht="19.5" customHeight="1">
      <c r="F61" s="230" t="str">
        <f t="shared" si="19"/>
        <v/>
      </c>
      <c r="G61" s="230">
        <v>57</v>
      </c>
      <c r="H61" s="230" t="str">
        <f t="shared" si="9"/>
        <v/>
      </c>
      <c r="I61" s="231" t="str">
        <f t="shared" si="10"/>
        <v/>
      </c>
      <c r="J61" s="230" t="str">
        <f t="shared" si="11"/>
        <v/>
      </c>
      <c r="K61" s="230" t="str">
        <f t="shared" si="12"/>
        <v/>
      </c>
      <c r="L61" s="232" t="str">
        <f t="shared" si="13"/>
        <v/>
      </c>
      <c r="M61" s="230" t="str">
        <f t="shared" si="14"/>
        <v/>
      </c>
      <c r="N61" s="230" t="str">
        <f t="shared" si="15"/>
        <v/>
      </c>
      <c r="O61" s="153" t="str">
        <f t="shared" si="16"/>
        <v/>
      </c>
    </row>
    <row r="62" spans="6:15" ht="19.5" customHeight="1">
      <c r="F62" s="230" t="str">
        <f t="shared" si="19"/>
        <v/>
      </c>
      <c r="G62" s="230">
        <v>58</v>
      </c>
      <c r="H62" s="230" t="str">
        <f t="shared" si="9"/>
        <v/>
      </c>
      <c r="I62" s="231" t="str">
        <f t="shared" si="10"/>
        <v/>
      </c>
      <c r="J62" s="230" t="str">
        <f t="shared" si="11"/>
        <v/>
      </c>
      <c r="K62" s="230" t="str">
        <f t="shared" si="12"/>
        <v/>
      </c>
      <c r="L62" s="232" t="str">
        <f t="shared" si="13"/>
        <v/>
      </c>
      <c r="M62" s="230" t="str">
        <f t="shared" si="14"/>
        <v/>
      </c>
      <c r="N62" s="230" t="str">
        <f t="shared" si="15"/>
        <v/>
      </c>
      <c r="O62" s="153" t="str">
        <f t="shared" si="16"/>
        <v/>
      </c>
    </row>
    <row r="63" spans="6:15" ht="19.5" customHeight="1">
      <c r="F63" s="230" t="str">
        <f t="shared" si="19"/>
        <v/>
      </c>
      <c r="G63" s="230">
        <v>59</v>
      </c>
      <c r="H63" s="230" t="str">
        <f t="shared" si="9"/>
        <v/>
      </c>
      <c r="I63" s="231" t="str">
        <f t="shared" si="10"/>
        <v/>
      </c>
      <c r="J63" s="230" t="str">
        <f t="shared" si="11"/>
        <v/>
      </c>
      <c r="K63" s="230" t="str">
        <f t="shared" si="12"/>
        <v/>
      </c>
      <c r="L63" s="232" t="str">
        <f t="shared" si="13"/>
        <v/>
      </c>
      <c r="M63" s="230" t="str">
        <f t="shared" si="14"/>
        <v/>
      </c>
      <c r="N63" s="230" t="str">
        <f t="shared" si="15"/>
        <v/>
      </c>
      <c r="O63" s="153" t="str">
        <f t="shared" si="16"/>
        <v/>
      </c>
    </row>
    <row r="64" spans="6:15" ht="19.5" customHeight="1">
      <c r="F64" s="230" t="str">
        <f t="shared" si="19"/>
        <v/>
      </c>
      <c r="G64" s="230">
        <v>60</v>
      </c>
      <c r="H64" s="230" t="str">
        <f t="shared" si="9"/>
        <v/>
      </c>
      <c r="I64" s="231" t="str">
        <f t="shared" si="10"/>
        <v/>
      </c>
      <c r="J64" s="230" t="str">
        <f t="shared" si="11"/>
        <v/>
      </c>
      <c r="K64" s="230" t="str">
        <f t="shared" si="12"/>
        <v/>
      </c>
      <c r="L64" s="232" t="str">
        <f t="shared" si="13"/>
        <v/>
      </c>
      <c r="M64" s="230" t="str">
        <f t="shared" si="14"/>
        <v/>
      </c>
      <c r="N64" s="230" t="str">
        <f t="shared" si="15"/>
        <v/>
      </c>
      <c r="O64" s="153" t="str">
        <f t="shared" si="16"/>
        <v/>
      </c>
    </row>
    <row r="65" spans="6:15" ht="19.5" customHeight="1">
      <c r="F65" s="230" t="str">
        <f t="shared" si="19"/>
        <v/>
      </c>
      <c r="G65" s="230">
        <v>61</v>
      </c>
      <c r="H65" s="230" t="str">
        <f t="shared" si="9"/>
        <v/>
      </c>
      <c r="I65" s="231" t="str">
        <f t="shared" si="10"/>
        <v/>
      </c>
      <c r="J65" s="230" t="str">
        <f t="shared" si="11"/>
        <v/>
      </c>
      <c r="K65" s="230" t="str">
        <f t="shared" si="12"/>
        <v/>
      </c>
      <c r="L65" s="232" t="str">
        <f t="shared" si="13"/>
        <v/>
      </c>
      <c r="M65" s="230" t="str">
        <f t="shared" si="14"/>
        <v/>
      </c>
      <c r="N65" s="230" t="str">
        <f t="shared" si="15"/>
        <v/>
      </c>
      <c r="O65" s="153" t="str">
        <f t="shared" si="16"/>
        <v/>
      </c>
    </row>
    <row r="66" spans="6:15" ht="19.5" customHeight="1">
      <c r="F66" s="230" t="str">
        <f t="shared" si="19"/>
        <v/>
      </c>
      <c r="G66" s="230">
        <v>62</v>
      </c>
      <c r="H66" s="230" t="str">
        <f t="shared" si="9"/>
        <v/>
      </c>
      <c r="I66" s="231" t="str">
        <f t="shared" si="10"/>
        <v/>
      </c>
      <c r="J66" s="230" t="str">
        <f t="shared" si="11"/>
        <v/>
      </c>
      <c r="K66" s="230" t="str">
        <f t="shared" si="12"/>
        <v/>
      </c>
      <c r="L66" s="232" t="str">
        <f t="shared" si="13"/>
        <v/>
      </c>
      <c r="M66" s="230" t="str">
        <f t="shared" si="14"/>
        <v/>
      </c>
      <c r="N66" s="230" t="str">
        <f t="shared" si="15"/>
        <v/>
      </c>
      <c r="O66" s="153" t="str">
        <f t="shared" si="16"/>
        <v/>
      </c>
    </row>
    <row r="67" spans="6:15" ht="19.5" customHeight="1">
      <c r="L67" s="232"/>
    </row>
    <row r="68" spans="6:15" ht="19.5" customHeight="1">
      <c r="L68" s="232"/>
    </row>
    <row r="69" spans="6:15" ht="19.5" customHeight="1">
      <c r="L69" s="232"/>
    </row>
    <row r="70" spans="6:15" ht="19.5" customHeight="1">
      <c r="L70" s="232"/>
    </row>
    <row r="71" spans="6:15" ht="19.5" customHeight="1">
      <c r="L71" s="232"/>
    </row>
    <row r="72" spans="6:15" ht="19.5" customHeight="1">
      <c r="L72" s="232"/>
    </row>
    <row r="73" spans="6:15" ht="19.5" customHeight="1">
      <c r="L73" s="232"/>
    </row>
    <row r="74" spans="6:15" ht="19.5" customHeight="1">
      <c r="L74" s="232"/>
    </row>
    <row r="75" spans="6:15" ht="19.5" customHeight="1">
      <c r="L75" s="232"/>
    </row>
    <row r="76" spans="6:15" ht="19.5" customHeight="1">
      <c r="L76" s="232"/>
    </row>
    <row r="77" spans="6:15" ht="19.5" customHeight="1">
      <c r="L77" s="232"/>
    </row>
    <row r="78" spans="6:15" ht="19.5" customHeight="1">
      <c r="L78" s="232"/>
    </row>
    <row r="79" spans="6:15" ht="19.5" customHeight="1">
      <c r="L79" s="232"/>
    </row>
    <row r="80" spans="6:15" ht="19.5" customHeight="1">
      <c r="L80" s="232"/>
    </row>
    <row r="81" spans="12:12" ht="19.5" customHeight="1">
      <c r="L81" s="232"/>
    </row>
    <row r="82" spans="12:12" ht="19.5" customHeight="1">
      <c r="L82" s="232"/>
    </row>
    <row r="83" spans="12:12" ht="19.5" customHeight="1">
      <c r="L83" s="232"/>
    </row>
    <row r="84" spans="12:12" ht="19.5" customHeight="1">
      <c r="L84" s="232"/>
    </row>
    <row r="85" spans="12:12" ht="19.5" customHeight="1">
      <c r="L85" s="232"/>
    </row>
    <row r="86" spans="12:12" ht="19.5" customHeight="1">
      <c r="L86" s="232"/>
    </row>
    <row r="87" spans="12:12" ht="19.5" customHeight="1">
      <c r="L87" s="232"/>
    </row>
    <row r="88" spans="12:12" ht="19.5" customHeight="1">
      <c r="L88" s="232"/>
    </row>
    <row r="89" spans="12:12" ht="19.5" customHeight="1">
      <c r="L89" s="232"/>
    </row>
    <row r="90" spans="12:12" ht="19.5" customHeight="1">
      <c r="L90" s="232"/>
    </row>
    <row r="91" spans="12:12" ht="19.5" customHeight="1"/>
    <row r="92" spans="12:12">
      <c r="L92" s="232"/>
    </row>
    <row r="93" spans="12:12">
      <c r="L93" s="232"/>
    </row>
    <row r="94" spans="12:12">
      <c r="L94" s="232"/>
    </row>
    <row r="95" spans="12:12">
      <c r="L95" s="232"/>
    </row>
    <row r="96" spans="12:12">
      <c r="L96" s="232"/>
    </row>
    <row r="97" spans="12:12">
      <c r="L97" s="232"/>
    </row>
  </sheetData>
  <sheetProtection password="94E5" sheet="1" objects="1" scenarios="1" formatColumns="0" selectLockedCells="1"/>
  <mergeCells count="8">
    <mergeCell ref="B21:C21"/>
    <mergeCell ref="A10:A11"/>
    <mergeCell ref="B14:C14"/>
    <mergeCell ref="B20:C20"/>
    <mergeCell ref="J2:L2"/>
    <mergeCell ref="B8:C8"/>
    <mergeCell ref="B15:C15"/>
    <mergeCell ref="B7:C7"/>
  </mergeCells>
  <conditionalFormatting sqref="B22">
    <cfRule type="cellIs" dxfId="8" priority="17" operator="equal">
      <formula>"ت ت"</formula>
    </cfRule>
  </conditionalFormatting>
  <conditionalFormatting sqref="C22">
    <cfRule type="cellIs" dxfId="7" priority="16" operator="equal">
      <formula>"FA"</formula>
    </cfRule>
  </conditionalFormatting>
  <conditionalFormatting sqref="F5:O66 L92:L97 L13:L90">
    <cfRule type="cellIs" dxfId="6" priority="14" operator="equal">
      <formula>""</formula>
    </cfRule>
  </conditionalFormatting>
  <conditionalFormatting sqref="F5:O90">
    <cfRule type="expression" dxfId="5" priority="1">
      <formula>$H5=$B$13</formula>
    </cfRule>
  </conditionalFormatting>
  <dataValidations count="1">
    <dataValidation type="list" allowBlank="1" showInputMessage="1" showErrorMessage="1" sqref="C2">
      <formula1>"حضوري , تمهين , دروس مسائية 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79" r:id="rId4" name="CommandButton1">
          <controlPr defaultSize="0" autoLine="0" autoPict="0" r:id="rId5">
            <anchor moveWithCells="1">
              <from>
                <xdr:col>2</xdr:col>
                <xdr:colOff>57150</xdr:colOff>
                <xdr:row>3</xdr:row>
                <xdr:rowOff>95250</xdr:rowOff>
              </from>
              <to>
                <xdr:col>2</xdr:col>
                <xdr:colOff>2355850</xdr:colOff>
                <xdr:row>4</xdr:row>
                <xdr:rowOff>38100</xdr:rowOff>
              </to>
            </anchor>
          </controlPr>
        </control>
      </mc:Choice>
      <mc:Fallback>
        <control shapeId="2079" r:id="rId4" name="CommandButton1"/>
      </mc:Fallback>
    </mc:AlternateContent>
    <mc:AlternateContent xmlns:mc="http://schemas.openxmlformats.org/markup-compatibility/2006">
      <mc:Choice Requires="x14">
        <control shapeId="2049" r:id="rId6" name="Drop Down 1">
          <controlPr defaultSize="0" autoLine="0" autoPict="0">
            <anchor moveWithCells="1">
              <from>
                <xdr:col>1</xdr:col>
                <xdr:colOff>450850</xdr:colOff>
                <xdr:row>9</xdr:row>
                <xdr:rowOff>57150</xdr:rowOff>
              </from>
              <to>
                <xdr:col>2</xdr:col>
                <xdr:colOff>1841500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7" name="Spinner 7">
          <controlPr defaultSize="0" autoPict="0">
            <anchor moveWithCells="1" sizeWithCells="1">
              <from>
                <xdr:col>1</xdr:col>
                <xdr:colOff>127000</xdr:colOff>
                <xdr:row>9</xdr:row>
                <xdr:rowOff>69850</xdr:rowOff>
              </from>
              <to>
                <xdr:col>1</xdr:col>
                <xdr:colOff>342900</xdr:colOff>
                <xdr:row>11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8" name="Drop Down 16">
          <controlPr defaultSize="0" autoLine="0" autoPict="0">
            <anchor moveWithCells="1">
              <from>
                <xdr:col>1</xdr:col>
                <xdr:colOff>450850</xdr:colOff>
                <xdr:row>10</xdr:row>
                <xdr:rowOff>95250</xdr:rowOff>
              </from>
              <to>
                <xdr:col>2</xdr:col>
                <xdr:colOff>355600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9" name="Drop Down 20">
          <controlPr defaultSize="0" autoLine="0" autoPict="0">
            <anchor moveWithCells="1">
              <from>
                <xdr:col>1</xdr:col>
                <xdr:colOff>95250</xdr:colOff>
                <xdr:row>3</xdr:row>
                <xdr:rowOff>107950</xdr:rowOff>
              </from>
              <to>
                <xdr:col>1</xdr:col>
                <xdr:colOff>1295400</xdr:colOff>
                <xdr:row>3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10" name="Spinner 29">
          <controlPr defaultSize="0" autoPict="0">
            <anchor moveWithCells="1" sizeWithCells="1">
              <from>
                <xdr:col>1</xdr:col>
                <xdr:colOff>1327150</xdr:colOff>
                <xdr:row>3</xdr:row>
                <xdr:rowOff>50800</xdr:rowOff>
              </from>
              <to>
                <xdr:col>1</xdr:col>
                <xdr:colOff>1536700</xdr:colOff>
                <xdr:row>4</xdr:row>
                <xdr:rowOff>12700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V61"/>
  <sheetViews>
    <sheetView rightToLeft="1" zoomScale="90" zoomScaleNormal="90" zoomScaleSheetLayoutView="80" workbookViewId="0">
      <selection activeCell="D13" sqref="D13"/>
    </sheetView>
  </sheetViews>
  <sheetFormatPr baseColWidth="10" defaultColWidth="11" defaultRowHeight="14.5"/>
  <cols>
    <col min="1" max="1" width="20.81640625" style="167" customWidth="1"/>
    <col min="2" max="2" width="35.1796875" style="167" customWidth="1"/>
    <col min="3" max="3" width="42.26953125" style="167" customWidth="1"/>
    <col min="4" max="4" width="3.81640625" style="80" customWidth="1"/>
    <col min="5" max="5" width="1" style="80" customWidth="1"/>
    <col min="6" max="6" width="5.54296875" style="8" bestFit="1" customWidth="1"/>
    <col min="7" max="7" width="5.26953125" style="8" hidden="1" customWidth="1"/>
    <col min="8" max="8" width="9.1796875" style="8" customWidth="1"/>
    <col min="9" max="9" width="43.7265625" style="71" customWidth="1"/>
    <col min="10" max="10" width="17" style="8" bestFit="1" customWidth="1"/>
    <col min="11" max="11" width="8.81640625" style="246" customWidth="1"/>
    <col min="12" max="12" width="35.453125" style="8" bestFit="1" customWidth="1"/>
    <col min="13" max="13" width="17.453125" style="8" customWidth="1"/>
    <col min="14" max="14" width="9" style="80" customWidth="1"/>
    <col min="15" max="17" width="11.453125"/>
    <col min="18" max="18" width="16.7265625" style="8" customWidth="1"/>
    <col min="19" max="16384" width="11" style="8"/>
  </cols>
  <sheetData>
    <row r="1" spans="1:22" ht="6" customHeight="1">
      <c r="F1" s="80"/>
      <c r="G1" s="80"/>
      <c r="H1" s="80"/>
      <c r="I1" s="82"/>
      <c r="J1" s="80"/>
      <c r="K1" s="244"/>
      <c r="L1" s="80"/>
    </row>
    <row r="2" spans="1:22" s="80" customFormat="1" ht="21.75" customHeight="1">
      <c r="A2" s="368" t="s">
        <v>2234</v>
      </c>
      <c r="B2" s="370" t="s">
        <v>3916</v>
      </c>
      <c r="I2" s="373" t="s">
        <v>3923</v>
      </c>
      <c r="J2" s="369" t="str">
        <f>B6</f>
        <v>BTP</v>
      </c>
      <c r="K2" s="351">
        <f>COUNT(F5:F51)</f>
        <v>21</v>
      </c>
    </row>
    <row r="3" spans="1:22" s="80" customFormat="1" ht="9.75" customHeight="1">
      <c r="A3" s="226"/>
      <c r="B3" s="226"/>
      <c r="C3" s="226"/>
      <c r="G3" s="83"/>
      <c r="K3" s="244"/>
    </row>
    <row r="4" spans="1:22" ht="31">
      <c r="A4" s="423" t="s">
        <v>2232</v>
      </c>
      <c r="B4" s="345"/>
      <c r="C4" s="346"/>
      <c r="F4" s="123" t="s">
        <v>2161</v>
      </c>
      <c r="G4" s="123"/>
      <c r="H4" s="124" t="s">
        <v>3</v>
      </c>
      <c r="I4" s="123" t="s">
        <v>4</v>
      </c>
      <c r="J4" s="124" t="s">
        <v>2182</v>
      </c>
      <c r="K4" s="124" t="s">
        <v>2183</v>
      </c>
      <c r="L4" s="124" t="s">
        <v>2184</v>
      </c>
      <c r="M4" s="123" t="s">
        <v>10</v>
      </c>
    </row>
    <row r="5" spans="1:22" ht="20.25" customHeight="1">
      <c r="A5" s="375"/>
      <c r="B5" s="376"/>
      <c r="C5" s="350"/>
      <c r="F5" s="126">
        <f>IF(H5="","",1)</f>
        <v>1</v>
      </c>
      <c r="G5" s="126">
        <v>1</v>
      </c>
      <c r="H5" s="126" t="str">
        <f t="shared" ref="H5:H36" si="0">IF(ISERROR(VLOOKUP($G5&amp;$B$6,QUALAR,5,FALSE))=TRUE,"",VLOOKUP($G5&amp;$B$6,QUALAR,5,FALSE))</f>
        <v>BTP01Q</v>
      </c>
      <c r="I5" s="127" t="str">
        <f t="shared" ref="I5:I36" si="1">IF(ISERROR(VLOOKUP($G5&amp;$B$6,QUALAR,6,FALSE))=TRUE,"",VLOOKUP($G5&amp;$B$6,QUALAR,6,FALSE))</f>
        <v xml:space="preserve">واضع و مثبت المساكة </v>
      </c>
      <c r="J5" s="126" t="str">
        <f t="shared" ref="J5:J36" si="2">IF(ISERROR(VLOOKUP($G5&amp;$B$6,QUALAR,7,FALSE))=TRUE,"",VLOOKUP($G5&amp;$B$6,QUALAR,7,FALSE))</f>
        <v xml:space="preserve">شهادة التأهيل المهني </v>
      </c>
      <c r="K5" s="245" t="str">
        <f t="shared" ref="K5:K36" si="3">IF(ISERROR(VLOOKUP($G5&amp;$B$6,QUALAR,8,FALSE))=TRUE,"",VLOOKUP($G5&amp;$B$6,QUALAR,8,FALSE))</f>
        <v xml:space="preserve">03 أشهر </v>
      </c>
      <c r="L5" s="126" t="str">
        <f t="shared" ref="L5:L36" si="4">IF(ISERROR(VLOOKUP($G5&amp;$B$6,QUALAR,9,FALSE))=TRUE,"",VLOOKUP($G5&amp;$B$6,QUALAR,9,FALSE))</f>
        <v xml:space="preserve">مستوى تعليمي محدود طور  محو الامية منتهي </v>
      </c>
      <c r="M5" s="128">
        <f t="shared" ref="M5:M36" si="5">IF(ISERROR(VLOOKUP($G5&amp;$B$6,QUALAR,10,FALSE))=TRUE,"",VLOOKUP($G5&amp;$B$6,QUALAR,10,FALSE))</f>
        <v>0</v>
      </c>
    </row>
    <row r="6" spans="1:22" ht="20.25" customHeight="1">
      <c r="A6" s="341" t="s">
        <v>2250</v>
      </c>
      <c r="B6" s="342" t="str">
        <f>IF(ISERROR(VLOOKUP($D$6,branche3,2,0))=TRUE,"", VLOOKUP($D$6,branche3,2,0))</f>
        <v>BTP</v>
      </c>
      <c r="C6" s="377"/>
      <c r="D6" s="374">
        <v>6</v>
      </c>
      <c r="F6" s="126">
        <f t="shared" ref="F6:F29" si="6">IF(H6="","",G5+1)</f>
        <v>2</v>
      </c>
      <c r="G6" s="126">
        <v>2</v>
      </c>
      <c r="H6" s="126" t="str">
        <f t="shared" si="0"/>
        <v>BTP02Q</v>
      </c>
      <c r="I6" s="127" t="str">
        <f t="shared" si="1"/>
        <v xml:space="preserve">مساعد بناء </v>
      </c>
      <c r="J6" s="126" t="str">
        <f t="shared" si="2"/>
        <v xml:space="preserve">شهادة التأهيل المهني </v>
      </c>
      <c r="K6" s="245" t="str">
        <f t="shared" si="3"/>
        <v xml:space="preserve">03 أشهر </v>
      </c>
      <c r="L6" s="126" t="str">
        <f t="shared" si="4"/>
        <v xml:space="preserve">مستوى تعليمي محدود طور  محو الامية منتهي </v>
      </c>
      <c r="M6" s="128">
        <f t="shared" si="5"/>
        <v>0</v>
      </c>
    </row>
    <row r="7" spans="1:22" s="72" customFormat="1" ht="20.25" customHeight="1">
      <c r="A7" s="341" t="s">
        <v>2230</v>
      </c>
      <c r="B7" s="480" t="str">
        <f>IF(ISERROR(VLOOKUP($D$6,branche3,3,0))=TRUE,"", VLOOKUP($D$6,branche3,3,0))</f>
        <v xml:space="preserve">البناء و الأشغال العمومية </v>
      </c>
      <c r="C7" s="481"/>
      <c r="D7" s="79"/>
      <c r="E7" s="79"/>
      <c r="F7" s="126">
        <f t="shared" si="6"/>
        <v>3</v>
      </c>
      <c r="G7" s="126">
        <v>3</v>
      </c>
      <c r="H7" s="126" t="str">
        <f t="shared" si="0"/>
        <v>BTP03Q</v>
      </c>
      <c r="I7" s="127" t="str">
        <f t="shared" si="1"/>
        <v xml:space="preserve">مساعد التركيب الصحي </v>
      </c>
      <c r="J7" s="126" t="str">
        <f t="shared" si="2"/>
        <v xml:space="preserve">شهادة التأهيل المهني </v>
      </c>
      <c r="K7" s="245" t="str">
        <f t="shared" si="3"/>
        <v xml:space="preserve">03 أشهر </v>
      </c>
      <c r="L7" s="126" t="str">
        <f t="shared" si="4"/>
        <v xml:space="preserve">مستوى تعليمي محدود طور  محو الامية منتهي </v>
      </c>
      <c r="M7" s="128">
        <f t="shared" si="5"/>
        <v>0</v>
      </c>
      <c r="N7" s="79"/>
      <c r="R7" s="8"/>
    </row>
    <row r="8" spans="1:22" s="72" customFormat="1" ht="20.25" customHeight="1">
      <c r="A8" s="341" t="s">
        <v>2231</v>
      </c>
      <c r="B8" s="476" t="str">
        <f>IF(ISERROR(VLOOKUP($B$6,BRANCHE2,3,0))=TRUE,"", VLOOKUP($B$6,BRANCHE2,3,0))</f>
        <v>Bâtiment - Travaux Publics</v>
      </c>
      <c r="C8" s="477"/>
      <c r="D8" s="79"/>
      <c r="E8" s="79"/>
      <c r="F8" s="126">
        <f t="shared" si="6"/>
        <v>4</v>
      </c>
      <c r="G8" s="126">
        <v>4</v>
      </c>
      <c r="H8" s="126" t="str">
        <f t="shared" si="0"/>
        <v>BTP04Q</v>
      </c>
      <c r="I8" s="127" t="str">
        <f t="shared" si="1"/>
        <v xml:space="preserve">عون تنفيذ في أشغال الطرقات </v>
      </c>
      <c r="J8" s="126" t="str">
        <f t="shared" si="2"/>
        <v xml:space="preserve">شهادة التأهيل المهني </v>
      </c>
      <c r="K8" s="245" t="str">
        <f t="shared" si="3"/>
        <v xml:space="preserve">03 أشهر </v>
      </c>
      <c r="L8" s="126" t="str">
        <f t="shared" si="4"/>
        <v xml:space="preserve">مستوى تعليمي محدود طور  محو الامية منتهي </v>
      </c>
      <c r="M8" s="128">
        <f t="shared" si="5"/>
        <v>0</v>
      </c>
      <c r="N8" s="154"/>
      <c r="R8" s="8"/>
    </row>
    <row r="9" spans="1:22" s="72" customFormat="1" ht="20.25" customHeight="1">
      <c r="A9" s="226"/>
      <c r="B9" s="226"/>
      <c r="C9" s="226"/>
      <c r="D9" s="79"/>
      <c r="E9" s="79"/>
      <c r="F9" s="126">
        <f t="shared" si="6"/>
        <v>5</v>
      </c>
      <c r="G9" s="126">
        <v>5</v>
      </c>
      <c r="H9" s="126" t="str">
        <f t="shared" si="0"/>
        <v>BTP05Q</v>
      </c>
      <c r="I9" s="127" t="str">
        <f t="shared" si="1"/>
        <v xml:space="preserve">دهان البنايات </v>
      </c>
      <c r="J9" s="126" t="str">
        <f t="shared" si="2"/>
        <v xml:space="preserve">شهادة التأهيل المهني </v>
      </c>
      <c r="K9" s="245" t="str">
        <f t="shared" si="3"/>
        <v xml:space="preserve">03 أشهر </v>
      </c>
      <c r="L9" s="126" t="str">
        <f t="shared" si="4"/>
        <v xml:space="preserve">مستوى تعليمي محدود طور  محو الامية منتهي </v>
      </c>
      <c r="M9" s="128">
        <f t="shared" si="5"/>
        <v>0</v>
      </c>
      <c r="N9" s="154"/>
    </row>
    <row r="10" spans="1:22" s="72" customFormat="1" ht="20.25" customHeight="1">
      <c r="A10" s="484" t="s">
        <v>3922</v>
      </c>
      <c r="B10" s="353"/>
      <c r="C10" s="354"/>
      <c r="D10" s="79"/>
      <c r="E10" s="79"/>
      <c r="F10" s="126">
        <f t="shared" si="6"/>
        <v>6</v>
      </c>
      <c r="G10" s="126">
        <v>6</v>
      </c>
      <c r="H10" s="126" t="str">
        <f t="shared" si="0"/>
        <v>BTP06Q</v>
      </c>
      <c r="I10" s="127" t="str">
        <f t="shared" si="1"/>
        <v xml:space="preserve">مركب الزجاج </v>
      </c>
      <c r="J10" s="126" t="str">
        <f t="shared" si="2"/>
        <v xml:space="preserve">شهادة التأهيل المهني </v>
      </c>
      <c r="K10" s="245" t="str">
        <f t="shared" si="3"/>
        <v xml:space="preserve">03 أشهر </v>
      </c>
      <c r="L10" s="126" t="str">
        <f t="shared" si="4"/>
        <v xml:space="preserve">مستوى تعليمي محدود طور  محو الامية منتهي </v>
      </c>
      <c r="M10" s="128">
        <f t="shared" si="5"/>
        <v>0</v>
      </c>
      <c r="N10" s="154"/>
    </row>
    <row r="11" spans="1:22" s="72" customFormat="1" ht="20.25" customHeight="1">
      <c r="A11" s="485"/>
      <c r="B11" s="379"/>
      <c r="C11" s="358"/>
      <c r="D11" s="79"/>
      <c r="E11" s="79"/>
      <c r="F11" s="126">
        <f t="shared" si="6"/>
        <v>7</v>
      </c>
      <c r="G11" s="126">
        <v>7</v>
      </c>
      <c r="H11" s="126" t="str">
        <f t="shared" si="0"/>
        <v>BTP07Q</v>
      </c>
      <c r="I11" s="127" t="str">
        <f t="shared" si="1"/>
        <v xml:space="preserve">إنجاز الخرسانة </v>
      </c>
      <c r="J11" s="126" t="str">
        <f t="shared" si="2"/>
        <v xml:space="preserve">شهادة التأهيل المهني </v>
      </c>
      <c r="K11" s="245" t="str">
        <f t="shared" si="3"/>
        <v xml:space="preserve">03 أشهر </v>
      </c>
      <c r="L11" s="126" t="str">
        <f t="shared" si="4"/>
        <v xml:space="preserve">مستوى تعليمي محدود طور  محو الامية منتهي </v>
      </c>
      <c r="M11" s="128">
        <f t="shared" si="5"/>
        <v>0</v>
      </c>
      <c r="N11" s="154"/>
    </row>
    <row r="12" spans="1:22" ht="18.75" customHeight="1">
      <c r="A12" s="436"/>
      <c r="B12" s="437"/>
      <c r="C12" s="438"/>
      <c r="F12" s="126">
        <f t="shared" si="6"/>
        <v>8</v>
      </c>
      <c r="G12" s="126">
        <v>8</v>
      </c>
      <c r="H12" s="126" t="str">
        <f t="shared" si="0"/>
        <v>BTP08Q</v>
      </c>
      <c r="I12" s="127" t="str">
        <f t="shared" si="1"/>
        <v xml:space="preserve">إنجاز التسليح </v>
      </c>
      <c r="J12" s="126" t="str">
        <f t="shared" si="2"/>
        <v xml:space="preserve">شهادة التأهيل المهني </v>
      </c>
      <c r="K12" s="245" t="str">
        <f t="shared" si="3"/>
        <v xml:space="preserve">03 أشهر </v>
      </c>
      <c r="L12" s="126" t="str">
        <f t="shared" si="4"/>
        <v xml:space="preserve">مستوى تعليمي محدود طور  محو الامية منتهي </v>
      </c>
      <c r="M12" s="128">
        <f t="shared" si="5"/>
        <v>0</v>
      </c>
      <c r="N12" s="155"/>
    </row>
    <row r="13" spans="1:22" ht="20.25" customHeight="1">
      <c r="A13" s="359" t="s">
        <v>3</v>
      </c>
      <c r="B13" s="360" t="str">
        <f>IF(ISERROR(VLOOKUP($D$13,SPECIALITE,3,0))=TRUE,"", VLOOKUP($D$13,SPECIALITE,3,0))</f>
        <v>BTP05Q</v>
      </c>
      <c r="C13" s="435"/>
      <c r="D13" s="378">
        <v>5</v>
      </c>
      <c r="F13" s="126">
        <f t="shared" si="6"/>
        <v>9</v>
      </c>
      <c r="G13" s="126">
        <v>9</v>
      </c>
      <c r="H13" s="126" t="str">
        <f t="shared" si="0"/>
        <v>BTP09Q</v>
      </c>
      <c r="I13" s="127" t="str">
        <f t="shared" si="1"/>
        <v xml:space="preserve">إعداد أشغال إخلاء مياه الأمطار و الأغماد </v>
      </c>
      <c r="J13" s="126" t="str">
        <f t="shared" si="2"/>
        <v xml:space="preserve">شهادة التأهيل المهني </v>
      </c>
      <c r="K13" s="245" t="str">
        <f t="shared" si="3"/>
        <v xml:space="preserve">03 أشهر </v>
      </c>
      <c r="L13" s="126" t="str">
        <f t="shared" si="4"/>
        <v xml:space="preserve">مستوى تعليمي محدود طور  محو الامية منتهي </v>
      </c>
      <c r="M13" s="128">
        <f t="shared" si="5"/>
        <v>0</v>
      </c>
      <c r="N13" s="81"/>
      <c r="R13" s="74"/>
      <c r="S13" s="74"/>
      <c r="T13" s="74"/>
      <c r="U13" s="74"/>
      <c r="V13" s="74"/>
    </row>
    <row r="14" spans="1:22" ht="20.25" customHeight="1">
      <c r="A14" s="362" t="s">
        <v>4</v>
      </c>
      <c r="B14" s="470" t="str">
        <f>IF(ISERROR(VLOOKUP($D$13,SPECIALITE,4,0))=TRUE,"", VLOOKUP($D$13,SPECIALITE,4,0))</f>
        <v xml:space="preserve">دهان البنايات </v>
      </c>
      <c r="C14" s="471"/>
      <c r="D14" s="79"/>
      <c r="F14" s="126">
        <f t="shared" si="6"/>
        <v>10</v>
      </c>
      <c r="G14" s="126">
        <v>10</v>
      </c>
      <c r="H14" s="126" t="str">
        <f t="shared" si="0"/>
        <v>BTP10Q</v>
      </c>
      <c r="I14" s="127" t="str">
        <f t="shared" si="1"/>
        <v xml:space="preserve">مثبت البلاط </v>
      </c>
      <c r="J14" s="126" t="str">
        <f t="shared" si="2"/>
        <v xml:space="preserve">شهادة التأهيل المهني </v>
      </c>
      <c r="K14" s="245" t="str">
        <f t="shared" si="3"/>
        <v xml:space="preserve">03 أشهر </v>
      </c>
      <c r="L14" s="126" t="str">
        <f t="shared" si="4"/>
        <v xml:space="preserve">مستوى تعليمي محدود طور  محو الامية منتهي </v>
      </c>
      <c r="M14" s="128">
        <f t="shared" si="5"/>
        <v>0</v>
      </c>
    </row>
    <row r="15" spans="1:22" s="79" customFormat="1" ht="20.25" customHeight="1">
      <c r="A15" s="362" t="s">
        <v>824</v>
      </c>
      <c r="B15" s="486" t="str">
        <f>IF(ISERROR(VLOOKUP($B$13,QUALFR,2,0))=TRUE,"", VLOOKUP($B$13,QUALFR,2,0))</f>
        <v xml:space="preserve">Peintre bâtiment </v>
      </c>
      <c r="C15" s="487"/>
      <c r="D15" s="80"/>
      <c r="F15" s="126">
        <f t="shared" si="6"/>
        <v>11</v>
      </c>
      <c r="G15" s="126">
        <v>11</v>
      </c>
      <c r="H15" s="126" t="str">
        <f t="shared" si="0"/>
        <v>BTP11Q</v>
      </c>
      <c r="I15" s="127" t="str">
        <f t="shared" si="1"/>
        <v xml:space="preserve">خزفي  </v>
      </c>
      <c r="J15" s="126" t="str">
        <f t="shared" si="2"/>
        <v xml:space="preserve">شهادة التأهيل المهني </v>
      </c>
      <c r="K15" s="245" t="str">
        <f t="shared" si="3"/>
        <v xml:space="preserve">03 أشهر </v>
      </c>
      <c r="L15" s="126" t="str">
        <f t="shared" si="4"/>
        <v xml:space="preserve">مستوى تعليمي محدود طور  محو الامية منتهي </v>
      </c>
      <c r="M15" s="128">
        <f t="shared" si="5"/>
        <v>0</v>
      </c>
      <c r="R15" s="81"/>
    </row>
    <row r="16" spans="1:22" ht="20.25" customHeight="1">
      <c r="A16" s="359" t="s">
        <v>6</v>
      </c>
      <c r="B16" s="371" t="str">
        <f>IF(ISERROR(VLOOKUP($D$13,SPECIALITE,5,0))=TRUE,"", VLOOKUP($D$13,SPECIALITE,5,0))</f>
        <v xml:space="preserve">شهادة التأهيل المهني </v>
      </c>
      <c r="C16" s="387" t="str">
        <f>IF(ISERROR(VLOOKUP($B$13,QUALFR,3,0))=TRUE,"", VLOOKUP($B$13,QUALFR,3,0))</f>
        <v xml:space="preserve">CQP </v>
      </c>
      <c r="F16" s="126">
        <f t="shared" si="6"/>
        <v>12</v>
      </c>
      <c r="G16" s="126">
        <v>12</v>
      </c>
      <c r="H16" s="126" t="str">
        <f t="shared" si="0"/>
        <v>BTP12Q</v>
      </c>
      <c r="I16" s="127" t="str">
        <f t="shared" si="1"/>
        <v xml:space="preserve">فسيفسائي </v>
      </c>
      <c r="J16" s="126" t="str">
        <f t="shared" si="2"/>
        <v xml:space="preserve">شهادة التأهيل المهني </v>
      </c>
      <c r="K16" s="245" t="str">
        <f t="shared" si="3"/>
        <v xml:space="preserve">03 أشهر </v>
      </c>
      <c r="L16" s="126" t="str">
        <f t="shared" si="4"/>
        <v xml:space="preserve">مستوى تعليمي محدود طور  محو الامية منتهي </v>
      </c>
      <c r="M16" s="128">
        <f t="shared" si="5"/>
        <v>0</v>
      </c>
      <c r="R16" s="74"/>
    </row>
    <row r="17" spans="1:18" ht="20.25" customHeight="1">
      <c r="A17" s="364" t="s">
        <v>1005</v>
      </c>
      <c r="B17" s="365" t="str">
        <f>IF(ISERROR(VLOOKUP($D$13,SPECIALITE,6,0))=TRUE,"", VLOOKUP($D$13,SPECIALITE,6,0))</f>
        <v xml:space="preserve">03 أشهر </v>
      </c>
      <c r="C17" s="387" t="str">
        <f>IF(ISERROR(VLOOKUP($B$13,QUALFR,4,0))=TRUE,"", VLOOKUP($B$13,QUALFR,4,0))</f>
        <v xml:space="preserve">03 mois </v>
      </c>
      <c r="F17" s="126">
        <f t="shared" si="6"/>
        <v>13</v>
      </c>
      <c r="G17" s="126">
        <v>13</v>
      </c>
      <c r="H17" s="126" t="str">
        <f t="shared" si="0"/>
        <v>BTP13Q</v>
      </c>
      <c r="I17" s="127" t="str">
        <f t="shared" si="1"/>
        <v xml:space="preserve">نحات الحجر </v>
      </c>
      <c r="J17" s="126" t="str">
        <f t="shared" si="2"/>
        <v xml:space="preserve">شهادة التأهيل المهني </v>
      </c>
      <c r="K17" s="245" t="str">
        <f t="shared" si="3"/>
        <v xml:space="preserve">03 أشهر </v>
      </c>
      <c r="L17" s="126" t="str">
        <f t="shared" si="4"/>
        <v xml:space="preserve">مستوى تعليمي محدود طور  محو الامية منتهي </v>
      </c>
      <c r="M17" s="128">
        <f t="shared" si="5"/>
        <v>0</v>
      </c>
    </row>
    <row r="18" spans="1:18" ht="20.25" customHeight="1">
      <c r="A18" s="364" t="s">
        <v>8</v>
      </c>
      <c r="B18" s="372" t="str">
        <f>IF(ISERROR(VLOOKUP($D$13,SPECIALITE,7,0))=TRUE,"", VLOOKUP($D$13,SPECIALITE,7,0))</f>
        <v xml:space="preserve">مستوى تعليمي محدود طور  محو الامية منتهي </v>
      </c>
      <c r="C18" s="388" t="str">
        <f>IF(ISERROR(VLOOKUP($B$13,QUALFR,5,0))=TRUE,"", VLOOKUP($B$13,QUALFR,5,0))</f>
        <v xml:space="preserve">Niveau scolaire réduit     Cycle d’alphabétisation achevé </v>
      </c>
      <c r="F18" s="126">
        <f t="shared" si="6"/>
        <v>14</v>
      </c>
      <c r="G18" s="126">
        <v>14</v>
      </c>
      <c r="H18" s="126" t="str">
        <f t="shared" si="0"/>
        <v>BTP14Q</v>
      </c>
      <c r="I18" s="127" t="str">
        <f t="shared" si="1"/>
        <v xml:space="preserve">وضع و تركـيـب الحجر والرخام </v>
      </c>
      <c r="J18" s="126" t="str">
        <f t="shared" si="2"/>
        <v xml:space="preserve">شهادة التأهيل المهني </v>
      </c>
      <c r="K18" s="245" t="str">
        <f t="shared" si="3"/>
        <v xml:space="preserve">03 أشهر </v>
      </c>
      <c r="L18" s="126" t="str">
        <f t="shared" si="4"/>
        <v xml:space="preserve">مستوى تعليمي محدود طور  محو الامية منتهي </v>
      </c>
      <c r="M18" s="128">
        <f t="shared" si="5"/>
        <v>0</v>
      </c>
    </row>
    <row r="19" spans="1:18" ht="20.25" customHeight="1">
      <c r="A19" s="362" t="s">
        <v>10</v>
      </c>
      <c r="B19" s="482">
        <f>IF(ISERROR(VLOOKUP($D$13,SPECIALITE,8,0))=TRUE,"", VLOOKUP($D$13,SPECIALITE,8,0))</f>
        <v>0</v>
      </c>
      <c r="C19" s="483"/>
      <c r="F19" s="126">
        <f t="shared" si="6"/>
        <v>15</v>
      </c>
      <c r="G19" s="126">
        <v>15</v>
      </c>
      <c r="H19" s="126" t="str">
        <f t="shared" si="0"/>
        <v>BTP15Q</v>
      </c>
      <c r="I19" s="127" t="str">
        <f t="shared" si="1"/>
        <v xml:space="preserve">رش الخرسانة وغيرها من الطلاءات </v>
      </c>
      <c r="J19" s="126" t="str">
        <f t="shared" si="2"/>
        <v xml:space="preserve">شهادة التأهيل المهني </v>
      </c>
      <c r="K19" s="245" t="str">
        <f t="shared" si="3"/>
        <v xml:space="preserve">06 أشهر  </v>
      </c>
      <c r="L19" s="126" t="str">
        <f t="shared" si="4"/>
        <v>مستوى تعليمي محدود  طور محو الامية منتهي</v>
      </c>
      <c r="M19" s="128">
        <f t="shared" si="5"/>
        <v>0</v>
      </c>
      <c r="R19" s="74"/>
    </row>
    <row r="20" spans="1:18" ht="20.25" customHeight="1">
      <c r="A20" s="362" t="s">
        <v>829</v>
      </c>
      <c r="B20" s="433">
        <f>IF(ISERROR(VLOOKUP($B$13,QUALFR,6,0))=TRUE,"", VLOOKUP($B$13,QUALFR,6,0))</f>
        <v>0</v>
      </c>
      <c r="C20" s="434"/>
      <c r="F20" s="126">
        <f t="shared" si="6"/>
        <v>16</v>
      </c>
      <c r="G20" s="126">
        <v>16</v>
      </c>
      <c r="H20" s="126" t="str">
        <f t="shared" si="0"/>
        <v>BTP16Q</v>
      </c>
      <c r="I20" s="127" t="str">
        <f t="shared" si="1"/>
        <v xml:space="preserve">تطبيق طلاء الايبوكسي على الأرضيات وأغطية الجدران(Epoxy)   </v>
      </c>
      <c r="J20" s="126" t="str">
        <f t="shared" si="2"/>
        <v xml:space="preserve">شهادة التأهيل المهني </v>
      </c>
      <c r="K20" s="245" t="str">
        <f t="shared" si="3"/>
        <v xml:space="preserve">06 أشهر  </v>
      </c>
      <c r="L20" s="126" t="str">
        <f t="shared" si="4"/>
        <v>مستوى تعليمي محدود  طور محو الامية منتهي</v>
      </c>
      <c r="M20" s="128">
        <f t="shared" si="5"/>
        <v>0</v>
      </c>
    </row>
    <row r="21" spans="1:18" ht="20.25" customHeight="1">
      <c r="A21" s="226"/>
      <c r="B21" s="226"/>
      <c r="C21" s="226"/>
      <c r="F21" s="126">
        <f t="shared" si="6"/>
        <v>17</v>
      </c>
      <c r="G21" s="126">
        <v>17</v>
      </c>
      <c r="H21" s="126" t="str">
        <f t="shared" si="0"/>
        <v>BTP17Q</v>
      </c>
      <c r="I21" s="127" t="str">
        <f t="shared" si="1"/>
        <v xml:space="preserve">تركيب لوحات الألومنيوم Alucoband </v>
      </c>
      <c r="J21" s="126" t="str">
        <f t="shared" si="2"/>
        <v xml:space="preserve">شهادة التأهيل المهني </v>
      </c>
      <c r="K21" s="245" t="str">
        <f t="shared" si="3"/>
        <v xml:space="preserve">06 أشهر  </v>
      </c>
      <c r="L21" s="126" t="str">
        <f t="shared" si="4"/>
        <v>مستوى تعليمي محدود  طور محو الامية منتهي</v>
      </c>
      <c r="M21" s="128">
        <f t="shared" si="5"/>
        <v>0</v>
      </c>
    </row>
    <row r="22" spans="1:18" ht="20.25" customHeight="1">
      <c r="F22" s="126">
        <f t="shared" si="6"/>
        <v>18</v>
      </c>
      <c r="G22" s="126">
        <v>18</v>
      </c>
      <c r="H22" s="126" t="str">
        <f t="shared" si="0"/>
        <v>BTP18Q</v>
      </c>
      <c r="I22" s="127" t="str">
        <f t="shared" si="1"/>
        <v xml:space="preserve">تركيب الأسقف بلوحات الألومنيوم BA13 </v>
      </c>
      <c r="J22" s="126" t="str">
        <f t="shared" si="2"/>
        <v xml:space="preserve">شهادة التأهيل المهني </v>
      </c>
      <c r="K22" s="245" t="str">
        <f t="shared" si="3"/>
        <v xml:space="preserve">06 أشهر  </v>
      </c>
      <c r="L22" s="126" t="str">
        <f t="shared" si="4"/>
        <v>مستوى تعليمي محدود  طور محو الامية منتهي</v>
      </c>
      <c r="M22" s="128">
        <f t="shared" si="5"/>
        <v>0</v>
      </c>
    </row>
    <row r="23" spans="1:18" ht="22.5" customHeight="1">
      <c r="A23" s="226"/>
      <c r="B23" s="226"/>
      <c r="C23" s="226"/>
      <c r="F23" s="126">
        <f t="shared" si="6"/>
        <v>19</v>
      </c>
      <c r="G23" s="126">
        <v>19</v>
      </c>
      <c r="H23" s="126" t="str">
        <f t="shared" si="0"/>
        <v>BTP19Q</v>
      </c>
      <c r="I23" s="127" t="str">
        <f t="shared" si="1"/>
        <v xml:space="preserve">وضع السجادات و تلبيس الأرضيات   </v>
      </c>
      <c r="J23" s="126" t="str">
        <f t="shared" si="2"/>
        <v xml:space="preserve">شهادة التأهيل المهني </v>
      </c>
      <c r="K23" s="245" t="str">
        <f t="shared" si="3"/>
        <v xml:space="preserve">06 أشهر  </v>
      </c>
      <c r="L23" s="126" t="str">
        <f t="shared" si="4"/>
        <v>مستوى تعليمي محدود  طور محو الامية منتهي</v>
      </c>
      <c r="M23" s="128">
        <f t="shared" si="5"/>
        <v>0</v>
      </c>
      <c r="N23" s="81"/>
    </row>
    <row r="24" spans="1:18" s="80" customFormat="1" ht="22.5" customHeight="1">
      <c r="A24" s="226"/>
      <c r="B24" s="226"/>
      <c r="C24" s="226"/>
      <c r="F24" s="126">
        <f t="shared" si="6"/>
        <v>20</v>
      </c>
      <c r="G24" s="126">
        <v>20</v>
      </c>
      <c r="H24" s="126" t="str">
        <f t="shared" si="0"/>
        <v xml:space="preserve">BTP20Q </v>
      </c>
      <c r="I24" s="127" t="str">
        <f t="shared" si="1"/>
        <v xml:space="preserve">تلبيس الجدران والسقوف ببولي كلوريد الفينيل   ( PVC )  </v>
      </c>
      <c r="J24" s="126" t="str">
        <f t="shared" si="2"/>
        <v xml:space="preserve">شهادة التأهيل المهني </v>
      </c>
      <c r="K24" s="245" t="str">
        <f t="shared" si="3"/>
        <v xml:space="preserve">06 أشهر  </v>
      </c>
      <c r="L24" s="126" t="str">
        <f t="shared" si="4"/>
        <v>مستوى تعليمي محدود  طور محو الامية منتهي</v>
      </c>
      <c r="M24" s="128">
        <f t="shared" si="5"/>
        <v>0</v>
      </c>
      <c r="N24" s="81"/>
    </row>
    <row r="25" spans="1:18" ht="22.5" customHeight="1">
      <c r="A25" s="226"/>
      <c r="B25" s="226"/>
      <c r="C25" s="226"/>
      <c r="F25" s="126">
        <f t="shared" si="6"/>
        <v>21</v>
      </c>
      <c r="G25" s="126">
        <v>21</v>
      </c>
      <c r="H25" s="126" t="str">
        <f t="shared" si="0"/>
        <v xml:space="preserve">BTP21Q </v>
      </c>
      <c r="I25" s="127" t="str">
        <f t="shared" si="1"/>
        <v xml:space="preserve">تركيب وضع  لوحات الحائط 3D مع دهانات كورال  </v>
      </c>
      <c r="J25" s="126" t="str">
        <f t="shared" si="2"/>
        <v xml:space="preserve">شهادة التأهيل المهني </v>
      </c>
      <c r="K25" s="245" t="str">
        <f t="shared" si="3"/>
        <v xml:space="preserve">06 أشهر  </v>
      </c>
      <c r="L25" s="126" t="str">
        <f t="shared" si="4"/>
        <v>مستوى تعليمي محدود  طور محو الامية منتهي</v>
      </c>
      <c r="M25" s="128">
        <f t="shared" si="5"/>
        <v>0</v>
      </c>
      <c r="N25" s="81"/>
    </row>
    <row r="26" spans="1:18" s="80" customFormat="1" ht="22.5" customHeight="1">
      <c r="A26" s="235"/>
      <c r="B26" s="235"/>
      <c r="C26" s="235"/>
      <c r="F26" s="126" t="str">
        <f t="shared" si="6"/>
        <v/>
      </c>
      <c r="G26" s="126">
        <v>22</v>
      </c>
      <c r="H26" s="126" t="str">
        <f t="shared" si="0"/>
        <v/>
      </c>
      <c r="I26" s="127" t="str">
        <f t="shared" si="1"/>
        <v/>
      </c>
      <c r="J26" s="126" t="str">
        <f t="shared" si="2"/>
        <v/>
      </c>
      <c r="K26" s="245" t="str">
        <f t="shared" si="3"/>
        <v/>
      </c>
      <c r="L26" s="126" t="str">
        <f t="shared" si="4"/>
        <v/>
      </c>
      <c r="M26" s="128" t="str">
        <f t="shared" si="5"/>
        <v/>
      </c>
      <c r="N26" s="81"/>
    </row>
    <row r="27" spans="1:18" s="80" customFormat="1" ht="22.5" customHeight="1">
      <c r="A27" s="235"/>
      <c r="B27" s="235"/>
      <c r="C27" s="235"/>
      <c r="F27" s="126" t="str">
        <f t="shared" si="6"/>
        <v/>
      </c>
      <c r="G27" s="126">
        <v>23</v>
      </c>
      <c r="H27" s="126" t="str">
        <f t="shared" si="0"/>
        <v/>
      </c>
      <c r="I27" s="127" t="str">
        <f t="shared" si="1"/>
        <v/>
      </c>
      <c r="J27" s="126" t="str">
        <f t="shared" si="2"/>
        <v/>
      </c>
      <c r="K27" s="245" t="str">
        <f t="shared" si="3"/>
        <v/>
      </c>
      <c r="L27" s="126" t="str">
        <f t="shared" si="4"/>
        <v/>
      </c>
      <c r="M27" s="128" t="str">
        <f t="shared" si="5"/>
        <v/>
      </c>
      <c r="N27" s="81"/>
    </row>
    <row r="28" spans="1:18" s="80" customFormat="1" ht="22.5" customHeight="1">
      <c r="A28" s="235"/>
      <c r="B28" s="235"/>
      <c r="C28" s="235"/>
      <c r="F28" s="126" t="str">
        <f t="shared" si="6"/>
        <v/>
      </c>
      <c r="G28" s="126">
        <v>24</v>
      </c>
      <c r="H28" s="126" t="str">
        <f t="shared" si="0"/>
        <v/>
      </c>
      <c r="I28" s="127" t="str">
        <f t="shared" si="1"/>
        <v/>
      </c>
      <c r="J28" s="126" t="str">
        <f t="shared" si="2"/>
        <v/>
      </c>
      <c r="K28" s="245" t="str">
        <f t="shared" si="3"/>
        <v/>
      </c>
      <c r="L28" s="126" t="str">
        <f t="shared" si="4"/>
        <v/>
      </c>
      <c r="M28" s="128" t="str">
        <f t="shared" si="5"/>
        <v/>
      </c>
      <c r="N28" s="81"/>
    </row>
    <row r="29" spans="1:18" s="80" customFormat="1" ht="22.5" customHeight="1">
      <c r="A29" s="235"/>
      <c r="B29" s="235"/>
      <c r="C29" s="235"/>
      <c r="F29" s="126" t="str">
        <f t="shared" si="6"/>
        <v/>
      </c>
      <c r="G29" s="126">
        <v>25</v>
      </c>
      <c r="H29" s="126" t="str">
        <f t="shared" si="0"/>
        <v/>
      </c>
      <c r="I29" s="127" t="str">
        <f t="shared" si="1"/>
        <v/>
      </c>
      <c r="J29" s="126" t="str">
        <f t="shared" si="2"/>
        <v/>
      </c>
      <c r="K29" s="245" t="str">
        <f t="shared" si="3"/>
        <v/>
      </c>
      <c r="L29" s="126" t="str">
        <f t="shared" si="4"/>
        <v/>
      </c>
      <c r="M29" s="128" t="str">
        <f t="shared" si="5"/>
        <v/>
      </c>
      <c r="N29" s="81"/>
    </row>
    <row r="30" spans="1:18" s="80" customFormat="1" ht="22.5" customHeight="1">
      <c r="A30" s="235"/>
      <c r="B30" s="235"/>
      <c r="C30" s="235"/>
      <c r="F30" s="126" t="str">
        <f t="shared" ref="F30:F56" si="7">IF(H30="","",G29+1)</f>
        <v/>
      </c>
      <c r="G30" s="126">
        <v>26</v>
      </c>
      <c r="H30" s="126" t="str">
        <f t="shared" si="0"/>
        <v/>
      </c>
      <c r="I30" s="127" t="str">
        <f t="shared" si="1"/>
        <v/>
      </c>
      <c r="J30" s="126" t="str">
        <f t="shared" si="2"/>
        <v/>
      </c>
      <c r="K30" s="245" t="str">
        <f t="shared" si="3"/>
        <v/>
      </c>
      <c r="L30" s="126" t="str">
        <f t="shared" si="4"/>
        <v/>
      </c>
      <c r="M30" s="128" t="str">
        <f t="shared" si="5"/>
        <v/>
      </c>
      <c r="N30" s="81"/>
    </row>
    <row r="31" spans="1:18" s="80" customFormat="1" ht="22.5" customHeight="1">
      <c r="A31" s="235"/>
      <c r="B31" s="235"/>
      <c r="C31" s="235"/>
      <c r="F31" s="126" t="str">
        <f t="shared" si="7"/>
        <v/>
      </c>
      <c r="G31" s="126">
        <v>27</v>
      </c>
      <c r="H31" s="126" t="str">
        <f t="shared" si="0"/>
        <v/>
      </c>
      <c r="I31" s="127" t="str">
        <f t="shared" si="1"/>
        <v/>
      </c>
      <c r="J31" s="126" t="str">
        <f t="shared" si="2"/>
        <v/>
      </c>
      <c r="K31" s="245" t="str">
        <f t="shared" si="3"/>
        <v/>
      </c>
      <c r="L31" s="126" t="str">
        <f t="shared" si="4"/>
        <v/>
      </c>
      <c r="M31" s="128" t="str">
        <f t="shared" si="5"/>
        <v/>
      </c>
      <c r="N31" s="81"/>
    </row>
    <row r="32" spans="1:18" s="80" customFormat="1" ht="22.5" customHeight="1">
      <c r="A32" s="235"/>
      <c r="B32" s="235"/>
      <c r="C32" s="235"/>
      <c r="F32" s="126" t="str">
        <f t="shared" si="7"/>
        <v/>
      </c>
      <c r="G32" s="126">
        <v>28</v>
      </c>
      <c r="H32" s="126" t="str">
        <f t="shared" si="0"/>
        <v/>
      </c>
      <c r="I32" s="127" t="str">
        <f t="shared" si="1"/>
        <v/>
      </c>
      <c r="J32" s="126" t="str">
        <f t="shared" si="2"/>
        <v/>
      </c>
      <c r="K32" s="245" t="str">
        <f t="shared" si="3"/>
        <v/>
      </c>
      <c r="L32" s="126" t="str">
        <f t="shared" si="4"/>
        <v/>
      </c>
      <c r="M32" s="128" t="str">
        <f t="shared" si="5"/>
        <v/>
      </c>
      <c r="N32" s="81"/>
    </row>
    <row r="33" spans="1:14" s="80" customFormat="1" ht="22.5" customHeight="1">
      <c r="A33" s="235"/>
      <c r="B33" s="235"/>
      <c r="C33" s="235"/>
      <c r="F33" s="126" t="str">
        <f t="shared" si="7"/>
        <v/>
      </c>
      <c r="G33" s="126">
        <v>29</v>
      </c>
      <c r="H33" s="126" t="str">
        <f t="shared" si="0"/>
        <v/>
      </c>
      <c r="I33" s="127" t="str">
        <f t="shared" si="1"/>
        <v/>
      </c>
      <c r="J33" s="126" t="str">
        <f t="shared" si="2"/>
        <v/>
      </c>
      <c r="K33" s="245" t="str">
        <f t="shared" si="3"/>
        <v/>
      </c>
      <c r="L33" s="126" t="str">
        <f t="shared" si="4"/>
        <v/>
      </c>
      <c r="M33" s="128" t="str">
        <f t="shared" si="5"/>
        <v/>
      </c>
      <c r="N33" s="81"/>
    </row>
    <row r="34" spans="1:14" s="80" customFormat="1" ht="22.5" customHeight="1">
      <c r="A34" s="235"/>
      <c r="B34" s="235"/>
      <c r="C34" s="235"/>
      <c r="F34" s="126" t="str">
        <f t="shared" si="7"/>
        <v/>
      </c>
      <c r="G34" s="126">
        <v>30</v>
      </c>
      <c r="H34" s="126" t="str">
        <f t="shared" si="0"/>
        <v/>
      </c>
      <c r="I34" s="127" t="str">
        <f t="shared" si="1"/>
        <v/>
      </c>
      <c r="J34" s="126" t="str">
        <f t="shared" si="2"/>
        <v/>
      </c>
      <c r="K34" s="245" t="str">
        <f t="shared" si="3"/>
        <v/>
      </c>
      <c r="L34" s="126" t="str">
        <f t="shared" si="4"/>
        <v/>
      </c>
      <c r="M34" s="128" t="str">
        <f t="shared" si="5"/>
        <v/>
      </c>
      <c r="N34" s="81"/>
    </row>
    <row r="35" spans="1:14" s="80" customFormat="1" ht="22.5" customHeight="1">
      <c r="A35" s="235"/>
      <c r="B35" s="235"/>
      <c r="C35" s="235"/>
      <c r="F35" s="126" t="str">
        <f t="shared" si="7"/>
        <v/>
      </c>
      <c r="G35" s="126">
        <v>31</v>
      </c>
      <c r="H35" s="126" t="str">
        <f t="shared" si="0"/>
        <v/>
      </c>
      <c r="I35" s="127" t="str">
        <f t="shared" si="1"/>
        <v/>
      </c>
      <c r="J35" s="126" t="str">
        <f t="shared" si="2"/>
        <v/>
      </c>
      <c r="K35" s="245" t="str">
        <f t="shared" si="3"/>
        <v/>
      </c>
      <c r="L35" s="126" t="str">
        <f t="shared" si="4"/>
        <v/>
      </c>
      <c r="M35" s="128" t="str">
        <f t="shared" si="5"/>
        <v/>
      </c>
      <c r="N35" s="81"/>
    </row>
    <row r="36" spans="1:14" s="80" customFormat="1" ht="22.5" customHeight="1">
      <c r="A36" s="235"/>
      <c r="B36" s="235"/>
      <c r="C36" s="235"/>
      <c r="F36" s="126" t="str">
        <f t="shared" si="7"/>
        <v/>
      </c>
      <c r="G36" s="126">
        <v>32</v>
      </c>
      <c r="H36" s="126" t="str">
        <f t="shared" si="0"/>
        <v/>
      </c>
      <c r="I36" s="127" t="str">
        <f t="shared" si="1"/>
        <v/>
      </c>
      <c r="J36" s="126" t="str">
        <f t="shared" si="2"/>
        <v/>
      </c>
      <c r="K36" s="245" t="str">
        <f t="shared" si="3"/>
        <v/>
      </c>
      <c r="L36" s="126" t="str">
        <f t="shared" si="4"/>
        <v/>
      </c>
      <c r="M36" s="128" t="str">
        <f t="shared" si="5"/>
        <v/>
      </c>
      <c r="N36" s="81"/>
    </row>
    <row r="37" spans="1:14" s="80" customFormat="1" ht="22.5" customHeight="1">
      <c r="A37" s="226"/>
      <c r="B37" s="226"/>
      <c r="C37" s="226"/>
      <c r="F37" s="126" t="str">
        <f t="shared" si="7"/>
        <v/>
      </c>
      <c r="G37" s="126">
        <v>33</v>
      </c>
      <c r="H37" s="126" t="str">
        <f t="shared" ref="H37:H56" si="8">IF(ISERROR(VLOOKUP($G37&amp;$B$6,QUALAR,5,FALSE))=TRUE,"",VLOOKUP($G37&amp;$B$6,QUALAR,5,FALSE))</f>
        <v/>
      </c>
      <c r="I37" s="127" t="str">
        <f t="shared" ref="I37:I56" si="9">IF(ISERROR(VLOOKUP($G37&amp;$B$6,QUALAR,6,FALSE))=TRUE,"",VLOOKUP($G37&amp;$B$6,QUALAR,6,FALSE))</f>
        <v/>
      </c>
      <c r="J37" s="126" t="str">
        <f t="shared" ref="J37:J56" si="10">IF(ISERROR(VLOOKUP($G37&amp;$B$6,QUALAR,7,FALSE))=TRUE,"",VLOOKUP($G37&amp;$B$6,QUALAR,7,FALSE))</f>
        <v/>
      </c>
      <c r="K37" s="245" t="str">
        <f t="shared" ref="K37:K56" si="11">IF(ISERROR(VLOOKUP($G37&amp;$B$6,QUALAR,8,FALSE))=TRUE,"",VLOOKUP($G37&amp;$B$6,QUALAR,8,FALSE))</f>
        <v/>
      </c>
      <c r="L37" s="126" t="str">
        <f t="shared" ref="L37:L56" si="12">IF(ISERROR(VLOOKUP($G37&amp;$B$6,QUALAR,9,FALSE))=TRUE,"",VLOOKUP($G37&amp;$B$6,QUALAR,9,FALSE))</f>
        <v/>
      </c>
      <c r="M37" s="128" t="str">
        <f t="shared" ref="M37:M56" si="13">IF(ISERROR(VLOOKUP($G37&amp;$B$6,QUALAR,10,FALSE))=TRUE,"",VLOOKUP($G37&amp;$B$6,QUALAR,10,FALSE))</f>
        <v/>
      </c>
    </row>
    <row r="38" spans="1:14" s="80" customFormat="1" ht="22.5" customHeight="1">
      <c r="A38" s="226"/>
      <c r="B38" s="226"/>
      <c r="C38" s="226"/>
      <c r="F38" s="126" t="str">
        <f t="shared" si="7"/>
        <v/>
      </c>
      <c r="G38" s="126">
        <v>34</v>
      </c>
      <c r="H38" s="126" t="str">
        <f t="shared" si="8"/>
        <v/>
      </c>
      <c r="I38" s="127" t="str">
        <f t="shared" si="9"/>
        <v/>
      </c>
      <c r="J38" s="126" t="str">
        <f t="shared" si="10"/>
        <v/>
      </c>
      <c r="K38" s="245" t="str">
        <f t="shared" si="11"/>
        <v/>
      </c>
      <c r="L38" s="126" t="str">
        <f t="shared" si="12"/>
        <v/>
      </c>
      <c r="M38" s="128" t="str">
        <f t="shared" si="13"/>
        <v/>
      </c>
    </row>
    <row r="39" spans="1:14" s="80" customFormat="1" ht="22.5" customHeight="1">
      <c r="A39" s="226"/>
      <c r="B39" s="226"/>
      <c r="C39" s="226"/>
      <c r="F39" s="126" t="str">
        <f t="shared" si="7"/>
        <v/>
      </c>
      <c r="G39" s="126">
        <v>35</v>
      </c>
      <c r="H39" s="126" t="str">
        <f t="shared" si="8"/>
        <v/>
      </c>
      <c r="I39" s="127" t="str">
        <f t="shared" si="9"/>
        <v/>
      </c>
      <c r="J39" s="126" t="str">
        <f t="shared" si="10"/>
        <v/>
      </c>
      <c r="K39" s="245" t="str">
        <f t="shared" si="11"/>
        <v/>
      </c>
      <c r="L39" s="126" t="str">
        <f t="shared" si="12"/>
        <v/>
      </c>
      <c r="M39" s="128" t="str">
        <f t="shared" si="13"/>
        <v/>
      </c>
    </row>
    <row r="40" spans="1:14" s="80" customFormat="1" ht="22.5" customHeight="1">
      <c r="A40" s="226"/>
      <c r="B40" s="226"/>
      <c r="C40" s="226"/>
      <c r="F40" s="126" t="str">
        <f t="shared" si="7"/>
        <v/>
      </c>
      <c r="G40" s="126">
        <v>36</v>
      </c>
      <c r="H40" s="126" t="str">
        <f t="shared" si="8"/>
        <v/>
      </c>
      <c r="I40" s="127" t="str">
        <f t="shared" si="9"/>
        <v/>
      </c>
      <c r="J40" s="126" t="str">
        <f t="shared" si="10"/>
        <v/>
      </c>
      <c r="K40" s="245" t="str">
        <f t="shared" si="11"/>
        <v/>
      </c>
      <c r="L40" s="126" t="str">
        <f t="shared" si="12"/>
        <v/>
      </c>
      <c r="M40" s="128" t="str">
        <f t="shared" si="13"/>
        <v/>
      </c>
    </row>
    <row r="41" spans="1:14" s="80" customFormat="1" ht="22.5" customHeight="1">
      <c r="A41" s="226"/>
      <c r="B41" s="226"/>
      <c r="C41" s="226"/>
      <c r="F41" s="126" t="str">
        <f t="shared" si="7"/>
        <v/>
      </c>
      <c r="G41" s="126">
        <v>37</v>
      </c>
      <c r="H41" s="126" t="str">
        <f t="shared" si="8"/>
        <v/>
      </c>
      <c r="I41" s="127" t="str">
        <f t="shared" si="9"/>
        <v/>
      </c>
      <c r="J41" s="126" t="str">
        <f t="shared" si="10"/>
        <v/>
      </c>
      <c r="K41" s="245" t="str">
        <f t="shared" si="11"/>
        <v/>
      </c>
      <c r="L41" s="126" t="str">
        <f t="shared" si="12"/>
        <v/>
      </c>
      <c r="M41" s="128" t="str">
        <f t="shared" si="13"/>
        <v/>
      </c>
    </row>
    <row r="42" spans="1:14" s="80" customFormat="1" ht="22.5" customHeight="1">
      <c r="A42" s="226"/>
      <c r="B42" s="226"/>
      <c r="C42" s="226"/>
      <c r="F42" s="126" t="str">
        <f t="shared" si="7"/>
        <v/>
      </c>
      <c r="G42" s="126">
        <v>38</v>
      </c>
      <c r="H42" s="126" t="str">
        <f t="shared" si="8"/>
        <v/>
      </c>
      <c r="I42" s="127" t="str">
        <f t="shared" si="9"/>
        <v/>
      </c>
      <c r="J42" s="126" t="str">
        <f t="shared" si="10"/>
        <v/>
      </c>
      <c r="K42" s="245" t="str">
        <f t="shared" si="11"/>
        <v/>
      </c>
      <c r="L42" s="126" t="str">
        <f t="shared" si="12"/>
        <v/>
      </c>
      <c r="M42" s="128" t="str">
        <f t="shared" si="13"/>
        <v/>
      </c>
    </row>
    <row r="43" spans="1:14" s="80" customFormat="1" ht="22.5" customHeight="1">
      <c r="A43" s="226"/>
      <c r="B43" s="226"/>
      <c r="C43" s="226"/>
      <c r="F43" s="126" t="str">
        <f t="shared" si="7"/>
        <v/>
      </c>
      <c r="G43" s="126">
        <v>39</v>
      </c>
      <c r="H43" s="126" t="str">
        <f t="shared" si="8"/>
        <v/>
      </c>
      <c r="I43" s="127" t="str">
        <f t="shared" si="9"/>
        <v/>
      </c>
      <c r="J43" s="126" t="str">
        <f t="shared" si="10"/>
        <v/>
      </c>
      <c r="K43" s="245" t="str">
        <f t="shared" si="11"/>
        <v/>
      </c>
      <c r="L43" s="126" t="str">
        <f t="shared" si="12"/>
        <v/>
      </c>
      <c r="M43" s="128" t="str">
        <f t="shared" si="13"/>
        <v/>
      </c>
    </row>
    <row r="44" spans="1:14" s="80" customFormat="1" ht="22.5" customHeight="1">
      <c r="A44" s="226"/>
      <c r="B44" s="226"/>
      <c r="C44" s="226"/>
      <c r="F44" s="126" t="str">
        <f t="shared" si="7"/>
        <v/>
      </c>
      <c r="G44" s="126">
        <v>40</v>
      </c>
      <c r="H44" s="126" t="str">
        <f t="shared" si="8"/>
        <v/>
      </c>
      <c r="I44" s="127" t="str">
        <f t="shared" si="9"/>
        <v/>
      </c>
      <c r="J44" s="126" t="str">
        <f t="shared" si="10"/>
        <v/>
      </c>
      <c r="K44" s="245" t="str">
        <f t="shared" si="11"/>
        <v/>
      </c>
      <c r="L44" s="126" t="str">
        <f t="shared" si="12"/>
        <v/>
      </c>
      <c r="M44" s="128" t="str">
        <f t="shared" si="13"/>
        <v/>
      </c>
    </row>
    <row r="45" spans="1:14" s="80" customFormat="1" ht="22.5" customHeight="1">
      <c r="A45" s="226"/>
      <c r="B45" s="226"/>
      <c r="C45" s="226"/>
      <c r="F45" s="126" t="str">
        <f t="shared" si="7"/>
        <v/>
      </c>
      <c r="G45" s="126">
        <v>41</v>
      </c>
      <c r="H45" s="126" t="str">
        <f t="shared" si="8"/>
        <v/>
      </c>
      <c r="I45" s="127" t="str">
        <f t="shared" si="9"/>
        <v/>
      </c>
      <c r="J45" s="126" t="str">
        <f t="shared" si="10"/>
        <v/>
      </c>
      <c r="K45" s="245" t="str">
        <f t="shared" si="11"/>
        <v/>
      </c>
      <c r="L45" s="126" t="str">
        <f t="shared" si="12"/>
        <v/>
      </c>
      <c r="M45" s="128" t="str">
        <f t="shared" si="13"/>
        <v/>
      </c>
    </row>
    <row r="46" spans="1:14" s="80" customFormat="1" ht="22.5" customHeight="1">
      <c r="A46" s="226"/>
      <c r="B46" s="226"/>
      <c r="C46" s="226"/>
      <c r="F46" s="126" t="str">
        <f t="shared" si="7"/>
        <v/>
      </c>
      <c r="G46" s="126">
        <v>42</v>
      </c>
      <c r="H46" s="126" t="str">
        <f t="shared" si="8"/>
        <v/>
      </c>
      <c r="I46" s="127" t="str">
        <f t="shared" si="9"/>
        <v/>
      </c>
      <c r="J46" s="126" t="str">
        <f t="shared" si="10"/>
        <v/>
      </c>
      <c r="K46" s="245" t="str">
        <f t="shared" si="11"/>
        <v/>
      </c>
      <c r="L46" s="126" t="str">
        <f t="shared" si="12"/>
        <v/>
      </c>
      <c r="M46" s="128" t="str">
        <f t="shared" si="13"/>
        <v/>
      </c>
    </row>
    <row r="47" spans="1:14" s="80" customFormat="1" ht="22.5" customHeight="1">
      <c r="A47" s="226"/>
      <c r="B47" s="226"/>
      <c r="C47" s="226"/>
      <c r="F47" s="126" t="str">
        <f t="shared" si="7"/>
        <v/>
      </c>
      <c r="G47" s="126">
        <v>43</v>
      </c>
      <c r="H47" s="126" t="str">
        <f t="shared" si="8"/>
        <v/>
      </c>
      <c r="I47" s="127" t="str">
        <f t="shared" si="9"/>
        <v/>
      </c>
      <c r="J47" s="126" t="str">
        <f t="shared" si="10"/>
        <v/>
      </c>
      <c r="K47" s="245" t="str">
        <f t="shared" si="11"/>
        <v/>
      </c>
      <c r="L47" s="126" t="str">
        <f t="shared" si="12"/>
        <v/>
      </c>
      <c r="M47" s="128" t="str">
        <f t="shared" si="13"/>
        <v/>
      </c>
    </row>
    <row r="48" spans="1:14" s="80" customFormat="1" ht="22.5" customHeight="1">
      <c r="A48" s="226"/>
      <c r="B48" s="226"/>
      <c r="C48" s="226"/>
      <c r="F48" s="126" t="str">
        <f t="shared" si="7"/>
        <v/>
      </c>
      <c r="G48" s="126">
        <v>44</v>
      </c>
      <c r="H48" s="126" t="str">
        <f t="shared" si="8"/>
        <v/>
      </c>
      <c r="I48" s="127" t="str">
        <f t="shared" si="9"/>
        <v/>
      </c>
      <c r="J48" s="126" t="str">
        <f t="shared" si="10"/>
        <v/>
      </c>
      <c r="K48" s="245" t="str">
        <f t="shared" si="11"/>
        <v/>
      </c>
      <c r="L48" s="126" t="str">
        <f t="shared" si="12"/>
        <v/>
      </c>
      <c r="M48" s="128" t="str">
        <f t="shared" si="13"/>
        <v/>
      </c>
    </row>
    <row r="49" spans="1:13" s="80" customFormat="1" ht="22.5" customHeight="1">
      <c r="A49" s="226"/>
      <c r="B49" s="226"/>
      <c r="C49" s="226"/>
      <c r="F49" s="126" t="str">
        <f t="shared" si="7"/>
        <v/>
      </c>
      <c r="G49" s="126">
        <v>45</v>
      </c>
      <c r="H49" s="126" t="str">
        <f t="shared" si="8"/>
        <v/>
      </c>
      <c r="I49" s="127" t="str">
        <f t="shared" si="9"/>
        <v/>
      </c>
      <c r="J49" s="126" t="str">
        <f t="shared" si="10"/>
        <v/>
      </c>
      <c r="K49" s="245" t="str">
        <f t="shared" si="11"/>
        <v/>
      </c>
      <c r="L49" s="126" t="str">
        <f t="shared" si="12"/>
        <v/>
      </c>
      <c r="M49" s="128" t="str">
        <f t="shared" si="13"/>
        <v/>
      </c>
    </row>
    <row r="50" spans="1:13" s="80" customFormat="1" ht="22.5" customHeight="1">
      <c r="A50" s="226"/>
      <c r="B50" s="226"/>
      <c r="C50" s="226"/>
      <c r="F50" s="126" t="str">
        <f t="shared" si="7"/>
        <v/>
      </c>
      <c r="G50" s="126">
        <v>46</v>
      </c>
      <c r="H50" s="126" t="str">
        <f t="shared" si="8"/>
        <v/>
      </c>
      <c r="I50" s="127" t="str">
        <f t="shared" si="9"/>
        <v/>
      </c>
      <c r="J50" s="126" t="str">
        <f t="shared" si="10"/>
        <v/>
      </c>
      <c r="K50" s="245" t="str">
        <f t="shared" si="11"/>
        <v/>
      </c>
      <c r="L50" s="126" t="str">
        <f t="shared" si="12"/>
        <v/>
      </c>
      <c r="M50" s="128" t="str">
        <f t="shared" si="13"/>
        <v/>
      </c>
    </row>
    <row r="51" spans="1:13" s="80" customFormat="1" ht="22.5" customHeight="1">
      <c r="A51" s="226"/>
      <c r="B51" s="226"/>
      <c r="C51" s="226"/>
      <c r="F51" s="126" t="str">
        <f t="shared" si="7"/>
        <v/>
      </c>
      <c r="G51" s="126">
        <v>47</v>
      </c>
      <c r="H51" s="126" t="str">
        <f t="shared" si="8"/>
        <v/>
      </c>
      <c r="I51" s="127" t="str">
        <f t="shared" si="9"/>
        <v/>
      </c>
      <c r="J51" s="126" t="str">
        <f t="shared" si="10"/>
        <v/>
      </c>
      <c r="K51" s="245" t="str">
        <f t="shared" si="11"/>
        <v/>
      </c>
      <c r="L51" s="126" t="str">
        <f t="shared" si="12"/>
        <v/>
      </c>
      <c r="M51" s="128" t="str">
        <f t="shared" si="13"/>
        <v/>
      </c>
    </row>
    <row r="52" spans="1:13" s="80" customFormat="1" ht="22.5" customHeight="1">
      <c r="A52" s="226"/>
      <c r="B52" s="226"/>
      <c r="C52" s="226"/>
      <c r="F52" s="126" t="str">
        <f t="shared" si="7"/>
        <v/>
      </c>
      <c r="G52" s="126">
        <v>48</v>
      </c>
      <c r="H52" s="126" t="str">
        <f t="shared" si="8"/>
        <v/>
      </c>
      <c r="I52" s="127" t="str">
        <f t="shared" si="9"/>
        <v/>
      </c>
      <c r="J52" s="126" t="str">
        <f t="shared" si="10"/>
        <v/>
      </c>
      <c r="K52" s="245" t="str">
        <f t="shared" si="11"/>
        <v/>
      </c>
      <c r="L52" s="126" t="str">
        <f t="shared" si="12"/>
        <v/>
      </c>
      <c r="M52" s="128" t="str">
        <f t="shared" si="13"/>
        <v/>
      </c>
    </row>
    <row r="53" spans="1:13" s="80" customFormat="1" ht="20.25" customHeight="1">
      <c r="A53" s="226"/>
      <c r="B53" s="226"/>
      <c r="C53" s="226"/>
      <c r="F53" s="126" t="str">
        <f t="shared" si="7"/>
        <v/>
      </c>
      <c r="G53" s="126">
        <v>49</v>
      </c>
      <c r="H53" s="126" t="str">
        <f t="shared" si="8"/>
        <v/>
      </c>
      <c r="I53" s="127" t="str">
        <f t="shared" si="9"/>
        <v/>
      </c>
      <c r="J53" s="126" t="str">
        <f t="shared" si="10"/>
        <v/>
      </c>
      <c r="K53" s="245" t="str">
        <f t="shared" si="11"/>
        <v/>
      </c>
      <c r="L53" s="126" t="str">
        <f t="shared" si="12"/>
        <v/>
      </c>
      <c r="M53" s="128" t="str">
        <f t="shared" si="13"/>
        <v/>
      </c>
    </row>
    <row r="54" spans="1:13" s="80" customFormat="1" ht="20.25" customHeight="1">
      <c r="A54" s="226"/>
      <c r="B54" s="226"/>
      <c r="C54" s="226"/>
      <c r="F54" s="126" t="str">
        <f t="shared" si="7"/>
        <v/>
      </c>
      <c r="G54" s="126">
        <v>50</v>
      </c>
      <c r="H54" s="126" t="str">
        <f t="shared" si="8"/>
        <v/>
      </c>
      <c r="I54" s="127" t="str">
        <f t="shared" si="9"/>
        <v/>
      </c>
      <c r="J54" s="126" t="str">
        <f t="shared" si="10"/>
        <v/>
      </c>
      <c r="K54" s="245" t="str">
        <f t="shared" si="11"/>
        <v/>
      </c>
      <c r="L54" s="126" t="str">
        <f t="shared" si="12"/>
        <v/>
      </c>
      <c r="M54" s="128" t="str">
        <f t="shared" si="13"/>
        <v/>
      </c>
    </row>
    <row r="55" spans="1:13" s="80" customFormat="1" ht="20.25" customHeight="1">
      <c r="A55" s="226"/>
      <c r="B55" s="226"/>
      <c r="C55" s="226"/>
      <c r="F55" s="126" t="str">
        <f t="shared" si="7"/>
        <v/>
      </c>
      <c r="G55" s="126">
        <v>51</v>
      </c>
      <c r="H55" s="126" t="str">
        <f t="shared" si="8"/>
        <v/>
      </c>
      <c r="I55" s="127" t="str">
        <f t="shared" si="9"/>
        <v/>
      </c>
      <c r="J55" s="126" t="str">
        <f t="shared" si="10"/>
        <v/>
      </c>
      <c r="K55" s="245" t="str">
        <f t="shared" si="11"/>
        <v/>
      </c>
      <c r="L55" s="126" t="str">
        <f t="shared" si="12"/>
        <v/>
      </c>
      <c r="M55" s="128" t="str">
        <f t="shared" si="13"/>
        <v/>
      </c>
    </row>
    <row r="56" spans="1:13" s="80" customFormat="1" ht="20.25" customHeight="1">
      <c r="A56" s="226"/>
      <c r="B56" s="226"/>
      <c r="C56" s="226"/>
      <c r="F56" s="126" t="str">
        <f t="shared" si="7"/>
        <v/>
      </c>
      <c r="G56" s="126">
        <v>52</v>
      </c>
      <c r="H56" s="126" t="str">
        <f t="shared" si="8"/>
        <v/>
      </c>
      <c r="I56" s="127" t="str">
        <f t="shared" si="9"/>
        <v/>
      </c>
      <c r="J56" s="126" t="str">
        <f t="shared" si="10"/>
        <v/>
      </c>
      <c r="K56" s="245" t="str">
        <f t="shared" si="11"/>
        <v/>
      </c>
      <c r="L56" s="126" t="str">
        <f t="shared" si="12"/>
        <v/>
      </c>
      <c r="M56" s="128" t="str">
        <f t="shared" si="13"/>
        <v/>
      </c>
    </row>
    <row r="57" spans="1:13" s="80" customFormat="1" ht="20.25" customHeight="1">
      <c r="A57" s="226"/>
      <c r="B57" s="226"/>
      <c r="C57" s="226"/>
    </row>
    <row r="58" spans="1:13" ht="20.25" customHeight="1"/>
    <row r="59" spans="1:13" ht="20.25" customHeight="1"/>
    <row r="60" spans="1:13" ht="20.25" customHeight="1"/>
    <row r="61" spans="1:13" ht="20.25" customHeight="1"/>
  </sheetData>
  <sheetProtection password="94E5" sheet="1" objects="1" scenarios="1" formatColumns="0" selectLockedCells="1"/>
  <mergeCells count="6">
    <mergeCell ref="B14:C14"/>
    <mergeCell ref="B19:C19"/>
    <mergeCell ref="A10:A11"/>
    <mergeCell ref="B7:C7"/>
    <mergeCell ref="B8:C8"/>
    <mergeCell ref="B15:C15"/>
  </mergeCells>
  <conditionalFormatting sqref="F5:M56">
    <cfRule type="cellIs" dxfId="4" priority="4" operator="equal">
      <formula>""</formula>
    </cfRule>
  </conditionalFormatting>
  <conditionalFormatting sqref="F5:M57">
    <cfRule type="expression" dxfId="3" priority="6">
      <formula>$H5=$B$13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7" r:id="rId4" name="CommandButton1">
          <controlPr defaultSize="0" autoLine="0" r:id="rId5">
            <anchor moveWithCells="1">
              <from>
                <xdr:col>1</xdr:col>
                <xdr:colOff>2336800</xdr:colOff>
                <xdr:row>3</xdr:row>
                <xdr:rowOff>127000</xdr:rowOff>
              </from>
              <to>
                <xdr:col>2</xdr:col>
                <xdr:colOff>2393950</xdr:colOff>
                <xdr:row>4</xdr:row>
                <xdr:rowOff>19050</xdr:rowOff>
              </to>
            </anchor>
          </controlPr>
        </control>
      </mc:Choice>
      <mc:Fallback>
        <control shapeId="5127" r:id="rId4" name="CommandButton1"/>
      </mc:Fallback>
    </mc:AlternateContent>
    <mc:AlternateContent xmlns:mc="http://schemas.openxmlformats.org/markup-compatibility/2006">
      <mc:Choice Requires="x14">
        <control shapeId="5121" r:id="rId6" name="Drop Down 1">
          <controlPr defaultSize="0" autoLine="0" autoPict="0">
            <anchor moveWithCells="1">
              <from>
                <xdr:col>1</xdr:col>
                <xdr:colOff>361950</xdr:colOff>
                <xdr:row>9</xdr:row>
                <xdr:rowOff>38100</xdr:rowOff>
              </from>
              <to>
                <xdr:col>2</xdr:col>
                <xdr:colOff>1104900</xdr:colOff>
                <xdr:row>9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7" name="Spinner 2">
          <controlPr defaultSize="0" autoPict="0">
            <anchor moveWithCells="1" sizeWithCells="1">
              <from>
                <xdr:col>1</xdr:col>
                <xdr:colOff>107950</xdr:colOff>
                <xdr:row>9</xdr:row>
                <xdr:rowOff>50800</xdr:rowOff>
              </from>
              <to>
                <xdr:col>1</xdr:col>
                <xdr:colOff>304800</xdr:colOff>
                <xdr:row>10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8" name="Drop Down 3">
          <controlPr defaultSize="0" autoLine="0" autoPict="0">
            <anchor moveWithCells="1">
              <from>
                <xdr:col>1</xdr:col>
                <xdr:colOff>323850</xdr:colOff>
                <xdr:row>10</xdr:row>
                <xdr:rowOff>12700</xdr:rowOff>
              </from>
              <to>
                <xdr:col>1</xdr:col>
                <xdr:colOff>1631950</xdr:colOff>
                <xdr:row>10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9" name="Drop Down 5">
          <controlPr defaultSize="0" autoLine="0" autoPict="0">
            <anchor moveWithCells="1">
              <from>
                <xdr:col>1</xdr:col>
                <xdr:colOff>95250</xdr:colOff>
                <xdr:row>3</xdr:row>
                <xdr:rowOff>107950</xdr:rowOff>
              </from>
              <to>
                <xdr:col>1</xdr:col>
                <xdr:colOff>1771650</xdr:colOff>
                <xdr:row>3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0" name="Spinner 6">
          <controlPr defaultSize="0" autoPict="0">
            <anchor moveWithCells="1" sizeWithCells="1">
              <from>
                <xdr:col>1</xdr:col>
                <xdr:colOff>1809750</xdr:colOff>
                <xdr:row>3</xdr:row>
                <xdr:rowOff>57150</xdr:rowOff>
              </from>
              <to>
                <xdr:col>1</xdr:col>
                <xdr:colOff>2038350</xdr:colOff>
                <xdr:row>3</xdr:row>
                <xdr:rowOff>381000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Z61"/>
  <sheetViews>
    <sheetView rightToLeft="1" zoomScale="90" zoomScaleNormal="90" zoomScaleSheetLayoutView="140" workbookViewId="0">
      <selection activeCell="F12" sqref="F12"/>
    </sheetView>
  </sheetViews>
  <sheetFormatPr baseColWidth="10" defaultColWidth="11" defaultRowHeight="14.5"/>
  <cols>
    <col min="1" max="1" width="3.54296875" style="8" customWidth="1"/>
    <col min="2" max="2" width="20.1796875" style="8" bestFit="1" customWidth="1"/>
    <col min="3" max="3" width="38" style="8" customWidth="1"/>
    <col min="4" max="4" width="5.54296875" style="8" customWidth="1"/>
    <col min="5" max="5" width="47.26953125" style="8" customWidth="1"/>
    <col min="6" max="6" width="4.1796875" style="80" customWidth="1"/>
    <col min="7" max="8" width="1" style="80" customWidth="1"/>
    <col min="9" max="9" width="5" style="8" bestFit="1" customWidth="1"/>
    <col min="10" max="10" width="5.26953125" style="8" hidden="1" customWidth="1"/>
    <col min="11" max="11" width="12.26953125" style="8" bestFit="1" customWidth="1"/>
    <col min="12" max="12" width="33.1796875" style="71" bestFit="1" customWidth="1"/>
    <col min="13" max="13" width="8.54296875" style="8" customWidth="1"/>
    <col min="14" max="14" width="9.81640625" style="8" customWidth="1"/>
    <col min="15" max="15" width="10" style="246" customWidth="1"/>
    <col min="16" max="17" width="26.453125" style="8" hidden="1" customWidth="1"/>
    <col min="18" max="21" width="28.26953125" style="8" hidden="1" customWidth="1"/>
    <col min="22" max="22" width="27.7265625" style="8" bestFit="1" customWidth="1"/>
    <col min="23" max="16384" width="11" style="8"/>
  </cols>
  <sheetData>
    <row r="1" spans="2:26" s="80" customFormat="1" ht="7.5" customHeight="1">
      <c r="L1" s="82"/>
      <c r="O1" s="244"/>
    </row>
    <row r="2" spans="2:26" s="80" customFormat="1" ht="30" customHeight="1">
      <c r="B2" s="390" t="s">
        <v>2234</v>
      </c>
      <c r="C2" s="391" t="s">
        <v>3275</v>
      </c>
      <c r="J2" s="125"/>
      <c r="L2" s="373" t="s">
        <v>3923</v>
      </c>
      <c r="M2" s="380" t="str">
        <f>C6</f>
        <v>INT</v>
      </c>
      <c r="N2" s="147">
        <f>COUNT(I5:I31)</f>
        <v>10</v>
      </c>
      <c r="O2" s="244"/>
    </row>
    <row r="3" spans="2:26" s="80" customFormat="1" ht="17.25" customHeight="1">
      <c r="J3" s="83"/>
      <c r="O3" s="244"/>
    </row>
    <row r="4" spans="2:26" ht="31.5" customHeight="1">
      <c r="B4" s="424" t="s">
        <v>2232</v>
      </c>
      <c r="C4" s="396"/>
      <c r="D4" s="396"/>
      <c r="E4" s="397"/>
      <c r="I4" s="124" t="s">
        <v>2161</v>
      </c>
      <c r="J4" s="124"/>
      <c r="K4" s="124" t="s">
        <v>3</v>
      </c>
      <c r="L4" s="389" t="s">
        <v>4</v>
      </c>
      <c r="M4" s="124" t="s">
        <v>2235</v>
      </c>
      <c r="N4" s="124" t="s">
        <v>2182</v>
      </c>
      <c r="O4" s="124" t="s">
        <v>2183</v>
      </c>
      <c r="P4" s="384" t="s">
        <v>2184</v>
      </c>
      <c r="Q4" s="385"/>
      <c r="R4" s="385"/>
      <c r="S4" s="385"/>
      <c r="T4" s="385"/>
      <c r="U4" s="386"/>
      <c r="V4" s="124" t="s">
        <v>10</v>
      </c>
    </row>
    <row r="5" spans="2:26" ht="20.25" customHeight="1">
      <c r="B5" s="398"/>
      <c r="C5" s="399"/>
      <c r="D5" s="399"/>
      <c r="E5" s="400"/>
      <c r="I5" s="126">
        <f>IF(K5="","",1)</f>
        <v>1</v>
      </c>
      <c r="J5" s="126">
        <v>1</v>
      </c>
      <c r="K5" s="126" t="str">
        <f t="shared" ref="K5:K36" si="0">IF(ISERROR(VLOOKUP($J5&amp;$C$6,PASSAR,5,FALSE))=TRUE,"",VLOOKUP($J5&amp;$C$6,PASSAR,5,FALSE))</f>
        <v>INT0701P</v>
      </c>
      <c r="L5" s="127" t="str">
        <f t="shared" ref="L5:L36" si="1">IF(ISERROR(VLOOKUP($J5&amp;$C$6,PASSAR,6,FALSE))=TRUE,"",VLOOKUP($J5&amp;$C$6,PASSAR,6,FALSE))</f>
        <v>مُستغل المعلوماتية</v>
      </c>
      <c r="M5" s="126">
        <f t="shared" ref="M5:M50" si="2">IF(ISERROR(VLOOKUP($J5&amp;$C$6,PASSAR,7,FALSE))=TRUE,"",VLOOKUP($J5&amp;$C$6,PASSAR,7,FALSE))</f>
        <v>4</v>
      </c>
      <c r="N5" s="126" t="str">
        <f t="shared" ref="N5:N50" si="3">IF(ISERROR(VLOOKUP($J5&amp;$C$6,PASSAR,8,FALSE))=TRUE,"",VLOOKUP($J5&amp;$C$6,PASSAR,8,FALSE))</f>
        <v>ش.ت</v>
      </c>
      <c r="O5" s="245" t="str">
        <f t="shared" ref="O5:O50" si="4">IF(ISERROR(VLOOKUP($J5&amp;$C$6,PASSAR,9,FALSE))=TRUE,"",VLOOKUP($J5&amp;$C$6,PASSAR,9,FALSE))</f>
        <v>06 أشهر</v>
      </c>
      <c r="P5" s="126" t="str">
        <f t="shared" ref="P5:P50" si="5">IF(ISERROR(VLOOKUP($J5&amp;$C$6,PASSAR,10,FALSE))=TRUE,"",VLOOKUP($J5&amp;$C$6,PASSAR,10,FALSE))</f>
        <v>ش.ت.م مشغل الميكـــرو معلـوماتيـــة + خبرة مهنية لسنتين(02) على الأقل</v>
      </c>
      <c r="Q5" s="128">
        <f t="shared" ref="Q5:Q50" si="6">IF(ISERROR(VLOOKUP($J5&amp;$C$6,PASSAR,11,FALSE))=TRUE,"",VLOOKUP($J5&amp;$C$6,PASSAR,11,FALSE))</f>
        <v>0</v>
      </c>
      <c r="R5" s="128">
        <f t="shared" ref="R5:R50" si="7">IF(ISERROR(VLOOKUP($J5&amp;$C$6,PASSAR,12,FALSE))=TRUE,"",VLOOKUP($J5&amp;$C$6,PASSAR,12,FALSE))</f>
        <v>0</v>
      </c>
      <c r="S5" s="128">
        <f t="shared" ref="S5:S50" si="8">IF(ISERROR(VLOOKUP($J5&amp;$C$6,PASSAR,13,FALSE))=TRUE,"",VLOOKUP($J5&amp;$C$6,PASSAR,13,FALSE))</f>
        <v>0</v>
      </c>
      <c r="T5" s="128">
        <f t="shared" ref="T5:T50" si="9">IF(ISERROR(VLOOKUP($J5&amp;$C$6,PASSAR,14,FALSE))=TRUE,"",VLOOKUP($J5&amp;$C$6,PASSAR,14,FALSE))</f>
        <v>0</v>
      </c>
      <c r="U5" s="128">
        <f t="shared" ref="U5:U50" si="10">IF(ISERROR(VLOOKUP($J5&amp;$C$6,PASSAR,15,FALSE))=TRUE,"",VLOOKUP($J5&amp;$C$6,PASSAR,15,FALSE))</f>
        <v>0</v>
      </c>
      <c r="V5" s="128">
        <f t="shared" ref="V5:V50" si="11">IF(ISERROR(VLOOKUP($J5&amp;$C$6,PASSAR,16,FALSE))=TRUE,"",VLOOKUP($J5&amp;$C$6,PASSAR,16,FALSE))</f>
        <v>0</v>
      </c>
    </row>
    <row r="6" spans="2:26" ht="20.25" customHeight="1">
      <c r="B6" s="392" t="s">
        <v>2250</v>
      </c>
      <c r="C6" s="393" t="str">
        <f>IF(ISERROR(VLOOKUP(F6,branche3,2,0))=TRUE,"", VLOOKUP(F6,branche3,2,0))</f>
        <v>INT</v>
      </c>
      <c r="D6" s="399"/>
      <c r="E6" s="400"/>
      <c r="F6" s="395">
        <v>14</v>
      </c>
      <c r="I6" s="126">
        <f>IF(K6="","",I5+1)</f>
        <v>2</v>
      </c>
      <c r="J6" s="126">
        <v>2</v>
      </c>
      <c r="K6" s="126" t="str">
        <f t="shared" si="0"/>
        <v>INT1204P</v>
      </c>
      <c r="L6" s="127" t="str">
        <f t="shared" si="1"/>
        <v>المعلوماتية / خيار : البرمـــجة</v>
      </c>
      <c r="M6" s="126">
        <f t="shared" si="2"/>
        <v>4</v>
      </c>
      <c r="N6" s="126" t="str">
        <f t="shared" si="3"/>
        <v>ش.ت</v>
      </c>
      <c r="O6" s="245" t="str">
        <f t="shared" si="4"/>
        <v>06 أشهر</v>
      </c>
      <c r="P6" s="126" t="str">
        <f t="shared" si="5"/>
        <v>ش.ت.م مشغل الميكـــرو معلـوماتيـــة + خبرة مهنية لسنتين(02) على الأقل</v>
      </c>
      <c r="Q6" s="128">
        <f t="shared" si="6"/>
        <v>0</v>
      </c>
      <c r="R6" s="128">
        <f t="shared" si="7"/>
        <v>0</v>
      </c>
      <c r="S6" s="128">
        <f t="shared" si="8"/>
        <v>0</v>
      </c>
      <c r="T6" s="128">
        <f t="shared" si="9"/>
        <v>0</v>
      </c>
      <c r="U6" s="128">
        <f t="shared" si="10"/>
        <v>0</v>
      </c>
      <c r="V6" s="128">
        <f t="shared" si="11"/>
        <v>0</v>
      </c>
    </row>
    <row r="7" spans="2:26" s="72" customFormat="1" ht="20.25" customHeight="1">
      <c r="B7" s="392" t="s">
        <v>2230</v>
      </c>
      <c r="C7" s="488" t="str">
        <f>IF(ISERROR(VLOOKUP($F$6,branche3,3,0))=TRUE,"", VLOOKUP($F$6,branche3,3,0))</f>
        <v xml:space="preserve">إعلام آلي - الرقمنة - الاتصالات </v>
      </c>
      <c r="D7" s="488"/>
      <c r="E7" s="488"/>
      <c r="F7" s="80"/>
      <c r="G7" s="80"/>
      <c r="H7" s="79"/>
      <c r="I7" s="126">
        <f t="shared" ref="I7:I31" si="12">IF(K7="","",I6+1)</f>
        <v>3</v>
      </c>
      <c r="J7" s="126">
        <v>3</v>
      </c>
      <c r="K7" s="126" t="str">
        <f t="shared" si="0"/>
        <v>INT1205P</v>
      </c>
      <c r="L7" s="127" t="str">
        <f t="shared" si="1"/>
        <v>معلوماتية / خيار : التسييـر</v>
      </c>
      <c r="M7" s="126">
        <f t="shared" si="2"/>
        <v>4</v>
      </c>
      <c r="N7" s="126" t="str">
        <f t="shared" si="3"/>
        <v>ش.ت</v>
      </c>
      <c r="O7" s="245" t="str">
        <f t="shared" si="4"/>
        <v>06 أشهر</v>
      </c>
      <c r="P7" s="126" t="str">
        <f t="shared" si="5"/>
        <v>ش.ت.م مشغل الميكـــرو معلـوماتيـــة + خبرة مهنية لسنتين(02) على الأقل</v>
      </c>
      <c r="Q7" s="128">
        <f t="shared" si="6"/>
        <v>0</v>
      </c>
      <c r="R7" s="128">
        <f t="shared" si="7"/>
        <v>0</v>
      </c>
      <c r="S7" s="128">
        <f t="shared" si="8"/>
        <v>0</v>
      </c>
      <c r="T7" s="128">
        <f t="shared" si="9"/>
        <v>0</v>
      </c>
      <c r="U7" s="128">
        <f t="shared" si="10"/>
        <v>0</v>
      </c>
      <c r="V7" s="128">
        <f t="shared" si="11"/>
        <v>0</v>
      </c>
    </row>
    <row r="8" spans="2:26" s="72" customFormat="1" ht="20.25" customHeight="1">
      <c r="B8" s="394" t="s">
        <v>2231</v>
      </c>
      <c r="C8" s="489" t="str">
        <f>IF(ISERROR(VLOOKUP($C$6,BRANCHE2,3,0))=TRUE,"", VLOOKUP($C$6,BRANCHE2,3,0))</f>
        <v>Informatique – Numérique - Télécom</v>
      </c>
      <c r="D8" s="489"/>
      <c r="E8" s="489"/>
      <c r="F8" s="80"/>
      <c r="G8" s="80"/>
      <c r="H8" s="79"/>
      <c r="I8" s="126">
        <f t="shared" si="12"/>
        <v>4</v>
      </c>
      <c r="J8" s="126">
        <v>4</v>
      </c>
      <c r="K8" s="126" t="str">
        <f t="shared" si="0"/>
        <v>INT1206P</v>
      </c>
      <c r="L8" s="127" t="str">
        <f t="shared" si="1"/>
        <v>تركيب  شبكات الاتصالات السلكية و اللاسلكية</v>
      </c>
      <c r="M8" s="126">
        <f t="shared" si="2"/>
        <v>4</v>
      </c>
      <c r="N8" s="126" t="str">
        <f t="shared" si="3"/>
        <v>ش.ت</v>
      </c>
      <c r="O8" s="245" t="str">
        <f t="shared" si="4"/>
        <v>06 أشهر</v>
      </c>
      <c r="P8" s="126" t="str">
        <f t="shared" si="5"/>
        <v>ش.ت.م تركيب و تصليح معدات الاتصالات السلكية و اللاسلكية + خبرة مهنية لسنتين(02) على الأقل</v>
      </c>
      <c r="Q8" s="128">
        <f t="shared" si="6"/>
        <v>0</v>
      </c>
      <c r="R8" s="128">
        <f t="shared" si="7"/>
        <v>0</v>
      </c>
      <c r="S8" s="128">
        <f t="shared" si="8"/>
        <v>0</v>
      </c>
      <c r="T8" s="128">
        <f t="shared" si="9"/>
        <v>0</v>
      </c>
      <c r="U8" s="128">
        <f t="shared" si="10"/>
        <v>0</v>
      </c>
      <c r="V8" s="128">
        <f t="shared" si="11"/>
        <v>0</v>
      </c>
    </row>
    <row r="9" spans="2:26" s="72" customFormat="1" ht="20.25" customHeight="1">
      <c r="D9" s="79"/>
      <c r="F9" s="80"/>
      <c r="G9" s="80"/>
      <c r="H9" s="80"/>
      <c r="I9" s="126">
        <f t="shared" si="12"/>
        <v>5</v>
      </c>
      <c r="J9" s="126">
        <v>5</v>
      </c>
      <c r="K9" s="126" t="str">
        <f t="shared" si="0"/>
        <v>INT0703P</v>
      </c>
      <c r="L9" s="127" t="str">
        <f t="shared" si="1"/>
        <v>المعلوماتية / خيار: قاعدة المعطيات</v>
      </c>
      <c r="M9" s="126">
        <f t="shared" si="2"/>
        <v>5</v>
      </c>
      <c r="N9" s="126" t="str">
        <f t="shared" si="3"/>
        <v>ش.ت.س</v>
      </c>
      <c r="O9" s="245" t="str">
        <f t="shared" si="4"/>
        <v>12 شهرًا</v>
      </c>
      <c r="P9" s="126" t="str">
        <f t="shared" si="5"/>
        <v>ش.ت مُستغل المعلوماتية للمترشحين الذين يثبتون مستوى السنة الثالثة ثانوي</v>
      </c>
      <c r="Q9" s="128" t="str">
        <f t="shared" si="6"/>
        <v xml:space="preserve">ش.ت مُستغل المعلوماتية + خبرة مهنية لسنتين(02) بعد حصولهم على الشهادة بالنسبة للمترشحين الذين يثبتون مستوى دراسي السنة الثانية ثانوي </v>
      </c>
      <c r="R9" s="128" t="str">
        <f t="shared" si="7"/>
        <v xml:space="preserve">ش.ت مُستغل المعلوماتية + خبرة مهنية لمدة ستة (06) سنوات على الأقل بعد حصولهم على الشهادة بالنسبة للمترشحين الذين يثبتون مستوى دراسي أقل من السنة الثانية ثانوي   </v>
      </c>
      <c r="S9" s="128" t="str">
        <f t="shared" si="8"/>
        <v>ش.ت المعلوماتية / خيار : التسييـر أو ش.ت معلوماتية / خيار البرمـــجة للمترشحين الذين يثبتون مستوى السنة الثالثة ثانوي</v>
      </c>
      <c r="T9" s="128" t="str">
        <f t="shared" si="9"/>
        <v>ش.ت المعلوماتية / خيار : التسييـر أو ش.ت معلوماتية / خيار : البرمـــجة  + خبرة مهنية لسنتين(02) بعد حصولهم على الشهادة بالنسبة للمترشحين الذين يثبتون مستوى دراسي السنة الثانية ثانوي</v>
      </c>
      <c r="U9" s="128" t="str">
        <f t="shared" si="10"/>
        <v xml:space="preserve">ش.ت المعلوماتية / خيار : التسييـر أو ش.ت معلوماتية / خيار : البرمـــجة + خبرة مهنية لمدة ستة (06) سنوات على الأقل بعد حصولهم على الشهادة بالنسبة للمترشحين الذين يثبتون مستوى دراسي أقل من السنة الثانية ثانوي   </v>
      </c>
      <c r="V9" s="128">
        <f t="shared" si="11"/>
        <v>0</v>
      </c>
    </row>
    <row r="10" spans="2:26" s="72" customFormat="1" ht="20.25" customHeight="1">
      <c r="B10" s="484" t="s">
        <v>3922</v>
      </c>
      <c r="C10" s="401"/>
      <c r="D10" s="401"/>
      <c r="E10" s="402"/>
      <c r="F10" s="80"/>
      <c r="G10" s="80"/>
      <c r="H10" s="80"/>
      <c r="I10" s="126">
        <f t="shared" si="12"/>
        <v>6</v>
      </c>
      <c r="J10" s="126">
        <v>6</v>
      </c>
      <c r="K10" s="126" t="str">
        <f t="shared" si="0"/>
        <v>INT0704P</v>
      </c>
      <c r="L10" s="127" t="str">
        <f t="shared" si="1"/>
        <v>المعلوماتية / خيار: صيانة الأنظمة المعلوماتية</v>
      </c>
      <c r="M10" s="126">
        <f t="shared" si="2"/>
        <v>5</v>
      </c>
      <c r="N10" s="126" t="str">
        <f t="shared" si="3"/>
        <v>ش.ت.س</v>
      </c>
      <c r="O10" s="245" t="str">
        <f t="shared" si="4"/>
        <v>12 شهرًا</v>
      </c>
      <c r="P10" s="126" t="str">
        <f t="shared" si="5"/>
        <v>ش.ت مُستغل المعلوماتية  للمترشحين الذين يثبتون مستوى السنة الثالثة ثانوي</v>
      </c>
      <c r="Q10" s="128" t="str">
        <f t="shared" si="6"/>
        <v xml:space="preserve">ش.ت مُستغل المعلوماتية + خبرة مهنية لسنتين(02) بعد حصولهم على الشهادة بالنسبة للمترشحين الذين يثبتون مستوى دراسي السنة الثانية ثانوي </v>
      </c>
      <c r="R10" s="128" t="str">
        <f t="shared" si="7"/>
        <v xml:space="preserve">ش.ت مُستغل المعلوماتية + خبرة مهنية لمدة ستة (06) سنوات على الأقل بعد حصولهم على الشهادة بالنسبة للمترشحين الذين يثبتون مستوى دراسي أقل من السنة الثانية ثانوي   </v>
      </c>
      <c r="S10" s="128">
        <f t="shared" si="8"/>
        <v>0</v>
      </c>
      <c r="T10" s="128">
        <f t="shared" si="9"/>
        <v>0</v>
      </c>
      <c r="U10" s="128">
        <f t="shared" si="10"/>
        <v>0</v>
      </c>
      <c r="V10" s="128">
        <f t="shared" si="11"/>
        <v>0</v>
      </c>
    </row>
    <row r="11" spans="2:26" s="72" customFormat="1" ht="20.25" customHeight="1">
      <c r="B11" s="504"/>
      <c r="C11" s="403"/>
      <c r="D11" s="403"/>
      <c r="E11" s="404"/>
      <c r="F11" s="80"/>
      <c r="G11" s="80"/>
      <c r="H11" s="80"/>
      <c r="I11" s="126">
        <f t="shared" si="12"/>
        <v>7</v>
      </c>
      <c r="J11" s="126">
        <v>7</v>
      </c>
      <c r="K11" s="126" t="str">
        <f t="shared" si="0"/>
        <v>INT0705P</v>
      </c>
      <c r="L11" s="127" t="str">
        <f t="shared" si="1"/>
        <v>إدارة وأمـن شبكـات المعلـوماتيــة</v>
      </c>
      <c r="M11" s="126">
        <f t="shared" si="2"/>
        <v>5</v>
      </c>
      <c r="N11" s="126" t="str">
        <f t="shared" si="3"/>
        <v>ش.ت.س</v>
      </c>
      <c r="O11" s="245" t="str">
        <f t="shared" si="4"/>
        <v>12 شهرًا</v>
      </c>
      <c r="P11" s="126" t="str">
        <f t="shared" si="5"/>
        <v>ش.ت مُستغل المعلوماتية للمترشحين الذين يثبتون مستوى السنة الثالثة ثانوي</v>
      </c>
      <c r="Q11" s="128" t="str">
        <f t="shared" si="6"/>
        <v xml:space="preserve">ش.ت مُستغل المعلوماتية + خبرة مهنية لسنتين(02) بعد حصولهم على الشهادة بالنسبة للمترشحين الذين يثبتون مستوى دراسي السنة الثانية ثانوي </v>
      </c>
      <c r="R11" s="128" t="str">
        <f t="shared" si="7"/>
        <v xml:space="preserve">ش.ت مُستغل المعلوماتية + خبرة مهنية لمدة ستة (06) سنوات على الأقل بعد حصولهم على الشهادة بالنسبة للمترشحين الذين يثبتون مستوى دراسي أقل من السنة الثانية ثانوي   </v>
      </c>
      <c r="S11" s="128">
        <f t="shared" si="8"/>
        <v>0</v>
      </c>
      <c r="T11" s="128">
        <f t="shared" si="9"/>
        <v>0</v>
      </c>
      <c r="U11" s="128">
        <f t="shared" si="10"/>
        <v>0</v>
      </c>
      <c r="V11" s="128">
        <f t="shared" si="11"/>
        <v>0</v>
      </c>
    </row>
    <row r="12" spans="2:26" ht="20.25" customHeight="1">
      <c r="B12" s="359" t="s">
        <v>3</v>
      </c>
      <c r="C12" s="427" t="str">
        <f>IF(ISERROR(VLOOKUP($F$12,SPECIALITE,3,0))=TRUE,"", VLOOKUP($F$12,SPECIALITE,3,0))</f>
        <v>INT0701P</v>
      </c>
      <c r="D12" s="405"/>
      <c r="E12" s="406"/>
      <c r="F12" s="410">
        <v>1</v>
      </c>
      <c r="H12" s="79"/>
      <c r="I12" s="126">
        <f t="shared" si="12"/>
        <v>8</v>
      </c>
      <c r="J12" s="126">
        <v>8</v>
      </c>
      <c r="K12" s="126" t="str">
        <f t="shared" si="0"/>
        <v>INT1601P</v>
      </c>
      <c r="L12" s="127" t="str">
        <f t="shared" si="1"/>
        <v>المعلوماتية / خيار : مُطوّر اللواب والوسائط الإعلامية</v>
      </c>
      <c r="M12" s="126">
        <f t="shared" si="2"/>
        <v>5</v>
      </c>
      <c r="N12" s="126" t="str">
        <f t="shared" si="3"/>
        <v>ش.ت.س</v>
      </c>
      <c r="O12" s="245" t="str">
        <f t="shared" si="4"/>
        <v>12 شهرًا</v>
      </c>
      <c r="P12" s="126" t="str">
        <f t="shared" si="5"/>
        <v>ش.ت مُساعد الوسائط الإعلامية   للمترشحين الذين يثبتون مستوى السنة الثالثة ثانوي</v>
      </c>
      <c r="Q12" s="128" t="str">
        <f t="shared" si="6"/>
        <v>ش.ت مُساعد الوسائط الإعلامية + خبرة مهنية لسنتين(02) بعد حصولهم على الشهادة بالنسبة للمترشحين الذين يثبتون مستوى دراسي السنة الثانية ثانوي</v>
      </c>
      <c r="R12" s="128">
        <f t="shared" si="7"/>
        <v>0</v>
      </c>
      <c r="S12" s="128">
        <f t="shared" si="8"/>
        <v>0</v>
      </c>
      <c r="T12" s="128">
        <f t="shared" si="9"/>
        <v>0</v>
      </c>
      <c r="U12" s="128">
        <f t="shared" si="10"/>
        <v>0</v>
      </c>
      <c r="V12" s="128">
        <f t="shared" si="11"/>
        <v>0</v>
      </c>
    </row>
    <row r="13" spans="2:26" ht="20.25" customHeight="1">
      <c r="B13" s="362" t="s">
        <v>4</v>
      </c>
      <c r="C13" s="470" t="str">
        <f>IF(ISERROR(VLOOKUP($F$12,SPECIALITE,4,0))=TRUE,"", VLOOKUP($F$12,SPECIALITE,4,0))</f>
        <v>مُستغل المعلوماتية</v>
      </c>
      <c r="D13" s="508"/>
      <c r="E13" s="471"/>
      <c r="I13" s="126">
        <f t="shared" si="12"/>
        <v>9</v>
      </c>
      <c r="J13" s="126">
        <v>9</v>
      </c>
      <c r="K13" s="126" t="str">
        <f t="shared" si="0"/>
        <v>INT1801P</v>
      </c>
      <c r="L13" s="127" t="str">
        <f t="shared" si="1"/>
        <v>الأنظمة الرقمية/ خيار: المعلوماتية والشبكات</v>
      </c>
      <c r="M13" s="126">
        <f t="shared" si="2"/>
        <v>5</v>
      </c>
      <c r="N13" s="126" t="str">
        <f t="shared" si="3"/>
        <v>ش.ت.س</v>
      </c>
      <c r="O13" s="245" t="str">
        <f t="shared" si="4"/>
        <v>12 شهرًا</v>
      </c>
      <c r="P13" s="126" t="str">
        <f t="shared" si="5"/>
        <v>ش.ت مُستغل المعلوماتية أو  ش.ت المعلوماتية / خيار : البرمـــجة   للمترشحين الذين يثبتون مستوى السنة الثالثة ثانوي</v>
      </c>
      <c r="Q13" s="128" t="str">
        <f t="shared" si="6"/>
        <v>ش.ت مُستغل المعلوماتية أو  ش.ت المعلوماتية / خيار : البرمـــجة + خبرة مهنية لسنتين(02) بعد حصولهم على الشهادة بالنسبة للمترشحين الذين يثبتون مستوى دراسي السنة الثانية ثانوي</v>
      </c>
      <c r="R13" s="128" t="str">
        <f t="shared" si="7"/>
        <v>ش.ت مُستغل المعلوماتية أو  ش.ت المعلوماتية / خيار : البرمـــجة + خبرة مهنية لمدة ستة (06) سنوات على الأقل بعد حصولهم على الشهادة بالنسبة للمترشحين الذين يثبتون مستوى دراسي أقل من السنة الثانية ثانوي</v>
      </c>
      <c r="S13" s="128">
        <f t="shared" si="8"/>
        <v>0</v>
      </c>
      <c r="T13" s="128">
        <f t="shared" si="9"/>
        <v>0</v>
      </c>
      <c r="U13" s="128">
        <f t="shared" si="10"/>
        <v>0</v>
      </c>
      <c r="V13" s="128">
        <f t="shared" si="11"/>
        <v>0</v>
      </c>
      <c r="W13" s="74"/>
      <c r="X13" s="74"/>
      <c r="Y13" s="74"/>
      <c r="Z13" s="74"/>
    </row>
    <row r="14" spans="2:26" ht="20.25" customHeight="1">
      <c r="B14" s="407" t="s">
        <v>824</v>
      </c>
      <c r="C14" s="505" t="str">
        <f>IF(ISERROR(VLOOKUP($C$12,PASSFR,2,0))=TRUE,"", VLOOKUP($C$12,PASSFR,2,0))</f>
        <v>Exploitant informatique</v>
      </c>
      <c r="D14" s="506"/>
      <c r="E14" s="507"/>
      <c r="F14" s="79"/>
      <c r="I14" s="126">
        <f t="shared" si="12"/>
        <v>10</v>
      </c>
      <c r="J14" s="126">
        <v>10</v>
      </c>
      <c r="K14" s="126" t="str">
        <f t="shared" si="0"/>
        <v>INT1703P</v>
      </c>
      <c r="L14" s="127" t="str">
        <f t="shared" si="1"/>
        <v>شبكات الاتصالات السلكية</v>
      </c>
      <c r="M14" s="126">
        <f t="shared" si="2"/>
        <v>5</v>
      </c>
      <c r="N14" s="126" t="str">
        <f t="shared" si="3"/>
        <v>ش.ت.س</v>
      </c>
      <c r="O14" s="245" t="str">
        <f t="shared" si="4"/>
        <v>12 شهرًا</v>
      </c>
      <c r="P14" s="126" t="str">
        <f t="shared" si="5"/>
        <v>ش.ت تركيب  شبكات الاتصالات السلكية و اللاسلكية للمترشحين الذين يثبتون مستوى السنة الثالثة ثانوي</v>
      </c>
      <c r="Q14" s="128" t="str">
        <f t="shared" si="6"/>
        <v>ش.ت تركيب  شبكات الاتصالات السلكية و اللاسلكية + خبرة مهنية لسنتين(02) بعد حصولهم على الشهادة بالنسبة للمترشحين الذين يثبتون مستوى دراسي السنة الثانية ثانوي</v>
      </c>
      <c r="R14" s="128" t="str">
        <f t="shared" si="7"/>
        <v xml:space="preserve">ش.ت تركيب  شبكات الاتصالات السلكية و اللاسلكية + خبرة مهنية لمدة ستة (06) سنوات على الأقل بعد حصولهم على الشهادة بالنسبة للمترشحين الذين يثبتون مستوى دراسي أقل من السنة الثانية ثانوي   </v>
      </c>
      <c r="S14" s="128">
        <f t="shared" si="8"/>
        <v>0</v>
      </c>
      <c r="T14" s="128">
        <f t="shared" si="9"/>
        <v>0</v>
      </c>
      <c r="U14" s="128">
        <f t="shared" si="10"/>
        <v>0</v>
      </c>
      <c r="V14" s="128">
        <f t="shared" si="11"/>
        <v>0</v>
      </c>
    </row>
    <row r="15" spans="2:26" s="79" customFormat="1" ht="20.25" customHeight="1">
      <c r="B15" s="359" t="s">
        <v>5</v>
      </c>
      <c r="C15" s="425">
        <f>IF(ISERROR(VLOOKUP($F$12,SPECIALITE,5,0))=TRUE,"", VLOOKUP($F$12,SPECIALITE,5,0))</f>
        <v>4</v>
      </c>
      <c r="D15" s="426"/>
      <c r="E15" s="408">
        <f>IF(ISERROR(VLOOKUP($C$12,PASSFR,3,0))=TRUE,"", VLOOKUP($C$12,PASSFR,3,0))</f>
        <v>4</v>
      </c>
      <c r="G15" s="80"/>
      <c r="H15" s="80"/>
      <c r="I15" s="126" t="str">
        <f t="shared" si="12"/>
        <v/>
      </c>
      <c r="J15" s="126">
        <v>11</v>
      </c>
      <c r="K15" s="126" t="str">
        <f t="shared" si="0"/>
        <v/>
      </c>
      <c r="L15" s="127" t="str">
        <f t="shared" si="1"/>
        <v/>
      </c>
      <c r="M15" s="126" t="str">
        <f t="shared" si="2"/>
        <v/>
      </c>
      <c r="N15" s="126" t="str">
        <f t="shared" si="3"/>
        <v/>
      </c>
      <c r="O15" s="245" t="str">
        <f t="shared" si="4"/>
        <v/>
      </c>
      <c r="P15" s="126" t="str">
        <f t="shared" si="5"/>
        <v/>
      </c>
      <c r="Q15" s="128" t="str">
        <f t="shared" si="6"/>
        <v/>
      </c>
      <c r="R15" s="128" t="str">
        <f t="shared" si="7"/>
        <v/>
      </c>
      <c r="S15" s="128" t="str">
        <f t="shared" si="8"/>
        <v/>
      </c>
      <c r="T15" s="128" t="str">
        <f t="shared" si="9"/>
        <v/>
      </c>
      <c r="U15" s="128" t="str">
        <f t="shared" si="10"/>
        <v/>
      </c>
      <c r="V15" s="128" t="str">
        <f t="shared" si="11"/>
        <v/>
      </c>
    </row>
    <row r="16" spans="2:26" ht="20.25" customHeight="1">
      <c r="B16" s="359" t="s">
        <v>6</v>
      </c>
      <c r="C16" s="470" t="str">
        <f>IF(ISERROR(VLOOKUP($F$12,SPECIALITE,6,0))=TRUE,"", VLOOKUP($F$12,SPECIALITE,6,0))</f>
        <v>ش.ت</v>
      </c>
      <c r="D16" s="471"/>
      <c r="E16" s="409" t="str">
        <f>IF(ISERROR(VLOOKUP($C$12,PASSFR,4,0))=TRUE,"", VLOOKUP($C$12,PASSFR,4,0))</f>
        <v>BT</v>
      </c>
      <c r="F16" s="79"/>
      <c r="I16" s="126" t="str">
        <f t="shared" si="12"/>
        <v/>
      </c>
      <c r="J16" s="126">
        <v>12</v>
      </c>
      <c r="K16" s="126" t="str">
        <f t="shared" si="0"/>
        <v/>
      </c>
      <c r="L16" s="127" t="str">
        <f t="shared" si="1"/>
        <v/>
      </c>
      <c r="M16" s="126" t="str">
        <f t="shared" si="2"/>
        <v/>
      </c>
      <c r="N16" s="126" t="str">
        <f t="shared" si="3"/>
        <v/>
      </c>
      <c r="O16" s="245" t="str">
        <f t="shared" si="4"/>
        <v/>
      </c>
      <c r="P16" s="126" t="str">
        <f t="shared" si="5"/>
        <v/>
      </c>
      <c r="Q16" s="128" t="str">
        <f t="shared" si="6"/>
        <v/>
      </c>
      <c r="R16" s="128" t="str">
        <f t="shared" si="7"/>
        <v/>
      </c>
      <c r="S16" s="128" t="str">
        <f t="shared" si="8"/>
        <v/>
      </c>
      <c r="T16" s="128" t="str">
        <f t="shared" si="9"/>
        <v/>
      </c>
      <c r="U16" s="128" t="str">
        <f t="shared" si="10"/>
        <v/>
      </c>
      <c r="V16" s="128" t="str">
        <f t="shared" si="11"/>
        <v/>
      </c>
    </row>
    <row r="17" spans="1:22" ht="20.25" customHeight="1">
      <c r="B17" s="364" t="s">
        <v>1005</v>
      </c>
      <c r="C17" s="496" t="str">
        <f>IF(ISERROR(VLOOKUP($F$12,SPECIALITE,7,0))=TRUE,"", VLOOKUP($F$12,SPECIALITE,7,0))</f>
        <v>06 أشهر</v>
      </c>
      <c r="D17" s="497"/>
      <c r="E17" s="409" t="str">
        <f>IF(ISERROR(VLOOKUP($C$12,PASSFR,5,0))=TRUE,"", VLOOKUP($C$12,PASSFR,5,0))</f>
        <v>06 mois</v>
      </c>
      <c r="F17" s="79"/>
      <c r="I17" s="126" t="str">
        <f t="shared" si="12"/>
        <v/>
      </c>
      <c r="J17" s="126">
        <v>13</v>
      </c>
      <c r="K17" s="126" t="str">
        <f t="shared" si="0"/>
        <v/>
      </c>
      <c r="L17" s="127" t="str">
        <f t="shared" si="1"/>
        <v/>
      </c>
      <c r="M17" s="126" t="str">
        <f t="shared" si="2"/>
        <v/>
      </c>
      <c r="N17" s="126" t="str">
        <f t="shared" si="3"/>
        <v/>
      </c>
      <c r="O17" s="245" t="str">
        <f t="shared" si="4"/>
        <v/>
      </c>
      <c r="P17" s="126" t="str">
        <f t="shared" si="5"/>
        <v/>
      </c>
      <c r="Q17" s="128" t="str">
        <f t="shared" si="6"/>
        <v/>
      </c>
      <c r="R17" s="128" t="str">
        <f t="shared" si="7"/>
        <v/>
      </c>
      <c r="S17" s="128" t="str">
        <f t="shared" si="8"/>
        <v/>
      </c>
      <c r="T17" s="128" t="str">
        <f t="shared" si="9"/>
        <v/>
      </c>
      <c r="U17" s="128" t="str">
        <f t="shared" si="10"/>
        <v/>
      </c>
      <c r="V17" s="128" t="str">
        <f t="shared" si="11"/>
        <v/>
      </c>
    </row>
    <row r="18" spans="1:22" ht="20.25" customHeight="1">
      <c r="B18" s="502" t="s">
        <v>8</v>
      </c>
      <c r="C18" s="503"/>
      <c r="F18" s="79"/>
      <c r="I18" s="126" t="str">
        <f t="shared" si="12"/>
        <v/>
      </c>
      <c r="J18" s="126">
        <v>14</v>
      </c>
      <c r="K18" s="126" t="str">
        <f t="shared" si="0"/>
        <v/>
      </c>
      <c r="L18" s="127" t="str">
        <f t="shared" si="1"/>
        <v/>
      </c>
      <c r="M18" s="126" t="str">
        <f t="shared" si="2"/>
        <v/>
      </c>
      <c r="N18" s="126" t="str">
        <f t="shared" si="3"/>
        <v/>
      </c>
      <c r="O18" s="245" t="str">
        <f t="shared" si="4"/>
        <v/>
      </c>
      <c r="P18" s="126" t="str">
        <f t="shared" si="5"/>
        <v/>
      </c>
      <c r="Q18" s="128" t="str">
        <f t="shared" si="6"/>
        <v/>
      </c>
      <c r="R18" s="128" t="str">
        <f t="shared" si="7"/>
        <v/>
      </c>
      <c r="S18" s="128" t="str">
        <f t="shared" si="8"/>
        <v/>
      </c>
      <c r="T18" s="128" t="str">
        <f t="shared" si="9"/>
        <v/>
      </c>
      <c r="U18" s="128" t="str">
        <f t="shared" si="10"/>
        <v/>
      </c>
      <c r="V18" s="128" t="str">
        <f t="shared" si="11"/>
        <v/>
      </c>
    </row>
    <row r="19" spans="1:22" ht="20.25" customHeight="1">
      <c r="A19" s="158">
        <f>IF(B19=0,"",1)</f>
        <v>1</v>
      </c>
      <c r="B19" s="381" t="str">
        <f>IF(ISERROR(VLOOKUP($F$12,SPECIALITE,8,0))=TRUE,"", VLOOKUP($F$12,SPECIALITE,8,0))</f>
        <v>ش.ت.م مشغل الميكـــرو معلـوماتيـــة + خبرة مهنية لسنتين(02) على الأقل</v>
      </c>
      <c r="C19" s="382"/>
      <c r="D19" s="382"/>
      <c r="E19" s="383"/>
      <c r="F19" s="79"/>
      <c r="I19" s="126" t="str">
        <f t="shared" si="12"/>
        <v/>
      </c>
      <c r="J19" s="126">
        <v>15</v>
      </c>
      <c r="K19" s="126" t="str">
        <f t="shared" si="0"/>
        <v/>
      </c>
      <c r="L19" s="127" t="str">
        <f t="shared" si="1"/>
        <v/>
      </c>
      <c r="M19" s="126" t="str">
        <f t="shared" si="2"/>
        <v/>
      </c>
      <c r="N19" s="126" t="str">
        <f t="shared" si="3"/>
        <v/>
      </c>
      <c r="O19" s="245" t="str">
        <f t="shared" si="4"/>
        <v/>
      </c>
      <c r="P19" s="126" t="str">
        <f t="shared" si="5"/>
        <v/>
      </c>
      <c r="Q19" s="128" t="str">
        <f t="shared" si="6"/>
        <v/>
      </c>
      <c r="R19" s="128" t="str">
        <f t="shared" si="7"/>
        <v/>
      </c>
      <c r="S19" s="128" t="str">
        <f t="shared" si="8"/>
        <v/>
      </c>
      <c r="T19" s="128" t="str">
        <f t="shared" si="9"/>
        <v/>
      </c>
      <c r="U19" s="128" t="str">
        <f t="shared" si="10"/>
        <v/>
      </c>
      <c r="V19" s="128" t="str">
        <f t="shared" si="11"/>
        <v/>
      </c>
    </row>
    <row r="20" spans="1:22" ht="20.25" customHeight="1">
      <c r="A20" s="158" t="str">
        <f>IF(B20=0,"",A19+1)</f>
        <v/>
      </c>
      <c r="B20" s="381">
        <f>IF(ISERROR(VLOOKUP($F$12,SPECIALITE,9,0))=TRUE,"", VLOOKUP($F$12,SPECIALITE,9,0))</f>
        <v>0</v>
      </c>
      <c r="C20" s="382"/>
      <c r="D20" s="382"/>
      <c r="E20" s="383"/>
      <c r="F20" s="79"/>
      <c r="I20" s="126" t="str">
        <f t="shared" si="12"/>
        <v/>
      </c>
      <c r="J20" s="126">
        <v>16</v>
      </c>
      <c r="K20" s="126" t="str">
        <f t="shared" si="0"/>
        <v/>
      </c>
      <c r="L20" s="127" t="str">
        <f t="shared" si="1"/>
        <v/>
      </c>
      <c r="M20" s="126" t="str">
        <f t="shared" si="2"/>
        <v/>
      </c>
      <c r="N20" s="126" t="str">
        <f t="shared" si="3"/>
        <v/>
      </c>
      <c r="O20" s="245" t="str">
        <f t="shared" si="4"/>
        <v/>
      </c>
      <c r="P20" s="126" t="str">
        <f t="shared" si="5"/>
        <v/>
      </c>
      <c r="Q20" s="128" t="str">
        <f t="shared" si="6"/>
        <v/>
      </c>
      <c r="R20" s="128" t="str">
        <f t="shared" si="7"/>
        <v/>
      </c>
      <c r="S20" s="128" t="str">
        <f t="shared" si="8"/>
        <v/>
      </c>
      <c r="T20" s="128" t="str">
        <f t="shared" si="9"/>
        <v/>
      </c>
      <c r="U20" s="128" t="str">
        <f t="shared" si="10"/>
        <v/>
      </c>
      <c r="V20" s="128" t="str">
        <f t="shared" si="11"/>
        <v/>
      </c>
    </row>
    <row r="21" spans="1:22" ht="20.25" customHeight="1">
      <c r="A21" s="158" t="str">
        <f>IF(B21=0,"",A20+1)</f>
        <v/>
      </c>
      <c r="B21" s="381">
        <f>IF(ISERROR(VLOOKUP($F$12,SPECIALITE,10,0))=TRUE,"", VLOOKUP($F$12,SPECIALITE,10,0))</f>
        <v>0</v>
      </c>
      <c r="C21" s="382"/>
      <c r="D21" s="382"/>
      <c r="E21" s="383"/>
      <c r="F21" s="79"/>
      <c r="I21" s="126" t="str">
        <f t="shared" si="12"/>
        <v/>
      </c>
      <c r="J21" s="126">
        <v>17</v>
      </c>
      <c r="K21" s="126" t="str">
        <f t="shared" si="0"/>
        <v/>
      </c>
      <c r="L21" s="127" t="str">
        <f t="shared" si="1"/>
        <v/>
      </c>
      <c r="M21" s="126" t="str">
        <f t="shared" si="2"/>
        <v/>
      </c>
      <c r="N21" s="126" t="str">
        <f t="shared" si="3"/>
        <v/>
      </c>
      <c r="O21" s="245" t="str">
        <f t="shared" si="4"/>
        <v/>
      </c>
      <c r="P21" s="126" t="str">
        <f t="shared" si="5"/>
        <v/>
      </c>
      <c r="Q21" s="128" t="str">
        <f t="shared" si="6"/>
        <v/>
      </c>
      <c r="R21" s="128" t="str">
        <f t="shared" si="7"/>
        <v/>
      </c>
      <c r="S21" s="128" t="str">
        <f t="shared" si="8"/>
        <v/>
      </c>
      <c r="T21" s="128" t="str">
        <f t="shared" si="9"/>
        <v/>
      </c>
      <c r="U21" s="128" t="str">
        <f t="shared" si="10"/>
        <v/>
      </c>
      <c r="V21" s="128" t="str">
        <f t="shared" si="11"/>
        <v/>
      </c>
    </row>
    <row r="22" spans="1:22" ht="20.25" customHeight="1">
      <c r="A22" s="158" t="str">
        <f>IF(B22=0,"",A21+1)</f>
        <v/>
      </c>
      <c r="B22" s="381">
        <f>IF(ISERROR(VLOOKUP($F$12,SPECIALITE,11,0))=TRUE,"", VLOOKUP($F$12,SPECIALITE,11,0))</f>
        <v>0</v>
      </c>
      <c r="C22" s="382"/>
      <c r="D22" s="382"/>
      <c r="E22" s="383"/>
      <c r="F22" s="79"/>
      <c r="I22" s="126" t="str">
        <f t="shared" si="12"/>
        <v/>
      </c>
      <c r="J22" s="126">
        <v>18</v>
      </c>
      <c r="K22" s="126" t="str">
        <f t="shared" si="0"/>
        <v/>
      </c>
      <c r="L22" s="127" t="str">
        <f t="shared" si="1"/>
        <v/>
      </c>
      <c r="M22" s="126" t="str">
        <f t="shared" si="2"/>
        <v/>
      </c>
      <c r="N22" s="126" t="str">
        <f t="shared" si="3"/>
        <v/>
      </c>
      <c r="O22" s="245" t="str">
        <f t="shared" si="4"/>
        <v/>
      </c>
      <c r="P22" s="126" t="str">
        <f t="shared" si="5"/>
        <v/>
      </c>
      <c r="Q22" s="128" t="str">
        <f t="shared" si="6"/>
        <v/>
      </c>
      <c r="R22" s="128" t="str">
        <f t="shared" si="7"/>
        <v/>
      </c>
      <c r="S22" s="128" t="str">
        <f t="shared" si="8"/>
        <v/>
      </c>
      <c r="T22" s="128" t="str">
        <f t="shared" si="9"/>
        <v/>
      </c>
      <c r="U22" s="128" t="str">
        <f t="shared" si="10"/>
        <v/>
      </c>
      <c r="V22" s="128" t="str">
        <f t="shared" si="11"/>
        <v/>
      </c>
    </row>
    <row r="23" spans="1:22" ht="20.25" customHeight="1">
      <c r="A23" s="158" t="str">
        <f>IF(B23=0,"",A22+1)</f>
        <v/>
      </c>
      <c r="B23" s="411">
        <f>IF(ISERROR(VLOOKUP($F$12,SPECIALITE,12,0))=TRUE,"", VLOOKUP($F$12,SPECIALITE,12,0))</f>
        <v>0</v>
      </c>
      <c r="C23" s="412"/>
      <c r="D23" s="412"/>
      <c r="E23" s="413"/>
      <c r="F23" s="79"/>
      <c r="I23" s="126" t="str">
        <f t="shared" si="12"/>
        <v/>
      </c>
      <c r="J23" s="126">
        <v>19</v>
      </c>
      <c r="K23" s="126" t="str">
        <f t="shared" si="0"/>
        <v/>
      </c>
      <c r="L23" s="127" t="str">
        <f t="shared" si="1"/>
        <v/>
      </c>
      <c r="M23" s="126" t="str">
        <f t="shared" si="2"/>
        <v/>
      </c>
      <c r="N23" s="126" t="str">
        <f t="shared" si="3"/>
        <v/>
      </c>
      <c r="O23" s="245" t="str">
        <f t="shared" si="4"/>
        <v/>
      </c>
      <c r="P23" s="126" t="str">
        <f t="shared" si="5"/>
        <v/>
      </c>
      <c r="Q23" s="128" t="str">
        <f t="shared" si="6"/>
        <v/>
      </c>
      <c r="R23" s="128" t="str">
        <f t="shared" si="7"/>
        <v/>
      </c>
      <c r="S23" s="128" t="str">
        <f t="shared" si="8"/>
        <v/>
      </c>
      <c r="T23" s="128" t="str">
        <f t="shared" si="9"/>
        <v/>
      </c>
      <c r="U23" s="128" t="str">
        <f t="shared" si="10"/>
        <v/>
      </c>
      <c r="V23" s="128" t="str">
        <f t="shared" si="11"/>
        <v/>
      </c>
    </row>
    <row r="24" spans="1:22" s="80" customFormat="1" ht="20.25" customHeight="1">
      <c r="A24" s="158" t="str">
        <f>IF(B24=0,"",A23+1)</f>
        <v/>
      </c>
      <c r="B24" s="411">
        <f>IF(ISERROR(VLOOKUP($F$12,SPECIALITE,13,0))=TRUE,"", VLOOKUP($F$12,SPECIALITE,13,0))</f>
        <v>0</v>
      </c>
      <c r="C24" s="412"/>
      <c r="D24" s="412"/>
      <c r="E24" s="413"/>
      <c r="F24" s="79"/>
      <c r="I24" s="126" t="str">
        <f t="shared" si="12"/>
        <v/>
      </c>
      <c r="J24" s="126">
        <v>20</v>
      </c>
      <c r="K24" s="126" t="str">
        <f t="shared" si="0"/>
        <v/>
      </c>
      <c r="L24" s="127" t="str">
        <f t="shared" si="1"/>
        <v/>
      </c>
      <c r="M24" s="126" t="str">
        <f t="shared" si="2"/>
        <v/>
      </c>
      <c r="N24" s="126" t="str">
        <f t="shared" si="3"/>
        <v/>
      </c>
      <c r="O24" s="245" t="str">
        <f t="shared" si="4"/>
        <v/>
      </c>
      <c r="P24" s="126" t="str">
        <f t="shared" si="5"/>
        <v/>
      </c>
      <c r="Q24" s="128" t="str">
        <f t="shared" si="6"/>
        <v/>
      </c>
      <c r="R24" s="128" t="str">
        <f t="shared" si="7"/>
        <v/>
      </c>
      <c r="S24" s="128" t="str">
        <f t="shared" si="8"/>
        <v/>
      </c>
      <c r="T24" s="128" t="str">
        <f t="shared" si="9"/>
        <v/>
      </c>
      <c r="U24" s="128" t="str">
        <f t="shared" si="10"/>
        <v/>
      </c>
      <c r="V24" s="128" t="str">
        <f t="shared" si="11"/>
        <v/>
      </c>
    </row>
    <row r="25" spans="1:22" ht="20.25" customHeight="1">
      <c r="B25" s="490" t="str">
        <f>IF(ISERROR(VLOOKUP($C$12,PASSFR,6,0))=TRUE,"", VLOOKUP($C$12,PASSFR,6,0))</f>
        <v>CMP Opérateur micro-informatique + 02 ans d’expérience professionnelle</v>
      </c>
      <c r="C25" s="491"/>
      <c r="D25" s="491"/>
      <c r="E25" s="492"/>
      <c r="F25" s="144">
        <f>IF(B25=0,"",1)</f>
        <v>1</v>
      </c>
      <c r="I25" s="126" t="str">
        <f t="shared" si="12"/>
        <v/>
      </c>
      <c r="J25" s="126">
        <v>21</v>
      </c>
      <c r="K25" s="126" t="str">
        <f t="shared" si="0"/>
        <v/>
      </c>
      <c r="L25" s="127" t="str">
        <f t="shared" si="1"/>
        <v/>
      </c>
      <c r="M25" s="126" t="str">
        <f t="shared" si="2"/>
        <v/>
      </c>
      <c r="N25" s="126" t="str">
        <f t="shared" si="3"/>
        <v/>
      </c>
      <c r="O25" s="245" t="str">
        <f t="shared" si="4"/>
        <v/>
      </c>
      <c r="P25" s="126" t="str">
        <f t="shared" si="5"/>
        <v/>
      </c>
      <c r="Q25" s="128" t="str">
        <f t="shared" si="6"/>
        <v/>
      </c>
      <c r="R25" s="128" t="str">
        <f t="shared" si="7"/>
        <v/>
      </c>
      <c r="S25" s="128" t="str">
        <f t="shared" si="8"/>
        <v/>
      </c>
      <c r="T25" s="128" t="str">
        <f t="shared" si="9"/>
        <v/>
      </c>
      <c r="U25" s="128" t="str">
        <f t="shared" si="10"/>
        <v/>
      </c>
      <c r="V25" s="128" t="str">
        <f t="shared" si="11"/>
        <v/>
      </c>
    </row>
    <row r="26" spans="1:22" s="80" customFormat="1" ht="20.25" customHeight="1">
      <c r="B26" s="490">
        <f>IF(ISERROR(VLOOKUP($C$12,PASSFR,7,0))=TRUE,"", VLOOKUP($C$12,PASSFR,7,0))</f>
        <v>0</v>
      </c>
      <c r="C26" s="491"/>
      <c r="D26" s="491"/>
      <c r="E26" s="492"/>
      <c r="F26" s="144" t="str">
        <f>IF(B26=0,"",F25+1)</f>
        <v/>
      </c>
      <c r="I26" s="126" t="str">
        <f t="shared" si="12"/>
        <v/>
      </c>
      <c r="J26" s="126">
        <v>22</v>
      </c>
      <c r="K26" s="126" t="str">
        <f t="shared" si="0"/>
        <v/>
      </c>
      <c r="L26" s="127" t="str">
        <f t="shared" si="1"/>
        <v/>
      </c>
      <c r="M26" s="126" t="str">
        <f t="shared" si="2"/>
        <v/>
      </c>
      <c r="N26" s="126" t="str">
        <f t="shared" si="3"/>
        <v/>
      </c>
      <c r="O26" s="245" t="str">
        <f t="shared" si="4"/>
        <v/>
      </c>
      <c r="P26" s="126" t="str">
        <f t="shared" si="5"/>
        <v/>
      </c>
      <c r="Q26" s="128" t="str">
        <f t="shared" si="6"/>
        <v/>
      </c>
      <c r="R26" s="128" t="str">
        <f t="shared" si="7"/>
        <v/>
      </c>
      <c r="S26" s="128" t="str">
        <f t="shared" si="8"/>
        <v/>
      </c>
      <c r="T26" s="128" t="str">
        <f t="shared" si="9"/>
        <v/>
      </c>
      <c r="U26" s="128" t="str">
        <f t="shared" si="10"/>
        <v/>
      </c>
      <c r="V26" s="128" t="str">
        <f t="shared" si="11"/>
        <v/>
      </c>
    </row>
    <row r="27" spans="1:22" s="80" customFormat="1" ht="20.25" customHeight="1">
      <c r="B27" s="490">
        <f>IF(ISERROR(VLOOKUP($C$12,PASSFR,8,0))=TRUE,"", VLOOKUP($C$12,PASSFR,8,0))</f>
        <v>0</v>
      </c>
      <c r="C27" s="491"/>
      <c r="D27" s="491"/>
      <c r="E27" s="492"/>
      <c r="F27" s="144" t="str">
        <f>IF(B27=0,"",F26+1)</f>
        <v/>
      </c>
      <c r="H27" s="144"/>
      <c r="I27" s="126" t="str">
        <f t="shared" si="12"/>
        <v/>
      </c>
      <c r="J27" s="126">
        <v>23</v>
      </c>
      <c r="K27" s="126" t="str">
        <f t="shared" si="0"/>
        <v/>
      </c>
      <c r="L27" s="127" t="str">
        <f t="shared" si="1"/>
        <v/>
      </c>
      <c r="M27" s="126" t="str">
        <f t="shared" si="2"/>
        <v/>
      </c>
      <c r="N27" s="126" t="str">
        <f t="shared" si="3"/>
        <v/>
      </c>
      <c r="O27" s="245" t="str">
        <f t="shared" si="4"/>
        <v/>
      </c>
      <c r="P27" s="126" t="str">
        <f t="shared" si="5"/>
        <v/>
      </c>
      <c r="Q27" s="128" t="str">
        <f t="shared" si="6"/>
        <v/>
      </c>
      <c r="R27" s="128" t="str">
        <f t="shared" si="7"/>
        <v/>
      </c>
      <c r="S27" s="128" t="str">
        <f t="shared" si="8"/>
        <v/>
      </c>
      <c r="T27" s="128" t="str">
        <f t="shared" si="9"/>
        <v/>
      </c>
      <c r="U27" s="128" t="str">
        <f t="shared" si="10"/>
        <v/>
      </c>
      <c r="V27" s="128" t="str">
        <f t="shared" si="11"/>
        <v/>
      </c>
    </row>
    <row r="28" spans="1:22" s="80" customFormat="1" ht="20.25" customHeight="1">
      <c r="B28" s="499">
        <f>IF(ISERROR(VLOOKUP($C$12,PASSFR,9,0))=TRUE,"", VLOOKUP($C$12,PASSFR,9,0))</f>
        <v>0</v>
      </c>
      <c r="C28" s="500"/>
      <c r="D28" s="500"/>
      <c r="E28" s="501"/>
      <c r="F28" s="144" t="str">
        <f>IF(B28=0,"",F27+1)</f>
        <v/>
      </c>
      <c r="H28" s="144"/>
      <c r="I28" s="126" t="str">
        <f t="shared" si="12"/>
        <v/>
      </c>
      <c r="J28" s="126">
        <v>24</v>
      </c>
      <c r="K28" s="126" t="str">
        <f t="shared" si="0"/>
        <v/>
      </c>
      <c r="L28" s="127" t="str">
        <f t="shared" si="1"/>
        <v/>
      </c>
      <c r="M28" s="126" t="str">
        <f t="shared" si="2"/>
        <v/>
      </c>
      <c r="N28" s="126" t="str">
        <f t="shared" si="3"/>
        <v/>
      </c>
      <c r="O28" s="245" t="str">
        <f t="shared" si="4"/>
        <v/>
      </c>
      <c r="P28" s="126" t="str">
        <f t="shared" si="5"/>
        <v/>
      </c>
      <c r="Q28" s="128" t="str">
        <f t="shared" si="6"/>
        <v/>
      </c>
      <c r="R28" s="128" t="str">
        <f t="shared" si="7"/>
        <v/>
      </c>
      <c r="S28" s="128" t="str">
        <f t="shared" si="8"/>
        <v/>
      </c>
      <c r="T28" s="128" t="str">
        <f t="shared" si="9"/>
        <v/>
      </c>
      <c r="U28" s="128" t="str">
        <f t="shared" si="10"/>
        <v/>
      </c>
      <c r="V28" s="128" t="str">
        <f t="shared" si="11"/>
        <v/>
      </c>
    </row>
    <row r="29" spans="1:22" s="80" customFormat="1" ht="20.25" customHeight="1">
      <c r="A29" s="126"/>
      <c r="B29" s="490">
        <f>IF(ISERROR(VLOOKUP($C$12,PASSFR,10,0))=TRUE,"", VLOOKUP($C$12,PASSFR,10,0))</f>
        <v>0</v>
      </c>
      <c r="C29" s="491"/>
      <c r="D29" s="491"/>
      <c r="E29" s="492"/>
      <c r="F29" s="144" t="str">
        <f>IF(B29=0,"",F28+1)</f>
        <v/>
      </c>
      <c r="H29" s="144"/>
      <c r="I29" s="126" t="str">
        <f t="shared" si="12"/>
        <v/>
      </c>
      <c r="J29" s="126">
        <v>25</v>
      </c>
      <c r="K29" s="126" t="str">
        <f t="shared" si="0"/>
        <v/>
      </c>
      <c r="L29" s="127" t="str">
        <f t="shared" si="1"/>
        <v/>
      </c>
      <c r="M29" s="126" t="str">
        <f t="shared" si="2"/>
        <v/>
      </c>
      <c r="N29" s="126" t="str">
        <f t="shared" si="3"/>
        <v/>
      </c>
      <c r="O29" s="245" t="str">
        <f t="shared" si="4"/>
        <v/>
      </c>
      <c r="P29" s="126" t="str">
        <f t="shared" si="5"/>
        <v/>
      </c>
      <c r="Q29" s="128" t="str">
        <f t="shared" si="6"/>
        <v/>
      </c>
      <c r="R29" s="128" t="str">
        <f t="shared" si="7"/>
        <v/>
      </c>
      <c r="S29" s="128" t="str">
        <f t="shared" si="8"/>
        <v/>
      </c>
      <c r="T29" s="128" t="str">
        <f t="shared" si="9"/>
        <v/>
      </c>
      <c r="U29" s="128" t="str">
        <f t="shared" si="10"/>
        <v/>
      </c>
      <c r="V29" s="128" t="str">
        <f t="shared" si="11"/>
        <v/>
      </c>
    </row>
    <row r="30" spans="1:22" s="80" customFormat="1" ht="20.25" customHeight="1">
      <c r="B30" s="490">
        <f>IF(ISERROR(VLOOKUP($C$12,PASSFR,11,0))=TRUE,"", VLOOKUP($C$12,PASSFR,11,0))</f>
        <v>0</v>
      </c>
      <c r="C30" s="491"/>
      <c r="D30" s="491"/>
      <c r="E30" s="492"/>
      <c r="F30" s="144" t="str">
        <f>IF(B30=0,"",F29+1)</f>
        <v/>
      </c>
      <c r="H30" s="144"/>
      <c r="I30" s="126" t="str">
        <f t="shared" si="12"/>
        <v/>
      </c>
      <c r="J30" s="126">
        <v>26</v>
      </c>
      <c r="K30" s="126" t="str">
        <f t="shared" si="0"/>
        <v/>
      </c>
      <c r="L30" s="127" t="str">
        <f t="shared" si="1"/>
        <v/>
      </c>
      <c r="M30" s="126" t="str">
        <f t="shared" si="2"/>
        <v/>
      </c>
      <c r="N30" s="126" t="str">
        <f t="shared" si="3"/>
        <v/>
      </c>
      <c r="O30" s="245" t="str">
        <f t="shared" si="4"/>
        <v/>
      </c>
      <c r="P30" s="126" t="str">
        <f t="shared" si="5"/>
        <v/>
      </c>
      <c r="Q30" s="128" t="str">
        <f t="shared" si="6"/>
        <v/>
      </c>
      <c r="R30" s="128" t="str">
        <f t="shared" si="7"/>
        <v/>
      </c>
      <c r="S30" s="128" t="str">
        <f t="shared" si="8"/>
        <v/>
      </c>
      <c r="T30" s="128" t="str">
        <f t="shared" si="9"/>
        <v/>
      </c>
      <c r="U30" s="128" t="str">
        <f t="shared" si="10"/>
        <v/>
      </c>
      <c r="V30" s="128" t="str">
        <f t="shared" si="11"/>
        <v/>
      </c>
    </row>
    <row r="31" spans="1:22" s="80" customFormat="1" ht="20.25" customHeight="1">
      <c r="H31" s="144"/>
      <c r="I31" s="126" t="str">
        <f t="shared" si="12"/>
        <v/>
      </c>
      <c r="J31" s="126">
        <v>27</v>
      </c>
      <c r="K31" s="126" t="str">
        <f t="shared" si="0"/>
        <v/>
      </c>
      <c r="L31" s="127" t="str">
        <f t="shared" si="1"/>
        <v/>
      </c>
      <c r="M31" s="126" t="str">
        <f t="shared" si="2"/>
        <v/>
      </c>
      <c r="N31" s="126" t="str">
        <f t="shared" si="3"/>
        <v/>
      </c>
      <c r="O31" s="245" t="str">
        <f t="shared" si="4"/>
        <v/>
      </c>
      <c r="P31" s="126" t="str">
        <f t="shared" si="5"/>
        <v/>
      </c>
      <c r="Q31" s="128" t="str">
        <f t="shared" si="6"/>
        <v/>
      </c>
      <c r="R31" s="128" t="str">
        <f t="shared" si="7"/>
        <v/>
      </c>
      <c r="S31" s="128" t="str">
        <f t="shared" si="8"/>
        <v/>
      </c>
      <c r="T31" s="128" t="str">
        <f t="shared" si="9"/>
        <v/>
      </c>
      <c r="U31" s="128" t="str">
        <f t="shared" si="10"/>
        <v/>
      </c>
      <c r="V31" s="128" t="str">
        <f t="shared" si="11"/>
        <v/>
      </c>
    </row>
    <row r="32" spans="1:22" s="80" customFormat="1" ht="20.25" customHeight="1">
      <c r="B32" s="157" t="s">
        <v>10</v>
      </c>
      <c r="C32" s="498">
        <f>IF(ISERROR(VLOOKUP($F$12,SPECIALITE,14,0))=TRUE,"", VLOOKUP($F$12,SPECIALITE,14,0))</f>
        <v>0</v>
      </c>
      <c r="D32" s="494"/>
      <c r="E32" s="495"/>
      <c r="H32" s="144"/>
      <c r="I32" s="126" t="str">
        <f t="shared" ref="I32:I50" si="13">IF(K32="","",I31+1)</f>
        <v/>
      </c>
      <c r="J32" s="126">
        <v>28</v>
      </c>
      <c r="K32" s="126" t="str">
        <f t="shared" si="0"/>
        <v/>
      </c>
      <c r="L32" s="127" t="str">
        <f t="shared" si="1"/>
        <v/>
      </c>
      <c r="M32" s="126" t="str">
        <f t="shared" si="2"/>
        <v/>
      </c>
      <c r="N32" s="126" t="str">
        <f t="shared" si="3"/>
        <v/>
      </c>
      <c r="O32" s="245" t="str">
        <f t="shared" si="4"/>
        <v/>
      </c>
      <c r="P32" s="126" t="str">
        <f t="shared" si="5"/>
        <v/>
      </c>
      <c r="Q32" s="128" t="str">
        <f t="shared" si="6"/>
        <v/>
      </c>
      <c r="R32" s="128" t="str">
        <f t="shared" si="7"/>
        <v/>
      </c>
      <c r="S32" s="128" t="str">
        <f t="shared" si="8"/>
        <v/>
      </c>
      <c r="T32" s="128" t="str">
        <f t="shared" si="9"/>
        <v/>
      </c>
      <c r="U32" s="128" t="str">
        <f t="shared" si="10"/>
        <v/>
      </c>
      <c r="V32" s="128" t="str">
        <f t="shared" si="11"/>
        <v/>
      </c>
    </row>
    <row r="33" spans="2:22" s="80" customFormat="1" ht="20.25" customHeight="1">
      <c r="B33" s="157" t="s">
        <v>829</v>
      </c>
      <c r="C33" s="493">
        <f>IF(ISERROR(VLOOKUP($C$12,PASSFR,12,0))=TRUE,"", VLOOKUP($C$12,PASSFR,12,0))</f>
        <v>0</v>
      </c>
      <c r="D33" s="494"/>
      <c r="E33" s="495"/>
      <c r="I33" s="126" t="str">
        <f t="shared" si="13"/>
        <v/>
      </c>
      <c r="J33" s="126">
        <v>29</v>
      </c>
      <c r="K33" s="126" t="str">
        <f t="shared" si="0"/>
        <v/>
      </c>
      <c r="L33" s="127" t="str">
        <f t="shared" si="1"/>
        <v/>
      </c>
      <c r="M33" s="126" t="str">
        <f t="shared" si="2"/>
        <v/>
      </c>
      <c r="N33" s="126" t="str">
        <f t="shared" si="3"/>
        <v/>
      </c>
      <c r="O33" s="245" t="str">
        <f t="shared" si="4"/>
        <v/>
      </c>
      <c r="P33" s="126" t="str">
        <f t="shared" si="5"/>
        <v/>
      </c>
      <c r="Q33" s="128" t="str">
        <f t="shared" si="6"/>
        <v/>
      </c>
      <c r="R33" s="128" t="str">
        <f t="shared" si="7"/>
        <v/>
      </c>
      <c r="S33" s="128" t="str">
        <f t="shared" si="8"/>
        <v/>
      </c>
      <c r="T33" s="128" t="str">
        <f t="shared" si="9"/>
        <v/>
      </c>
      <c r="U33" s="128" t="str">
        <f t="shared" si="10"/>
        <v/>
      </c>
      <c r="V33" s="128" t="str">
        <f t="shared" si="11"/>
        <v/>
      </c>
    </row>
    <row r="34" spans="2:22" s="80" customFormat="1" ht="20.25" customHeight="1">
      <c r="B34" s="226"/>
      <c r="C34" s="226"/>
      <c r="D34" s="226"/>
      <c r="E34" s="226"/>
      <c r="F34" s="226"/>
      <c r="I34" s="126" t="str">
        <f t="shared" si="13"/>
        <v/>
      </c>
      <c r="J34" s="126">
        <v>30</v>
      </c>
      <c r="K34" s="126" t="str">
        <f t="shared" si="0"/>
        <v/>
      </c>
      <c r="L34" s="127" t="str">
        <f t="shared" si="1"/>
        <v/>
      </c>
      <c r="M34" s="126" t="str">
        <f t="shared" si="2"/>
        <v/>
      </c>
      <c r="N34" s="126" t="str">
        <f t="shared" si="3"/>
        <v/>
      </c>
      <c r="O34" s="245" t="str">
        <f t="shared" si="4"/>
        <v/>
      </c>
      <c r="P34" s="126" t="str">
        <f t="shared" si="5"/>
        <v/>
      </c>
      <c r="Q34" s="128" t="str">
        <f t="shared" si="6"/>
        <v/>
      </c>
      <c r="R34" s="128" t="str">
        <f t="shared" si="7"/>
        <v/>
      </c>
      <c r="S34" s="128" t="str">
        <f t="shared" si="8"/>
        <v/>
      </c>
      <c r="T34" s="128" t="str">
        <f t="shared" si="9"/>
        <v/>
      </c>
      <c r="U34" s="128" t="str">
        <f t="shared" si="10"/>
        <v/>
      </c>
      <c r="V34" s="128" t="str">
        <f t="shared" si="11"/>
        <v/>
      </c>
    </row>
    <row r="35" spans="2:22" s="80" customFormat="1" ht="20.25" customHeight="1">
      <c r="F35" s="226"/>
      <c r="I35" s="126" t="str">
        <f t="shared" si="13"/>
        <v/>
      </c>
      <c r="J35" s="126">
        <v>31</v>
      </c>
      <c r="K35" s="126" t="str">
        <f t="shared" si="0"/>
        <v/>
      </c>
      <c r="L35" s="127" t="str">
        <f t="shared" si="1"/>
        <v/>
      </c>
      <c r="M35" s="126" t="str">
        <f t="shared" si="2"/>
        <v/>
      </c>
      <c r="N35" s="126" t="str">
        <f t="shared" si="3"/>
        <v/>
      </c>
      <c r="O35" s="245" t="str">
        <f t="shared" si="4"/>
        <v/>
      </c>
      <c r="P35" s="126" t="str">
        <f t="shared" si="5"/>
        <v/>
      </c>
      <c r="Q35" s="128" t="str">
        <f t="shared" si="6"/>
        <v/>
      </c>
      <c r="R35" s="128" t="str">
        <f t="shared" si="7"/>
        <v/>
      </c>
      <c r="S35" s="128" t="str">
        <f t="shared" si="8"/>
        <v/>
      </c>
      <c r="T35" s="128" t="str">
        <f t="shared" si="9"/>
        <v/>
      </c>
      <c r="U35" s="128" t="str">
        <f t="shared" si="10"/>
        <v/>
      </c>
      <c r="V35" s="128" t="str">
        <f t="shared" si="11"/>
        <v/>
      </c>
    </row>
    <row r="36" spans="2:22" s="80" customFormat="1" ht="20.25" customHeight="1">
      <c r="F36" s="226"/>
      <c r="I36" s="126" t="str">
        <f t="shared" si="13"/>
        <v/>
      </c>
      <c r="J36" s="126">
        <v>32</v>
      </c>
      <c r="K36" s="126" t="str">
        <f t="shared" si="0"/>
        <v/>
      </c>
      <c r="L36" s="127" t="str">
        <f t="shared" si="1"/>
        <v/>
      </c>
      <c r="M36" s="126" t="str">
        <f t="shared" si="2"/>
        <v/>
      </c>
      <c r="N36" s="126" t="str">
        <f t="shared" si="3"/>
        <v/>
      </c>
      <c r="O36" s="245" t="str">
        <f t="shared" si="4"/>
        <v/>
      </c>
      <c r="P36" s="126" t="str">
        <f t="shared" si="5"/>
        <v/>
      </c>
      <c r="Q36" s="128" t="str">
        <f t="shared" si="6"/>
        <v/>
      </c>
      <c r="R36" s="128" t="str">
        <f t="shared" si="7"/>
        <v/>
      </c>
      <c r="S36" s="128" t="str">
        <f t="shared" si="8"/>
        <v/>
      </c>
      <c r="T36" s="128" t="str">
        <f t="shared" si="9"/>
        <v/>
      </c>
      <c r="U36" s="128" t="str">
        <f t="shared" si="10"/>
        <v/>
      </c>
      <c r="V36" s="128" t="str">
        <f t="shared" si="11"/>
        <v/>
      </c>
    </row>
    <row r="37" spans="2:22" s="80" customFormat="1" ht="20.25" customHeight="1">
      <c r="B37" s="226"/>
      <c r="C37" s="226"/>
      <c r="D37" s="226"/>
      <c r="E37" s="226"/>
      <c r="F37" s="226"/>
      <c r="I37" s="126" t="str">
        <f t="shared" si="13"/>
        <v/>
      </c>
      <c r="J37" s="126">
        <v>33</v>
      </c>
      <c r="K37" s="126" t="str">
        <f t="shared" ref="K37:K57" si="14">IF(ISERROR(VLOOKUP($J37&amp;$C$6,PASSAR,5,FALSE))=TRUE,"",VLOOKUP($J37&amp;$C$6,PASSAR,5,FALSE))</f>
        <v/>
      </c>
      <c r="L37" s="127" t="str">
        <f t="shared" ref="L37:L56" si="15">IF(ISERROR(VLOOKUP($J37&amp;$C$6,PASSAR,6,FALSE))=TRUE,"",VLOOKUP($J37&amp;$C$6,PASSAR,6,FALSE))</f>
        <v/>
      </c>
      <c r="M37" s="126" t="str">
        <f t="shared" si="2"/>
        <v/>
      </c>
      <c r="N37" s="126" t="str">
        <f t="shared" si="3"/>
        <v/>
      </c>
      <c r="O37" s="245" t="str">
        <f t="shared" si="4"/>
        <v/>
      </c>
      <c r="P37" s="126" t="str">
        <f t="shared" si="5"/>
        <v/>
      </c>
      <c r="Q37" s="128" t="str">
        <f t="shared" si="6"/>
        <v/>
      </c>
      <c r="R37" s="128" t="str">
        <f t="shared" si="7"/>
        <v/>
      </c>
      <c r="S37" s="128" t="str">
        <f t="shared" si="8"/>
        <v/>
      </c>
      <c r="T37" s="128" t="str">
        <f t="shared" si="9"/>
        <v/>
      </c>
      <c r="U37" s="128" t="str">
        <f t="shared" si="10"/>
        <v/>
      </c>
      <c r="V37" s="128" t="str">
        <f t="shared" si="11"/>
        <v/>
      </c>
    </row>
    <row r="38" spans="2:22" s="80" customFormat="1" ht="20.25" customHeight="1">
      <c r="B38" s="226"/>
      <c r="C38" s="226"/>
      <c r="D38" s="226"/>
      <c r="E38" s="226"/>
      <c r="F38" s="226"/>
      <c r="I38" s="126" t="str">
        <f t="shared" si="13"/>
        <v/>
      </c>
      <c r="J38" s="126">
        <v>34</v>
      </c>
      <c r="K38" s="126" t="str">
        <f t="shared" si="14"/>
        <v/>
      </c>
      <c r="L38" s="127" t="str">
        <f t="shared" si="15"/>
        <v/>
      </c>
      <c r="M38" s="126" t="str">
        <f t="shared" si="2"/>
        <v/>
      </c>
      <c r="N38" s="126" t="str">
        <f t="shared" si="3"/>
        <v/>
      </c>
      <c r="O38" s="245" t="str">
        <f t="shared" si="4"/>
        <v/>
      </c>
      <c r="P38" s="126" t="str">
        <f t="shared" si="5"/>
        <v/>
      </c>
      <c r="Q38" s="128" t="str">
        <f t="shared" si="6"/>
        <v/>
      </c>
      <c r="R38" s="128" t="str">
        <f t="shared" si="7"/>
        <v/>
      </c>
      <c r="S38" s="128" t="str">
        <f t="shared" si="8"/>
        <v/>
      </c>
      <c r="T38" s="128" t="str">
        <f t="shared" si="9"/>
        <v/>
      </c>
      <c r="U38" s="128" t="str">
        <f t="shared" si="10"/>
        <v/>
      </c>
      <c r="V38" s="128" t="str">
        <f t="shared" si="11"/>
        <v/>
      </c>
    </row>
    <row r="39" spans="2:22" s="80" customFormat="1" ht="20.25" customHeight="1">
      <c r="B39" s="226"/>
      <c r="C39" s="226"/>
      <c r="D39" s="226"/>
      <c r="E39" s="226"/>
      <c r="F39" s="226"/>
      <c r="I39" s="126" t="str">
        <f t="shared" si="13"/>
        <v/>
      </c>
      <c r="J39" s="126">
        <v>35</v>
      </c>
      <c r="K39" s="126" t="str">
        <f t="shared" si="14"/>
        <v/>
      </c>
      <c r="L39" s="127" t="str">
        <f t="shared" si="15"/>
        <v/>
      </c>
      <c r="M39" s="126" t="str">
        <f t="shared" si="2"/>
        <v/>
      </c>
      <c r="N39" s="126" t="str">
        <f t="shared" si="3"/>
        <v/>
      </c>
      <c r="O39" s="245" t="str">
        <f t="shared" si="4"/>
        <v/>
      </c>
      <c r="P39" s="126" t="str">
        <f t="shared" si="5"/>
        <v/>
      </c>
      <c r="Q39" s="128" t="str">
        <f t="shared" si="6"/>
        <v/>
      </c>
      <c r="R39" s="128" t="str">
        <f t="shared" si="7"/>
        <v/>
      </c>
      <c r="S39" s="128" t="str">
        <f t="shared" si="8"/>
        <v/>
      </c>
      <c r="T39" s="128" t="str">
        <f t="shared" si="9"/>
        <v/>
      </c>
      <c r="U39" s="128" t="str">
        <f t="shared" si="10"/>
        <v/>
      </c>
      <c r="V39" s="128" t="str">
        <f t="shared" si="11"/>
        <v/>
      </c>
    </row>
    <row r="40" spans="2:22" s="80" customFormat="1" ht="20.25" customHeight="1">
      <c r="B40" s="226"/>
      <c r="C40" s="226"/>
      <c r="D40" s="226"/>
      <c r="E40" s="226"/>
      <c r="F40" s="226"/>
      <c r="I40" s="126" t="str">
        <f t="shared" si="13"/>
        <v/>
      </c>
      <c r="J40" s="126">
        <v>36</v>
      </c>
      <c r="K40" s="126" t="str">
        <f t="shared" si="14"/>
        <v/>
      </c>
      <c r="L40" s="127" t="str">
        <f t="shared" si="15"/>
        <v/>
      </c>
      <c r="M40" s="126" t="str">
        <f t="shared" si="2"/>
        <v/>
      </c>
      <c r="N40" s="126" t="str">
        <f t="shared" si="3"/>
        <v/>
      </c>
      <c r="O40" s="245" t="str">
        <f t="shared" si="4"/>
        <v/>
      </c>
      <c r="P40" s="126" t="str">
        <f t="shared" si="5"/>
        <v/>
      </c>
      <c r="Q40" s="128" t="str">
        <f t="shared" si="6"/>
        <v/>
      </c>
      <c r="R40" s="128" t="str">
        <f t="shared" si="7"/>
        <v/>
      </c>
      <c r="S40" s="128" t="str">
        <f t="shared" si="8"/>
        <v/>
      </c>
      <c r="T40" s="128" t="str">
        <f t="shared" si="9"/>
        <v/>
      </c>
      <c r="U40" s="128" t="str">
        <f t="shared" si="10"/>
        <v/>
      </c>
      <c r="V40" s="128" t="str">
        <f t="shared" si="11"/>
        <v/>
      </c>
    </row>
    <row r="41" spans="2:22" s="80" customFormat="1" ht="20.25" customHeight="1">
      <c r="B41" s="226"/>
      <c r="C41" s="226"/>
      <c r="D41" s="226"/>
      <c r="E41" s="226"/>
      <c r="F41" s="226"/>
      <c r="I41" s="126" t="str">
        <f t="shared" si="13"/>
        <v/>
      </c>
      <c r="J41" s="126">
        <v>37</v>
      </c>
      <c r="K41" s="126" t="str">
        <f t="shared" si="14"/>
        <v/>
      </c>
      <c r="L41" s="127" t="str">
        <f t="shared" si="15"/>
        <v/>
      </c>
      <c r="M41" s="126" t="str">
        <f t="shared" si="2"/>
        <v/>
      </c>
      <c r="N41" s="126" t="str">
        <f t="shared" si="3"/>
        <v/>
      </c>
      <c r="O41" s="245" t="str">
        <f t="shared" si="4"/>
        <v/>
      </c>
      <c r="P41" s="126" t="str">
        <f t="shared" si="5"/>
        <v/>
      </c>
      <c r="Q41" s="128" t="str">
        <f t="shared" si="6"/>
        <v/>
      </c>
      <c r="R41" s="128" t="str">
        <f t="shared" si="7"/>
        <v/>
      </c>
      <c r="S41" s="128" t="str">
        <f t="shared" si="8"/>
        <v/>
      </c>
      <c r="T41" s="128" t="str">
        <f t="shared" si="9"/>
        <v/>
      </c>
      <c r="U41" s="128" t="str">
        <f t="shared" si="10"/>
        <v/>
      </c>
      <c r="V41" s="128" t="str">
        <f t="shared" si="11"/>
        <v/>
      </c>
    </row>
    <row r="42" spans="2:22" s="80" customFormat="1" ht="20.25" customHeight="1">
      <c r="I42" s="126" t="str">
        <f t="shared" si="13"/>
        <v/>
      </c>
      <c r="J42" s="126">
        <v>38</v>
      </c>
      <c r="K42" s="126" t="str">
        <f t="shared" si="14"/>
        <v/>
      </c>
      <c r="L42" s="127" t="str">
        <f t="shared" si="15"/>
        <v/>
      </c>
      <c r="M42" s="126" t="str">
        <f t="shared" si="2"/>
        <v/>
      </c>
      <c r="N42" s="126" t="str">
        <f t="shared" si="3"/>
        <v/>
      </c>
      <c r="O42" s="245" t="str">
        <f t="shared" si="4"/>
        <v/>
      </c>
      <c r="P42" s="126" t="str">
        <f t="shared" si="5"/>
        <v/>
      </c>
      <c r="Q42" s="128" t="str">
        <f t="shared" si="6"/>
        <v/>
      </c>
      <c r="R42" s="128" t="str">
        <f t="shared" si="7"/>
        <v/>
      </c>
      <c r="S42" s="128" t="str">
        <f t="shared" si="8"/>
        <v/>
      </c>
      <c r="T42" s="128" t="str">
        <f t="shared" si="9"/>
        <v/>
      </c>
      <c r="U42" s="128" t="str">
        <f t="shared" si="10"/>
        <v/>
      </c>
      <c r="V42" s="128" t="str">
        <f t="shared" si="11"/>
        <v/>
      </c>
    </row>
    <row r="43" spans="2:22" s="80" customFormat="1" ht="20.25" customHeight="1">
      <c r="I43" s="126" t="str">
        <f t="shared" si="13"/>
        <v/>
      </c>
      <c r="J43" s="126">
        <v>39</v>
      </c>
      <c r="K43" s="126" t="str">
        <f t="shared" si="14"/>
        <v/>
      </c>
      <c r="L43" s="127" t="str">
        <f t="shared" si="15"/>
        <v/>
      </c>
      <c r="M43" s="126" t="str">
        <f t="shared" si="2"/>
        <v/>
      </c>
      <c r="N43" s="126" t="str">
        <f t="shared" si="3"/>
        <v/>
      </c>
      <c r="O43" s="245" t="str">
        <f t="shared" si="4"/>
        <v/>
      </c>
      <c r="P43" s="126" t="str">
        <f t="shared" si="5"/>
        <v/>
      </c>
      <c r="Q43" s="128" t="str">
        <f t="shared" si="6"/>
        <v/>
      </c>
      <c r="R43" s="128" t="str">
        <f t="shared" si="7"/>
        <v/>
      </c>
      <c r="S43" s="128" t="str">
        <f t="shared" si="8"/>
        <v/>
      </c>
      <c r="T43" s="128" t="str">
        <f t="shared" si="9"/>
        <v/>
      </c>
      <c r="U43" s="128" t="str">
        <f t="shared" si="10"/>
        <v/>
      </c>
      <c r="V43" s="128" t="str">
        <f t="shared" si="11"/>
        <v/>
      </c>
    </row>
    <row r="44" spans="2:22" s="80" customFormat="1" ht="20.25" customHeight="1">
      <c r="I44" s="126" t="str">
        <f t="shared" si="13"/>
        <v/>
      </c>
      <c r="J44" s="126">
        <v>40</v>
      </c>
      <c r="K44" s="126" t="str">
        <f t="shared" si="14"/>
        <v/>
      </c>
      <c r="L44" s="127" t="str">
        <f t="shared" si="15"/>
        <v/>
      </c>
      <c r="M44" s="126" t="str">
        <f t="shared" si="2"/>
        <v/>
      </c>
      <c r="N44" s="126" t="str">
        <f t="shared" si="3"/>
        <v/>
      </c>
      <c r="O44" s="245" t="str">
        <f t="shared" si="4"/>
        <v/>
      </c>
      <c r="P44" s="126" t="str">
        <f t="shared" si="5"/>
        <v/>
      </c>
      <c r="Q44" s="128" t="str">
        <f t="shared" si="6"/>
        <v/>
      </c>
      <c r="R44" s="128" t="str">
        <f t="shared" si="7"/>
        <v/>
      </c>
      <c r="S44" s="128" t="str">
        <f t="shared" si="8"/>
        <v/>
      </c>
      <c r="T44" s="128" t="str">
        <f t="shared" si="9"/>
        <v/>
      </c>
      <c r="U44" s="128" t="str">
        <f t="shared" si="10"/>
        <v/>
      </c>
      <c r="V44" s="128" t="str">
        <f t="shared" si="11"/>
        <v/>
      </c>
    </row>
    <row r="45" spans="2:22" s="80" customFormat="1" ht="20.25" customHeight="1">
      <c r="I45" s="126" t="str">
        <f t="shared" si="13"/>
        <v/>
      </c>
      <c r="J45" s="126">
        <v>41</v>
      </c>
      <c r="K45" s="126" t="str">
        <f t="shared" si="14"/>
        <v/>
      </c>
      <c r="L45" s="127" t="str">
        <f t="shared" si="15"/>
        <v/>
      </c>
      <c r="M45" s="126" t="str">
        <f t="shared" si="2"/>
        <v/>
      </c>
      <c r="N45" s="126" t="str">
        <f t="shared" si="3"/>
        <v/>
      </c>
      <c r="O45" s="245" t="str">
        <f t="shared" si="4"/>
        <v/>
      </c>
      <c r="P45" s="126" t="str">
        <f t="shared" si="5"/>
        <v/>
      </c>
      <c r="Q45" s="128" t="str">
        <f t="shared" si="6"/>
        <v/>
      </c>
      <c r="R45" s="128" t="str">
        <f t="shared" si="7"/>
        <v/>
      </c>
      <c r="S45" s="128" t="str">
        <f t="shared" si="8"/>
        <v/>
      </c>
      <c r="T45" s="128" t="str">
        <f t="shared" si="9"/>
        <v/>
      </c>
      <c r="U45" s="128" t="str">
        <f t="shared" si="10"/>
        <v/>
      </c>
      <c r="V45" s="128" t="str">
        <f t="shared" si="11"/>
        <v/>
      </c>
    </row>
    <row r="46" spans="2:22" s="80" customFormat="1" ht="20.25" customHeight="1">
      <c r="I46" s="126" t="str">
        <f t="shared" si="13"/>
        <v/>
      </c>
      <c r="J46" s="126">
        <v>42</v>
      </c>
      <c r="K46" s="126" t="str">
        <f t="shared" si="14"/>
        <v/>
      </c>
      <c r="L46" s="127" t="str">
        <f t="shared" si="15"/>
        <v/>
      </c>
      <c r="M46" s="126" t="str">
        <f t="shared" si="2"/>
        <v/>
      </c>
      <c r="N46" s="126" t="str">
        <f t="shared" si="3"/>
        <v/>
      </c>
      <c r="O46" s="245" t="str">
        <f t="shared" si="4"/>
        <v/>
      </c>
      <c r="P46" s="126" t="str">
        <f t="shared" si="5"/>
        <v/>
      </c>
      <c r="Q46" s="128" t="str">
        <f t="shared" si="6"/>
        <v/>
      </c>
      <c r="R46" s="128" t="str">
        <f t="shared" si="7"/>
        <v/>
      </c>
      <c r="S46" s="128" t="str">
        <f t="shared" si="8"/>
        <v/>
      </c>
      <c r="T46" s="128" t="str">
        <f t="shared" si="9"/>
        <v/>
      </c>
      <c r="U46" s="128" t="str">
        <f t="shared" si="10"/>
        <v/>
      </c>
      <c r="V46" s="128" t="str">
        <f t="shared" si="11"/>
        <v/>
      </c>
    </row>
    <row r="47" spans="2:22" s="80" customFormat="1" ht="20.25" customHeight="1">
      <c r="I47" s="126" t="str">
        <f t="shared" si="13"/>
        <v/>
      </c>
      <c r="J47" s="126">
        <v>43</v>
      </c>
      <c r="K47" s="126" t="str">
        <f t="shared" si="14"/>
        <v/>
      </c>
      <c r="L47" s="127" t="str">
        <f t="shared" si="15"/>
        <v/>
      </c>
      <c r="M47" s="126" t="str">
        <f t="shared" si="2"/>
        <v/>
      </c>
      <c r="N47" s="126" t="str">
        <f t="shared" si="3"/>
        <v/>
      </c>
      <c r="O47" s="245" t="str">
        <f t="shared" si="4"/>
        <v/>
      </c>
      <c r="P47" s="126" t="str">
        <f t="shared" si="5"/>
        <v/>
      </c>
      <c r="Q47" s="128" t="str">
        <f t="shared" si="6"/>
        <v/>
      </c>
      <c r="R47" s="128" t="str">
        <f t="shared" si="7"/>
        <v/>
      </c>
      <c r="S47" s="128" t="str">
        <f t="shared" si="8"/>
        <v/>
      </c>
      <c r="T47" s="128" t="str">
        <f t="shared" si="9"/>
        <v/>
      </c>
      <c r="U47" s="128" t="str">
        <f t="shared" si="10"/>
        <v/>
      </c>
      <c r="V47" s="128" t="str">
        <f t="shared" si="11"/>
        <v/>
      </c>
    </row>
    <row r="48" spans="2:22" s="80" customFormat="1" ht="20.25" customHeight="1">
      <c r="I48" s="126" t="str">
        <f t="shared" si="13"/>
        <v/>
      </c>
      <c r="J48" s="126">
        <v>44</v>
      </c>
      <c r="K48" s="126" t="str">
        <f t="shared" si="14"/>
        <v/>
      </c>
      <c r="L48" s="127" t="str">
        <f t="shared" si="15"/>
        <v/>
      </c>
      <c r="M48" s="126" t="str">
        <f t="shared" si="2"/>
        <v/>
      </c>
      <c r="N48" s="126" t="str">
        <f t="shared" si="3"/>
        <v/>
      </c>
      <c r="O48" s="245" t="str">
        <f t="shared" si="4"/>
        <v/>
      </c>
      <c r="P48" s="126" t="str">
        <f t="shared" si="5"/>
        <v/>
      </c>
      <c r="Q48" s="128" t="str">
        <f t="shared" si="6"/>
        <v/>
      </c>
      <c r="R48" s="128" t="str">
        <f t="shared" si="7"/>
        <v/>
      </c>
      <c r="S48" s="128" t="str">
        <f t="shared" si="8"/>
        <v/>
      </c>
      <c r="T48" s="128" t="str">
        <f t="shared" si="9"/>
        <v/>
      </c>
      <c r="U48" s="128" t="str">
        <f t="shared" si="10"/>
        <v/>
      </c>
      <c r="V48" s="128" t="str">
        <f t="shared" si="11"/>
        <v/>
      </c>
    </row>
    <row r="49" spans="9:22" s="80" customFormat="1" ht="20.25" customHeight="1">
      <c r="I49" s="126" t="str">
        <f t="shared" si="13"/>
        <v/>
      </c>
      <c r="J49" s="126">
        <v>45</v>
      </c>
      <c r="K49" s="126" t="str">
        <f t="shared" si="14"/>
        <v/>
      </c>
      <c r="L49" s="127" t="str">
        <f t="shared" si="15"/>
        <v/>
      </c>
      <c r="M49" s="126" t="str">
        <f t="shared" si="2"/>
        <v/>
      </c>
      <c r="N49" s="126" t="str">
        <f t="shared" si="3"/>
        <v/>
      </c>
      <c r="O49" s="245" t="str">
        <f t="shared" si="4"/>
        <v/>
      </c>
      <c r="P49" s="126" t="str">
        <f t="shared" si="5"/>
        <v/>
      </c>
      <c r="Q49" s="128" t="str">
        <f t="shared" si="6"/>
        <v/>
      </c>
      <c r="R49" s="128" t="str">
        <f t="shared" si="7"/>
        <v/>
      </c>
      <c r="S49" s="128" t="str">
        <f t="shared" si="8"/>
        <v/>
      </c>
      <c r="T49" s="128" t="str">
        <f t="shared" si="9"/>
        <v/>
      </c>
      <c r="U49" s="128" t="str">
        <f t="shared" si="10"/>
        <v/>
      </c>
      <c r="V49" s="128" t="str">
        <f t="shared" si="11"/>
        <v/>
      </c>
    </row>
    <row r="50" spans="9:22" s="80" customFormat="1" ht="20.25" customHeight="1">
      <c r="I50" s="126" t="str">
        <f t="shared" si="13"/>
        <v/>
      </c>
      <c r="J50" s="126">
        <v>46</v>
      </c>
      <c r="K50" s="126" t="str">
        <f t="shared" si="14"/>
        <v/>
      </c>
      <c r="L50" s="127" t="str">
        <f t="shared" si="15"/>
        <v/>
      </c>
      <c r="M50" s="126" t="str">
        <f t="shared" si="2"/>
        <v/>
      </c>
      <c r="N50" s="126" t="str">
        <f t="shared" si="3"/>
        <v/>
      </c>
      <c r="O50" s="245" t="str">
        <f t="shared" si="4"/>
        <v/>
      </c>
      <c r="P50" s="126" t="str">
        <f t="shared" si="5"/>
        <v/>
      </c>
      <c r="Q50" s="128" t="str">
        <f t="shared" si="6"/>
        <v/>
      </c>
      <c r="R50" s="128" t="str">
        <f t="shared" si="7"/>
        <v/>
      </c>
      <c r="S50" s="128" t="str">
        <f t="shared" si="8"/>
        <v/>
      </c>
      <c r="T50" s="128" t="str">
        <f t="shared" si="9"/>
        <v/>
      </c>
      <c r="U50" s="128" t="str">
        <f t="shared" si="10"/>
        <v/>
      </c>
      <c r="V50" s="128" t="str">
        <f t="shared" si="11"/>
        <v/>
      </c>
    </row>
    <row r="51" spans="9:22" s="80" customFormat="1" ht="20.25" customHeight="1">
      <c r="J51" s="126">
        <v>47</v>
      </c>
      <c r="K51" s="126" t="str">
        <f t="shared" si="14"/>
        <v/>
      </c>
      <c r="L51" s="127" t="str">
        <f t="shared" si="15"/>
        <v/>
      </c>
      <c r="O51" s="244"/>
    </row>
    <row r="52" spans="9:22" s="80" customFormat="1" ht="20.25" customHeight="1">
      <c r="J52" s="126">
        <v>48</v>
      </c>
      <c r="K52" s="126" t="str">
        <f t="shared" si="14"/>
        <v/>
      </c>
      <c r="L52" s="127" t="str">
        <f t="shared" si="15"/>
        <v/>
      </c>
      <c r="O52" s="244"/>
    </row>
    <row r="53" spans="9:22" s="80" customFormat="1" ht="20.25" customHeight="1">
      <c r="J53" s="126">
        <v>49</v>
      </c>
      <c r="K53" s="126" t="str">
        <f t="shared" si="14"/>
        <v/>
      </c>
      <c r="L53" s="127" t="str">
        <f t="shared" si="15"/>
        <v/>
      </c>
      <c r="O53" s="244"/>
    </row>
    <row r="54" spans="9:22" s="80" customFormat="1" ht="20.25" customHeight="1">
      <c r="J54" s="126">
        <v>50</v>
      </c>
      <c r="K54" s="126" t="str">
        <f t="shared" si="14"/>
        <v/>
      </c>
      <c r="L54" s="127" t="str">
        <f t="shared" si="15"/>
        <v/>
      </c>
      <c r="O54" s="244"/>
    </row>
    <row r="55" spans="9:22" s="80" customFormat="1" ht="20.25" customHeight="1">
      <c r="J55" s="126">
        <v>51</v>
      </c>
      <c r="K55" s="126" t="str">
        <f t="shared" si="14"/>
        <v/>
      </c>
      <c r="L55" s="127" t="str">
        <f t="shared" si="15"/>
        <v/>
      </c>
      <c r="O55" s="244"/>
    </row>
    <row r="56" spans="9:22" s="80" customFormat="1" ht="20.25" customHeight="1">
      <c r="J56" s="126">
        <v>52</v>
      </c>
      <c r="K56" s="126" t="str">
        <f t="shared" si="14"/>
        <v/>
      </c>
      <c r="L56" s="127" t="str">
        <f t="shared" si="15"/>
        <v/>
      </c>
      <c r="O56" s="244"/>
    </row>
    <row r="57" spans="9:22" s="80" customFormat="1" ht="20.25" customHeight="1">
      <c r="K57" s="126" t="str">
        <f t="shared" si="14"/>
        <v/>
      </c>
      <c r="L57" s="82"/>
      <c r="O57" s="244"/>
    </row>
    <row r="58" spans="9:22" ht="20.25" customHeight="1"/>
    <row r="59" spans="9:22" ht="20.25" customHeight="1"/>
    <row r="60" spans="9:22" ht="20.25" customHeight="1"/>
    <row r="61" spans="9:22" ht="20.25" customHeight="1"/>
  </sheetData>
  <sheetProtection password="94E5" sheet="1" objects="1" scenarios="1" formatColumns="0" selectLockedCells="1"/>
  <mergeCells count="16">
    <mergeCell ref="C7:E7"/>
    <mergeCell ref="C8:E8"/>
    <mergeCell ref="B27:E27"/>
    <mergeCell ref="C33:E33"/>
    <mergeCell ref="C16:D16"/>
    <mergeCell ref="C17:D17"/>
    <mergeCell ref="C32:E32"/>
    <mergeCell ref="B28:E28"/>
    <mergeCell ref="B29:E29"/>
    <mergeCell ref="B30:E30"/>
    <mergeCell ref="B18:C18"/>
    <mergeCell ref="B25:E25"/>
    <mergeCell ref="B26:E26"/>
    <mergeCell ref="B10:B11"/>
    <mergeCell ref="C14:E14"/>
    <mergeCell ref="C13:E13"/>
  </mergeCells>
  <conditionalFormatting sqref="F25:F30 A19:A24 I5:V50 K49:K57 L49:L56 J49:J56 H27:H32 A29">
    <cfRule type="cellIs" dxfId="2" priority="12" operator="equal">
      <formula>""</formula>
    </cfRule>
  </conditionalFormatting>
  <conditionalFormatting sqref="I5:V57">
    <cfRule type="expression" dxfId="1" priority="1">
      <formula>$K5=$C$12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51" r:id="rId4" name="CommandButton1">
          <controlPr defaultSize="0" autoLine="0" autoPict="0" r:id="rId5">
            <anchor moveWithCells="1">
              <from>
                <xdr:col>4</xdr:col>
                <xdr:colOff>266700</xdr:colOff>
                <xdr:row>3</xdr:row>
                <xdr:rowOff>88900</xdr:rowOff>
              </from>
              <to>
                <xdr:col>4</xdr:col>
                <xdr:colOff>2781300</xdr:colOff>
                <xdr:row>4</xdr:row>
                <xdr:rowOff>76200</xdr:rowOff>
              </to>
            </anchor>
          </controlPr>
        </control>
      </mc:Choice>
      <mc:Fallback>
        <control shapeId="6151" r:id="rId4" name="CommandButton1"/>
      </mc:Fallback>
    </mc:AlternateContent>
    <mc:AlternateContent xmlns:mc="http://schemas.openxmlformats.org/markup-compatibility/2006">
      <mc:Choice Requires="x14">
        <control shapeId="6145" r:id="rId6" name="Drop Down 1">
          <controlPr defaultSize="0" autoLine="0" autoPict="0">
            <anchor moveWithCells="1">
              <from>
                <xdr:col>2</xdr:col>
                <xdr:colOff>419100</xdr:colOff>
                <xdr:row>9</xdr:row>
                <xdr:rowOff>31750</xdr:rowOff>
              </from>
              <to>
                <xdr:col>4</xdr:col>
                <xdr:colOff>228600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7" name="Spinner 2">
          <controlPr defaultSize="0" autoPict="0">
            <anchor moveWithCells="1" sizeWithCells="1">
              <from>
                <xdr:col>2</xdr:col>
                <xdr:colOff>127000</xdr:colOff>
                <xdr:row>9</xdr:row>
                <xdr:rowOff>0</xdr:rowOff>
              </from>
              <to>
                <xdr:col>2</xdr:col>
                <xdr:colOff>342900</xdr:colOff>
                <xdr:row>10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8" name="Drop Down 3">
          <controlPr defaultSize="0" autoLine="0" autoPict="0">
            <anchor moveWithCells="1">
              <from>
                <xdr:col>2</xdr:col>
                <xdr:colOff>393700</xdr:colOff>
                <xdr:row>10</xdr:row>
                <xdr:rowOff>31750</xdr:rowOff>
              </from>
              <to>
                <xdr:col>2</xdr:col>
                <xdr:colOff>1943100</xdr:colOff>
                <xdr:row>10</xdr:row>
                <xdr:rowOff>241300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9" name="Drop Down 5">
          <controlPr defaultSize="0" autoLine="0" autoPict="0" macro="[0]!Zonecombinée5_QuandChangement">
            <anchor moveWithCells="1">
              <from>
                <xdr:col>2</xdr:col>
                <xdr:colOff>222250</xdr:colOff>
                <xdr:row>3</xdr:row>
                <xdr:rowOff>127000</xdr:rowOff>
              </from>
              <to>
                <xdr:col>2</xdr:col>
                <xdr:colOff>1860550</xdr:colOff>
                <xdr:row>3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0" name="Spinner 6">
          <controlPr defaultSize="0" autoPict="0">
            <anchor moveWithCells="1" sizeWithCells="1">
              <from>
                <xdr:col>2</xdr:col>
                <xdr:colOff>1905000</xdr:colOff>
                <xdr:row>3</xdr:row>
                <xdr:rowOff>57150</xdr:rowOff>
              </from>
              <to>
                <xdr:col>2</xdr:col>
                <xdr:colOff>2165350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C1:BG3046"/>
  <sheetViews>
    <sheetView rightToLeft="1" view="pageBreakPreview" zoomScale="85" zoomScaleNormal="90" zoomScaleSheetLayoutView="85" workbookViewId="0">
      <selection activeCell="G10" sqref="G10"/>
    </sheetView>
  </sheetViews>
  <sheetFormatPr baseColWidth="10" defaultRowHeight="14.5"/>
  <cols>
    <col min="1" max="2" width="1.453125" customWidth="1"/>
    <col min="3" max="3" width="5.7265625" style="8" customWidth="1"/>
    <col min="4" max="4" width="5.81640625" style="8" bestFit="1" customWidth="1"/>
    <col min="5" max="5" width="23.1796875" style="239" bestFit="1" customWidth="1"/>
    <col min="6" max="6" width="10.7265625" style="63" customWidth="1"/>
    <col min="7" max="7" width="38.26953125" style="63" customWidth="1"/>
    <col min="8" max="8" width="0.453125" style="63" hidden="1" customWidth="1"/>
    <col min="9" max="9" width="9.7265625" style="422" customWidth="1"/>
    <col min="10" max="10" width="7.7265625" customWidth="1"/>
    <col min="11" max="11" width="33.453125" bestFit="1" customWidth="1"/>
    <col min="12" max="12" width="11.1796875" bestFit="1" customWidth="1"/>
    <col min="13" max="13" width="21.81640625" style="428" customWidth="1"/>
    <col min="24" max="24" width="27" bestFit="1" customWidth="1"/>
    <col min="30" max="30" width="27" bestFit="1" customWidth="1"/>
    <col min="34" max="34" width="13.26953125" bestFit="1" customWidth="1"/>
    <col min="39" max="39" width="10.453125" bestFit="1" customWidth="1"/>
    <col min="40" max="40" width="32.7265625" bestFit="1" customWidth="1"/>
    <col min="41" max="41" width="13.453125" bestFit="1" customWidth="1"/>
    <col min="42" max="42" width="7.453125" bestFit="1" customWidth="1"/>
    <col min="43" max="43" width="29" bestFit="1" customWidth="1"/>
    <col min="44" max="44" width="7.81640625" bestFit="1" customWidth="1"/>
    <col min="49" max="49" width="43" bestFit="1" customWidth="1"/>
  </cols>
  <sheetData>
    <row r="1" spans="3:13" ht="53.25" customHeight="1"/>
    <row r="2" spans="3:13" ht="41.25" customHeight="1">
      <c r="C2" s="512" t="s">
        <v>3925</v>
      </c>
      <c r="D2" s="512"/>
      <c r="E2" s="512"/>
      <c r="F2" s="512"/>
      <c r="G2" s="512"/>
      <c r="H2" s="512"/>
      <c r="I2" s="512"/>
      <c r="J2" s="512"/>
      <c r="K2" s="512"/>
      <c r="L2" s="512"/>
      <c r="M2" s="337"/>
    </row>
    <row r="3" spans="3:13" ht="21" customHeight="1">
      <c r="C3" s="415"/>
      <c r="D3" s="415"/>
      <c r="E3" s="338"/>
      <c r="F3" s="339"/>
      <c r="G3" s="336"/>
      <c r="H3" s="336"/>
      <c r="I3" s="417"/>
      <c r="J3" s="243"/>
      <c r="K3" s="337"/>
      <c r="L3" s="1"/>
      <c r="M3" s="429"/>
    </row>
    <row r="4" spans="3:13" ht="30">
      <c r="C4" s="441" t="s">
        <v>2251</v>
      </c>
      <c r="D4" s="443" t="s">
        <v>3274</v>
      </c>
      <c r="E4" s="442" t="s">
        <v>3271</v>
      </c>
      <c r="F4" s="444" t="s">
        <v>3273</v>
      </c>
      <c r="G4" s="445" t="s">
        <v>3270</v>
      </c>
      <c r="H4" s="442" t="s">
        <v>3272</v>
      </c>
      <c r="I4" s="446" t="s">
        <v>1005</v>
      </c>
      <c r="J4" s="442" t="s">
        <v>3276</v>
      </c>
      <c r="K4" s="443" t="s">
        <v>3924</v>
      </c>
      <c r="L4" s="442" t="s">
        <v>2234</v>
      </c>
      <c r="M4" s="443" t="s">
        <v>3926</v>
      </c>
    </row>
    <row r="5" spans="3:13" ht="15.75" customHeight="1">
      <c r="C5" s="230">
        <f>IF(E5="","",1)</f>
        <v>1</v>
      </c>
      <c r="D5" s="240" t="s">
        <v>2171</v>
      </c>
      <c r="E5" s="240" t="s">
        <v>3917</v>
      </c>
      <c r="F5" s="335" t="s">
        <v>534</v>
      </c>
      <c r="G5" s="240" t="s">
        <v>535</v>
      </c>
      <c r="H5" s="240" t="s">
        <v>950</v>
      </c>
      <c r="I5" s="418" t="s">
        <v>18</v>
      </c>
      <c r="J5" s="240">
        <v>4</v>
      </c>
      <c r="K5" s="240" t="s">
        <v>19</v>
      </c>
      <c r="L5" s="240" t="s">
        <v>3929</v>
      </c>
      <c r="M5" s="242" t="s">
        <v>3935</v>
      </c>
    </row>
    <row r="6" spans="3:13">
      <c r="C6" s="230">
        <f>IF(E6="","",C5+1)</f>
        <v>2</v>
      </c>
      <c r="D6" s="240" t="s">
        <v>2178</v>
      </c>
      <c r="E6" s="242" t="s">
        <v>2205</v>
      </c>
      <c r="F6" s="335" t="s">
        <v>721</v>
      </c>
      <c r="G6" s="240" t="s">
        <v>706</v>
      </c>
      <c r="H6" s="240" t="s">
        <v>977</v>
      </c>
      <c r="I6" s="418" t="s">
        <v>18</v>
      </c>
      <c r="J6" s="240">
        <v>4</v>
      </c>
      <c r="K6" s="240" t="s">
        <v>19</v>
      </c>
      <c r="L6" s="240" t="s">
        <v>3929</v>
      </c>
      <c r="M6" s="242" t="s">
        <v>3936</v>
      </c>
    </row>
    <row r="7" spans="3:13">
      <c r="C7" s="230">
        <f t="shared" ref="C7:C70" si="0">IF(E7="","",C6+1)</f>
        <v>3</v>
      </c>
      <c r="D7" s="240" t="s">
        <v>2173</v>
      </c>
      <c r="E7" s="240" t="s">
        <v>2200</v>
      </c>
      <c r="F7" s="335" t="s">
        <v>575</v>
      </c>
      <c r="G7" s="240" t="s">
        <v>576</v>
      </c>
      <c r="H7" s="240" t="s">
        <v>956</v>
      </c>
      <c r="I7" s="418" t="s">
        <v>45</v>
      </c>
      <c r="J7" s="240">
        <v>3</v>
      </c>
      <c r="K7" s="240" t="s">
        <v>1</v>
      </c>
      <c r="L7" s="240" t="s">
        <v>3929</v>
      </c>
      <c r="M7" s="242" t="s">
        <v>3937</v>
      </c>
    </row>
    <row r="8" spans="3:13">
      <c r="C8" s="230">
        <f t="shared" si="0"/>
        <v>4</v>
      </c>
      <c r="D8" s="240" t="s">
        <v>2156</v>
      </c>
      <c r="E8" s="240" t="s">
        <v>2189</v>
      </c>
      <c r="F8" s="335" t="s">
        <v>1030</v>
      </c>
      <c r="G8" s="240" t="s">
        <v>3571</v>
      </c>
      <c r="H8" s="240" t="s">
        <v>3757</v>
      </c>
      <c r="I8" s="418" t="s">
        <v>3572</v>
      </c>
      <c r="J8" s="240" t="s">
        <v>3702</v>
      </c>
      <c r="K8" s="240" t="s">
        <v>3560</v>
      </c>
      <c r="L8" s="240" t="s">
        <v>3916</v>
      </c>
      <c r="M8" s="242" t="s">
        <v>3938</v>
      </c>
    </row>
    <row r="9" spans="3:13">
      <c r="C9" s="230">
        <f t="shared" si="0"/>
        <v>5</v>
      </c>
      <c r="D9" s="240" t="s">
        <v>2173</v>
      </c>
      <c r="E9" s="240" t="s">
        <v>2200</v>
      </c>
      <c r="F9" s="335" t="s">
        <v>3894</v>
      </c>
      <c r="G9" s="240" t="s">
        <v>3931</v>
      </c>
      <c r="H9" s="240" t="s">
        <v>3932</v>
      </c>
      <c r="I9" s="418" t="s">
        <v>3572</v>
      </c>
      <c r="J9" s="240" t="s">
        <v>3702</v>
      </c>
      <c r="K9" s="240" t="s">
        <v>3669</v>
      </c>
      <c r="L9" s="240" t="s">
        <v>3916</v>
      </c>
      <c r="M9" s="242" t="s">
        <v>3939</v>
      </c>
    </row>
    <row r="10" spans="3:13">
      <c r="C10" s="230">
        <f t="shared" si="0"/>
        <v>6</v>
      </c>
      <c r="D10" s="240" t="s">
        <v>2173</v>
      </c>
      <c r="E10" s="240" t="s">
        <v>2200</v>
      </c>
      <c r="F10" s="335" t="s">
        <v>3894</v>
      </c>
      <c r="G10" s="242" t="s">
        <v>3931</v>
      </c>
      <c r="H10" s="242" t="s">
        <v>3932</v>
      </c>
      <c r="I10" s="418" t="s">
        <v>3572</v>
      </c>
      <c r="J10" s="240" t="s">
        <v>3702</v>
      </c>
      <c r="K10" s="240" t="s">
        <v>3669</v>
      </c>
      <c r="L10" s="240" t="s">
        <v>3916</v>
      </c>
      <c r="M10" s="242" t="s">
        <v>3940</v>
      </c>
    </row>
    <row r="11" spans="3:13">
      <c r="C11" s="230">
        <f t="shared" si="0"/>
        <v>7</v>
      </c>
      <c r="D11" s="240" t="s">
        <v>2180</v>
      </c>
      <c r="E11" s="240" t="s">
        <v>2207</v>
      </c>
      <c r="F11" s="335" t="s">
        <v>1126</v>
      </c>
      <c r="G11" s="240" t="s">
        <v>3698</v>
      </c>
      <c r="H11" s="240" t="s">
        <v>3889</v>
      </c>
      <c r="I11" s="418" t="s">
        <v>3478</v>
      </c>
      <c r="J11" s="240" t="s">
        <v>3702</v>
      </c>
      <c r="K11" s="240" t="s">
        <v>3678</v>
      </c>
      <c r="L11" s="240" t="s">
        <v>3916</v>
      </c>
      <c r="M11" s="242" t="s">
        <v>3938</v>
      </c>
    </row>
    <row r="12" spans="3:13">
      <c r="C12" s="230">
        <f t="shared" si="0"/>
        <v>8</v>
      </c>
      <c r="D12" s="240" t="s">
        <v>2173</v>
      </c>
      <c r="E12" s="240" t="s">
        <v>2200</v>
      </c>
      <c r="F12" s="335" t="s">
        <v>3894</v>
      </c>
      <c r="G12" s="240" t="s">
        <v>3931</v>
      </c>
      <c r="H12" s="240" t="s">
        <v>3932</v>
      </c>
      <c r="I12" s="418" t="s">
        <v>3572</v>
      </c>
      <c r="J12" s="240" t="s">
        <v>3702</v>
      </c>
      <c r="K12" s="240" t="s">
        <v>3669</v>
      </c>
      <c r="L12" s="240" t="s">
        <v>3916</v>
      </c>
      <c r="M12" s="242" t="s">
        <v>3941</v>
      </c>
    </row>
    <row r="13" spans="3:13">
      <c r="C13" s="230">
        <f t="shared" si="0"/>
        <v>9</v>
      </c>
      <c r="D13" s="240" t="s">
        <v>2171</v>
      </c>
      <c r="E13" s="240" t="s">
        <v>3917</v>
      </c>
      <c r="F13" s="335" t="s">
        <v>1094</v>
      </c>
      <c r="G13" s="240" t="s">
        <v>3930</v>
      </c>
      <c r="H13" s="240" t="s">
        <v>3849</v>
      </c>
      <c r="I13" s="419" t="s">
        <v>3557</v>
      </c>
      <c r="J13" s="240" t="s">
        <v>3702</v>
      </c>
      <c r="K13" s="240" t="s">
        <v>3619</v>
      </c>
      <c r="L13" s="240" t="s">
        <v>3916</v>
      </c>
      <c r="M13" s="242" t="s">
        <v>3942</v>
      </c>
    </row>
    <row r="14" spans="3:13">
      <c r="C14" s="230">
        <f t="shared" si="0"/>
        <v>10</v>
      </c>
      <c r="D14" s="240" t="s">
        <v>2154</v>
      </c>
      <c r="E14" s="240" t="s">
        <v>2187</v>
      </c>
      <c r="F14" s="335" t="s">
        <v>3520</v>
      </c>
      <c r="G14" s="240" t="s">
        <v>3521</v>
      </c>
      <c r="H14" s="240" t="s">
        <v>3724</v>
      </c>
      <c r="I14" s="418" t="s">
        <v>3522</v>
      </c>
      <c r="J14" s="240" t="s">
        <v>3702</v>
      </c>
      <c r="K14" s="240" t="s">
        <v>2233</v>
      </c>
      <c r="L14" s="240" t="s">
        <v>3916</v>
      </c>
      <c r="M14" s="242" t="s">
        <v>3933</v>
      </c>
    </row>
    <row r="15" spans="3:13">
      <c r="C15" s="230">
        <f t="shared" si="0"/>
        <v>11</v>
      </c>
      <c r="D15" s="240" t="s">
        <v>2154</v>
      </c>
      <c r="E15" s="240" t="s">
        <v>2187</v>
      </c>
      <c r="F15" s="335" t="s">
        <v>3536</v>
      </c>
      <c r="G15" s="240" t="s">
        <v>3537</v>
      </c>
      <c r="H15" s="240" t="s">
        <v>3731</v>
      </c>
      <c r="I15" s="418" t="s">
        <v>3522</v>
      </c>
      <c r="J15" s="240" t="s">
        <v>3702</v>
      </c>
      <c r="K15" s="240" t="s">
        <v>2233</v>
      </c>
      <c r="L15" s="240" t="s">
        <v>3916</v>
      </c>
      <c r="M15" s="242" t="s">
        <v>3933</v>
      </c>
    </row>
    <row r="16" spans="3:13">
      <c r="C16" s="230">
        <f t="shared" si="0"/>
        <v>12</v>
      </c>
      <c r="D16" s="240" t="s">
        <v>2158</v>
      </c>
      <c r="E16" s="240" t="s">
        <v>2191</v>
      </c>
      <c r="F16" s="335" t="s">
        <v>1051</v>
      </c>
      <c r="G16" s="240" t="s">
        <v>3596</v>
      </c>
      <c r="H16" s="240" t="s">
        <v>3782</v>
      </c>
      <c r="I16" s="418" t="s">
        <v>3500</v>
      </c>
      <c r="J16" s="240" t="s">
        <v>3702</v>
      </c>
      <c r="K16" s="240" t="s">
        <v>3560</v>
      </c>
      <c r="L16" s="240" t="s">
        <v>3916</v>
      </c>
      <c r="M16" s="242" t="s">
        <v>3936</v>
      </c>
    </row>
    <row r="17" spans="3:16">
      <c r="C17" s="230">
        <f t="shared" si="0"/>
        <v>13</v>
      </c>
      <c r="D17" s="240" t="s">
        <v>2171</v>
      </c>
      <c r="E17" s="240" t="s">
        <v>3917</v>
      </c>
      <c r="F17" s="335" t="s">
        <v>1561</v>
      </c>
      <c r="G17" s="240" t="s">
        <v>535</v>
      </c>
      <c r="H17" s="240" t="s">
        <v>950</v>
      </c>
      <c r="I17" s="418" t="s">
        <v>1137</v>
      </c>
      <c r="J17" s="240">
        <v>4</v>
      </c>
      <c r="K17" s="240" t="s">
        <v>3943</v>
      </c>
      <c r="L17" s="240" t="s">
        <v>3275</v>
      </c>
      <c r="M17" s="242" t="s">
        <v>3944</v>
      </c>
    </row>
    <row r="18" spans="3:16">
      <c r="C18" s="230" t="str">
        <f t="shared" si="0"/>
        <v/>
      </c>
      <c r="D18" s="240"/>
      <c r="E18" s="240"/>
      <c r="F18" s="335"/>
      <c r="G18" s="240"/>
      <c r="H18" s="240"/>
      <c r="I18" s="420"/>
      <c r="J18" s="240"/>
      <c r="K18" s="240"/>
      <c r="L18" s="240"/>
      <c r="M18" s="242"/>
    </row>
    <row r="19" spans="3:16">
      <c r="C19" s="230" t="str">
        <f t="shared" si="0"/>
        <v/>
      </c>
      <c r="D19" s="240"/>
      <c r="E19" s="240"/>
      <c r="F19" s="335"/>
      <c r="G19" s="240"/>
      <c r="H19" s="240"/>
      <c r="I19" s="418"/>
      <c r="J19" s="240"/>
      <c r="K19" s="240"/>
      <c r="L19" s="240"/>
      <c r="M19" s="242"/>
    </row>
    <row r="20" spans="3:16">
      <c r="C20" s="230" t="str">
        <f t="shared" si="0"/>
        <v/>
      </c>
      <c r="D20" s="240"/>
      <c r="E20" s="240"/>
      <c r="F20" s="335"/>
      <c r="G20" s="240"/>
      <c r="H20" s="240"/>
      <c r="I20" s="418"/>
      <c r="J20" s="240"/>
      <c r="K20" s="240"/>
      <c r="L20" s="240"/>
      <c r="M20" s="242"/>
    </row>
    <row r="21" spans="3:16">
      <c r="C21" s="230" t="str">
        <f t="shared" si="0"/>
        <v/>
      </c>
      <c r="D21" s="240"/>
      <c r="E21" s="240"/>
      <c r="F21" s="335"/>
      <c r="G21" s="240"/>
      <c r="H21" s="240"/>
      <c r="I21" s="418"/>
      <c r="J21" s="240"/>
      <c r="K21" s="240"/>
      <c r="L21" s="240"/>
      <c r="M21" s="242"/>
    </row>
    <row r="22" spans="3:16">
      <c r="C22" s="230" t="str">
        <f t="shared" si="0"/>
        <v/>
      </c>
      <c r="D22" s="240"/>
      <c r="E22" s="240"/>
      <c r="F22" s="335"/>
      <c r="G22" s="240"/>
      <c r="H22" s="240"/>
      <c r="I22" s="418"/>
      <c r="J22" s="240"/>
      <c r="K22" s="240"/>
      <c r="L22" s="240"/>
      <c r="M22" s="242"/>
    </row>
    <row r="23" spans="3:16">
      <c r="C23" s="230" t="str">
        <f t="shared" si="0"/>
        <v/>
      </c>
      <c r="D23" s="240"/>
      <c r="E23" s="240"/>
      <c r="F23" s="335"/>
      <c r="G23" s="240"/>
      <c r="H23" s="240"/>
      <c r="I23" s="418"/>
      <c r="J23" s="240"/>
      <c r="K23" s="240"/>
      <c r="L23" s="240"/>
      <c r="M23" s="242"/>
    </row>
    <row r="24" spans="3:16">
      <c r="C24" s="230" t="str">
        <f t="shared" si="0"/>
        <v/>
      </c>
      <c r="D24" s="240"/>
      <c r="E24" s="240"/>
      <c r="F24" s="335"/>
      <c r="G24" s="240"/>
      <c r="H24" s="240"/>
      <c r="I24" s="418"/>
      <c r="J24" s="240"/>
      <c r="K24" s="240"/>
      <c r="L24" s="240"/>
      <c r="M24" s="242"/>
    </row>
    <row r="25" spans="3:16">
      <c r="C25" s="230" t="str">
        <f t="shared" si="0"/>
        <v/>
      </c>
      <c r="D25" s="240"/>
      <c r="E25" s="240"/>
      <c r="F25" s="335"/>
      <c r="G25" s="240"/>
      <c r="H25" s="240"/>
      <c r="I25" s="418"/>
      <c r="J25" s="240"/>
      <c r="K25" s="240"/>
      <c r="L25" s="240"/>
      <c r="M25" s="242"/>
    </row>
    <row r="26" spans="3:16">
      <c r="C26" s="230" t="str">
        <f t="shared" si="0"/>
        <v/>
      </c>
      <c r="D26" s="240"/>
      <c r="E26" s="240"/>
      <c r="F26" s="335"/>
      <c r="G26" s="240"/>
      <c r="H26" s="240"/>
      <c r="I26" s="418"/>
      <c r="J26" s="240"/>
      <c r="K26" s="240"/>
      <c r="L26" s="240"/>
      <c r="M26" s="242"/>
    </row>
    <row r="27" spans="3:16">
      <c r="C27" s="230" t="str">
        <f t="shared" si="0"/>
        <v/>
      </c>
      <c r="D27" s="240"/>
      <c r="E27" s="240"/>
      <c r="F27" s="335"/>
      <c r="G27" s="240"/>
      <c r="H27" s="240"/>
      <c r="I27" s="418"/>
      <c r="J27" s="240"/>
      <c r="K27" s="240"/>
      <c r="L27" s="240"/>
      <c r="M27" s="242"/>
    </row>
    <row r="28" spans="3:16">
      <c r="C28" s="230" t="str">
        <f t="shared" si="0"/>
        <v/>
      </c>
      <c r="D28" s="240"/>
      <c r="E28" s="240"/>
      <c r="F28" s="335"/>
      <c r="G28" s="240"/>
      <c r="H28" s="240"/>
      <c r="I28" s="418"/>
      <c r="J28" s="240"/>
      <c r="K28" s="240"/>
      <c r="L28" s="240"/>
      <c r="M28" s="242"/>
      <c r="N28" s="159"/>
      <c r="O28" s="159"/>
      <c r="P28" s="159"/>
    </row>
    <row r="29" spans="3:16">
      <c r="C29" s="230" t="str">
        <f t="shared" si="0"/>
        <v/>
      </c>
      <c r="D29" s="240"/>
      <c r="E29" s="240"/>
      <c r="F29" s="335"/>
      <c r="G29" s="240"/>
      <c r="H29" s="240"/>
      <c r="I29" s="418"/>
      <c r="J29" s="240"/>
      <c r="K29" s="240"/>
      <c r="L29" s="240"/>
      <c r="M29" s="242"/>
      <c r="N29" s="159"/>
      <c r="O29" s="159"/>
      <c r="P29" s="159"/>
    </row>
    <row r="30" spans="3:16">
      <c r="C30" s="230" t="str">
        <f t="shared" si="0"/>
        <v/>
      </c>
      <c r="D30" s="240"/>
      <c r="E30" s="240"/>
      <c r="F30" s="335"/>
      <c r="G30" s="240"/>
      <c r="H30" s="240"/>
      <c r="I30" s="418"/>
      <c r="J30" s="240"/>
      <c r="K30" s="240"/>
      <c r="L30" s="240"/>
      <c r="M30" s="242"/>
    </row>
    <row r="31" spans="3:16">
      <c r="C31" s="230" t="str">
        <f t="shared" si="0"/>
        <v/>
      </c>
      <c r="D31" s="240"/>
      <c r="E31" s="240"/>
      <c r="F31" s="335"/>
      <c r="G31" s="240"/>
      <c r="H31" s="240"/>
      <c r="I31" s="418"/>
      <c r="J31" s="240"/>
      <c r="K31" s="240"/>
      <c r="L31" s="240"/>
      <c r="M31" s="242"/>
    </row>
    <row r="32" spans="3:16">
      <c r="C32" s="230" t="str">
        <f t="shared" si="0"/>
        <v/>
      </c>
      <c r="D32" s="240"/>
      <c r="E32" s="240"/>
      <c r="F32" s="335"/>
      <c r="G32" s="240"/>
      <c r="H32" s="240"/>
      <c r="I32" s="418"/>
      <c r="J32" s="240"/>
      <c r="K32" s="240"/>
      <c r="L32" s="240"/>
      <c r="M32" s="242"/>
    </row>
    <row r="33" spans="3:13">
      <c r="C33" s="230" t="str">
        <f t="shared" si="0"/>
        <v/>
      </c>
      <c r="D33" s="240"/>
      <c r="E33" s="240"/>
      <c r="F33" s="335"/>
      <c r="G33" s="240"/>
      <c r="H33" s="240"/>
      <c r="I33" s="418"/>
      <c r="J33" s="240"/>
      <c r="K33" s="240"/>
      <c r="L33" s="240"/>
      <c r="M33" s="242"/>
    </row>
    <row r="34" spans="3:13">
      <c r="C34" s="230" t="str">
        <f t="shared" si="0"/>
        <v/>
      </c>
      <c r="D34" s="240"/>
      <c r="E34" s="240"/>
      <c r="F34" s="335"/>
      <c r="G34" s="240"/>
      <c r="H34" s="240"/>
      <c r="I34" s="418"/>
      <c r="J34" s="240"/>
      <c r="K34" s="240"/>
      <c r="L34" s="240"/>
      <c r="M34" s="242"/>
    </row>
    <row r="35" spans="3:13">
      <c r="C35" s="230" t="str">
        <f t="shared" si="0"/>
        <v/>
      </c>
      <c r="D35" s="240"/>
      <c r="E35" s="240"/>
      <c r="F35" s="335"/>
      <c r="G35" s="240"/>
      <c r="H35" s="240"/>
      <c r="I35" s="418"/>
      <c r="J35" s="240"/>
      <c r="K35" s="240"/>
      <c r="L35" s="240"/>
      <c r="M35" s="242"/>
    </row>
    <row r="36" spans="3:13">
      <c r="C36" s="230" t="str">
        <f t="shared" si="0"/>
        <v/>
      </c>
      <c r="D36" s="240"/>
      <c r="E36" s="240"/>
      <c r="F36" s="335"/>
      <c r="G36" s="240"/>
      <c r="H36" s="240"/>
      <c r="I36" s="418"/>
      <c r="J36" s="240"/>
      <c r="K36" s="240"/>
      <c r="L36" s="240"/>
      <c r="M36" s="242"/>
    </row>
    <row r="37" spans="3:13">
      <c r="C37" s="230" t="str">
        <f t="shared" si="0"/>
        <v/>
      </c>
      <c r="D37" s="240"/>
      <c r="E37" s="240"/>
      <c r="F37" s="335"/>
      <c r="G37" s="240"/>
      <c r="H37" s="240"/>
      <c r="I37" s="418"/>
      <c r="J37" s="240"/>
      <c r="K37" s="240"/>
      <c r="L37" s="240"/>
      <c r="M37" s="242"/>
    </row>
    <row r="38" spans="3:13">
      <c r="C38" s="230" t="str">
        <f t="shared" si="0"/>
        <v/>
      </c>
      <c r="D38" s="240"/>
      <c r="E38" s="240"/>
      <c r="F38" s="335"/>
      <c r="G38" s="240"/>
      <c r="H38" s="240"/>
      <c r="I38" s="418"/>
      <c r="J38" s="240"/>
      <c r="K38" s="240"/>
      <c r="L38" s="240"/>
      <c r="M38" s="242"/>
    </row>
    <row r="39" spans="3:13">
      <c r="C39" s="230" t="str">
        <f t="shared" si="0"/>
        <v/>
      </c>
      <c r="D39" s="240"/>
      <c r="E39" s="240"/>
      <c r="F39" s="335"/>
      <c r="G39" s="240"/>
      <c r="H39" s="240"/>
      <c r="I39" s="418"/>
      <c r="J39" s="240"/>
      <c r="K39" s="240"/>
      <c r="L39" s="240"/>
      <c r="M39" s="242"/>
    </row>
    <row r="40" spans="3:13">
      <c r="C40" s="230" t="str">
        <f t="shared" si="0"/>
        <v/>
      </c>
      <c r="D40" s="240"/>
      <c r="E40" s="240"/>
      <c r="F40" s="335"/>
      <c r="G40" s="240"/>
      <c r="H40" s="240"/>
      <c r="I40" s="418"/>
      <c r="J40" s="240"/>
      <c r="K40" s="240"/>
      <c r="L40" s="240"/>
      <c r="M40" s="242"/>
    </row>
    <row r="41" spans="3:13">
      <c r="C41" s="230" t="str">
        <f t="shared" si="0"/>
        <v/>
      </c>
      <c r="D41" s="240"/>
      <c r="E41" s="240"/>
      <c r="F41" s="335"/>
      <c r="G41" s="240"/>
      <c r="H41" s="240"/>
      <c r="I41" s="418"/>
      <c r="J41" s="240"/>
      <c r="K41" s="240"/>
      <c r="L41" s="240"/>
      <c r="M41" s="242"/>
    </row>
    <row r="42" spans="3:13">
      <c r="C42" s="230" t="str">
        <f t="shared" si="0"/>
        <v/>
      </c>
      <c r="D42" s="240"/>
      <c r="E42" s="240"/>
      <c r="F42" s="335"/>
      <c r="G42" s="240"/>
      <c r="H42" s="240"/>
      <c r="I42" s="418"/>
      <c r="J42" s="240"/>
      <c r="K42" s="240"/>
      <c r="L42" s="240"/>
      <c r="M42" s="242"/>
    </row>
    <row r="43" spans="3:13">
      <c r="C43" s="230" t="str">
        <f t="shared" si="0"/>
        <v/>
      </c>
      <c r="D43" s="240"/>
      <c r="E43" s="240"/>
      <c r="F43" s="335"/>
      <c r="G43" s="240"/>
      <c r="H43" s="240"/>
      <c r="I43" s="418"/>
      <c r="J43" s="240"/>
      <c r="K43" s="240"/>
      <c r="L43" s="240"/>
      <c r="M43" s="242"/>
    </row>
    <row r="44" spans="3:13">
      <c r="C44" s="230" t="str">
        <f t="shared" si="0"/>
        <v/>
      </c>
      <c r="D44" s="240"/>
      <c r="E44" s="240"/>
      <c r="F44" s="335"/>
      <c r="G44" s="240"/>
      <c r="H44" s="240"/>
      <c r="I44" s="418"/>
      <c r="J44" s="240"/>
      <c r="K44" s="240"/>
      <c r="L44" s="240"/>
      <c r="M44" s="242"/>
    </row>
    <row r="45" spans="3:13">
      <c r="C45" s="230" t="str">
        <f t="shared" si="0"/>
        <v/>
      </c>
      <c r="D45" s="240"/>
      <c r="E45" s="240"/>
      <c r="F45" s="335"/>
      <c r="G45" s="240"/>
      <c r="H45" s="240"/>
      <c r="I45" s="418"/>
      <c r="J45" s="240"/>
      <c r="K45" s="240"/>
      <c r="L45" s="240"/>
      <c r="M45" s="242"/>
    </row>
    <row r="46" spans="3:13">
      <c r="C46" s="230" t="str">
        <f t="shared" si="0"/>
        <v/>
      </c>
      <c r="D46" s="240"/>
      <c r="E46" s="240"/>
      <c r="F46" s="335"/>
      <c r="G46" s="240"/>
      <c r="H46" s="240"/>
      <c r="I46" s="418"/>
      <c r="J46" s="240"/>
      <c r="K46" s="240"/>
      <c r="L46" s="240"/>
      <c r="M46" s="242"/>
    </row>
    <row r="47" spans="3:13">
      <c r="C47" s="230" t="str">
        <f t="shared" si="0"/>
        <v/>
      </c>
      <c r="D47" s="240"/>
      <c r="E47" s="240"/>
      <c r="F47" s="335"/>
      <c r="G47" s="240"/>
      <c r="H47" s="240"/>
      <c r="I47" s="418"/>
      <c r="J47" s="240"/>
      <c r="K47" s="240"/>
      <c r="L47" s="240"/>
      <c r="M47" s="242"/>
    </row>
    <row r="48" spans="3:13">
      <c r="C48" s="230" t="str">
        <f t="shared" si="0"/>
        <v/>
      </c>
      <c r="D48" s="240"/>
      <c r="E48" s="240"/>
      <c r="F48" s="335"/>
      <c r="G48" s="240"/>
      <c r="H48" s="240"/>
      <c r="I48" s="418"/>
      <c r="J48" s="240"/>
      <c r="K48" s="240"/>
      <c r="L48" s="240"/>
      <c r="M48" s="242"/>
    </row>
    <row r="49" spans="3:13">
      <c r="C49" s="230" t="str">
        <f t="shared" si="0"/>
        <v/>
      </c>
      <c r="D49" s="240"/>
      <c r="E49" s="240"/>
      <c r="F49" s="335"/>
      <c r="G49" s="240"/>
      <c r="H49" s="240"/>
      <c r="I49" s="418"/>
      <c r="J49" s="240"/>
      <c r="K49" s="240"/>
      <c r="L49" s="240"/>
      <c r="M49" s="242"/>
    </row>
    <row r="50" spans="3:13">
      <c r="C50" s="230" t="str">
        <f t="shared" si="0"/>
        <v/>
      </c>
      <c r="D50" s="240"/>
      <c r="E50" s="240"/>
      <c r="F50" s="335"/>
      <c r="G50" s="240"/>
      <c r="H50" s="240"/>
      <c r="I50" s="418"/>
      <c r="J50" s="240"/>
      <c r="K50" s="240"/>
      <c r="L50" s="240"/>
      <c r="M50" s="242"/>
    </row>
    <row r="51" spans="3:13">
      <c r="C51" s="230" t="str">
        <f t="shared" si="0"/>
        <v/>
      </c>
      <c r="D51" s="240"/>
      <c r="E51" s="240"/>
      <c r="F51" s="335"/>
      <c r="G51" s="240"/>
      <c r="H51" s="240"/>
      <c r="I51" s="418"/>
      <c r="J51" s="240"/>
      <c r="K51" s="240"/>
      <c r="L51" s="240"/>
      <c r="M51" s="242"/>
    </row>
    <row r="52" spans="3:13">
      <c r="C52" s="230" t="str">
        <f t="shared" si="0"/>
        <v/>
      </c>
      <c r="D52" s="240"/>
      <c r="E52" s="240"/>
      <c r="F52" s="335"/>
      <c r="G52" s="240"/>
      <c r="H52" s="240"/>
      <c r="I52" s="418"/>
      <c r="J52" s="240"/>
      <c r="K52" s="240"/>
      <c r="L52" s="240"/>
      <c r="M52" s="242"/>
    </row>
    <row r="53" spans="3:13">
      <c r="C53" s="230" t="str">
        <f t="shared" si="0"/>
        <v/>
      </c>
      <c r="D53" s="240"/>
      <c r="E53" s="240"/>
      <c r="F53" s="335"/>
      <c r="G53" s="240"/>
      <c r="H53" s="240"/>
      <c r="I53" s="418"/>
      <c r="J53" s="240"/>
      <c r="K53" s="240"/>
      <c r="L53" s="240"/>
      <c r="M53" s="242"/>
    </row>
    <row r="54" spans="3:13">
      <c r="C54" s="230" t="str">
        <f t="shared" si="0"/>
        <v/>
      </c>
      <c r="D54" s="240"/>
      <c r="E54" s="240"/>
      <c r="F54" s="335"/>
      <c r="G54" s="240"/>
      <c r="H54" s="240"/>
      <c r="I54" s="418"/>
      <c r="J54" s="240"/>
      <c r="K54" s="240"/>
      <c r="L54" s="240"/>
      <c r="M54" s="242"/>
    </row>
    <row r="55" spans="3:13">
      <c r="C55" s="230" t="str">
        <f t="shared" si="0"/>
        <v/>
      </c>
      <c r="D55" s="240"/>
      <c r="E55" s="240"/>
      <c r="F55" s="335"/>
      <c r="G55" s="240"/>
      <c r="H55" s="240"/>
      <c r="I55" s="418"/>
      <c r="J55" s="240"/>
      <c r="K55" s="240"/>
      <c r="L55" s="240"/>
      <c r="M55" s="242"/>
    </row>
    <row r="56" spans="3:13">
      <c r="C56" s="230" t="str">
        <f t="shared" si="0"/>
        <v/>
      </c>
      <c r="D56" s="240"/>
      <c r="E56" s="240"/>
      <c r="F56" s="335"/>
      <c r="G56" s="240"/>
      <c r="H56" s="240"/>
      <c r="I56" s="418"/>
      <c r="J56" s="240"/>
      <c r="K56" s="240"/>
      <c r="L56" s="240"/>
      <c r="M56" s="242"/>
    </row>
    <row r="57" spans="3:13">
      <c r="C57" s="230" t="str">
        <f t="shared" si="0"/>
        <v/>
      </c>
      <c r="D57" s="240"/>
      <c r="E57" s="240"/>
      <c r="F57" s="335"/>
      <c r="G57" s="240"/>
      <c r="H57" s="240"/>
      <c r="I57" s="418"/>
      <c r="J57" s="240"/>
      <c r="K57" s="240"/>
      <c r="L57" s="240"/>
      <c r="M57" s="242"/>
    </row>
    <row r="58" spans="3:13">
      <c r="C58" s="230" t="str">
        <f t="shared" si="0"/>
        <v/>
      </c>
      <c r="D58" s="240"/>
      <c r="E58" s="240"/>
      <c r="F58" s="335"/>
      <c r="G58" s="240"/>
      <c r="H58" s="240"/>
      <c r="I58" s="418"/>
      <c r="J58" s="240"/>
      <c r="K58" s="240"/>
      <c r="L58" s="240"/>
      <c r="M58" s="242"/>
    </row>
    <row r="59" spans="3:13">
      <c r="C59" s="230" t="str">
        <f t="shared" si="0"/>
        <v/>
      </c>
      <c r="D59" s="240"/>
      <c r="E59" s="240"/>
      <c r="F59" s="335"/>
      <c r="G59" s="240"/>
      <c r="H59" s="240"/>
      <c r="I59" s="418"/>
      <c r="J59" s="240"/>
      <c r="K59" s="240"/>
      <c r="L59" s="240"/>
      <c r="M59" s="242"/>
    </row>
    <row r="60" spans="3:13">
      <c r="C60" s="230" t="str">
        <f t="shared" si="0"/>
        <v/>
      </c>
      <c r="D60" s="240"/>
      <c r="E60" s="240"/>
      <c r="F60" s="335"/>
      <c r="G60" s="240"/>
      <c r="H60" s="240"/>
      <c r="I60" s="418"/>
      <c r="J60" s="240"/>
      <c r="K60" s="240"/>
      <c r="L60" s="240"/>
      <c r="M60" s="242"/>
    </row>
    <row r="61" spans="3:13">
      <c r="C61" s="230" t="str">
        <f t="shared" si="0"/>
        <v/>
      </c>
      <c r="D61" s="240"/>
      <c r="E61" s="240"/>
      <c r="F61" s="335"/>
      <c r="G61" s="240"/>
      <c r="H61" s="240"/>
      <c r="I61" s="418"/>
      <c r="J61" s="240"/>
      <c r="K61" s="240"/>
      <c r="L61" s="240"/>
      <c r="M61" s="242"/>
    </row>
    <row r="62" spans="3:13">
      <c r="C62" s="230" t="str">
        <f t="shared" si="0"/>
        <v/>
      </c>
      <c r="D62" s="240"/>
      <c r="E62" s="240"/>
      <c r="F62" s="335"/>
      <c r="G62" s="240"/>
      <c r="H62" s="240"/>
      <c r="I62" s="418"/>
      <c r="J62" s="240"/>
      <c r="K62" s="240"/>
      <c r="L62" s="240"/>
      <c r="M62" s="242"/>
    </row>
    <row r="63" spans="3:13">
      <c r="C63" s="230" t="str">
        <f t="shared" si="0"/>
        <v/>
      </c>
      <c r="D63" s="240"/>
      <c r="E63" s="240"/>
      <c r="F63" s="335"/>
      <c r="G63" s="240"/>
      <c r="H63" s="240"/>
      <c r="I63" s="418"/>
      <c r="J63" s="240"/>
      <c r="K63" s="240"/>
      <c r="L63" s="240"/>
      <c r="M63" s="242"/>
    </row>
    <row r="64" spans="3:13">
      <c r="C64" s="230" t="str">
        <f t="shared" si="0"/>
        <v/>
      </c>
      <c r="D64" s="240"/>
      <c r="E64" s="240"/>
      <c r="F64" s="335"/>
      <c r="G64" s="240"/>
      <c r="H64" s="240"/>
      <c r="I64" s="418"/>
      <c r="J64" s="240"/>
      <c r="K64" s="240"/>
      <c r="L64" s="240"/>
      <c r="M64" s="242"/>
    </row>
    <row r="65" spans="3:13">
      <c r="C65" s="230" t="str">
        <f t="shared" si="0"/>
        <v/>
      </c>
      <c r="D65" s="240"/>
      <c r="E65" s="240"/>
      <c r="F65" s="335"/>
      <c r="G65" s="240"/>
      <c r="H65" s="240"/>
      <c r="I65" s="418"/>
      <c r="J65" s="240"/>
      <c r="K65" s="240"/>
      <c r="L65" s="240"/>
      <c r="M65" s="242"/>
    </row>
    <row r="66" spans="3:13">
      <c r="C66" s="230" t="str">
        <f t="shared" si="0"/>
        <v/>
      </c>
      <c r="D66" s="240"/>
      <c r="E66" s="240"/>
      <c r="F66" s="335"/>
      <c r="G66" s="240"/>
      <c r="H66" s="240"/>
      <c r="I66" s="418"/>
      <c r="J66" s="240"/>
      <c r="K66" s="240"/>
      <c r="L66" s="240"/>
      <c r="M66" s="242"/>
    </row>
    <row r="67" spans="3:13">
      <c r="C67" s="230" t="str">
        <f t="shared" si="0"/>
        <v/>
      </c>
      <c r="D67" s="240"/>
      <c r="E67" s="240"/>
      <c r="F67" s="335"/>
      <c r="G67" s="240"/>
      <c r="H67" s="240"/>
      <c r="I67" s="418"/>
      <c r="J67" s="240"/>
      <c r="K67" s="240"/>
      <c r="L67" s="240"/>
      <c r="M67" s="242"/>
    </row>
    <row r="68" spans="3:13">
      <c r="C68" s="230" t="str">
        <f t="shared" si="0"/>
        <v/>
      </c>
      <c r="D68" s="240"/>
      <c r="E68" s="240"/>
      <c r="F68" s="335"/>
      <c r="G68" s="240"/>
      <c r="H68" s="240"/>
      <c r="I68" s="418"/>
      <c r="J68" s="240"/>
      <c r="K68" s="240"/>
      <c r="L68" s="240"/>
      <c r="M68" s="242"/>
    </row>
    <row r="69" spans="3:13">
      <c r="C69" s="230" t="str">
        <f t="shared" si="0"/>
        <v/>
      </c>
      <c r="D69" s="240"/>
      <c r="E69" s="240"/>
      <c r="F69" s="335"/>
      <c r="G69" s="240"/>
      <c r="H69" s="240"/>
      <c r="I69" s="418"/>
      <c r="J69" s="240"/>
      <c r="K69" s="240"/>
      <c r="M69" s="430"/>
    </row>
    <row r="70" spans="3:13">
      <c r="C70" s="230" t="str">
        <f t="shared" si="0"/>
        <v/>
      </c>
      <c r="D70" s="240"/>
      <c r="E70" s="240"/>
      <c r="F70" s="335"/>
      <c r="G70" s="240"/>
      <c r="H70" s="240"/>
      <c r="I70" s="418"/>
      <c r="J70" s="240"/>
      <c r="K70" s="240"/>
      <c r="M70" s="430"/>
    </row>
    <row r="71" spans="3:13">
      <c r="C71" s="230" t="str">
        <f t="shared" ref="C71:C134" si="1">IF(E71="","",C70+1)</f>
        <v/>
      </c>
      <c r="D71" s="240"/>
      <c r="E71" s="240"/>
      <c r="F71" s="335"/>
      <c r="G71" s="240"/>
      <c r="H71" s="240"/>
      <c r="I71" s="418"/>
      <c r="J71" s="240"/>
      <c r="K71" s="240"/>
      <c r="M71" s="430"/>
    </row>
    <row r="72" spans="3:13">
      <c r="C72" s="230" t="str">
        <f t="shared" si="1"/>
        <v/>
      </c>
      <c r="D72" s="240"/>
      <c r="E72" s="240"/>
      <c r="F72" s="335"/>
      <c r="G72" s="240"/>
      <c r="H72" s="240"/>
      <c r="I72" s="418"/>
      <c r="J72" s="240"/>
      <c r="K72" s="240"/>
      <c r="M72" s="430"/>
    </row>
    <row r="73" spans="3:13">
      <c r="C73" s="230" t="str">
        <f t="shared" si="1"/>
        <v/>
      </c>
      <c r="D73" s="240"/>
      <c r="E73" s="240"/>
      <c r="F73" s="335"/>
      <c r="G73" s="240"/>
      <c r="H73" s="240"/>
      <c r="I73" s="418"/>
      <c r="J73" s="240"/>
      <c r="K73" s="240"/>
      <c r="M73" s="430"/>
    </row>
    <row r="74" spans="3:13">
      <c r="C74" s="230" t="str">
        <f t="shared" si="1"/>
        <v/>
      </c>
      <c r="D74" s="240"/>
      <c r="E74" s="240"/>
      <c r="F74" s="335"/>
      <c r="G74" s="240"/>
      <c r="H74" s="240"/>
      <c r="I74" s="418"/>
      <c r="J74" s="240"/>
      <c r="K74" s="240"/>
      <c r="M74" s="430"/>
    </row>
    <row r="75" spans="3:13">
      <c r="C75" s="230" t="str">
        <f t="shared" si="1"/>
        <v/>
      </c>
      <c r="D75" s="240"/>
      <c r="E75" s="240"/>
      <c r="F75" s="335"/>
      <c r="G75" s="240"/>
      <c r="H75" s="240"/>
      <c r="I75" s="418"/>
      <c r="J75" s="240"/>
      <c r="K75" s="240"/>
      <c r="M75" s="430"/>
    </row>
    <row r="76" spans="3:13">
      <c r="C76" s="230" t="str">
        <f t="shared" si="1"/>
        <v/>
      </c>
      <c r="D76" s="240"/>
      <c r="E76" s="240"/>
      <c r="F76" s="335"/>
      <c r="G76" s="240"/>
      <c r="H76" s="240"/>
      <c r="I76" s="418"/>
      <c r="J76" s="240"/>
      <c r="K76" s="240"/>
      <c r="M76" s="430"/>
    </row>
    <row r="77" spans="3:13">
      <c r="C77" s="230" t="str">
        <f t="shared" si="1"/>
        <v/>
      </c>
      <c r="D77" s="240"/>
      <c r="E77" s="240"/>
      <c r="F77" s="335"/>
      <c r="G77" s="240"/>
      <c r="H77" s="240"/>
      <c r="I77" s="418"/>
      <c r="J77" s="240"/>
      <c r="K77" s="240"/>
      <c r="M77" s="430"/>
    </row>
    <row r="78" spans="3:13">
      <c r="C78" s="230" t="str">
        <f t="shared" si="1"/>
        <v/>
      </c>
      <c r="D78" s="240"/>
      <c r="E78" s="240"/>
      <c r="F78" s="335"/>
      <c r="G78" s="240"/>
      <c r="H78" s="240"/>
      <c r="I78" s="418"/>
      <c r="J78" s="240"/>
      <c r="K78" s="240"/>
      <c r="M78" s="430"/>
    </row>
    <row r="79" spans="3:13">
      <c r="C79" s="230" t="str">
        <f t="shared" si="1"/>
        <v/>
      </c>
      <c r="D79" s="240"/>
      <c r="E79" s="240"/>
      <c r="F79" s="335"/>
      <c r="G79" s="240"/>
      <c r="H79" s="240"/>
      <c r="I79" s="418"/>
      <c r="J79" s="240"/>
      <c r="K79" s="240"/>
      <c r="M79" s="430"/>
    </row>
    <row r="80" spans="3:13">
      <c r="C80" s="230" t="str">
        <f t="shared" si="1"/>
        <v/>
      </c>
      <c r="D80" s="240"/>
      <c r="E80" s="240"/>
      <c r="F80" s="335"/>
      <c r="G80" s="240"/>
      <c r="H80" s="240"/>
      <c r="I80" s="418"/>
      <c r="J80" s="240"/>
      <c r="K80" s="240"/>
      <c r="M80" s="430"/>
    </row>
    <row r="81" spans="3:13">
      <c r="C81" s="230" t="str">
        <f t="shared" si="1"/>
        <v/>
      </c>
      <c r="D81" s="240"/>
      <c r="E81" s="240"/>
      <c r="F81" s="335"/>
      <c r="G81" s="240"/>
      <c r="H81" s="240"/>
      <c r="I81" s="418"/>
      <c r="J81" s="240"/>
      <c r="K81" s="240"/>
      <c r="M81" s="430"/>
    </row>
    <row r="82" spans="3:13">
      <c r="C82" s="230" t="str">
        <f t="shared" si="1"/>
        <v/>
      </c>
      <c r="D82" s="240"/>
      <c r="E82" s="240"/>
      <c r="F82" s="335"/>
      <c r="G82" s="240"/>
      <c r="H82" s="240"/>
      <c r="I82" s="418"/>
      <c r="J82" s="240"/>
      <c r="K82" s="240"/>
      <c r="M82" s="430"/>
    </row>
    <row r="83" spans="3:13">
      <c r="C83" s="230" t="str">
        <f t="shared" si="1"/>
        <v/>
      </c>
      <c r="D83" s="240"/>
      <c r="E83" s="240"/>
      <c r="F83" s="335"/>
      <c r="G83" s="240"/>
      <c r="H83" s="240"/>
      <c r="I83" s="418"/>
      <c r="J83" s="240"/>
      <c r="K83" s="240"/>
      <c r="M83" s="430"/>
    </row>
    <row r="84" spans="3:13">
      <c r="C84" s="230" t="str">
        <f t="shared" si="1"/>
        <v/>
      </c>
      <c r="D84" s="240"/>
      <c r="E84" s="240"/>
      <c r="F84" s="335"/>
      <c r="G84" s="240"/>
      <c r="H84" s="240"/>
      <c r="I84" s="418"/>
      <c r="J84" s="240"/>
      <c r="K84" s="240"/>
      <c r="M84" s="430"/>
    </row>
    <row r="85" spans="3:13">
      <c r="C85" s="230" t="str">
        <f t="shared" si="1"/>
        <v/>
      </c>
      <c r="D85" s="240"/>
      <c r="E85" s="240"/>
      <c r="F85" s="335"/>
      <c r="G85" s="240"/>
      <c r="H85" s="240"/>
      <c r="I85" s="418"/>
      <c r="J85" s="240"/>
      <c r="K85" s="240"/>
      <c r="M85" s="430"/>
    </row>
    <row r="86" spans="3:13">
      <c r="C86" s="230" t="str">
        <f t="shared" si="1"/>
        <v/>
      </c>
      <c r="D86" s="240"/>
      <c r="E86" s="240"/>
      <c r="F86" s="335"/>
      <c r="G86" s="240"/>
      <c r="H86" s="240"/>
      <c r="I86" s="418"/>
      <c r="J86" s="240"/>
      <c r="K86" s="240"/>
      <c r="M86" s="430"/>
    </row>
    <row r="87" spans="3:13">
      <c r="C87" s="230" t="str">
        <f t="shared" si="1"/>
        <v/>
      </c>
      <c r="D87" s="240"/>
      <c r="E87" s="240"/>
      <c r="F87" s="335"/>
      <c r="G87" s="240"/>
      <c r="H87" s="240"/>
      <c r="I87" s="418"/>
      <c r="J87" s="240"/>
      <c r="K87" s="240"/>
      <c r="M87" s="430"/>
    </row>
    <row r="88" spans="3:13">
      <c r="C88" s="230" t="str">
        <f t="shared" si="1"/>
        <v/>
      </c>
      <c r="D88" s="240"/>
      <c r="E88" s="240"/>
      <c r="F88" s="335"/>
      <c r="G88" s="240"/>
      <c r="H88" s="240"/>
      <c r="I88" s="418"/>
      <c r="J88" s="240"/>
      <c r="K88" s="240"/>
      <c r="M88" s="430"/>
    </row>
    <row r="89" spans="3:13">
      <c r="C89" s="230" t="str">
        <f t="shared" si="1"/>
        <v/>
      </c>
      <c r="D89" s="240"/>
      <c r="E89" s="240"/>
      <c r="F89" s="335"/>
      <c r="G89" s="240"/>
      <c r="H89" s="240"/>
      <c r="I89" s="418"/>
      <c r="J89" s="240"/>
      <c r="K89" s="240"/>
      <c r="M89" s="430"/>
    </row>
    <row r="90" spans="3:13">
      <c r="C90" s="230" t="str">
        <f t="shared" si="1"/>
        <v/>
      </c>
      <c r="D90" s="240"/>
      <c r="E90" s="240"/>
      <c r="F90" s="335"/>
      <c r="G90" s="240"/>
      <c r="H90" s="240"/>
      <c r="I90" s="418"/>
      <c r="J90" s="240"/>
      <c r="K90" s="240"/>
      <c r="M90" s="430"/>
    </row>
    <row r="91" spans="3:13">
      <c r="C91" s="230" t="str">
        <f t="shared" si="1"/>
        <v/>
      </c>
      <c r="D91" s="240"/>
      <c r="E91" s="241"/>
      <c r="F91" s="335"/>
      <c r="G91" s="247"/>
      <c r="H91" s="247"/>
      <c r="I91" s="418"/>
      <c r="J91" s="240"/>
      <c r="K91" s="240"/>
      <c r="M91" s="430"/>
    </row>
    <row r="92" spans="3:13">
      <c r="C92" s="230" t="str">
        <f t="shared" si="1"/>
        <v/>
      </c>
      <c r="D92" s="240"/>
      <c r="E92" s="241"/>
      <c r="F92" s="335"/>
      <c r="G92" s="247"/>
      <c r="H92" s="247"/>
      <c r="I92" s="418"/>
      <c r="J92" s="240"/>
      <c r="K92" s="240"/>
      <c r="M92" s="430"/>
    </row>
    <row r="93" spans="3:13">
      <c r="C93" s="230" t="str">
        <f t="shared" si="1"/>
        <v/>
      </c>
      <c r="D93" s="240"/>
      <c r="E93" s="241"/>
      <c r="F93" s="335"/>
      <c r="G93" s="247"/>
      <c r="H93" s="247"/>
      <c r="I93" s="418"/>
      <c r="K93" s="240"/>
      <c r="M93" s="430"/>
    </row>
    <row r="94" spans="3:13">
      <c r="C94" s="230" t="str">
        <f t="shared" si="1"/>
        <v/>
      </c>
      <c r="D94" s="240"/>
      <c r="E94" s="241"/>
      <c r="F94" s="335"/>
      <c r="G94" s="247"/>
      <c r="H94" s="247"/>
      <c r="I94" s="418"/>
      <c r="K94" s="240"/>
      <c r="M94" s="430"/>
    </row>
    <row r="95" spans="3:13">
      <c r="C95" s="230" t="str">
        <f t="shared" si="1"/>
        <v/>
      </c>
      <c r="D95" s="240"/>
      <c r="E95" s="241"/>
      <c r="F95" s="335"/>
      <c r="G95" s="247"/>
      <c r="H95" s="247"/>
      <c r="I95" s="418"/>
      <c r="K95" s="240"/>
      <c r="M95" s="430"/>
    </row>
    <row r="96" spans="3:13">
      <c r="C96" s="230" t="str">
        <f t="shared" si="1"/>
        <v/>
      </c>
      <c r="D96" s="240"/>
      <c r="E96" s="241"/>
      <c r="F96" s="335"/>
      <c r="G96" s="247"/>
      <c r="H96" s="247"/>
      <c r="I96" s="418"/>
      <c r="K96" s="240"/>
      <c r="M96" s="430"/>
    </row>
    <row r="97" spans="3:13">
      <c r="C97" s="230" t="str">
        <f t="shared" si="1"/>
        <v/>
      </c>
      <c r="D97" s="240"/>
      <c r="E97" s="241"/>
      <c r="F97" s="335"/>
      <c r="G97" s="247"/>
      <c r="H97" s="247"/>
      <c r="I97" s="418"/>
      <c r="K97" s="240"/>
      <c r="M97" s="430"/>
    </row>
    <row r="98" spans="3:13">
      <c r="C98" s="230" t="str">
        <f t="shared" si="1"/>
        <v/>
      </c>
      <c r="D98" s="240"/>
      <c r="E98" s="241"/>
      <c r="F98" s="335"/>
      <c r="G98" s="247"/>
      <c r="H98" s="247"/>
      <c r="I98" s="418"/>
      <c r="K98" s="240"/>
      <c r="M98" s="430"/>
    </row>
    <row r="99" spans="3:13">
      <c r="C99" s="230" t="str">
        <f t="shared" si="1"/>
        <v/>
      </c>
      <c r="D99" s="240"/>
      <c r="E99" s="241"/>
      <c r="F99" s="335"/>
      <c r="G99" s="247"/>
      <c r="H99" s="247"/>
      <c r="I99" s="418"/>
      <c r="K99" s="240"/>
      <c r="M99" s="430"/>
    </row>
    <row r="100" spans="3:13">
      <c r="C100" s="230" t="str">
        <f t="shared" si="1"/>
        <v/>
      </c>
      <c r="D100" s="240"/>
      <c r="E100" s="241"/>
      <c r="F100" s="335"/>
      <c r="G100" s="247"/>
      <c r="H100" s="247"/>
      <c r="I100" s="418"/>
      <c r="K100" s="240"/>
      <c r="M100" s="430"/>
    </row>
    <row r="101" spans="3:13">
      <c r="C101" s="230" t="str">
        <f t="shared" si="1"/>
        <v/>
      </c>
      <c r="D101" s="240"/>
      <c r="E101" s="241"/>
      <c r="F101" s="335"/>
      <c r="G101" s="247"/>
      <c r="H101" s="247"/>
      <c r="I101" s="418"/>
      <c r="K101" s="240"/>
      <c r="M101" s="430"/>
    </row>
    <row r="102" spans="3:13">
      <c r="C102" s="230" t="str">
        <f t="shared" si="1"/>
        <v/>
      </c>
      <c r="D102" s="240"/>
      <c r="E102" s="241"/>
      <c r="F102" s="335"/>
      <c r="G102" s="247"/>
      <c r="H102" s="247"/>
      <c r="I102" s="418"/>
      <c r="K102" s="240"/>
      <c r="M102" s="430"/>
    </row>
    <row r="103" spans="3:13">
      <c r="C103" s="230" t="str">
        <f t="shared" si="1"/>
        <v/>
      </c>
      <c r="D103" s="240"/>
      <c r="E103" s="241"/>
      <c r="F103" s="335"/>
      <c r="G103" s="247"/>
      <c r="H103" s="247"/>
      <c r="I103" s="418"/>
      <c r="K103" s="240"/>
      <c r="M103" s="430"/>
    </row>
    <row r="104" spans="3:13">
      <c r="C104" s="230" t="str">
        <f t="shared" si="1"/>
        <v/>
      </c>
      <c r="D104" s="240"/>
      <c r="E104" s="241"/>
      <c r="F104" s="335"/>
      <c r="G104" s="247"/>
      <c r="H104" s="247"/>
      <c r="I104" s="418"/>
      <c r="K104" s="240"/>
      <c r="M104" s="430"/>
    </row>
    <row r="105" spans="3:13">
      <c r="C105" s="230" t="str">
        <f t="shared" si="1"/>
        <v/>
      </c>
      <c r="D105" s="240"/>
      <c r="E105" s="241"/>
      <c r="F105" s="335"/>
      <c r="G105" s="247"/>
      <c r="H105" s="247"/>
      <c r="I105" s="418"/>
      <c r="K105" s="240"/>
      <c r="M105" s="430"/>
    </row>
    <row r="106" spans="3:13">
      <c r="C106" s="230" t="str">
        <f t="shared" si="1"/>
        <v/>
      </c>
      <c r="D106" s="240"/>
      <c r="E106" s="241"/>
      <c r="F106" s="335"/>
      <c r="G106" s="247"/>
      <c r="H106" s="247"/>
      <c r="I106" s="418"/>
      <c r="K106" s="240"/>
      <c r="M106" s="430"/>
    </row>
    <row r="107" spans="3:13">
      <c r="C107" s="230" t="str">
        <f t="shared" si="1"/>
        <v/>
      </c>
      <c r="D107" s="240"/>
      <c r="E107" s="241"/>
      <c r="F107" s="335"/>
      <c r="G107" s="247"/>
      <c r="H107" s="247"/>
      <c r="I107" s="418"/>
      <c r="K107" s="240"/>
      <c r="M107" s="430"/>
    </row>
    <row r="108" spans="3:13">
      <c r="C108" s="230" t="str">
        <f t="shared" si="1"/>
        <v/>
      </c>
      <c r="D108" s="240"/>
      <c r="E108" s="241"/>
      <c r="F108" s="335"/>
      <c r="G108" s="247"/>
      <c r="H108" s="247"/>
      <c r="I108" s="418"/>
      <c r="K108" s="240"/>
      <c r="M108" s="430"/>
    </row>
    <row r="109" spans="3:13">
      <c r="C109" s="230" t="str">
        <f t="shared" si="1"/>
        <v/>
      </c>
      <c r="D109" s="240"/>
      <c r="E109" s="241"/>
      <c r="F109" s="335"/>
      <c r="G109" s="247"/>
      <c r="H109" s="247"/>
      <c r="I109" s="418"/>
      <c r="K109" s="240"/>
      <c r="M109" s="430"/>
    </row>
    <row r="110" spans="3:13">
      <c r="C110" s="230" t="str">
        <f t="shared" si="1"/>
        <v/>
      </c>
      <c r="D110" s="240"/>
      <c r="E110" s="241"/>
      <c r="F110" s="335"/>
      <c r="G110" s="247"/>
      <c r="H110" s="247"/>
      <c r="I110" s="418"/>
      <c r="K110" s="240"/>
      <c r="M110" s="430"/>
    </row>
    <row r="111" spans="3:13">
      <c r="C111" s="230" t="str">
        <f t="shared" si="1"/>
        <v/>
      </c>
      <c r="D111" s="240"/>
      <c r="E111" s="241"/>
      <c r="F111" s="335"/>
      <c r="G111" s="247"/>
      <c r="H111" s="247"/>
      <c r="I111" s="418"/>
      <c r="K111" s="240"/>
      <c r="M111" s="430"/>
    </row>
    <row r="112" spans="3:13">
      <c r="C112" s="230" t="str">
        <f t="shared" si="1"/>
        <v/>
      </c>
      <c r="D112" s="240"/>
      <c r="E112" s="241"/>
      <c r="F112" s="335"/>
      <c r="G112" s="247"/>
      <c r="H112" s="247"/>
      <c r="I112" s="418"/>
      <c r="K112" s="240"/>
      <c r="M112" s="430"/>
    </row>
    <row r="113" spans="3:13">
      <c r="C113" s="230" t="str">
        <f t="shared" si="1"/>
        <v/>
      </c>
      <c r="D113" s="240"/>
      <c r="E113" s="241"/>
      <c r="F113" s="335"/>
      <c r="G113" s="247"/>
      <c r="H113" s="247"/>
      <c r="I113" s="418"/>
      <c r="K113" s="240"/>
      <c r="M113" s="430"/>
    </row>
    <row r="114" spans="3:13">
      <c r="C114" s="230" t="str">
        <f t="shared" si="1"/>
        <v/>
      </c>
      <c r="D114" s="240"/>
      <c r="E114" s="241"/>
      <c r="F114" s="335"/>
      <c r="G114" s="247"/>
      <c r="H114" s="247"/>
      <c r="I114" s="418"/>
      <c r="K114" s="240"/>
      <c r="M114" s="430"/>
    </row>
    <row r="115" spans="3:13">
      <c r="C115" s="230" t="str">
        <f t="shared" si="1"/>
        <v/>
      </c>
      <c r="D115" s="240"/>
      <c r="E115" s="241"/>
      <c r="F115" s="335"/>
      <c r="G115" s="247"/>
      <c r="H115" s="247"/>
      <c r="I115" s="418"/>
      <c r="K115" s="240"/>
      <c r="M115" s="430"/>
    </row>
    <row r="116" spans="3:13">
      <c r="C116" s="230" t="str">
        <f t="shared" si="1"/>
        <v/>
      </c>
      <c r="D116" s="240"/>
      <c r="E116" s="241"/>
      <c r="F116" s="335"/>
      <c r="G116" s="247"/>
      <c r="H116" s="247"/>
      <c r="I116" s="418"/>
      <c r="K116" s="240"/>
      <c r="M116" s="430"/>
    </row>
    <row r="117" spans="3:13">
      <c r="C117" s="230" t="str">
        <f t="shared" si="1"/>
        <v/>
      </c>
      <c r="D117" s="240"/>
      <c r="E117" s="241"/>
      <c r="F117" s="335"/>
      <c r="G117" s="247"/>
      <c r="H117" s="247"/>
      <c r="I117" s="418"/>
      <c r="K117" s="240"/>
      <c r="M117" s="430"/>
    </row>
    <row r="118" spans="3:13">
      <c r="C118" s="230" t="str">
        <f t="shared" si="1"/>
        <v/>
      </c>
      <c r="D118" s="240"/>
      <c r="E118" s="241"/>
      <c r="F118" s="335"/>
      <c r="G118" s="247"/>
      <c r="H118" s="247"/>
      <c r="I118" s="418"/>
      <c r="K118" s="240"/>
      <c r="M118" s="430"/>
    </row>
    <row r="119" spans="3:13">
      <c r="C119" s="230" t="str">
        <f t="shared" si="1"/>
        <v/>
      </c>
      <c r="D119" s="240"/>
      <c r="E119" s="241"/>
      <c r="F119" s="335"/>
      <c r="G119" s="247"/>
      <c r="H119" s="247"/>
      <c r="I119" s="418"/>
      <c r="K119" s="240"/>
      <c r="M119" s="430"/>
    </row>
    <row r="120" spans="3:13">
      <c r="C120" s="230" t="str">
        <f t="shared" si="1"/>
        <v/>
      </c>
      <c r="D120" s="240"/>
      <c r="E120" s="241"/>
      <c r="F120" s="335"/>
      <c r="G120" s="247"/>
      <c r="H120" s="247"/>
      <c r="I120" s="418"/>
      <c r="K120" s="240"/>
      <c r="M120" s="430"/>
    </row>
    <row r="121" spans="3:13">
      <c r="C121" s="230" t="str">
        <f t="shared" si="1"/>
        <v/>
      </c>
      <c r="D121" s="240"/>
      <c r="E121" s="241"/>
      <c r="F121" s="335"/>
      <c r="G121" s="247"/>
      <c r="H121" s="247"/>
      <c r="I121" s="418"/>
      <c r="K121" s="240"/>
      <c r="M121" s="430"/>
    </row>
    <row r="122" spans="3:13">
      <c r="C122" s="230" t="str">
        <f t="shared" si="1"/>
        <v/>
      </c>
      <c r="D122" s="240"/>
      <c r="E122" s="241"/>
      <c r="F122" s="335"/>
      <c r="G122" s="247"/>
      <c r="H122" s="247"/>
      <c r="I122" s="418"/>
      <c r="K122" s="240"/>
      <c r="M122" s="430"/>
    </row>
    <row r="123" spans="3:13">
      <c r="C123" s="230" t="str">
        <f t="shared" si="1"/>
        <v/>
      </c>
      <c r="D123" s="240"/>
      <c r="E123" s="241"/>
      <c r="F123" s="335"/>
      <c r="G123" s="247"/>
      <c r="H123" s="247"/>
      <c r="I123" s="418"/>
      <c r="K123" s="240"/>
      <c r="M123" s="430"/>
    </row>
    <row r="124" spans="3:13">
      <c r="C124" s="230" t="str">
        <f t="shared" si="1"/>
        <v/>
      </c>
      <c r="D124" s="240"/>
      <c r="E124" s="241"/>
      <c r="F124" s="335"/>
      <c r="G124" s="247"/>
      <c r="H124" s="247"/>
      <c r="I124" s="418"/>
      <c r="K124" s="240"/>
      <c r="M124" s="430"/>
    </row>
    <row r="125" spans="3:13">
      <c r="C125" s="230" t="str">
        <f t="shared" si="1"/>
        <v/>
      </c>
      <c r="D125" s="240"/>
      <c r="E125" s="241"/>
      <c r="F125" s="335"/>
      <c r="G125" s="247"/>
      <c r="H125" s="247"/>
      <c r="I125" s="418"/>
      <c r="K125" s="240"/>
      <c r="M125" s="430"/>
    </row>
    <row r="126" spans="3:13">
      <c r="C126" s="230" t="str">
        <f t="shared" si="1"/>
        <v/>
      </c>
      <c r="D126" s="240"/>
      <c r="E126" s="241"/>
      <c r="F126" s="335"/>
      <c r="G126" s="247"/>
      <c r="H126" s="247"/>
      <c r="I126" s="418"/>
      <c r="K126" s="240"/>
      <c r="M126" s="430"/>
    </row>
    <row r="127" spans="3:13">
      <c r="C127" s="230" t="str">
        <f t="shared" si="1"/>
        <v/>
      </c>
      <c r="D127" s="240"/>
      <c r="E127" s="241"/>
      <c r="F127" s="335"/>
      <c r="G127" s="247"/>
      <c r="H127" s="247"/>
      <c r="I127" s="418"/>
      <c r="K127" s="240"/>
      <c r="M127" s="430"/>
    </row>
    <row r="128" spans="3:13">
      <c r="C128" s="230" t="str">
        <f t="shared" si="1"/>
        <v/>
      </c>
      <c r="D128" s="240"/>
      <c r="E128" s="241"/>
      <c r="F128" s="335"/>
      <c r="G128" s="247"/>
      <c r="H128" s="247"/>
      <c r="I128" s="418"/>
      <c r="K128" s="240"/>
      <c r="M128" s="430"/>
    </row>
    <row r="129" spans="3:13">
      <c r="C129" s="230" t="str">
        <f t="shared" si="1"/>
        <v/>
      </c>
      <c r="D129" s="240"/>
      <c r="E129" s="241"/>
      <c r="F129" s="335"/>
      <c r="G129" s="247"/>
      <c r="H129" s="247"/>
      <c r="I129" s="418"/>
      <c r="K129" s="240"/>
      <c r="M129" s="430"/>
    </row>
    <row r="130" spans="3:13">
      <c r="C130" s="230" t="str">
        <f t="shared" si="1"/>
        <v/>
      </c>
      <c r="D130" s="240"/>
      <c r="E130" s="241"/>
      <c r="F130" s="335"/>
      <c r="G130" s="247"/>
      <c r="H130" s="247"/>
      <c r="I130" s="418"/>
      <c r="K130" s="240"/>
      <c r="M130" s="430"/>
    </row>
    <row r="131" spans="3:13">
      <c r="C131" s="230" t="str">
        <f t="shared" si="1"/>
        <v/>
      </c>
      <c r="D131" s="240"/>
      <c r="E131" s="241"/>
      <c r="F131" s="335"/>
      <c r="G131" s="247"/>
      <c r="H131" s="247"/>
      <c r="I131" s="418"/>
      <c r="K131" s="240"/>
      <c r="M131" s="430"/>
    </row>
    <row r="132" spans="3:13">
      <c r="C132" s="230" t="str">
        <f t="shared" si="1"/>
        <v/>
      </c>
      <c r="D132" s="240"/>
      <c r="E132" s="241"/>
      <c r="F132" s="335"/>
      <c r="G132" s="247"/>
      <c r="H132" s="247"/>
      <c r="I132" s="418"/>
      <c r="K132" s="240"/>
      <c r="M132" s="430"/>
    </row>
    <row r="133" spans="3:13">
      <c r="C133" s="230" t="str">
        <f t="shared" si="1"/>
        <v/>
      </c>
      <c r="D133" s="240"/>
      <c r="E133" s="241"/>
      <c r="F133" s="335"/>
      <c r="G133" s="247"/>
      <c r="H133" s="247"/>
      <c r="I133" s="418"/>
      <c r="K133" s="240"/>
      <c r="M133" s="430"/>
    </row>
    <row r="134" spans="3:13">
      <c r="C134" s="230" t="str">
        <f t="shared" si="1"/>
        <v/>
      </c>
      <c r="D134" s="240"/>
      <c r="E134" s="241"/>
      <c r="F134" s="335"/>
      <c r="G134" s="247"/>
      <c r="H134" s="247"/>
      <c r="I134" s="418"/>
      <c r="K134" s="240"/>
      <c r="M134" s="430"/>
    </row>
    <row r="135" spans="3:13">
      <c r="C135" s="230" t="str">
        <f t="shared" ref="C135:C153" si="2">IF(E135="","",C134+1)</f>
        <v/>
      </c>
      <c r="D135" s="240"/>
      <c r="E135" s="241"/>
      <c r="F135" s="335"/>
      <c r="G135" s="247"/>
      <c r="H135" s="247"/>
      <c r="I135" s="418"/>
      <c r="K135" s="240"/>
      <c r="M135" s="430"/>
    </row>
    <row r="136" spans="3:13">
      <c r="C136" s="230" t="str">
        <f t="shared" si="2"/>
        <v/>
      </c>
      <c r="D136" s="240"/>
      <c r="E136" s="241"/>
      <c r="F136" s="335"/>
      <c r="G136" s="247"/>
      <c r="H136" s="247"/>
      <c r="I136" s="418"/>
      <c r="K136" s="240"/>
      <c r="M136" s="430"/>
    </row>
    <row r="137" spans="3:13">
      <c r="C137" s="230" t="str">
        <f t="shared" si="2"/>
        <v/>
      </c>
      <c r="D137" s="240"/>
      <c r="E137" s="241"/>
      <c r="F137" s="335"/>
      <c r="G137" s="247"/>
      <c r="H137" s="247"/>
      <c r="I137" s="418"/>
      <c r="K137" s="240"/>
      <c r="M137" s="430"/>
    </row>
    <row r="138" spans="3:13">
      <c r="C138" s="230" t="str">
        <f t="shared" si="2"/>
        <v/>
      </c>
      <c r="D138" s="240"/>
      <c r="E138" s="241"/>
      <c r="F138" s="335"/>
      <c r="G138" s="247"/>
      <c r="H138" s="247"/>
      <c r="I138" s="418"/>
      <c r="K138" s="240"/>
      <c r="M138" s="430"/>
    </row>
    <row r="139" spans="3:13">
      <c r="C139" s="230" t="str">
        <f t="shared" si="2"/>
        <v/>
      </c>
      <c r="D139" s="240"/>
      <c r="E139" s="241"/>
      <c r="F139" s="335"/>
      <c r="G139" s="247"/>
      <c r="H139" s="247"/>
      <c r="I139" s="418"/>
      <c r="K139" s="240"/>
    </row>
    <row r="140" spans="3:13">
      <c r="C140" s="230" t="str">
        <f t="shared" si="2"/>
        <v/>
      </c>
      <c r="D140" s="240"/>
      <c r="E140" s="241"/>
      <c r="F140" s="335"/>
      <c r="G140" s="247"/>
      <c r="H140" s="247"/>
      <c r="I140" s="418"/>
      <c r="K140" s="240"/>
    </row>
    <row r="141" spans="3:13">
      <c r="C141" s="230" t="str">
        <f t="shared" si="2"/>
        <v/>
      </c>
      <c r="D141" s="240"/>
      <c r="E141" s="241"/>
      <c r="F141" s="335"/>
      <c r="G141" s="247"/>
      <c r="H141" s="247"/>
      <c r="I141" s="418"/>
      <c r="K141" s="240"/>
    </row>
    <row r="142" spans="3:13">
      <c r="C142" s="230" t="str">
        <f t="shared" si="2"/>
        <v/>
      </c>
      <c r="D142" s="240"/>
      <c r="E142" s="241"/>
      <c r="F142" s="335"/>
      <c r="G142" s="247"/>
      <c r="H142" s="247"/>
      <c r="I142" s="418"/>
      <c r="K142" s="240"/>
    </row>
    <row r="143" spans="3:13">
      <c r="C143" s="230" t="str">
        <f t="shared" si="2"/>
        <v/>
      </c>
      <c r="D143" s="240"/>
      <c r="E143" s="241"/>
      <c r="F143" s="335"/>
      <c r="G143" s="247"/>
      <c r="H143" s="247"/>
      <c r="I143" s="418"/>
      <c r="K143" s="240"/>
    </row>
    <row r="144" spans="3:13">
      <c r="C144" s="230" t="str">
        <f t="shared" si="2"/>
        <v/>
      </c>
      <c r="D144" s="240"/>
      <c r="E144" s="241"/>
      <c r="F144" s="335"/>
      <c r="G144" s="247"/>
      <c r="H144" s="247"/>
      <c r="I144" s="418"/>
      <c r="K144" s="240"/>
    </row>
    <row r="145" spans="3:11">
      <c r="C145" s="230" t="str">
        <f t="shared" si="2"/>
        <v/>
      </c>
      <c r="D145" s="240"/>
      <c r="E145" s="241"/>
      <c r="F145" s="335"/>
      <c r="G145" s="247"/>
      <c r="H145" s="247"/>
      <c r="I145" s="418"/>
      <c r="K145" s="240"/>
    </row>
    <row r="146" spans="3:11">
      <c r="C146" s="230" t="str">
        <f t="shared" si="2"/>
        <v/>
      </c>
      <c r="D146" s="240"/>
      <c r="E146" s="241"/>
      <c r="F146" s="335"/>
      <c r="G146" s="247"/>
      <c r="H146" s="247"/>
      <c r="I146" s="418"/>
      <c r="K146" s="240"/>
    </row>
    <row r="147" spans="3:11">
      <c r="C147" s="230" t="str">
        <f t="shared" si="2"/>
        <v/>
      </c>
      <c r="D147" s="240"/>
      <c r="E147" s="241"/>
      <c r="F147" s="335"/>
      <c r="G147" s="247"/>
      <c r="H147" s="247"/>
      <c r="I147" s="418"/>
      <c r="K147" s="240"/>
    </row>
    <row r="148" spans="3:11">
      <c r="C148" s="230" t="str">
        <f t="shared" si="2"/>
        <v/>
      </c>
      <c r="D148" s="416"/>
      <c r="E148" s="241"/>
      <c r="F148" s="335"/>
      <c r="G148" s="247"/>
      <c r="H148" s="247"/>
      <c r="I148" s="418"/>
      <c r="K148" s="240"/>
    </row>
    <row r="149" spans="3:11">
      <c r="C149" s="230" t="str">
        <f t="shared" si="2"/>
        <v/>
      </c>
      <c r="D149" s="416"/>
      <c r="E149" s="241"/>
      <c r="F149" s="335"/>
      <c r="G149" s="247"/>
      <c r="H149" s="247"/>
      <c r="I149" s="418"/>
      <c r="K149" s="240"/>
    </row>
    <row r="150" spans="3:11">
      <c r="C150" s="230" t="str">
        <f t="shared" si="2"/>
        <v/>
      </c>
      <c r="D150" s="416"/>
      <c r="E150" s="241"/>
      <c r="F150" s="240"/>
      <c r="G150" s="247"/>
      <c r="H150" s="247"/>
      <c r="I150" s="418"/>
      <c r="K150" s="240"/>
    </row>
    <row r="151" spans="3:11">
      <c r="C151" s="230" t="str">
        <f t="shared" si="2"/>
        <v/>
      </c>
      <c r="D151" s="416"/>
      <c r="E151" s="241"/>
      <c r="F151" s="240"/>
      <c r="G151" s="247"/>
      <c r="H151" s="247"/>
      <c r="I151" s="418"/>
      <c r="K151" s="240"/>
    </row>
    <row r="152" spans="3:11">
      <c r="C152" s="230" t="str">
        <f t="shared" si="2"/>
        <v/>
      </c>
      <c r="D152" s="416"/>
      <c r="E152" s="241"/>
      <c r="F152" s="240"/>
      <c r="G152" s="247"/>
      <c r="H152" s="247"/>
      <c r="I152" s="418"/>
      <c r="K152" s="80"/>
    </row>
    <row r="153" spans="3:11">
      <c r="C153" s="230" t="str">
        <f t="shared" si="2"/>
        <v/>
      </c>
      <c r="D153" s="416"/>
      <c r="E153" s="241"/>
      <c r="F153" s="240"/>
      <c r="G153" s="247"/>
      <c r="H153" s="247"/>
      <c r="I153" s="418"/>
    </row>
    <row r="154" spans="3:11">
      <c r="C154" s="230"/>
      <c r="D154" s="416"/>
      <c r="E154" s="241"/>
      <c r="F154" s="240"/>
      <c r="G154" s="247"/>
      <c r="H154" s="247"/>
      <c r="I154" s="418"/>
    </row>
    <row r="155" spans="3:11">
      <c r="C155" s="414"/>
      <c r="D155" s="416"/>
      <c r="E155" s="241"/>
      <c r="F155" s="240"/>
      <c r="G155" s="247"/>
      <c r="H155" s="247"/>
      <c r="I155" s="418"/>
    </row>
    <row r="156" spans="3:11">
      <c r="C156" s="414"/>
      <c r="D156" s="416"/>
      <c r="E156" s="241"/>
      <c r="F156" s="240"/>
      <c r="G156" s="247"/>
      <c r="H156" s="247"/>
      <c r="I156" s="418"/>
    </row>
    <row r="157" spans="3:11">
      <c r="C157" s="414"/>
      <c r="D157" s="416"/>
      <c r="E157" s="241"/>
      <c r="F157" s="240"/>
      <c r="G157" s="247"/>
      <c r="H157" s="247"/>
      <c r="I157" s="418"/>
    </row>
    <row r="158" spans="3:11">
      <c r="C158" s="414"/>
      <c r="D158" s="416"/>
      <c r="E158" s="241"/>
      <c r="F158" s="240"/>
      <c r="G158" s="247"/>
      <c r="H158" s="247"/>
      <c r="I158" s="418"/>
    </row>
    <row r="159" spans="3:11">
      <c r="C159" s="414"/>
      <c r="D159" s="416"/>
      <c r="E159" s="241"/>
      <c r="F159" s="240"/>
      <c r="G159" s="247"/>
      <c r="H159" s="247"/>
      <c r="I159" s="418"/>
    </row>
    <row r="160" spans="3:11">
      <c r="C160" s="414"/>
      <c r="D160" s="416"/>
      <c r="E160" s="241"/>
      <c r="F160" s="240"/>
      <c r="G160" s="247"/>
      <c r="H160" s="247"/>
      <c r="I160" s="418"/>
    </row>
    <row r="161" spans="3:9">
      <c r="C161" s="414"/>
      <c r="D161" s="416"/>
      <c r="E161" s="241"/>
      <c r="F161" s="240"/>
      <c r="G161" s="247"/>
      <c r="H161" s="247"/>
      <c r="I161" s="418"/>
    </row>
    <row r="162" spans="3:9">
      <c r="C162" s="414"/>
      <c r="D162" s="416"/>
      <c r="E162" s="241"/>
      <c r="F162" s="240"/>
      <c r="G162" s="247"/>
      <c r="H162" s="247"/>
      <c r="I162" s="418"/>
    </row>
    <row r="163" spans="3:9">
      <c r="C163" s="414"/>
      <c r="D163" s="416"/>
      <c r="E163" s="241"/>
      <c r="F163" s="240"/>
      <c r="G163" s="247"/>
      <c r="H163" s="247"/>
      <c r="I163" s="418"/>
    </row>
    <row r="164" spans="3:9">
      <c r="C164" s="414"/>
      <c r="D164" s="416"/>
      <c r="E164" s="241"/>
      <c r="F164" s="240"/>
      <c r="G164" s="247"/>
      <c r="H164" s="247"/>
      <c r="I164" s="418"/>
    </row>
    <row r="165" spans="3:9">
      <c r="C165" s="414"/>
      <c r="D165" s="416"/>
      <c r="E165" s="241"/>
      <c r="F165" s="240"/>
      <c r="G165" s="247"/>
      <c r="H165" s="247"/>
      <c r="I165" s="418"/>
    </row>
    <row r="166" spans="3:9">
      <c r="C166" s="414"/>
      <c r="D166" s="416"/>
      <c r="E166" s="241"/>
      <c r="F166" s="240"/>
      <c r="G166" s="247"/>
      <c r="H166" s="247"/>
      <c r="I166" s="418"/>
    </row>
    <row r="167" spans="3:9">
      <c r="C167" s="414"/>
      <c r="D167" s="416"/>
      <c r="E167" s="241"/>
      <c r="F167" s="240"/>
      <c r="G167" s="247"/>
      <c r="H167" s="247"/>
      <c r="I167" s="418"/>
    </row>
    <row r="168" spans="3:9">
      <c r="C168" s="414"/>
      <c r="D168" s="416"/>
      <c r="E168" s="241"/>
      <c r="F168" s="240"/>
      <c r="G168" s="247"/>
      <c r="H168" s="247"/>
      <c r="I168" s="418"/>
    </row>
    <row r="169" spans="3:9">
      <c r="C169" s="414"/>
      <c r="D169" s="416"/>
      <c r="E169" s="241"/>
      <c r="F169" s="240"/>
      <c r="G169" s="247"/>
      <c r="H169" s="247"/>
      <c r="I169" s="418"/>
    </row>
    <row r="170" spans="3:9">
      <c r="C170" s="414"/>
      <c r="D170" s="416"/>
      <c r="E170" s="241"/>
      <c r="F170" s="240"/>
      <c r="G170" s="247"/>
      <c r="H170" s="247"/>
      <c r="I170" s="418"/>
    </row>
    <row r="171" spans="3:9">
      <c r="C171" s="414"/>
      <c r="D171" s="416"/>
      <c r="E171" s="241"/>
      <c r="F171" s="240"/>
      <c r="G171" s="247"/>
      <c r="H171" s="247"/>
      <c r="I171" s="418"/>
    </row>
    <row r="172" spans="3:9">
      <c r="C172" s="414"/>
      <c r="D172" s="416"/>
      <c r="E172" s="241"/>
      <c r="F172" s="240"/>
      <c r="G172" s="247"/>
      <c r="H172" s="247"/>
      <c r="I172" s="418"/>
    </row>
    <row r="173" spans="3:9">
      <c r="C173" s="414"/>
      <c r="D173" s="416"/>
      <c r="E173" s="241"/>
      <c r="F173" s="240"/>
      <c r="G173" s="247"/>
      <c r="H173" s="247"/>
      <c r="I173" s="418"/>
    </row>
    <row r="174" spans="3:9">
      <c r="C174" s="414"/>
      <c r="D174" s="416"/>
      <c r="E174" s="241"/>
      <c r="F174" s="240"/>
      <c r="G174" s="247"/>
      <c r="H174" s="247"/>
      <c r="I174" s="418"/>
    </row>
    <row r="175" spans="3:9">
      <c r="C175" s="414"/>
      <c r="D175" s="416"/>
      <c r="E175" s="241"/>
      <c r="F175" s="240"/>
      <c r="G175" s="247"/>
      <c r="H175" s="247"/>
      <c r="I175" s="418"/>
    </row>
    <row r="176" spans="3:9">
      <c r="C176" s="414"/>
      <c r="D176" s="416"/>
      <c r="E176" s="241"/>
      <c r="F176" s="240"/>
      <c r="G176" s="247"/>
      <c r="H176" s="247"/>
      <c r="I176" s="418"/>
    </row>
    <row r="177" spans="3:9">
      <c r="C177" s="414"/>
      <c r="D177" s="416"/>
      <c r="E177" s="241"/>
      <c r="F177" s="240"/>
      <c r="G177" s="247"/>
      <c r="H177" s="247"/>
      <c r="I177" s="418"/>
    </row>
    <row r="178" spans="3:9">
      <c r="C178" s="414"/>
      <c r="D178" s="416"/>
      <c r="E178" s="241"/>
      <c r="F178" s="240"/>
      <c r="G178" s="247"/>
      <c r="H178" s="247"/>
      <c r="I178" s="418"/>
    </row>
    <row r="179" spans="3:9">
      <c r="C179" s="414"/>
      <c r="D179" s="416"/>
      <c r="E179" s="241"/>
      <c r="F179" s="240"/>
      <c r="G179" s="247"/>
      <c r="H179" s="247"/>
      <c r="I179" s="418"/>
    </row>
    <row r="180" spans="3:9">
      <c r="C180" s="414"/>
      <c r="D180" s="416"/>
      <c r="E180" s="241"/>
      <c r="F180" s="240"/>
      <c r="G180" s="247"/>
      <c r="H180" s="247"/>
      <c r="I180" s="418"/>
    </row>
    <row r="181" spans="3:9">
      <c r="C181" s="414"/>
      <c r="D181" s="416"/>
      <c r="E181" s="241"/>
      <c r="F181" s="240"/>
      <c r="G181" s="247"/>
      <c r="H181" s="247"/>
      <c r="I181" s="418"/>
    </row>
    <row r="182" spans="3:9">
      <c r="C182" s="414"/>
      <c r="D182" s="416"/>
      <c r="E182" s="241"/>
      <c r="F182" s="240"/>
      <c r="G182" s="247"/>
      <c r="H182" s="247"/>
      <c r="I182" s="418"/>
    </row>
    <row r="183" spans="3:9">
      <c r="C183" s="414"/>
      <c r="D183" s="416"/>
      <c r="E183" s="241"/>
      <c r="F183" s="240"/>
      <c r="G183" s="247"/>
      <c r="H183" s="247"/>
      <c r="I183" s="418"/>
    </row>
    <row r="184" spans="3:9">
      <c r="C184" s="414"/>
      <c r="D184" s="416"/>
      <c r="E184" s="241"/>
      <c r="F184" s="240"/>
      <c r="G184" s="247"/>
      <c r="H184" s="247"/>
      <c r="I184" s="418"/>
    </row>
    <row r="185" spans="3:9">
      <c r="C185" s="414"/>
      <c r="D185" s="416"/>
      <c r="E185" s="241"/>
      <c r="F185" s="240"/>
      <c r="G185" s="247"/>
      <c r="H185" s="247"/>
      <c r="I185" s="418"/>
    </row>
    <row r="186" spans="3:9">
      <c r="C186" s="414"/>
      <c r="D186" s="416"/>
      <c r="E186" s="241"/>
      <c r="F186" s="240"/>
      <c r="G186" s="247"/>
      <c r="H186" s="247"/>
      <c r="I186" s="418"/>
    </row>
    <row r="187" spans="3:9">
      <c r="C187" s="414"/>
      <c r="D187" s="416"/>
      <c r="E187" s="241"/>
      <c r="F187" s="240"/>
      <c r="G187" s="247"/>
      <c r="H187" s="247"/>
      <c r="I187" s="418"/>
    </row>
    <row r="188" spans="3:9">
      <c r="C188" s="414"/>
      <c r="D188" s="416"/>
      <c r="E188" s="241"/>
      <c r="F188" s="240"/>
      <c r="G188" s="247"/>
      <c r="H188" s="247"/>
      <c r="I188" s="418"/>
    </row>
    <row r="189" spans="3:9">
      <c r="C189" s="414"/>
      <c r="D189" s="416"/>
      <c r="E189" s="241"/>
      <c r="F189" s="240"/>
      <c r="G189" s="247"/>
      <c r="H189" s="247"/>
      <c r="I189" s="418"/>
    </row>
    <row r="190" spans="3:9">
      <c r="C190" s="414"/>
      <c r="D190" s="416"/>
      <c r="E190" s="241"/>
      <c r="F190" s="240"/>
      <c r="G190" s="247"/>
      <c r="H190" s="247"/>
      <c r="I190" s="418"/>
    </row>
    <row r="191" spans="3:9">
      <c r="C191" s="414"/>
      <c r="D191" s="416"/>
      <c r="E191" s="241"/>
      <c r="F191" s="240"/>
      <c r="G191" s="247"/>
      <c r="H191" s="247"/>
      <c r="I191" s="418"/>
    </row>
    <row r="192" spans="3:9">
      <c r="C192" s="414"/>
      <c r="D192" s="416"/>
      <c r="E192" s="241"/>
      <c r="F192" s="240"/>
      <c r="G192" s="247"/>
      <c r="H192" s="247"/>
      <c r="I192" s="418"/>
    </row>
    <row r="193" spans="3:9">
      <c r="C193" s="414"/>
      <c r="D193" s="416"/>
      <c r="E193" s="241"/>
      <c r="F193" s="240"/>
      <c r="G193" s="247"/>
      <c r="H193" s="247"/>
      <c r="I193" s="418"/>
    </row>
    <row r="194" spans="3:9">
      <c r="C194" s="414"/>
      <c r="D194" s="416"/>
      <c r="E194" s="241"/>
      <c r="F194" s="240"/>
      <c r="G194" s="247"/>
      <c r="H194" s="247"/>
      <c r="I194" s="418"/>
    </row>
    <row r="195" spans="3:9">
      <c r="C195" s="414"/>
      <c r="D195" s="416"/>
      <c r="E195" s="241"/>
      <c r="F195" s="240"/>
      <c r="G195" s="247"/>
      <c r="H195" s="247"/>
      <c r="I195" s="418"/>
    </row>
    <row r="196" spans="3:9">
      <c r="C196" s="414"/>
      <c r="D196" s="416"/>
      <c r="E196" s="241"/>
      <c r="F196" s="240"/>
      <c r="G196" s="247"/>
      <c r="H196" s="247"/>
      <c r="I196" s="418"/>
    </row>
    <row r="197" spans="3:9">
      <c r="C197" s="414"/>
      <c r="D197" s="416"/>
      <c r="E197" s="241"/>
      <c r="F197" s="240"/>
      <c r="G197" s="247"/>
      <c r="H197" s="247"/>
      <c r="I197" s="418"/>
    </row>
    <row r="198" spans="3:9">
      <c r="C198" s="414"/>
      <c r="D198" s="416"/>
      <c r="E198" s="241"/>
      <c r="F198" s="240"/>
      <c r="G198" s="247"/>
      <c r="H198" s="247"/>
      <c r="I198" s="418"/>
    </row>
    <row r="199" spans="3:9">
      <c r="C199" s="414"/>
      <c r="D199" s="416"/>
      <c r="E199" s="241"/>
      <c r="F199" s="240"/>
      <c r="G199" s="247"/>
      <c r="H199" s="247"/>
      <c r="I199" s="418"/>
    </row>
    <row r="200" spans="3:9">
      <c r="C200" s="414"/>
      <c r="D200" s="416"/>
      <c r="E200" s="241"/>
      <c r="F200" s="240"/>
      <c r="G200" s="247"/>
      <c r="H200" s="247"/>
      <c r="I200" s="418"/>
    </row>
    <row r="201" spans="3:9">
      <c r="C201" s="414"/>
      <c r="D201" s="416"/>
      <c r="E201" s="241"/>
      <c r="F201" s="240"/>
      <c r="G201" s="247"/>
      <c r="H201" s="247"/>
      <c r="I201" s="418"/>
    </row>
    <row r="202" spans="3:9">
      <c r="C202" s="414"/>
      <c r="D202" s="416"/>
      <c r="E202" s="241"/>
      <c r="F202" s="240"/>
      <c r="G202" s="247"/>
      <c r="H202" s="247"/>
      <c r="I202" s="418"/>
    </row>
    <row r="203" spans="3:9">
      <c r="C203" s="414"/>
      <c r="D203" s="416"/>
      <c r="E203" s="241"/>
      <c r="F203" s="240"/>
      <c r="G203" s="247"/>
      <c r="H203" s="247"/>
      <c r="I203" s="418"/>
    </row>
    <row r="204" spans="3:9">
      <c r="C204" s="414"/>
      <c r="D204" s="416"/>
      <c r="E204" s="241"/>
      <c r="F204" s="240"/>
      <c r="G204" s="247"/>
      <c r="H204" s="247"/>
      <c r="I204" s="418"/>
    </row>
    <row r="205" spans="3:9">
      <c r="C205" s="414"/>
      <c r="D205" s="416"/>
      <c r="E205" s="241"/>
      <c r="F205" s="240"/>
      <c r="G205" s="247"/>
      <c r="H205" s="247"/>
      <c r="I205" s="418"/>
    </row>
    <row r="206" spans="3:9">
      <c r="C206" s="414"/>
      <c r="D206" s="416"/>
      <c r="E206" s="241"/>
      <c r="F206" s="240"/>
      <c r="G206" s="247"/>
      <c r="H206" s="247"/>
      <c r="I206" s="418"/>
    </row>
    <row r="207" spans="3:9">
      <c r="C207" s="414"/>
      <c r="D207" s="416"/>
      <c r="E207" s="241"/>
      <c r="F207" s="240"/>
      <c r="G207" s="247"/>
      <c r="H207" s="247"/>
      <c r="I207" s="418"/>
    </row>
    <row r="208" spans="3:9">
      <c r="C208" s="414"/>
      <c r="D208" s="416"/>
      <c r="E208" s="241"/>
      <c r="F208" s="240"/>
      <c r="G208" s="247"/>
      <c r="H208" s="247"/>
      <c r="I208" s="418"/>
    </row>
    <row r="209" spans="3:9">
      <c r="C209" s="414"/>
      <c r="D209" s="416"/>
      <c r="E209" s="241"/>
      <c r="F209" s="240"/>
      <c r="G209" s="247"/>
      <c r="H209" s="247"/>
      <c r="I209" s="418"/>
    </row>
    <row r="210" spans="3:9">
      <c r="C210" s="414"/>
      <c r="D210" s="416"/>
      <c r="E210" s="241"/>
      <c r="F210" s="240"/>
      <c r="G210" s="247"/>
      <c r="H210" s="247"/>
      <c r="I210" s="418"/>
    </row>
    <row r="211" spans="3:9">
      <c r="C211" s="414"/>
      <c r="D211" s="416"/>
      <c r="E211" s="241"/>
      <c r="F211" s="240"/>
      <c r="G211" s="247"/>
      <c r="H211" s="247"/>
      <c r="I211" s="418"/>
    </row>
    <row r="212" spans="3:9">
      <c r="C212" s="414"/>
      <c r="D212" s="416"/>
      <c r="E212" s="241"/>
      <c r="F212" s="240"/>
      <c r="G212" s="247"/>
      <c r="H212" s="247"/>
      <c r="I212" s="418"/>
    </row>
    <row r="213" spans="3:9">
      <c r="C213" s="414"/>
      <c r="D213" s="416"/>
      <c r="E213" s="241"/>
      <c r="F213" s="240"/>
      <c r="G213" s="247"/>
      <c r="H213" s="247"/>
      <c r="I213" s="418"/>
    </row>
    <row r="214" spans="3:9">
      <c r="C214" s="414"/>
      <c r="D214" s="416"/>
      <c r="E214" s="241"/>
      <c r="F214" s="240"/>
      <c r="G214" s="247"/>
      <c r="H214" s="247"/>
      <c r="I214" s="418"/>
    </row>
    <row r="215" spans="3:9">
      <c r="C215" s="414"/>
      <c r="D215" s="416"/>
      <c r="E215" s="241"/>
      <c r="F215" s="240"/>
      <c r="G215" s="247"/>
      <c r="H215" s="247"/>
      <c r="I215" s="418"/>
    </row>
    <row r="216" spans="3:9">
      <c r="C216" s="414"/>
      <c r="D216" s="416"/>
      <c r="E216" s="241"/>
      <c r="F216" s="240"/>
      <c r="G216" s="247"/>
      <c r="H216" s="247"/>
      <c r="I216" s="418"/>
    </row>
    <row r="217" spans="3:9">
      <c r="C217" s="414"/>
      <c r="D217" s="416"/>
      <c r="E217" s="241"/>
      <c r="F217" s="240"/>
      <c r="G217" s="247"/>
      <c r="H217" s="247"/>
      <c r="I217" s="418"/>
    </row>
    <row r="218" spans="3:9">
      <c r="C218" s="414"/>
      <c r="D218" s="416"/>
      <c r="E218" s="241"/>
      <c r="F218" s="240"/>
      <c r="G218" s="247"/>
      <c r="H218" s="247"/>
      <c r="I218" s="418"/>
    </row>
    <row r="219" spans="3:9">
      <c r="C219" s="414"/>
      <c r="D219" s="416"/>
      <c r="E219" s="241"/>
      <c r="F219" s="240"/>
      <c r="G219" s="247"/>
      <c r="H219" s="247"/>
      <c r="I219" s="418"/>
    </row>
    <row r="220" spans="3:9">
      <c r="C220" s="414"/>
      <c r="D220" s="416"/>
      <c r="E220" s="241"/>
      <c r="F220" s="240"/>
      <c r="G220" s="247"/>
      <c r="H220" s="247"/>
      <c r="I220" s="418"/>
    </row>
    <row r="221" spans="3:9">
      <c r="C221" s="414"/>
      <c r="D221" s="416"/>
      <c r="E221" s="241"/>
      <c r="F221" s="240"/>
      <c r="G221" s="247"/>
      <c r="H221" s="247"/>
      <c r="I221" s="418"/>
    </row>
    <row r="222" spans="3:9">
      <c r="C222" s="414"/>
      <c r="D222" s="416"/>
      <c r="E222" s="241"/>
      <c r="F222" s="240"/>
      <c r="G222" s="247"/>
      <c r="H222" s="247"/>
      <c r="I222" s="418"/>
    </row>
    <row r="223" spans="3:9">
      <c r="C223" s="414"/>
      <c r="D223" s="416"/>
      <c r="E223" s="241"/>
      <c r="F223" s="240"/>
      <c r="G223" s="247"/>
      <c r="H223" s="247"/>
      <c r="I223" s="418"/>
    </row>
    <row r="224" spans="3:9">
      <c r="C224" s="414"/>
      <c r="D224" s="416"/>
      <c r="E224" s="241"/>
      <c r="F224" s="240"/>
      <c r="G224" s="247"/>
      <c r="H224" s="247"/>
      <c r="I224" s="418"/>
    </row>
    <row r="225" spans="3:9">
      <c r="C225" s="414"/>
      <c r="D225" s="416"/>
      <c r="E225" s="241"/>
      <c r="F225" s="240"/>
      <c r="G225" s="247"/>
      <c r="H225" s="247"/>
      <c r="I225" s="418"/>
    </row>
    <row r="226" spans="3:9">
      <c r="C226" s="414"/>
      <c r="D226" s="416"/>
      <c r="E226" s="241"/>
      <c r="F226" s="240"/>
      <c r="G226" s="247"/>
      <c r="H226" s="247"/>
      <c r="I226" s="418"/>
    </row>
    <row r="227" spans="3:9">
      <c r="C227" s="414"/>
      <c r="D227" s="416"/>
      <c r="E227" s="241"/>
      <c r="F227" s="240"/>
      <c r="G227" s="247"/>
      <c r="H227" s="247"/>
      <c r="I227" s="418"/>
    </row>
    <row r="228" spans="3:9">
      <c r="C228" s="414"/>
      <c r="D228" s="416"/>
      <c r="E228" s="241"/>
      <c r="F228" s="240"/>
      <c r="G228" s="247"/>
      <c r="H228" s="247"/>
      <c r="I228" s="418"/>
    </row>
    <row r="229" spans="3:9">
      <c r="C229" s="414"/>
      <c r="D229" s="416"/>
      <c r="E229" s="241"/>
      <c r="F229" s="240"/>
      <c r="G229" s="247"/>
      <c r="H229" s="247"/>
      <c r="I229" s="418"/>
    </row>
    <row r="230" spans="3:9">
      <c r="C230" s="414"/>
      <c r="D230" s="416"/>
      <c r="E230" s="241"/>
      <c r="F230" s="240"/>
      <c r="G230" s="247"/>
      <c r="H230" s="247"/>
      <c r="I230" s="418"/>
    </row>
    <row r="231" spans="3:9">
      <c r="C231" s="414"/>
      <c r="D231" s="416"/>
      <c r="E231" s="241"/>
      <c r="F231" s="240"/>
      <c r="G231" s="247"/>
      <c r="H231" s="247"/>
      <c r="I231" s="418"/>
    </row>
    <row r="232" spans="3:9">
      <c r="C232" s="414"/>
      <c r="D232" s="416"/>
      <c r="E232" s="241"/>
      <c r="F232" s="240"/>
      <c r="G232" s="247"/>
      <c r="H232" s="247"/>
      <c r="I232" s="418"/>
    </row>
    <row r="233" spans="3:9">
      <c r="C233" s="414"/>
      <c r="D233" s="416"/>
      <c r="E233" s="241"/>
      <c r="F233" s="240"/>
      <c r="G233" s="247"/>
      <c r="H233" s="247"/>
      <c r="I233" s="418"/>
    </row>
    <row r="234" spans="3:9">
      <c r="C234" s="414"/>
      <c r="D234" s="416"/>
      <c r="E234" s="241"/>
      <c r="F234" s="240"/>
      <c r="G234" s="247"/>
      <c r="H234" s="247"/>
      <c r="I234" s="418"/>
    </row>
    <row r="235" spans="3:9">
      <c r="C235" s="414"/>
      <c r="D235" s="416"/>
      <c r="E235" s="241"/>
      <c r="F235" s="240"/>
      <c r="G235" s="247"/>
      <c r="H235" s="247"/>
      <c r="I235" s="418"/>
    </row>
    <row r="236" spans="3:9">
      <c r="C236" s="414"/>
      <c r="D236" s="416"/>
      <c r="E236" s="241"/>
      <c r="F236" s="240"/>
      <c r="G236" s="247"/>
      <c r="H236" s="247"/>
      <c r="I236" s="418"/>
    </row>
    <row r="237" spans="3:9">
      <c r="C237" s="414"/>
      <c r="D237" s="416"/>
      <c r="E237" s="241"/>
      <c r="F237" s="240"/>
      <c r="G237" s="247"/>
      <c r="H237" s="247"/>
      <c r="I237" s="418"/>
    </row>
    <row r="238" spans="3:9">
      <c r="C238" s="414"/>
      <c r="D238" s="416"/>
      <c r="E238" s="241"/>
      <c r="F238" s="240"/>
      <c r="G238" s="247"/>
      <c r="H238" s="247"/>
      <c r="I238" s="418"/>
    </row>
    <row r="239" spans="3:9">
      <c r="C239" s="414"/>
      <c r="D239" s="416"/>
      <c r="E239" s="241"/>
      <c r="F239" s="240"/>
      <c r="G239" s="247"/>
      <c r="H239" s="247"/>
      <c r="I239" s="418"/>
    </row>
    <row r="240" spans="3:9">
      <c r="C240" s="414"/>
      <c r="D240" s="416"/>
      <c r="E240" s="241"/>
      <c r="F240" s="247"/>
      <c r="G240" s="247"/>
      <c r="H240" s="247"/>
      <c r="I240" s="418"/>
    </row>
    <row r="241" spans="3:9">
      <c r="C241" s="414"/>
      <c r="D241" s="416"/>
      <c r="E241" s="241"/>
      <c r="F241" s="247"/>
      <c r="G241" s="247"/>
      <c r="H241" s="247"/>
      <c r="I241" s="418"/>
    </row>
    <row r="242" spans="3:9">
      <c r="C242" s="414"/>
      <c r="D242" s="416"/>
      <c r="E242" s="241"/>
      <c r="F242" s="247"/>
      <c r="G242" s="247"/>
      <c r="H242" s="247"/>
      <c r="I242" s="418"/>
    </row>
    <row r="243" spans="3:9">
      <c r="C243" s="414"/>
      <c r="D243" s="416"/>
      <c r="E243" s="241"/>
      <c r="F243" s="247"/>
      <c r="G243" s="247"/>
      <c r="H243" s="247"/>
      <c r="I243" s="418"/>
    </row>
    <row r="244" spans="3:9">
      <c r="C244" s="414"/>
      <c r="D244" s="416"/>
      <c r="E244" s="241"/>
      <c r="F244" s="247"/>
      <c r="G244" s="247"/>
      <c r="H244" s="247"/>
      <c r="I244" s="418"/>
    </row>
    <row r="245" spans="3:9">
      <c r="C245" s="414"/>
      <c r="D245" s="416"/>
      <c r="E245" s="241"/>
      <c r="F245" s="247"/>
      <c r="G245" s="247"/>
      <c r="H245" s="247"/>
      <c r="I245" s="418"/>
    </row>
    <row r="246" spans="3:9">
      <c r="C246" s="414"/>
      <c r="D246" s="416"/>
      <c r="E246" s="241"/>
      <c r="F246" s="247"/>
      <c r="G246" s="247"/>
      <c r="H246" s="247"/>
      <c r="I246" s="418"/>
    </row>
    <row r="247" spans="3:9">
      <c r="C247" s="414"/>
      <c r="D247" s="416"/>
      <c r="E247" s="241"/>
      <c r="F247" s="247"/>
      <c r="G247" s="247"/>
      <c r="H247" s="247"/>
      <c r="I247" s="418"/>
    </row>
    <row r="248" spans="3:9">
      <c r="C248" s="414"/>
      <c r="D248" s="416"/>
      <c r="E248" s="241"/>
      <c r="F248" s="247"/>
      <c r="G248" s="247"/>
      <c r="H248" s="247"/>
      <c r="I248" s="418"/>
    </row>
    <row r="249" spans="3:9">
      <c r="C249" s="414"/>
      <c r="D249" s="416"/>
      <c r="E249" s="241"/>
      <c r="F249" s="247"/>
      <c r="G249" s="247"/>
      <c r="H249" s="247"/>
      <c r="I249" s="418"/>
    </row>
    <row r="250" spans="3:9">
      <c r="C250" s="414"/>
      <c r="D250" s="416"/>
      <c r="E250" s="241"/>
      <c r="F250" s="247"/>
      <c r="G250" s="247"/>
      <c r="H250" s="247"/>
      <c r="I250" s="418"/>
    </row>
    <row r="251" spans="3:9">
      <c r="C251" s="414"/>
      <c r="D251" s="416"/>
      <c r="E251" s="241"/>
      <c r="F251" s="247"/>
      <c r="G251" s="247"/>
      <c r="H251" s="247"/>
      <c r="I251" s="418"/>
    </row>
    <row r="252" spans="3:9">
      <c r="C252" s="414"/>
      <c r="D252" s="416"/>
      <c r="E252" s="241"/>
      <c r="F252" s="247"/>
      <c r="G252" s="247"/>
      <c r="H252" s="247"/>
      <c r="I252" s="418"/>
    </row>
    <row r="253" spans="3:9">
      <c r="C253" s="414"/>
      <c r="D253" s="416"/>
      <c r="E253" s="241"/>
      <c r="F253" s="247"/>
      <c r="G253" s="247"/>
      <c r="H253" s="247"/>
      <c r="I253" s="418"/>
    </row>
    <row r="254" spans="3:9">
      <c r="C254" s="414"/>
      <c r="D254" s="416"/>
      <c r="E254" s="241"/>
      <c r="F254" s="247"/>
      <c r="G254" s="247"/>
      <c r="H254" s="247"/>
      <c r="I254" s="418"/>
    </row>
    <row r="255" spans="3:9">
      <c r="C255" s="414"/>
      <c r="D255" s="416"/>
      <c r="E255" s="241"/>
      <c r="F255" s="247"/>
      <c r="G255" s="247"/>
      <c r="H255" s="247"/>
      <c r="I255" s="418"/>
    </row>
    <row r="256" spans="3:9">
      <c r="C256" s="414"/>
      <c r="D256" s="416"/>
      <c r="E256" s="241"/>
      <c r="F256" s="247"/>
      <c r="G256" s="247"/>
      <c r="H256" s="247"/>
      <c r="I256" s="418"/>
    </row>
    <row r="257" spans="3:9">
      <c r="C257" s="414"/>
      <c r="D257" s="416"/>
      <c r="E257" s="241"/>
      <c r="F257" s="247"/>
      <c r="G257" s="247"/>
      <c r="H257" s="247"/>
      <c r="I257" s="418"/>
    </row>
    <row r="258" spans="3:9">
      <c r="C258" s="414"/>
      <c r="D258" s="416"/>
      <c r="E258" s="241"/>
      <c r="F258" s="247"/>
      <c r="G258" s="247"/>
      <c r="H258" s="247"/>
      <c r="I258" s="418"/>
    </row>
    <row r="259" spans="3:9">
      <c r="C259" s="414"/>
      <c r="D259" s="416"/>
      <c r="E259" s="241"/>
      <c r="F259" s="247"/>
      <c r="G259" s="247"/>
      <c r="H259" s="247"/>
      <c r="I259" s="418"/>
    </row>
    <row r="260" spans="3:9">
      <c r="C260" s="414"/>
      <c r="D260" s="416"/>
      <c r="E260" s="241"/>
      <c r="F260" s="247"/>
      <c r="G260" s="247"/>
      <c r="H260" s="247"/>
      <c r="I260" s="418"/>
    </row>
    <row r="261" spans="3:9">
      <c r="C261" s="414"/>
      <c r="D261" s="416"/>
      <c r="E261" s="241"/>
      <c r="F261" s="247"/>
      <c r="G261" s="247"/>
      <c r="H261" s="247"/>
      <c r="I261" s="418"/>
    </row>
    <row r="262" spans="3:9">
      <c r="C262" s="414"/>
      <c r="D262" s="416"/>
      <c r="E262" s="241"/>
      <c r="F262" s="247"/>
      <c r="G262" s="247"/>
      <c r="H262" s="247"/>
      <c r="I262" s="418"/>
    </row>
    <row r="263" spans="3:9">
      <c r="C263" s="414"/>
      <c r="D263" s="416"/>
      <c r="E263" s="241"/>
      <c r="F263" s="247"/>
      <c r="G263" s="247"/>
      <c r="H263" s="247"/>
      <c r="I263" s="418"/>
    </row>
    <row r="264" spans="3:9">
      <c r="C264" s="414"/>
      <c r="D264" s="416"/>
      <c r="E264" s="241"/>
      <c r="F264" s="247"/>
      <c r="G264" s="247"/>
      <c r="H264" s="247"/>
      <c r="I264" s="418"/>
    </row>
    <row r="265" spans="3:9">
      <c r="C265" s="414"/>
      <c r="D265" s="416"/>
      <c r="E265" s="241"/>
      <c r="F265" s="247"/>
      <c r="G265" s="247"/>
      <c r="H265" s="247"/>
      <c r="I265" s="418"/>
    </row>
    <row r="266" spans="3:9">
      <c r="C266" s="414"/>
      <c r="D266" s="416"/>
      <c r="E266" s="241"/>
      <c r="F266" s="247"/>
      <c r="G266" s="247"/>
      <c r="H266" s="247"/>
      <c r="I266" s="418"/>
    </row>
    <row r="267" spans="3:9">
      <c r="C267" s="414"/>
      <c r="D267" s="416"/>
      <c r="E267" s="241"/>
      <c r="F267" s="247"/>
      <c r="G267" s="247"/>
      <c r="H267" s="247"/>
      <c r="I267" s="418"/>
    </row>
    <row r="268" spans="3:9">
      <c r="C268" s="414"/>
      <c r="D268" s="416"/>
      <c r="E268" s="241"/>
      <c r="F268" s="247"/>
      <c r="G268" s="247"/>
      <c r="H268" s="247"/>
      <c r="I268" s="418"/>
    </row>
    <row r="269" spans="3:9">
      <c r="C269" s="414"/>
      <c r="D269" s="416"/>
      <c r="E269" s="241"/>
      <c r="F269" s="247"/>
      <c r="G269" s="247"/>
      <c r="H269" s="247"/>
      <c r="I269" s="418"/>
    </row>
    <row r="270" spans="3:9">
      <c r="C270" s="414"/>
      <c r="D270" s="416"/>
      <c r="E270" s="241"/>
      <c r="F270" s="247"/>
      <c r="G270" s="247"/>
      <c r="H270" s="247"/>
      <c r="I270" s="418"/>
    </row>
    <row r="271" spans="3:9">
      <c r="C271" s="414"/>
      <c r="D271" s="416"/>
      <c r="E271" s="241"/>
      <c r="F271" s="247"/>
      <c r="G271" s="247"/>
      <c r="H271" s="247"/>
      <c r="I271" s="418"/>
    </row>
    <row r="272" spans="3:9">
      <c r="C272" s="414"/>
      <c r="D272" s="416"/>
      <c r="E272" s="241"/>
      <c r="F272" s="247"/>
      <c r="G272" s="247"/>
      <c r="H272" s="247"/>
      <c r="I272" s="418"/>
    </row>
    <row r="273" spans="3:9">
      <c r="C273" s="414"/>
      <c r="D273" s="416"/>
      <c r="E273" s="241"/>
      <c r="F273" s="247"/>
      <c r="G273" s="247"/>
      <c r="H273" s="247"/>
      <c r="I273" s="418"/>
    </row>
    <row r="274" spans="3:9">
      <c r="C274" s="414"/>
      <c r="D274" s="416"/>
      <c r="E274" s="241"/>
      <c r="F274" s="247"/>
      <c r="G274" s="247"/>
      <c r="H274" s="247"/>
      <c r="I274" s="418"/>
    </row>
    <row r="275" spans="3:9">
      <c r="C275" s="414"/>
      <c r="D275" s="416"/>
      <c r="E275" s="241"/>
      <c r="F275" s="247"/>
      <c r="G275" s="247"/>
      <c r="H275" s="247"/>
      <c r="I275" s="418"/>
    </row>
    <row r="276" spans="3:9">
      <c r="C276" s="414"/>
      <c r="D276" s="416"/>
      <c r="E276" s="241"/>
      <c r="F276" s="247"/>
      <c r="G276" s="247"/>
      <c r="H276" s="247"/>
      <c r="I276" s="418"/>
    </row>
    <row r="277" spans="3:9">
      <c r="C277" s="414"/>
      <c r="D277" s="416"/>
      <c r="E277" s="241"/>
      <c r="F277" s="247"/>
      <c r="G277" s="247"/>
      <c r="H277" s="247"/>
      <c r="I277" s="418"/>
    </row>
    <row r="278" spans="3:9">
      <c r="C278" s="414"/>
      <c r="D278" s="416"/>
      <c r="E278" s="241"/>
      <c r="F278" s="247"/>
      <c r="G278" s="247"/>
      <c r="H278" s="247"/>
      <c r="I278" s="418"/>
    </row>
    <row r="279" spans="3:9">
      <c r="C279" s="414"/>
      <c r="D279" s="416"/>
      <c r="E279" s="241"/>
      <c r="F279" s="247"/>
      <c r="G279" s="247"/>
      <c r="H279" s="247"/>
      <c r="I279" s="418"/>
    </row>
    <row r="280" spans="3:9">
      <c r="C280" s="414"/>
      <c r="D280" s="416"/>
      <c r="E280" s="241"/>
      <c r="F280" s="247"/>
      <c r="G280" s="247"/>
      <c r="H280" s="247"/>
      <c r="I280" s="418"/>
    </row>
    <row r="281" spans="3:9">
      <c r="C281" s="414"/>
      <c r="D281" s="416"/>
      <c r="E281" s="241"/>
      <c r="F281" s="247"/>
      <c r="G281" s="247"/>
      <c r="H281" s="247"/>
      <c r="I281" s="418"/>
    </row>
    <row r="282" spans="3:9">
      <c r="C282" s="414"/>
      <c r="D282" s="416"/>
      <c r="E282" s="241"/>
      <c r="F282" s="247"/>
      <c r="G282" s="247"/>
      <c r="H282" s="247"/>
      <c r="I282" s="418"/>
    </row>
    <row r="283" spans="3:9">
      <c r="C283" s="414"/>
      <c r="D283" s="416"/>
      <c r="E283" s="241"/>
      <c r="F283" s="247"/>
      <c r="G283" s="247"/>
      <c r="H283" s="247"/>
      <c r="I283" s="418"/>
    </row>
    <row r="284" spans="3:9">
      <c r="C284" s="414"/>
      <c r="D284" s="416"/>
      <c r="E284" s="241"/>
      <c r="F284" s="247"/>
      <c r="G284" s="247"/>
      <c r="H284" s="247"/>
      <c r="I284" s="418"/>
    </row>
    <row r="285" spans="3:9">
      <c r="C285" s="414"/>
      <c r="D285" s="416"/>
      <c r="E285" s="241"/>
      <c r="F285" s="247"/>
      <c r="G285" s="247"/>
      <c r="H285" s="247"/>
      <c r="I285" s="418"/>
    </row>
    <row r="286" spans="3:9">
      <c r="C286" s="414"/>
      <c r="D286" s="416"/>
      <c r="E286" s="241"/>
      <c r="F286" s="247"/>
      <c r="G286" s="247"/>
      <c r="H286" s="247"/>
      <c r="I286" s="418"/>
    </row>
    <row r="287" spans="3:9">
      <c r="C287" s="414"/>
      <c r="D287" s="416"/>
      <c r="E287" s="241"/>
      <c r="F287" s="247"/>
      <c r="G287" s="247"/>
      <c r="H287" s="247"/>
      <c r="I287" s="418"/>
    </row>
    <row r="288" spans="3:9">
      <c r="C288" s="414"/>
      <c r="D288" s="416"/>
      <c r="E288" s="241"/>
      <c r="F288" s="247"/>
      <c r="G288" s="247"/>
      <c r="H288" s="247"/>
      <c r="I288" s="418"/>
    </row>
    <row r="289" spans="3:9">
      <c r="C289" s="414"/>
      <c r="D289" s="416"/>
      <c r="E289" s="241"/>
      <c r="F289" s="247"/>
      <c r="G289" s="247"/>
      <c r="H289" s="247"/>
      <c r="I289" s="418"/>
    </row>
    <row r="290" spans="3:9">
      <c r="C290" s="414"/>
      <c r="D290" s="416"/>
      <c r="E290" s="241"/>
      <c r="F290" s="247"/>
      <c r="G290" s="247"/>
      <c r="H290" s="247"/>
      <c r="I290" s="418"/>
    </row>
    <row r="291" spans="3:9">
      <c r="C291" s="414"/>
      <c r="D291" s="416"/>
      <c r="E291" s="241"/>
      <c r="F291" s="247"/>
      <c r="G291" s="247"/>
      <c r="H291" s="247"/>
      <c r="I291" s="418"/>
    </row>
    <row r="292" spans="3:9">
      <c r="C292" s="414"/>
      <c r="D292" s="416"/>
      <c r="E292" s="241"/>
      <c r="F292" s="247"/>
      <c r="G292" s="247"/>
      <c r="H292" s="247"/>
      <c r="I292" s="418"/>
    </row>
    <row r="293" spans="3:9">
      <c r="C293" s="414"/>
      <c r="D293" s="416"/>
      <c r="E293" s="241"/>
      <c r="F293" s="247"/>
      <c r="G293" s="247"/>
      <c r="H293" s="247"/>
      <c r="I293" s="418"/>
    </row>
    <row r="294" spans="3:9">
      <c r="C294" s="414"/>
      <c r="D294" s="416"/>
      <c r="E294" s="241"/>
      <c r="F294" s="247"/>
      <c r="G294" s="247"/>
      <c r="H294" s="247"/>
      <c r="I294" s="418"/>
    </row>
    <row r="295" spans="3:9">
      <c r="C295" s="414"/>
      <c r="D295" s="416"/>
      <c r="E295" s="241"/>
      <c r="F295" s="247"/>
      <c r="G295" s="247"/>
      <c r="H295" s="247"/>
      <c r="I295" s="418"/>
    </row>
    <row r="296" spans="3:9">
      <c r="C296" s="414"/>
      <c r="D296" s="416"/>
      <c r="E296" s="241"/>
      <c r="F296" s="247"/>
      <c r="G296" s="247"/>
      <c r="H296" s="247"/>
      <c r="I296" s="418"/>
    </row>
    <row r="297" spans="3:9">
      <c r="C297" s="414"/>
      <c r="D297" s="416"/>
      <c r="E297" s="241"/>
      <c r="F297" s="247"/>
      <c r="G297" s="247"/>
      <c r="H297" s="247"/>
      <c r="I297" s="418"/>
    </row>
    <row r="298" spans="3:9">
      <c r="C298" s="414"/>
      <c r="D298" s="416"/>
      <c r="E298" s="241"/>
      <c r="F298" s="247"/>
      <c r="G298" s="247"/>
      <c r="H298" s="247"/>
      <c r="I298" s="418"/>
    </row>
    <row r="299" spans="3:9">
      <c r="C299" s="414"/>
      <c r="D299" s="416"/>
      <c r="E299" s="241"/>
      <c r="F299" s="247"/>
      <c r="G299" s="247"/>
      <c r="H299" s="247"/>
      <c r="I299" s="418"/>
    </row>
    <row r="300" spans="3:9">
      <c r="C300" s="414"/>
      <c r="D300" s="416"/>
      <c r="E300" s="241"/>
      <c r="F300" s="247"/>
      <c r="G300" s="247"/>
      <c r="H300" s="247"/>
      <c r="I300" s="418"/>
    </row>
    <row r="301" spans="3:9">
      <c r="C301" s="414"/>
      <c r="D301" s="416"/>
      <c r="E301" s="241"/>
      <c r="F301" s="247"/>
      <c r="G301" s="247"/>
      <c r="H301" s="247"/>
      <c r="I301" s="418"/>
    </row>
    <row r="302" spans="3:9">
      <c r="C302" s="414"/>
      <c r="D302" s="416"/>
      <c r="E302" s="241"/>
      <c r="F302" s="247"/>
      <c r="G302" s="247"/>
      <c r="H302" s="247"/>
      <c r="I302" s="418"/>
    </row>
    <row r="303" spans="3:9">
      <c r="C303" s="414"/>
      <c r="D303" s="416"/>
      <c r="E303" s="241"/>
      <c r="F303" s="247"/>
      <c r="G303" s="247"/>
      <c r="H303" s="247"/>
      <c r="I303" s="418"/>
    </row>
    <row r="304" spans="3:9">
      <c r="C304" s="414"/>
      <c r="D304" s="416"/>
      <c r="E304" s="241"/>
      <c r="F304" s="247"/>
      <c r="G304" s="247"/>
      <c r="H304" s="247"/>
      <c r="I304" s="418"/>
    </row>
    <row r="305" spans="3:9">
      <c r="C305" s="414"/>
      <c r="D305" s="416"/>
      <c r="E305" s="241"/>
      <c r="F305" s="247"/>
      <c r="G305" s="247"/>
      <c r="H305" s="247"/>
      <c r="I305" s="418"/>
    </row>
    <row r="306" spans="3:9">
      <c r="C306" s="414"/>
      <c r="D306" s="416"/>
      <c r="E306" s="241"/>
      <c r="F306" s="247"/>
      <c r="G306" s="247"/>
      <c r="H306" s="247"/>
      <c r="I306" s="418"/>
    </row>
    <row r="307" spans="3:9">
      <c r="C307" s="414"/>
      <c r="D307" s="416"/>
      <c r="E307" s="241"/>
      <c r="F307" s="247"/>
      <c r="G307" s="247"/>
      <c r="H307" s="247"/>
      <c r="I307" s="418"/>
    </row>
    <row r="308" spans="3:9">
      <c r="C308" s="414"/>
      <c r="D308" s="416"/>
      <c r="E308" s="241"/>
      <c r="F308" s="247"/>
      <c r="G308" s="247"/>
      <c r="H308" s="247"/>
      <c r="I308" s="418"/>
    </row>
    <row r="309" spans="3:9">
      <c r="C309" s="414"/>
      <c r="D309" s="416"/>
      <c r="E309" s="241"/>
      <c r="F309" s="247"/>
      <c r="G309" s="247"/>
      <c r="H309" s="247"/>
      <c r="I309" s="418"/>
    </row>
    <row r="310" spans="3:9">
      <c r="C310" s="414"/>
      <c r="D310" s="416"/>
      <c r="E310" s="241"/>
      <c r="F310" s="247"/>
      <c r="G310" s="247"/>
      <c r="H310" s="247"/>
      <c r="I310" s="418"/>
    </row>
    <row r="311" spans="3:9">
      <c r="C311" s="414"/>
      <c r="D311" s="416"/>
      <c r="E311" s="241"/>
      <c r="F311" s="247"/>
      <c r="G311" s="247"/>
      <c r="H311" s="247"/>
      <c r="I311" s="418"/>
    </row>
    <row r="312" spans="3:9">
      <c r="C312" s="414"/>
      <c r="D312" s="416"/>
      <c r="E312" s="241"/>
      <c r="F312" s="247"/>
      <c r="G312" s="247"/>
      <c r="H312" s="247"/>
      <c r="I312" s="418"/>
    </row>
    <row r="313" spans="3:9">
      <c r="C313" s="414"/>
      <c r="D313" s="416"/>
      <c r="E313" s="241"/>
      <c r="F313" s="247"/>
      <c r="G313" s="247"/>
      <c r="H313" s="247"/>
      <c r="I313" s="418"/>
    </row>
    <row r="314" spans="3:9">
      <c r="C314" s="414"/>
      <c r="D314" s="416"/>
      <c r="E314" s="241"/>
      <c r="F314" s="247"/>
      <c r="G314" s="247"/>
      <c r="H314" s="247"/>
      <c r="I314" s="418"/>
    </row>
    <row r="315" spans="3:9">
      <c r="C315" s="414"/>
      <c r="D315" s="416"/>
      <c r="E315" s="241"/>
      <c r="F315" s="247"/>
      <c r="G315" s="247"/>
      <c r="H315" s="247"/>
      <c r="I315" s="418"/>
    </row>
    <row r="316" spans="3:9">
      <c r="C316" s="414"/>
      <c r="D316" s="416"/>
      <c r="E316" s="241"/>
      <c r="F316" s="247"/>
      <c r="G316" s="247"/>
      <c r="H316" s="247"/>
      <c r="I316" s="418"/>
    </row>
    <row r="317" spans="3:9">
      <c r="C317" s="414"/>
      <c r="D317" s="416"/>
      <c r="E317" s="241"/>
      <c r="F317" s="247"/>
      <c r="G317" s="247"/>
      <c r="H317" s="247"/>
      <c r="I317" s="418"/>
    </row>
    <row r="318" spans="3:9">
      <c r="C318" s="414"/>
      <c r="D318" s="416"/>
      <c r="E318" s="241"/>
      <c r="F318" s="247"/>
      <c r="G318" s="247"/>
      <c r="H318" s="247"/>
      <c r="I318" s="418"/>
    </row>
    <row r="319" spans="3:9">
      <c r="C319" s="414"/>
      <c r="D319" s="416"/>
      <c r="E319" s="241"/>
      <c r="F319" s="247"/>
      <c r="G319" s="247"/>
      <c r="H319" s="247"/>
      <c r="I319" s="418"/>
    </row>
    <row r="320" spans="3:9">
      <c r="C320" s="414"/>
      <c r="D320" s="416"/>
      <c r="E320" s="241"/>
      <c r="F320" s="247"/>
      <c r="G320" s="247"/>
      <c r="H320" s="247"/>
      <c r="I320" s="418"/>
    </row>
    <row r="321" spans="3:9">
      <c r="C321" s="414"/>
      <c r="D321" s="416"/>
      <c r="E321" s="241"/>
      <c r="F321" s="247"/>
      <c r="G321" s="247"/>
      <c r="H321" s="247"/>
      <c r="I321" s="418"/>
    </row>
    <row r="322" spans="3:9">
      <c r="C322" s="414"/>
      <c r="D322" s="416"/>
      <c r="E322" s="241"/>
      <c r="F322" s="247"/>
      <c r="G322" s="247"/>
      <c r="H322" s="247"/>
      <c r="I322" s="418"/>
    </row>
    <row r="323" spans="3:9">
      <c r="C323" s="414"/>
      <c r="D323" s="416"/>
      <c r="E323" s="241"/>
      <c r="F323" s="247"/>
      <c r="G323" s="247"/>
      <c r="H323" s="247"/>
      <c r="I323" s="418"/>
    </row>
    <row r="324" spans="3:9">
      <c r="C324" s="414"/>
      <c r="D324" s="416"/>
      <c r="E324" s="241"/>
      <c r="F324" s="247"/>
      <c r="G324" s="247"/>
      <c r="H324" s="247"/>
      <c r="I324" s="418"/>
    </row>
    <row r="325" spans="3:9">
      <c r="C325" s="414"/>
      <c r="D325" s="416"/>
      <c r="E325" s="241"/>
      <c r="F325" s="247"/>
      <c r="G325" s="247"/>
      <c r="H325" s="247"/>
      <c r="I325" s="418"/>
    </row>
    <row r="326" spans="3:9">
      <c r="C326" s="414"/>
      <c r="D326" s="416"/>
      <c r="E326" s="241"/>
      <c r="F326" s="247"/>
      <c r="G326" s="247"/>
      <c r="H326" s="247"/>
      <c r="I326" s="418"/>
    </row>
    <row r="327" spans="3:9">
      <c r="C327" s="414"/>
      <c r="D327" s="416"/>
      <c r="E327" s="241"/>
      <c r="F327" s="247"/>
      <c r="G327" s="247"/>
      <c r="H327" s="247"/>
      <c r="I327" s="418"/>
    </row>
    <row r="328" spans="3:9">
      <c r="C328" s="414"/>
      <c r="D328" s="416"/>
      <c r="E328" s="241"/>
      <c r="F328" s="247"/>
      <c r="G328" s="247"/>
      <c r="H328" s="247"/>
      <c r="I328" s="418"/>
    </row>
    <row r="329" spans="3:9">
      <c r="C329" s="414"/>
      <c r="D329" s="416"/>
      <c r="E329" s="241"/>
      <c r="F329" s="247"/>
      <c r="G329" s="247"/>
      <c r="H329" s="247"/>
      <c r="I329" s="418"/>
    </row>
    <row r="330" spans="3:9">
      <c r="C330" s="414"/>
      <c r="D330" s="416"/>
      <c r="E330" s="241"/>
      <c r="F330" s="247"/>
      <c r="G330" s="247"/>
      <c r="H330" s="247"/>
      <c r="I330" s="418"/>
    </row>
    <row r="331" spans="3:9">
      <c r="C331" s="414"/>
      <c r="D331" s="416"/>
      <c r="E331" s="241"/>
      <c r="F331" s="247"/>
      <c r="G331" s="247"/>
      <c r="H331" s="247"/>
      <c r="I331" s="418"/>
    </row>
    <row r="332" spans="3:9">
      <c r="C332" s="414"/>
      <c r="D332" s="416"/>
      <c r="E332" s="241"/>
      <c r="F332" s="247"/>
      <c r="G332" s="247"/>
      <c r="H332" s="247"/>
      <c r="I332" s="418"/>
    </row>
    <row r="333" spans="3:9">
      <c r="C333" s="414"/>
      <c r="D333" s="416"/>
      <c r="E333" s="241"/>
      <c r="F333" s="247"/>
      <c r="G333" s="247"/>
      <c r="H333" s="247"/>
      <c r="I333" s="418"/>
    </row>
    <row r="334" spans="3:9">
      <c r="C334" s="414"/>
      <c r="D334" s="416"/>
      <c r="E334" s="241"/>
      <c r="F334" s="247"/>
      <c r="G334" s="247"/>
      <c r="H334" s="247"/>
      <c r="I334" s="418"/>
    </row>
    <row r="335" spans="3:9">
      <c r="C335" s="414"/>
      <c r="D335" s="416"/>
      <c r="E335" s="241"/>
      <c r="F335" s="247"/>
      <c r="G335" s="247"/>
      <c r="H335" s="247"/>
      <c r="I335" s="418"/>
    </row>
    <row r="336" spans="3:9">
      <c r="C336" s="414"/>
      <c r="D336" s="416"/>
      <c r="E336" s="241"/>
      <c r="F336" s="247"/>
      <c r="G336" s="247"/>
      <c r="H336" s="247"/>
      <c r="I336" s="418"/>
    </row>
    <row r="337" spans="3:9">
      <c r="C337" s="414"/>
      <c r="D337" s="416"/>
      <c r="E337" s="241"/>
      <c r="F337" s="247"/>
      <c r="G337" s="247"/>
      <c r="H337" s="247"/>
      <c r="I337" s="418"/>
    </row>
    <row r="338" spans="3:9">
      <c r="C338" s="414"/>
      <c r="D338" s="416"/>
      <c r="E338" s="241"/>
      <c r="F338" s="247"/>
      <c r="G338" s="247"/>
      <c r="H338" s="247"/>
      <c r="I338" s="418"/>
    </row>
    <row r="339" spans="3:9">
      <c r="C339" s="414"/>
      <c r="D339" s="416"/>
      <c r="E339" s="241"/>
      <c r="F339" s="247"/>
      <c r="G339" s="247"/>
      <c r="H339" s="247"/>
      <c r="I339" s="418"/>
    </row>
    <row r="340" spans="3:9">
      <c r="C340" s="414"/>
      <c r="D340" s="416"/>
      <c r="E340" s="241"/>
      <c r="F340" s="247"/>
      <c r="G340" s="247"/>
      <c r="H340" s="247"/>
      <c r="I340" s="418"/>
    </row>
    <row r="341" spans="3:9">
      <c r="C341" s="414"/>
      <c r="D341" s="416"/>
      <c r="E341" s="241"/>
      <c r="F341" s="247"/>
      <c r="G341" s="247"/>
      <c r="H341" s="247"/>
      <c r="I341" s="418"/>
    </row>
    <row r="342" spans="3:9">
      <c r="C342" s="414"/>
      <c r="D342" s="416"/>
      <c r="E342" s="241"/>
      <c r="F342" s="247"/>
      <c r="G342" s="247"/>
      <c r="H342" s="247"/>
      <c r="I342" s="418"/>
    </row>
    <row r="343" spans="3:9">
      <c r="C343" s="414"/>
      <c r="D343" s="416"/>
      <c r="E343" s="241"/>
      <c r="F343" s="247"/>
      <c r="G343" s="247"/>
      <c r="H343" s="247"/>
      <c r="I343" s="418"/>
    </row>
    <row r="344" spans="3:9">
      <c r="C344" s="414"/>
      <c r="D344" s="416"/>
      <c r="E344" s="241"/>
      <c r="F344" s="247"/>
      <c r="G344" s="247"/>
      <c r="H344" s="247"/>
      <c r="I344" s="418"/>
    </row>
    <row r="345" spans="3:9">
      <c r="C345" s="414"/>
      <c r="D345" s="416"/>
      <c r="E345" s="241"/>
      <c r="F345" s="247"/>
      <c r="G345" s="247"/>
      <c r="H345" s="247"/>
      <c r="I345" s="421"/>
    </row>
    <row r="346" spans="3:9">
      <c r="C346" s="414"/>
      <c r="D346" s="416"/>
      <c r="E346" s="241"/>
      <c r="F346" s="247"/>
      <c r="G346" s="247"/>
      <c r="H346" s="247"/>
      <c r="I346" s="421"/>
    </row>
    <row r="347" spans="3:9">
      <c r="C347" s="414"/>
      <c r="D347" s="416"/>
      <c r="E347" s="241"/>
      <c r="F347" s="247"/>
      <c r="G347" s="247"/>
      <c r="H347" s="247"/>
      <c r="I347" s="421"/>
    </row>
    <row r="348" spans="3:9">
      <c r="C348" s="414"/>
      <c r="D348" s="416"/>
      <c r="E348" s="241"/>
      <c r="F348" s="247"/>
      <c r="G348" s="247"/>
      <c r="H348" s="247"/>
      <c r="I348" s="421"/>
    </row>
    <row r="349" spans="3:9">
      <c r="C349" s="414"/>
      <c r="D349" s="416"/>
      <c r="E349" s="241"/>
      <c r="F349" s="247"/>
      <c r="G349" s="247"/>
      <c r="H349" s="247"/>
      <c r="I349" s="421"/>
    </row>
    <row r="350" spans="3:9">
      <c r="C350" s="414"/>
      <c r="D350" s="416"/>
      <c r="E350" s="241"/>
      <c r="F350" s="247"/>
      <c r="G350" s="247"/>
      <c r="H350" s="247"/>
      <c r="I350" s="421"/>
    </row>
    <row r="351" spans="3:9">
      <c r="C351" s="414"/>
      <c r="D351" s="416"/>
      <c r="E351" s="241"/>
      <c r="F351" s="247"/>
      <c r="G351" s="247"/>
      <c r="H351" s="247"/>
      <c r="I351" s="421"/>
    </row>
    <row r="352" spans="3:9">
      <c r="C352" s="414"/>
      <c r="D352" s="416"/>
      <c r="E352" s="241"/>
      <c r="F352" s="247"/>
      <c r="G352" s="247"/>
      <c r="H352" s="247"/>
      <c r="I352" s="421"/>
    </row>
    <row r="353" spans="3:9">
      <c r="C353" s="414"/>
      <c r="D353" s="416"/>
      <c r="E353" s="241"/>
      <c r="F353" s="247"/>
      <c r="G353" s="247"/>
      <c r="H353" s="247"/>
      <c r="I353" s="421"/>
    </row>
    <row r="354" spans="3:9">
      <c r="C354" s="414"/>
      <c r="D354" s="416"/>
      <c r="E354" s="241"/>
      <c r="F354" s="247"/>
      <c r="G354" s="247"/>
      <c r="H354" s="247"/>
      <c r="I354" s="421"/>
    </row>
    <row r="355" spans="3:9">
      <c r="C355" s="414"/>
      <c r="D355" s="416"/>
      <c r="E355" s="241"/>
      <c r="F355" s="247"/>
      <c r="G355" s="247"/>
      <c r="H355" s="247"/>
      <c r="I355" s="421"/>
    </row>
    <row r="356" spans="3:9">
      <c r="C356" s="414"/>
      <c r="D356" s="416"/>
      <c r="E356" s="241"/>
      <c r="F356" s="247"/>
      <c r="G356" s="247"/>
      <c r="H356" s="247"/>
      <c r="I356" s="421"/>
    </row>
    <row r="357" spans="3:9">
      <c r="C357" s="414"/>
      <c r="D357" s="416"/>
      <c r="E357" s="241"/>
      <c r="F357" s="247"/>
      <c r="G357" s="247"/>
      <c r="H357" s="247"/>
      <c r="I357" s="421"/>
    </row>
    <row r="358" spans="3:9">
      <c r="C358" s="414"/>
      <c r="D358" s="416"/>
      <c r="E358" s="241"/>
      <c r="F358" s="247"/>
      <c r="G358" s="247"/>
      <c r="H358" s="247"/>
      <c r="I358" s="421"/>
    </row>
    <row r="359" spans="3:9">
      <c r="C359" s="414"/>
      <c r="D359" s="416"/>
      <c r="E359" s="241"/>
      <c r="F359" s="247"/>
      <c r="G359" s="247"/>
      <c r="H359" s="247"/>
      <c r="I359" s="421"/>
    </row>
    <row r="360" spans="3:9">
      <c r="C360" s="414"/>
      <c r="D360" s="416"/>
      <c r="E360" s="241"/>
      <c r="F360" s="247"/>
      <c r="G360" s="247"/>
      <c r="H360" s="247"/>
      <c r="I360" s="421"/>
    </row>
    <row r="361" spans="3:9">
      <c r="C361" s="414"/>
      <c r="D361" s="416"/>
      <c r="E361" s="241"/>
      <c r="F361" s="247"/>
      <c r="G361" s="247"/>
      <c r="H361" s="247"/>
      <c r="I361" s="421"/>
    </row>
    <row r="362" spans="3:9">
      <c r="C362" s="414"/>
      <c r="D362" s="416"/>
      <c r="E362" s="241"/>
      <c r="F362" s="247"/>
      <c r="G362" s="247"/>
      <c r="H362" s="247"/>
      <c r="I362" s="421"/>
    </row>
    <row r="363" spans="3:9">
      <c r="C363" s="414"/>
      <c r="D363" s="416"/>
      <c r="E363" s="241"/>
      <c r="F363" s="247"/>
      <c r="G363" s="247"/>
      <c r="H363" s="247"/>
      <c r="I363" s="421"/>
    </row>
    <row r="364" spans="3:9">
      <c r="C364" s="414"/>
      <c r="D364" s="416"/>
      <c r="E364" s="241"/>
      <c r="F364" s="247"/>
      <c r="G364" s="247"/>
      <c r="H364" s="247"/>
      <c r="I364" s="421"/>
    </row>
    <row r="365" spans="3:9">
      <c r="C365" s="414"/>
      <c r="D365" s="416"/>
      <c r="E365" s="241"/>
      <c r="F365" s="247"/>
      <c r="G365" s="247"/>
      <c r="H365" s="247"/>
      <c r="I365" s="421"/>
    </row>
    <row r="366" spans="3:9">
      <c r="C366" s="414"/>
      <c r="D366" s="416"/>
      <c r="E366" s="241"/>
      <c r="F366" s="247"/>
      <c r="G366" s="247"/>
      <c r="H366" s="247"/>
      <c r="I366" s="421"/>
    </row>
    <row r="367" spans="3:9">
      <c r="C367" s="414"/>
      <c r="D367" s="416"/>
      <c r="E367" s="241"/>
      <c r="F367" s="247"/>
      <c r="G367" s="247"/>
      <c r="H367" s="247"/>
      <c r="I367" s="421"/>
    </row>
    <row r="368" spans="3:9">
      <c r="C368" s="414"/>
      <c r="D368" s="416"/>
      <c r="E368" s="241"/>
      <c r="F368" s="247"/>
      <c r="G368" s="247"/>
      <c r="H368" s="247"/>
      <c r="I368" s="421"/>
    </row>
    <row r="369" spans="3:9">
      <c r="C369" s="414"/>
      <c r="D369" s="416"/>
      <c r="E369" s="241"/>
      <c r="F369" s="247"/>
      <c r="G369" s="247"/>
      <c r="H369" s="247"/>
      <c r="I369" s="421"/>
    </row>
    <row r="370" spans="3:9">
      <c r="C370" s="414"/>
      <c r="D370" s="416"/>
      <c r="E370" s="241"/>
      <c r="F370" s="247"/>
      <c r="G370" s="247"/>
      <c r="H370" s="247"/>
      <c r="I370" s="421"/>
    </row>
    <row r="371" spans="3:9">
      <c r="C371" s="414"/>
      <c r="D371" s="416"/>
      <c r="E371" s="241"/>
      <c r="F371" s="247"/>
      <c r="G371" s="247"/>
      <c r="H371" s="247"/>
      <c r="I371" s="421"/>
    </row>
    <row r="372" spans="3:9">
      <c r="C372" s="414"/>
      <c r="D372" s="416"/>
      <c r="E372" s="241"/>
      <c r="F372" s="247"/>
      <c r="G372" s="247"/>
      <c r="H372" s="247"/>
      <c r="I372" s="421"/>
    </row>
    <row r="373" spans="3:9">
      <c r="C373" s="414"/>
      <c r="D373" s="416"/>
      <c r="E373" s="241"/>
      <c r="F373" s="247"/>
      <c r="G373" s="247"/>
      <c r="H373" s="247"/>
      <c r="I373" s="421"/>
    </row>
    <row r="374" spans="3:9">
      <c r="C374" s="414"/>
      <c r="D374" s="416"/>
      <c r="E374" s="241"/>
      <c r="F374" s="247"/>
      <c r="G374" s="247"/>
      <c r="H374" s="247"/>
      <c r="I374" s="421"/>
    </row>
    <row r="375" spans="3:9">
      <c r="C375" s="414"/>
      <c r="D375" s="416"/>
      <c r="E375" s="241"/>
      <c r="F375" s="247"/>
      <c r="G375" s="247"/>
      <c r="H375" s="247"/>
      <c r="I375" s="421"/>
    </row>
    <row r="376" spans="3:9">
      <c r="C376" s="414"/>
      <c r="D376" s="416"/>
      <c r="E376" s="241"/>
      <c r="F376" s="247"/>
      <c r="G376" s="247"/>
      <c r="H376" s="247"/>
      <c r="I376" s="421"/>
    </row>
    <row r="377" spans="3:9">
      <c r="C377" s="414"/>
      <c r="D377" s="416"/>
      <c r="E377" s="241"/>
      <c r="F377" s="247"/>
      <c r="G377" s="247"/>
      <c r="H377" s="247"/>
      <c r="I377" s="421"/>
    </row>
    <row r="378" spans="3:9">
      <c r="C378" s="414"/>
      <c r="D378" s="416"/>
      <c r="E378" s="241"/>
      <c r="F378" s="247"/>
      <c r="G378" s="247"/>
      <c r="H378" s="247"/>
      <c r="I378" s="421"/>
    </row>
    <row r="379" spans="3:9">
      <c r="C379" s="414"/>
      <c r="D379" s="416"/>
      <c r="E379" s="241"/>
      <c r="F379" s="247"/>
      <c r="G379" s="247"/>
      <c r="H379" s="247"/>
      <c r="I379" s="421"/>
    </row>
    <row r="380" spans="3:9">
      <c r="C380" s="414"/>
      <c r="D380" s="416"/>
      <c r="E380" s="241"/>
      <c r="F380" s="247"/>
      <c r="G380" s="247"/>
      <c r="H380" s="247"/>
      <c r="I380" s="421"/>
    </row>
    <row r="381" spans="3:9">
      <c r="C381" s="414"/>
      <c r="D381" s="416"/>
      <c r="E381" s="241"/>
      <c r="F381" s="247"/>
      <c r="G381" s="247"/>
      <c r="H381" s="247"/>
      <c r="I381" s="421"/>
    </row>
    <row r="382" spans="3:9">
      <c r="C382" s="414"/>
      <c r="D382" s="416"/>
      <c r="E382" s="241"/>
      <c r="F382" s="247"/>
      <c r="G382" s="247"/>
      <c r="H382" s="247"/>
      <c r="I382" s="421"/>
    </row>
    <row r="383" spans="3:9">
      <c r="C383" s="414"/>
      <c r="D383" s="416"/>
      <c r="E383" s="241"/>
      <c r="F383" s="247"/>
      <c r="G383" s="247"/>
      <c r="H383" s="247"/>
      <c r="I383" s="421"/>
    </row>
    <row r="384" spans="3:9">
      <c r="C384" s="414"/>
      <c r="D384" s="416"/>
      <c r="E384" s="241"/>
      <c r="F384" s="247"/>
      <c r="G384" s="247"/>
      <c r="H384" s="247"/>
      <c r="I384" s="421"/>
    </row>
    <row r="385" spans="3:9">
      <c r="C385" s="414"/>
      <c r="D385" s="416"/>
      <c r="E385" s="241"/>
      <c r="F385" s="247"/>
      <c r="G385" s="247"/>
      <c r="H385" s="247"/>
      <c r="I385" s="421"/>
    </row>
    <row r="386" spans="3:9">
      <c r="C386" s="414"/>
      <c r="D386" s="416"/>
      <c r="E386" s="241"/>
      <c r="F386" s="247"/>
      <c r="G386" s="247"/>
      <c r="H386" s="247"/>
      <c r="I386" s="421"/>
    </row>
    <row r="387" spans="3:9">
      <c r="C387" s="414"/>
      <c r="D387" s="416"/>
      <c r="E387" s="241"/>
      <c r="F387" s="247"/>
      <c r="G387" s="247"/>
      <c r="H387" s="247"/>
      <c r="I387" s="421"/>
    </row>
    <row r="388" spans="3:9">
      <c r="C388" s="414"/>
      <c r="D388" s="416"/>
      <c r="E388" s="241"/>
      <c r="F388" s="247"/>
      <c r="G388" s="247"/>
      <c r="H388" s="247"/>
      <c r="I388" s="421"/>
    </row>
    <row r="389" spans="3:9">
      <c r="C389" s="414"/>
      <c r="D389" s="416"/>
      <c r="E389" s="241"/>
      <c r="F389" s="247"/>
      <c r="G389" s="247"/>
      <c r="H389" s="247"/>
      <c r="I389" s="421"/>
    </row>
    <row r="390" spans="3:9">
      <c r="C390" s="414"/>
      <c r="D390" s="416"/>
      <c r="E390" s="241"/>
      <c r="F390" s="247"/>
      <c r="G390" s="247"/>
      <c r="H390" s="247"/>
      <c r="I390" s="421"/>
    </row>
    <row r="391" spans="3:9">
      <c r="C391" s="414"/>
      <c r="D391" s="416"/>
      <c r="E391" s="241"/>
      <c r="F391" s="247"/>
      <c r="G391" s="247"/>
      <c r="H391" s="247"/>
      <c r="I391" s="421"/>
    </row>
    <row r="392" spans="3:9">
      <c r="C392" s="414"/>
      <c r="D392" s="416"/>
      <c r="E392" s="241"/>
      <c r="F392" s="247"/>
      <c r="G392" s="247"/>
      <c r="H392" s="247"/>
      <c r="I392" s="421"/>
    </row>
    <row r="393" spans="3:9">
      <c r="C393" s="414"/>
      <c r="D393" s="416"/>
      <c r="E393" s="241"/>
      <c r="F393" s="247"/>
      <c r="G393" s="247"/>
      <c r="H393" s="247"/>
      <c r="I393" s="421"/>
    </row>
    <row r="394" spans="3:9">
      <c r="C394" s="414"/>
      <c r="D394" s="416"/>
      <c r="E394" s="241"/>
      <c r="F394" s="247"/>
      <c r="G394" s="247"/>
      <c r="H394" s="247"/>
      <c r="I394" s="421"/>
    </row>
    <row r="395" spans="3:9">
      <c r="C395" s="414"/>
      <c r="D395" s="416"/>
      <c r="E395" s="241"/>
      <c r="F395" s="247"/>
      <c r="G395" s="247"/>
      <c r="H395" s="247"/>
      <c r="I395" s="421"/>
    </row>
    <row r="396" spans="3:9">
      <c r="C396" s="414"/>
      <c r="D396" s="416"/>
      <c r="E396" s="241"/>
      <c r="F396" s="247"/>
      <c r="G396" s="247"/>
      <c r="H396" s="247"/>
      <c r="I396" s="421"/>
    </row>
    <row r="397" spans="3:9">
      <c r="C397" s="414"/>
      <c r="D397" s="416"/>
      <c r="E397" s="241"/>
      <c r="F397" s="247"/>
      <c r="G397" s="247"/>
      <c r="H397" s="247"/>
      <c r="I397" s="421"/>
    </row>
    <row r="398" spans="3:9">
      <c r="C398" s="414"/>
      <c r="D398" s="416"/>
      <c r="E398" s="241"/>
      <c r="F398" s="247"/>
      <c r="G398" s="247"/>
      <c r="H398" s="247"/>
      <c r="I398" s="421"/>
    </row>
    <row r="399" spans="3:9">
      <c r="C399" s="414"/>
      <c r="D399" s="416"/>
      <c r="E399" s="241"/>
      <c r="F399" s="247"/>
      <c r="G399" s="247"/>
      <c r="H399" s="247"/>
      <c r="I399" s="421"/>
    </row>
    <row r="400" spans="3:9">
      <c r="C400" s="414"/>
      <c r="D400" s="416"/>
      <c r="E400" s="241"/>
      <c r="F400" s="247"/>
      <c r="G400" s="247"/>
      <c r="H400" s="247"/>
      <c r="I400" s="421"/>
    </row>
    <row r="401" spans="3:9">
      <c r="C401" s="414"/>
      <c r="D401" s="416"/>
      <c r="E401" s="241"/>
      <c r="F401" s="247"/>
      <c r="G401" s="247"/>
      <c r="H401" s="247"/>
      <c r="I401" s="421"/>
    </row>
    <row r="402" spans="3:9">
      <c r="C402" s="414"/>
      <c r="D402" s="416"/>
      <c r="E402" s="241"/>
      <c r="F402" s="247"/>
      <c r="G402" s="247"/>
      <c r="H402" s="247"/>
      <c r="I402" s="421"/>
    </row>
    <row r="403" spans="3:9">
      <c r="C403" s="414"/>
      <c r="D403" s="416"/>
      <c r="E403" s="241"/>
      <c r="F403" s="247"/>
      <c r="G403" s="247"/>
      <c r="H403" s="247"/>
      <c r="I403" s="421"/>
    </row>
    <row r="404" spans="3:9">
      <c r="C404" s="414"/>
      <c r="D404" s="416"/>
      <c r="E404" s="241"/>
      <c r="F404" s="247"/>
      <c r="G404" s="247"/>
      <c r="H404" s="247"/>
      <c r="I404" s="421"/>
    </row>
    <row r="405" spans="3:9">
      <c r="C405" s="414"/>
      <c r="D405" s="416"/>
      <c r="E405" s="241"/>
      <c r="F405" s="247"/>
      <c r="G405" s="247"/>
      <c r="H405" s="247"/>
      <c r="I405" s="421"/>
    </row>
    <row r="406" spans="3:9">
      <c r="C406" s="414"/>
      <c r="D406" s="416"/>
      <c r="E406" s="241"/>
      <c r="F406" s="247"/>
      <c r="G406" s="247"/>
      <c r="H406" s="247"/>
      <c r="I406" s="421"/>
    </row>
    <row r="407" spans="3:9">
      <c r="C407" s="414"/>
      <c r="D407" s="416"/>
      <c r="E407" s="241"/>
      <c r="F407" s="247"/>
      <c r="G407" s="247"/>
      <c r="H407" s="247"/>
      <c r="I407" s="421"/>
    </row>
    <row r="408" spans="3:9">
      <c r="C408" s="414"/>
      <c r="D408" s="416"/>
      <c r="E408" s="241"/>
      <c r="F408" s="247"/>
      <c r="G408" s="247"/>
      <c r="H408" s="247"/>
      <c r="I408" s="421"/>
    </row>
    <row r="409" spans="3:9">
      <c r="C409" s="414"/>
      <c r="D409" s="416"/>
      <c r="E409" s="241"/>
      <c r="F409" s="247"/>
      <c r="G409" s="247"/>
      <c r="H409" s="247"/>
      <c r="I409" s="421"/>
    </row>
    <row r="410" spans="3:9">
      <c r="C410" s="414"/>
      <c r="D410" s="416"/>
      <c r="E410" s="241"/>
      <c r="F410" s="247"/>
      <c r="G410" s="247"/>
      <c r="H410" s="247"/>
      <c r="I410" s="421"/>
    </row>
    <row r="411" spans="3:9">
      <c r="C411" s="414"/>
      <c r="D411" s="416"/>
      <c r="E411" s="241"/>
      <c r="F411" s="247"/>
      <c r="G411" s="247"/>
      <c r="H411" s="247"/>
      <c r="I411" s="421"/>
    </row>
    <row r="412" spans="3:9">
      <c r="C412" s="414"/>
      <c r="D412" s="416"/>
      <c r="E412" s="241"/>
      <c r="F412" s="247"/>
      <c r="G412" s="247"/>
      <c r="H412" s="247"/>
      <c r="I412" s="421"/>
    </row>
    <row r="413" spans="3:9">
      <c r="C413" s="414"/>
      <c r="D413" s="416"/>
      <c r="E413" s="241"/>
      <c r="F413" s="247"/>
      <c r="G413" s="247"/>
      <c r="H413" s="247"/>
      <c r="I413" s="421"/>
    </row>
    <row r="414" spans="3:9">
      <c r="C414" s="414"/>
      <c r="D414" s="416"/>
      <c r="E414" s="241"/>
      <c r="F414" s="247"/>
      <c r="G414" s="247"/>
      <c r="H414" s="247"/>
      <c r="I414" s="421"/>
    </row>
    <row r="415" spans="3:9">
      <c r="C415" s="414"/>
      <c r="D415" s="416"/>
      <c r="E415" s="241"/>
      <c r="F415" s="247"/>
      <c r="G415" s="247"/>
      <c r="H415" s="247"/>
      <c r="I415" s="421"/>
    </row>
    <row r="416" spans="3:9">
      <c r="C416" s="414"/>
      <c r="D416" s="416"/>
      <c r="E416" s="241"/>
      <c r="F416" s="247"/>
      <c r="G416" s="247"/>
      <c r="H416" s="247"/>
      <c r="I416" s="421"/>
    </row>
    <row r="417" spans="3:9">
      <c r="C417" s="414"/>
      <c r="D417" s="416"/>
      <c r="E417" s="241"/>
      <c r="F417" s="247"/>
      <c r="G417" s="247"/>
      <c r="H417" s="247"/>
      <c r="I417" s="421"/>
    </row>
    <row r="418" spans="3:9">
      <c r="C418" s="414"/>
      <c r="D418" s="416"/>
      <c r="E418" s="241"/>
      <c r="F418" s="247"/>
      <c r="G418" s="247"/>
      <c r="H418" s="247"/>
      <c r="I418" s="421"/>
    </row>
    <row r="419" spans="3:9">
      <c r="C419" s="414"/>
      <c r="D419" s="416"/>
      <c r="E419" s="241"/>
      <c r="F419" s="247"/>
      <c r="G419" s="247"/>
      <c r="H419" s="247"/>
      <c r="I419" s="421"/>
    </row>
    <row r="420" spans="3:9">
      <c r="C420" s="414"/>
      <c r="D420" s="416"/>
      <c r="E420" s="241"/>
      <c r="F420" s="247"/>
      <c r="G420" s="247"/>
      <c r="H420" s="247"/>
      <c r="I420" s="421"/>
    </row>
    <row r="421" spans="3:9">
      <c r="C421" s="414"/>
      <c r="D421" s="416"/>
      <c r="E421" s="241"/>
      <c r="F421" s="247"/>
      <c r="G421" s="247"/>
      <c r="H421" s="247"/>
      <c r="I421" s="421"/>
    </row>
    <row r="422" spans="3:9">
      <c r="C422" s="414"/>
      <c r="D422" s="416"/>
      <c r="E422" s="241"/>
      <c r="F422" s="247"/>
      <c r="G422" s="247"/>
      <c r="H422" s="247"/>
      <c r="I422" s="421"/>
    </row>
    <row r="423" spans="3:9">
      <c r="C423" s="414"/>
      <c r="D423" s="416"/>
      <c r="E423" s="241"/>
      <c r="F423" s="247"/>
      <c r="G423" s="247"/>
      <c r="H423" s="247"/>
      <c r="I423" s="421"/>
    </row>
    <row r="424" spans="3:9">
      <c r="C424" s="414"/>
      <c r="D424" s="416"/>
      <c r="E424" s="241"/>
      <c r="F424" s="247"/>
      <c r="G424" s="247"/>
      <c r="H424" s="247"/>
      <c r="I424" s="421"/>
    </row>
    <row r="425" spans="3:9">
      <c r="C425" s="414"/>
      <c r="D425" s="416"/>
      <c r="E425" s="241"/>
      <c r="F425" s="247"/>
      <c r="G425" s="247"/>
      <c r="H425" s="247"/>
      <c r="I425" s="421"/>
    </row>
    <row r="426" spans="3:9">
      <c r="C426" s="414"/>
      <c r="D426" s="416"/>
      <c r="E426" s="241"/>
      <c r="F426" s="247"/>
      <c r="G426" s="247"/>
      <c r="H426" s="247"/>
      <c r="I426" s="421"/>
    </row>
    <row r="427" spans="3:9">
      <c r="C427" s="414"/>
      <c r="D427" s="416"/>
      <c r="E427" s="241"/>
      <c r="F427" s="247"/>
      <c r="G427" s="247"/>
      <c r="H427" s="247"/>
      <c r="I427" s="421"/>
    </row>
    <row r="428" spans="3:9">
      <c r="C428" s="414"/>
      <c r="D428" s="416"/>
      <c r="E428" s="241"/>
      <c r="F428" s="247"/>
      <c r="G428" s="247"/>
      <c r="H428" s="247"/>
      <c r="I428" s="421"/>
    </row>
    <row r="429" spans="3:9">
      <c r="C429" s="414"/>
      <c r="D429" s="416"/>
      <c r="E429" s="241"/>
      <c r="F429" s="247"/>
      <c r="G429" s="247"/>
      <c r="H429" s="247"/>
      <c r="I429" s="421"/>
    </row>
    <row r="430" spans="3:9">
      <c r="C430" s="414"/>
      <c r="D430" s="416"/>
      <c r="E430" s="241"/>
      <c r="F430" s="247"/>
      <c r="G430" s="247"/>
      <c r="H430" s="247"/>
      <c r="I430" s="421"/>
    </row>
    <row r="431" spans="3:9">
      <c r="C431" s="414"/>
      <c r="D431" s="416"/>
      <c r="E431" s="241"/>
      <c r="F431" s="247"/>
      <c r="G431" s="247"/>
      <c r="H431" s="247"/>
      <c r="I431" s="421"/>
    </row>
    <row r="432" spans="3:9">
      <c r="C432" s="414"/>
      <c r="D432" s="416"/>
      <c r="E432" s="241"/>
      <c r="F432" s="247"/>
      <c r="G432" s="247"/>
      <c r="H432" s="247"/>
      <c r="I432" s="421"/>
    </row>
    <row r="433" spans="3:9">
      <c r="C433" s="414"/>
      <c r="D433" s="416"/>
      <c r="E433" s="241"/>
      <c r="F433" s="247"/>
      <c r="G433" s="247"/>
      <c r="H433" s="247"/>
      <c r="I433" s="421"/>
    </row>
    <row r="434" spans="3:9">
      <c r="C434" s="414"/>
      <c r="D434" s="416"/>
      <c r="E434" s="241"/>
      <c r="F434" s="247"/>
      <c r="G434" s="247"/>
      <c r="H434" s="247"/>
      <c r="I434" s="421"/>
    </row>
    <row r="435" spans="3:9">
      <c r="C435" s="414"/>
      <c r="D435" s="416"/>
      <c r="E435" s="241"/>
      <c r="F435" s="247"/>
      <c r="G435" s="247"/>
      <c r="H435" s="247"/>
      <c r="I435" s="421"/>
    </row>
    <row r="436" spans="3:9">
      <c r="C436" s="414"/>
      <c r="D436" s="416"/>
      <c r="E436" s="241"/>
      <c r="F436" s="247"/>
      <c r="G436" s="247"/>
      <c r="H436" s="247"/>
      <c r="I436" s="421"/>
    </row>
    <row r="437" spans="3:9">
      <c r="C437" s="414"/>
      <c r="D437" s="416"/>
      <c r="E437" s="241"/>
      <c r="F437" s="247"/>
      <c r="G437" s="247"/>
      <c r="H437" s="247"/>
      <c r="I437" s="421"/>
    </row>
    <row r="438" spans="3:9">
      <c r="C438" s="414"/>
      <c r="D438" s="416"/>
      <c r="E438" s="241"/>
      <c r="F438" s="247"/>
      <c r="G438" s="247"/>
      <c r="H438" s="247"/>
      <c r="I438" s="421"/>
    </row>
    <row r="439" spans="3:9">
      <c r="C439" s="414"/>
      <c r="D439" s="416"/>
      <c r="E439" s="241"/>
      <c r="F439" s="247"/>
      <c r="G439" s="247"/>
      <c r="H439" s="247"/>
      <c r="I439" s="421"/>
    </row>
    <row r="440" spans="3:9">
      <c r="C440" s="414"/>
      <c r="D440" s="416"/>
      <c r="E440" s="241"/>
      <c r="F440" s="247"/>
      <c r="G440" s="247"/>
      <c r="H440" s="247"/>
      <c r="I440" s="421"/>
    </row>
    <row r="441" spans="3:9">
      <c r="C441" s="414"/>
      <c r="D441" s="416"/>
      <c r="E441" s="241"/>
      <c r="F441" s="247"/>
      <c r="G441" s="247"/>
      <c r="H441" s="247"/>
      <c r="I441" s="421"/>
    </row>
    <row r="442" spans="3:9">
      <c r="C442" s="414"/>
      <c r="D442" s="416"/>
      <c r="E442" s="241"/>
      <c r="F442" s="247"/>
      <c r="G442" s="247"/>
      <c r="H442" s="247"/>
      <c r="I442" s="421"/>
    </row>
    <row r="443" spans="3:9">
      <c r="C443" s="414"/>
      <c r="D443" s="416"/>
      <c r="E443" s="241"/>
      <c r="F443" s="247"/>
      <c r="G443" s="247"/>
      <c r="H443" s="247"/>
      <c r="I443" s="421"/>
    </row>
    <row r="444" spans="3:9">
      <c r="C444" s="414"/>
      <c r="D444" s="416"/>
      <c r="E444" s="241"/>
      <c r="F444" s="247"/>
      <c r="G444" s="247"/>
      <c r="H444" s="247"/>
      <c r="I444" s="421"/>
    </row>
    <row r="445" spans="3:9">
      <c r="C445" s="414"/>
      <c r="D445" s="416"/>
      <c r="E445" s="241"/>
      <c r="F445" s="247"/>
      <c r="G445" s="247"/>
      <c r="H445" s="247"/>
      <c r="I445" s="421"/>
    </row>
    <row r="446" spans="3:9">
      <c r="C446" s="414"/>
      <c r="D446" s="416"/>
      <c r="E446" s="241"/>
      <c r="F446" s="247"/>
      <c r="G446" s="247"/>
      <c r="H446" s="247"/>
      <c r="I446" s="421"/>
    </row>
    <row r="447" spans="3:9">
      <c r="C447" s="414"/>
      <c r="D447" s="416"/>
      <c r="E447" s="241"/>
      <c r="F447" s="247"/>
      <c r="G447" s="247"/>
      <c r="H447" s="247"/>
      <c r="I447" s="421"/>
    </row>
    <row r="448" spans="3:9">
      <c r="C448" s="414"/>
      <c r="D448" s="416"/>
      <c r="E448" s="241"/>
      <c r="F448" s="247"/>
      <c r="G448" s="247"/>
      <c r="H448" s="247"/>
      <c r="I448" s="421"/>
    </row>
    <row r="449" spans="3:9">
      <c r="C449" s="414"/>
      <c r="D449" s="416"/>
      <c r="E449" s="241"/>
      <c r="F449" s="247"/>
      <c r="G449" s="247"/>
      <c r="H449" s="247"/>
      <c r="I449" s="421"/>
    </row>
    <row r="450" spans="3:9">
      <c r="C450" s="414"/>
      <c r="D450" s="416"/>
      <c r="E450" s="241"/>
      <c r="F450" s="247"/>
      <c r="G450" s="247"/>
      <c r="H450" s="247"/>
      <c r="I450" s="421"/>
    </row>
    <row r="451" spans="3:9">
      <c r="C451" s="414"/>
      <c r="D451" s="416"/>
      <c r="E451" s="241"/>
      <c r="F451" s="247"/>
      <c r="G451" s="247"/>
      <c r="H451" s="247"/>
      <c r="I451" s="421"/>
    </row>
    <row r="452" spans="3:9">
      <c r="C452" s="414"/>
      <c r="D452" s="416"/>
      <c r="E452" s="241"/>
      <c r="F452" s="247"/>
      <c r="G452" s="247"/>
      <c r="H452" s="247"/>
      <c r="I452" s="421"/>
    </row>
    <row r="453" spans="3:9">
      <c r="C453" s="414"/>
      <c r="D453" s="416"/>
      <c r="E453" s="241"/>
      <c r="F453" s="247"/>
      <c r="G453" s="247"/>
      <c r="H453" s="247"/>
      <c r="I453" s="421"/>
    </row>
    <row r="454" spans="3:9">
      <c r="C454" s="414"/>
      <c r="D454" s="416"/>
      <c r="E454" s="241"/>
      <c r="F454" s="247"/>
      <c r="G454" s="247"/>
      <c r="H454" s="247"/>
      <c r="I454" s="421"/>
    </row>
    <row r="455" spans="3:9">
      <c r="C455" s="414"/>
      <c r="D455" s="416"/>
      <c r="E455" s="241"/>
      <c r="F455" s="247"/>
      <c r="G455" s="247"/>
      <c r="H455" s="247"/>
      <c r="I455" s="421"/>
    </row>
    <row r="456" spans="3:9">
      <c r="C456" s="414"/>
      <c r="D456" s="416"/>
      <c r="E456" s="241"/>
      <c r="F456" s="247"/>
      <c r="G456" s="247"/>
      <c r="H456" s="247"/>
      <c r="I456" s="421"/>
    </row>
    <row r="457" spans="3:9">
      <c r="C457" s="414"/>
      <c r="D457" s="416"/>
      <c r="E457" s="241"/>
      <c r="F457" s="247"/>
      <c r="G457" s="247"/>
      <c r="H457" s="247"/>
      <c r="I457" s="421"/>
    </row>
    <row r="458" spans="3:9">
      <c r="C458" s="414"/>
      <c r="D458" s="416"/>
      <c r="E458" s="241"/>
      <c r="F458" s="247"/>
      <c r="G458" s="247"/>
      <c r="H458" s="247"/>
      <c r="I458" s="421"/>
    </row>
    <row r="459" spans="3:9">
      <c r="C459" s="414"/>
      <c r="D459" s="416"/>
      <c r="E459" s="241"/>
      <c r="F459" s="247"/>
      <c r="G459" s="247"/>
      <c r="H459" s="247"/>
      <c r="I459" s="421"/>
    </row>
    <row r="460" spans="3:9">
      <c r="C460" s="414"/>
      <c r="D460" s="416"/>
      <c r="E460" s="241"/>
      <c r="F460" s="247"/>
      <c r="G460" s="247"/>
      <c r="H460" s="247"/>
      <c r="I460" s="421"/>
    </row>
    <row r="461" spans="3:9">
      <c r="C461" s="414"/>
      <c r="D461" s="416"/>
      <c r="E461" s="241"/>
      <c r="F461" s="247"/>
      <c r="G461" s="247"/>
      <c r="H461" s="247"/>
      <c r="I461" s="421"/>
    </row>
    <row r="462" spans="3:9">
      <c r="C462" s="414"/>
      <c r="D462" s="416"/>
      <c r="E462" s="241"/>
      <c r="F462" s="247"/>
      <c r="G462" s="247"/>
      <c r="H462" s="247"/>
      <c r="I462" s="421"/>
    </row>
    <row r="463" spans="3:9">
      <c r="C463" s="414"/>
      <c r="D463" s="416"/>
      <c r="E463" s="241"/>
      <c r="F463" s="247"/>
      <c r="G463" s="247"/>
      <c r="H463" s="247"/>
      <c r="I463" s="421"/>
    </row>
    <row r="464" spans="3:9">
      <c r="C464" s="414"/>
      <c r="D464" s="416"/>
      <c r="E464" s="241"/>
      <c r="F464" s="247"/>
      <c r="G464" s="247"/>
      <c r="H464" s="247"/>
      <c r="I464" s="421"/>
    </row>
    <row r="465" spans="3:9">
      <c r="C465" s="414"/>
      <c r="D465" s="416"/>
      <c r="E465" s="241"/>
      <c r="F465" s="247"/>
      <c r="G465" s="247"/>
      <c r="H465" s="247"/>
      <c r="I465" s="421"/>
    </row>
    <row r="466" spans="3:9">
      <c r="C466" s="414"/>
      <c r="D466" s="416"/>
      <c r="E466" s="241"/>
      <c r="F466" s="247"/>
      <c r="G466" s="247"/>
      <c r="H466" s="247"/>
      <c r="I466" s="421"/>
    </row>
    <row r="467" spans="3:9">
      <c r="C467" s="414"/>
      <c r="D467" s="416"/>
      <c r="E467" s="241"/>
      <c r="F467" s="247"/>
      <c r="G467" s="247"/>
      <c r="H467" s="247"/>
      <c r="I467" s="421"/>
    </row>
    <row r="468" spans="3:9">
      <c r="C468" s="414"/>
      <c r="D468" s="416"/>
      <c r="E468" s="241"/>
      <c r="F468" s="247"/>
      <c r="G468" s="247"/>
      <c r="H468" s="247"/>
      <c r="I468" s="421"/>
    </row>
    <row r="469" spans="3:9">
      <c r="C469" s="414"/>
      <c r="D469" s="416"/>
      <c r="E469" s="241"/>
      <c r="F469" s="247"/>
      <c r="G469" s="247"/>
      <c r="H469" s="247"/>
      <c r="I469" s="421"/>
    </row>
    <row r="470" spans="3:9">
      <c r="C470" s="414"/>
      <c r="D470" s="416"/>
      <c r="E470" s="241"/>
      <c r="F470" s="247"/>
      <c r="G470" s="247"/>
      <c r="H470" s="247"/>
      <c r="I470" s="421"/>
    </row>
    <row r="471" spans="3:9">
      <c r="C471" s="414"/>
      <c r="D471" s="416"/>
      <c r="E471" s="241"/>
      <c r="F471" s="247"/>
      <c r="G471" s="247"/>
      <c r="H471" s="247"/>
      <c r="I471" s="421"/>
    </row>
    <row r="472" spans="3:9">
      <c r="C472" s="414"/>
      <c r="D472" s="416"/>
      <c r="E472" s="241"/>
      <c r="F472" s="247"/>
      <c r="G472" s="247"/>
      <c r="H472" s="247"/>
      <c r="I472" s="421"/>
    </row>
    <row r="473" spans="3:9">
      <c r="C473" s="414"/>
      <c r="D473" s="416"/>
      <c r="E473" s="241"/>
      <c r="F473" s="247"/>
      <c r="G473" s="247"/>
      <c r="H473" s="247"/>
      <c r="I473" s="421"/>
    </row>
    <row r="474" spans="3:9">
      <c r="C474" s="414"/>
      <c r="D474" s="416"/>
      <c r="E474" s="241"/>
      <c r="F474" s="247"/>
      <c r="G474" s="247"/>
      <c r="H474" s="247"/>
      <c r="I474" s="421"/>
    </row>
    <row r="475" spans="3:9">
      <c r="C475" s="414"/>
      <c r="D475" s="416"/>
      <c r="E475" s="241"/>
      <c r="F475" s="247"/>
      <c r="G475" s="247"/>
      <c r="H475" s="247"/>
      <c r="I475" s="421"/>
    </row>
    <row r="476" spans="3:9">
      <c r="C476" s="414"/>
      <c r="D476" s="416"/>
      <c r="E476" s="241"/>
      <c r="F476" s="247"/>
      <c r="G476" s="247"/>
      <c r="H476" s="247"/>
      <c r="I476" s="421"/>
    </row>
    <row r="477" spans="3:9">
      <c r="C477" s="414"/>
      <c r="D477" s="416"/>
      <c r="E477" s="241"/>
      <c r="F477" s="247"/>
      <c r="G477" s="247"/>
      <c r="H477" s="247"/>
      <c r="I477" s="421"/>
    </row>
    <row r="478" spans="3:9">
      <c r="C478" s="414"/>
      <c r="D478" s="416"/>
      <c r="E478" s="241"/>
      <c r="F478" s="247"/>
      <c r="G478" s="247"/>
      <c r="H478" s="247"/>
      <c r="I478" s="421"/>
    </row>
    <row r="479" spans="3:9">
      <c r="C479" s="414"/>
      <c r="D479" s="416"/>
      <c r="E479" s="241"/>
      <c r="F479" s="247"/>
      <c r="G479" s="247"/>
      <c r="H479" s="247"/>
      <c r="I479" s="421"/>
    </row>
    <row r="480" spans="3:9">
      <c r="C480" s="414"/>
      <c r="D480" s="416"/>
      <c r="E480" s="241"/>
      <c r="F480" s="247"/>
      <c r="G480" s="247"/>
      <c r="H480" s="247"/>
      <c r="I480" s="421"/>
    </row>
    <row r="481" spans="3:9">
      <c r="C481" s="414"/>
      <c r="D481" s="416"/>
      <c r="E481" s="241"/>
      <c r="F481" s="247"/>
      <c r="G481" s="247"/>
      <c r="H481" s="247"/>
      <c r="I481" s="421"/>
    </row>
    <row r="482" spans="3:9">
      <c r="C482" s="414"/>
      <c r="D482" s="416"/>
      <c r="E482" s="241"/>
      <c r="F482" s="247"/>
      <c r="G482" s="247"/>
      <c r="H482" s="247"/>
      <c r="I482" s="421"/>
    </row>
    <row r="483" spans="3:9">
      <c r="C483" s="414"/>
      <c r="D483" s="416"/>
      <c r="E483" s="241"/>
      <c r="F483" s="247"/>
      <c r="G483" s="247"/>
      <c r="H483" s="247"/>
      <c r="I483" s="421"/>
    </row>
    <row r="484" spans="3:9">
      <c r="C484" s="414"/>
      <c r="D484" s="416"/>
      <c r="E484" s="241"/>
      <c r="F484" s="247"/>
      <c r="G484" s="247"/>
      <c r="H484" s="247"/>
      <c r="I484" s="421"/>
    </row>
    <row r="485" spans="3:9">
      <c r="C485" s="414"/>
      <c r="D485" s="416"/>
      <c r="E485" s="241"/>
      <c r="F485" s="247"/>
      <c r="G485" s="247"/>
      <c r="H485" s="247"/>
      <c r="I485" s="421"/>
    </row>
    <row r="486" spans="3:9">
      <c r="C486" s="414"/>
      <c r="D486" s="416"/>
      <c r="E486" s="241"/>
      <c r="F486" s="247"/>
      <c r="G486" s="247"/>
      <c r="H486" s="247"/>
      <c r="I486" s="421"/>
    </row>
    <row r="487" spans="3:9">
      <c r="C487" s="414"/>
      <c r="D487" s="416"/>
      <c r="E487" s="241"/>
      <c r="F487" s="247"/>
      <c r="G487" s="247"/>
      <c r="H487" s="247"/>
      <c r="I487" s="421"/>
    </row>
    <row r="488" spans="3:9">
      <c r="C488" s="414"/>
      <c r="D488" s="416"/>
      <c r="E488" s="241"/>
      <c r="F488" s="247"/>
      <c r="G488" s="247"/>
      <c r="H488" s="247"/>
      <c r="I488" s="421"/>
    </row>
    <row r="489" spans="3:9">
      <c r="C489" s="414"/>
      <c r="D489" s="416"/>
      <c r="E489" s="241"/>
      <c r="F489" s="247"/>
      <c r="G489" s="247"/>
      <c r="H489" s="247"/>
      <c r="I489" s="421"/>
    </row>
    <row r="490" spans="3:9">
      <c r="C490" s="414"/>
      <c r="D490" s="416"/>
      <c r="E490" s="241"/>
      <c r="F490" s="247"/>
      <c r="G490" s="247"/>
      <c r="H490" s="247"/>
      <c r="I490" s="421"/>
    </row>
    <row r="491" spans="3:9">
      <c r="C491" s="414"/>
      <c r="D491" s="416"/>
      <c r="E491" s="241"/>
      <c r="F491" s="247"/>
      <c r="G491" s="247"/>
      <c r="H491" s="247"/>
      <c r="I491" s="421"/>
    </row>
    <row r="492" spans="3:9">
      <c r="C492" s="414"/>
      <c r="D492" s="416"/>
      <c r="E492" s="241"/>
      <c r="F492" s="247"/>
      <c r="G492" s="247"/>
      <c r="H492" s="247"/>
      <c r="I492" s="421"/>
    </row>
    <row r="493" spans="3:9">
      <c r="C493" s="414"/>
      <c r="D493" s="416"/>
      <c r="E493" s="241"/>
      <c r="F493" s="247"/>
      <c r="G493" s="247"/>
      <c r="H493" s="247"/>
      <c r="I493" s="421"/>
    </row>
    <row r="494" spans="3:9">
      <c r="C494" s="414"/>
      <c r="D494" s="416"/>
      <c r="E494" s="241"/>
      <c r="F494" s="247"/>
      <c r="G494" s="247"/>
      <c r="H494" s="247"/>
      <c r="I494" s="421"/>
    </row>
    <row r="495" spans="3:9">
      <c r="C495" s="414"/>
      <c r="D495" s="416"/>
      <c r="E495" s="241"/>
      <c r="F495" s="247"/>
      <c r="G495" s="247"/>
      <c r="H495" s="247"/>
      <c r="I495" s="421"/>
    </row>
    <row r="496" spans="3:9">
      <c r="C496" s="414"/>
      <c r="D496" s="416"/>
      <c r="E496" s="241"/>
      <c r="F496" s="247"/>
      <c r="G496" s="247"/>
      <c r="H496" s="247"/>
      <c r="I496" s="421"/>
    </row>
    <row r="497" spans="3:3">
      <c r="C497" s="414"/>
    </row>
    <row r="498" spans="3:3">
      <c r="C498" s="414"/>
    </row>
    <row r="499" spans="3:3">
      <c r="C499" s="414"/>
    </row>
    <row r="500" spans="3:3">
      <c r="C500" s="414"/>
    </row>
    <row r="501" spans="3:3">
      <c r="C501" s="414"/>
    </row>
    <row r="502" spans="3:3">
      <c r="C502" s="414"/>
    </row>
    <row r="503" spans="3:3">
      <c r="C503" s="414"/>
    </row>
    <row r="504" spans="3:3">
      <c r="C504" s="414"/>
    </row>
    <row r="505" spans="3:3">
      <c r="C505" s="414"/>
    </row>
    <row r="506" spans="3:3">
      <c r="C506" s="414"/>
    </row>
    <row r="507" spans="3:3">
      <c r="C507" s="414"/>
    </row>
    <row r="508" spans="3:3">
      <c r="C508" s="414"/>
    </row>
    <row r="509" spans="3:3">
      <c r="C509" s="414"/>
    </row>
    <row r="510" spans="3:3">
      <c r="C510" s="414"/>
    </row>
    <row r="511" spans="3:3">
      <c r="C511" s="414"/>
    </row>
    <row r="512" spans="3:3">
      <c r="C512" s="414"/>
    </row>
    <row r="513" spans="3:3">
      <c r="C513" s="414"/>
    </row>
    <row r="514" spans="3:3">
      <c r="C514" s="414"/>
    </row>
    <row r="515" spans="3:3">
      <c r="C515" s="414"/>
    </row>
    <row r="516" spans="3:3">
      <c r="C516" s="414"/>
    </row>
    <row r="517" spans="3:3">
      <c r="C517" s="414"/>
    </row>
    <row r="518" spans="3:3">
      <c r="C518" s="414"/>
    </row>
    <row r="519" spans="3:3">
      <c r="C519" s="414"/>
    </row>
    <row r="520" spans="3:3">
      <c r="C520" s="414"/>
    </row>
    <row r="521" spans="3:3">
      <c r="C521" s="414"/>
    </row>
    <row r="522" spans="3:3">
      <c r="C522" s="414"/>
    </row>
    <row r="523" spans="3:3">
      <c r="C523" s="414"/>
    </row>
    <row r="524" spans="3:3">
      <c r="C524" s="414"/>
    </row>
    <row r="525" spans="3:3">
      <c r="C525" s="414"/>
    </row>
    <row r="526" spans="3:3">
      <c r="C526" s="414"/>
    </row>
    <row r="527" spans="3:3">
      <c r="C527" s="414"/>
    </row>
    <row r="528" spans="3:3">
      <c r="C528" s="414"/>
    </row>
    <row r="529" spans="3:3">
      <c r="C529" s="414"/>
    </row>
    <row r="530" spans="3:3">
      <c r="C530" s="414"/>
    </row>
    <row r="531" spans="3:3">
      <c r="C531" s="414"/>
    </row>
    <row r="532" spans="3:3">
      <c r="C532" s="414"/>
    </row>
    <row r="533" spans="3:3">
      <c r="C533" s="414"/>
    </row>
    <row r="534" spans="3:3">
      <c r="C534" s="414"/>
    </row>
    <row r="535" spans="3:3">
      <c r="C535" s="414"/>
    </row>
    <row r="536" spans="3:3">
      <c r="C536" s="414"/>
    </row>
    <row r="537" spans="3:3">
      <c r="C537" s="414"/>
    </row>
    <row r="538" spans="3:3">
      <c r="C538" s="414"/>
    </row>
    <row r="539" spans="3:3">
      <c r="C539" s="414"/>
    </row>
    <row r="540" spans="3:3">
      <c r="C540" s="414"/>
    </row>
    <row r="541" spans="3:3">
      <c r="C541" s="414"/>
    </row>
    <row r="542" spans="3:3">
      <c r="C542" s="414"/>
    </row>
    <row r="543" spans="3:3">
      <c r="C543" s="414"/>
    </row>
    <row r="544" spans="3:3">
      <c r="C544" s="414"/>
    </row>
    <row r="545" spans="3:3">
      <c r="C545" s="414"/>
    </row>
    <row r="546" spans="3:3">
      <c r="C546" s="414"/>
    </row>
    <row r="547" spans="3:3">
      <c r="C547" s="414"/>
    </row>
    <row r="548" spans="3:3">
      <c r="C548" s="414"/>
    </row>
    <row r="549" spans="3:3">
      <c r="C549" s="414"/>
    </row>
    <row r="550" spans="3:3">
      <c r="C550" s="414"/>
    </row>
    <row r="551" spans="3:3">
      <c r="C551" s="414"/>
    </row>
    <row r="552" spans="3:3">
      <c r="C552" s="414"/>
    </row>
    <row r="553" spans="3:3">
      <c r="C553" s="414"/>
    </row>
    <row r="554" spans="3:3">
      <c r="C554" s="414"/>
    </row>
    <row r="555" spans="3:3">
      <c r="C555" s="414"/>
    </row>
    <row r="556" spans="3:3">
      <c r="C556" s="414"/>
    </row>
    <row r="557" spans="3:3">
      <c r="C557" s="414"/>
    </row>
    <row r="558" spans="3:3">
      <c r="C558" s="414"/>
    </row>
    <row r="559" spans="3:3">
      <c r="C559" s="414"/>
    </row>
    <row r="560" spans="3:3">
      <c r="C560" s="414"/>
    </row>
    <row r="561" spans="3:3">
      <c r="C561" s="414"/>
    </row>
    <row r="562" spans="3:3">
      <c r="C562" s="414"/>
    </row>
    <row r="563" spans="3:3">
      <c r="C563" s="414"/>
    </row>
    <row r="564" spans="3:3">
      <c r="C564" s="414"/>
    </row>
    <row r="565" spans="3:3">
      <c r="C565" s="414"/>
    </row>
    <row r="566" spans="3:3">
      <c r="C566" s="414"/>
    </row>
    <row r="567" spans="3:3">
      <c r="C567" s="414"/>
    </row>
    <row r="568" spans="3:3">
      <c r="C568" s="414"/>
    </row>
    <row r="569" spans="3:3">
      <c r="C569" s="414"/>
    </row>
    <row r="570" spans="3:3">
      <c r="C570" s="414"/>
    </row>
    <row r="571" spans="3:3">
      <c r="C571" s="414"/>
    </row>
    <row r="572" spans="3:3">
      <c r="C572" s="414"/>
    </row>
    <row r="573" spans="3:3">
      <c r="C573" s="414"/>
    </row>
    <row r="574" spans="3:3">
      <c r="C574" s="414"/>
    </row>
    <row r="575" spans="3:3">
      <c r="C575" s="414"/>
    </row>
    <row r="576" spans="3:3">
      <c r="C576" s="414"/>
    </row>
    <row r="577" spans="3:3">
      <c r="C577" s="414"/>
    </row>
    <row r="578" spans="3:3">
      <c r="C578" s="414"/>
    </row>
    <row r="579" spans="3:3">
      <c r="C579" s="414"/>
    </row>
    <row r="580" spans="3:3">
      <c r="C580" s="414"/>
    </row>
    <row r="581" spans="3:3">
      <c r="C581" s="414"/>
    </row>
    <row r="582" spans="3:3">
      <c r="C582" s="414"/>
    </row>
    <row r="583" spans="3:3">
      <c r="C583" s="414"/>
    </row>
    <row r="584" spans="3:3">
      <c r="C584" s="414"/>
    </row>
    <row r="585" spans="3:3">
      <c r="C585" s="414"/>
    </row>
    <row r="586" spans="3:3">
      <c r="C586" s="414"/>
    </row>
    <row r="587" spans="3:3">
      <c r="C587" s="414"/>
    </row>
    <row r="588" spans="3:3">
      <c r="C588" s="414"/>
    </row>
    <row r="589" spans="3:3">
      <c r="C589" s="414"/>
    </row>
    <row r="590" spans="3:3">
      <c r="C590" s="414"/>
    </row>
    <row r="591" spans="3:3">
      <c r="C591" s="414"/>
    </row>
    <row r="592" spans="3:3">
      <c r="C592" s="414"/>
    </row>
    <row r="593" spans="3:3">
      <c r="C593" s="414"/>
    </row>
    <row r="594" spans="3:3">
      <c r="C594" s="414"/>
    </row>
    <row r="595" spans="3:3">
      <c r="C595" s="414"/>
    </row>
    <row r="596" spans="3:3">
      <c r="C596" s="414"/>
    </row>
    <row r="597" spans="3:3">
      <c r="C597" s="414"/>
    </row>
    <row r="598" spans="3:3">
      <c r="C598" s="414"/>
    </row>
    <row r="599" spans="3:3">
      <c r="C599" s="414"/>
    </row>
    <row r="600" spans="3:3">
      <c r="C600" s="414"/>
    </row>
    <row r="601" spans="3:3">
      <c r="C601" s="414"/>
    </row>
    <row r="602" spans="3:3">
      <c r="C602" s="414"/>
    </row>
    <row r="603" spans="3:3">
      <c r="C603" s="414"/>
    </row>
    <row r="604" spans="3:3">
      <c r="C604" s="414"/>
    </row>
    <row r="605" spans="3:3">
      <c r="C605" s="414"/>
    </row>
    <row r="606" spans="3:3">
      <c r="C606" s="414"/>
    </row>
    <row r="607" spans="3:3">
      <c r="C607" s="414"/>
    </row>
    <row r="608" spans="3:3">
      <c r="C608" s="414"/>
    </row>
    <row r="609" spans="3:3">
      <c r="C609" s="414"/>
    </row>
    <row r="610" spans="3:3">
      <c r="C610" s="414"/>
    </row>
    <row r="611" spans="3:3">
      <c r="C611" s="414"/>
    </row>
    <row r="612" spans="3:3">
      <c r="C612" s="414"/>
    </row>
    <row r="613" spans="3:3">
      <c r="C613" s="414"/>
    </row>
    <row r="614" spans="3:3">
      <c r="C614" s="414"/>
    </row>
    <row r="615" spans="3:3">
      <c r="C615" s="414"/>
    </row>
    <row r="616" spans="3:3">
      <c r="C616" s="414"/>
    </row>
    <row r="617" spans="3:3">
      <c r="C617" s="414"/>
    </row>
    <row r="618" spans="3:3">
      <c r="C618" s="414"/>
    </row>
    <row r="619" spans="3:3">
      <c r="C619" s="414"/>
    </row>
    <row r="620" spans="3:3">
      <c r="C620" s="414"/>
    </row>
    <row r="621" spans="3:3">
      <c r="C621" s="414"/>
    </row>
    <row r="622" spans="3:3">
      <c r="C622" s="414"/>
    </row>
    <row r="623" spans="3:3">
      <c r="C623" s="414"/>
    </row>
    <row r="624" spans="3:3">
      <c r="C624" s="414"/>
    </row>
    <row r="625" spans="3:3">
      <c r="C625" s="414"/>
    </row>
    <row r="626" spans="3:3">
      <c r="C626" s="414"/>
    </row>
    <row r="627" spans="3:3">
      <c r="C627" s="414"/>
    </row>
    <row r="628" spans="3:3">
      <c r="C628" s="414"/>
    </row>
    <row r="629" spans="3:3">
      <c r="C629" s="414"/>
    </row>
    <row r="630" spans="3:3">
      <c r="C630" s="414"/>
    </row>
    <row r="631" spans="3:3">
      <c r="C631" s="414"/>
    </row>
    <row r="632" spans="3:3">
      <c r="C632" s="414"/>
    </row>
    <row r="633" spans="3:3">
      <c r="C633" s="414"/>
    </row>
    <row r="634" spans="3:3">
      <c r="C634" s="414"/>
    </row>
    <row r="635" spans="3:3">
      <c r="C635" s="414"/>
    </row>
    <row r="636" spans="3:3">
      <c r="C636" s="414"/>
    </row>
    <row r="637" spans="3:3">
      <c r="C637" s="414"/>
    </row>
    <row r="638" spans="3:3">
      <c r="C638" s="414"/>
    </row>
    <row r="639" spans="3:3">
      <c r="C639" s="414"/>
    </row>
    <row r="640" spans="3:3">
      <c r="C640" s="414"/>
    </row>
    <row r="641" spans="3:3">
      <c r="C641" s="414"/>
    </row>
    <row r="642" spans="3:3">
      <c r="C642" s="414"/>
    </row>
    <row r="643" spans="3:3">
      <c r="C643" s="414"/>
    </row>
    <row r="644" spans="3:3">
      <c r="C644" s="414"/>
    </row>
    <row r="645" spans="3:3">
      <c r="C645" s="414"/>
    </row>
    <row r="646" spans="3:3">
      <c r="C646" s="414"/>
    </row>
    <row r="647" spans="3:3">
      <c r="C647" s="414"/>
    </row>
    <row r="648" spans="3:3">
      <c r="C648" s="414"/>
    </row>
    <row r="649" spans="3:3">
      <c r="C649" s="414"/>
    </row>
    <row r="650" spans="3:3">
      <c r="C650" s="414"/>
    </row>
    <row r="651" spans="3:3">
      <c r="C651" s="414"/>
    </row>
    <row r="652" spans="3:3">
      <c r="C652" s="414"/>
    </row>
    <row r="653" spans="3:3">
      <c r="C653" s="414"/>
    </row>
    <row r="654" spans="3:3">
      <c r="C654" s="414"/>
    </row>
    <row r="655" spans="3:3">
      <c r="C655" s="414"/>
    </row>
    <row r="656" spans="3:3">
      <c r="C656" s="414"/>
    </row>
    <row r="657" spans="3:3">
      <c r="C657" s="414"/>
    </row>
    <row r="658" spans="3:3">
      <c r="C658" s="414"/>
    </row>
    <row r="659" spans="3:3">
      <c r="C659" s="414"/>
    </row>
    <row r="660" spans="3:3">
      <c r="C660" s="414"/>
    </row>
    <row r="661" spans="3:3">
      <c r="C661" s="414"/>
    </row>
    <row r="662" spans="3:3">
      <c r="C662" s="414"/>
    </row>
    <row r="663" spans="3:3">
      <c r="C663" s="414"/>
    </row>
    <row r="664" spans="3:3">
      <c r="C664" s="414"/>
    </row>
    <row r="665" spans="3:3">
      <c r="C665" s="414"/>
    </row>
    <row r="666" spans="3:3">
      <c r="C666" s="414"/>
    </row>
    <row r="667" spans="3:3">
      <c r="C667" s="414"/>
    </row>
    <row r="668" spans="3:3">
      <c r="C668" s="414"/>
    </row>
    <row r="669" spans="3:3">
      <c r="C669" s="414"/>
    </row>
    <row r="670" spans="3:3">
      <c r="C670" s="414"/>
    </row>
    <row r="671" spans="3:3">
      <c r="C671" s="414"/>
    </row>
    <row r="672" spans="3:3">
      <c r="C672" s="414"/>
    </row>
    <row r="673" spans="3:3">
      <c r="C673" s="414"/>
    </row>
    <row r="674" spans="3:3">
      <c r="C674" s="414"/>
    </row>
    <row r="675" spans="3:3">
      <c r="C675" s="414"/>
    </row>
    <row r="676" spans="3:3">
      <c r="C676" s="414"/>
    </row>
    <row r="677" spans="3:3">
      <c r="C677" s="414"/>
    </row>
    <row r="678" spans="3:3">
      <c r="C678" s="414"/>
    </row>
    <row r="679" spans="3:3">
      <c r="C679" s="414"/>
    </row>
    <row r="680" spans="3:3">
      <c r="C680" s="414"/>
    </row>
    <row r="681" spans="3:3">
      <c r="C681" s="414"/>
    </row>
    <row r="682" spans="3:3">
      <c r="C682" s="414"/>
    </row>
    <row r="683" spans="3:3">
      <c r="C683" s="414"/>
    </row>
    <row r="684" spans="3:3">
      <c r="C684" s="414"/>
    </row>
    <row r="685" spans="3:3">
      <c r="C685" s="414"/>
    </row>
    <row r="686" spans="3:3">
      <c r="C686" s="414"/>
    </row>
    <row r="687" spans="3:3">
      <c r="C687" s="414"/>
    </row>
    <row r="688" spans="3:3">
      <c r="C688" s="414"/>
    </row>
    <row r="689" spans="3:3">
      <c r="C689" s="414"/>
    </row>
    <row r="690" spans="3:3">
      <c r="C690" s="414"/>
    </row>
    <row r="691" spans="3:3">
      <c r="C691" s="414"/>
    </row>
    <row r="692" spans="3:3">
      <c r="C692" s="414"/>
    </row>
    <row r="693" spans="3:3">
      <c r="C693" s="414"/>
    </row>
    <row r="694" spans="3:3">
      <c r="C694" s="414"/>
    </row>
    <row r="695" spans="3:3">
      <c r="C695" s="414"/>
    </row>
    <row r="696" spans="3:3">
      <c r="C696" s="414"/>
    </row>
    <row r="697" spans="3:3">
      <c r="C697" s="414"/>
    </row>
    <row r="698" spans="3:3">
      <c r="C698" s="414"/>
    </row>
    <row r="699" spans="3:3">
      <c r="C699" s="414"/>
    </row>
    <row r="700" spans="3:3">
      <c r="C700" s="414"/>
    </row>
    <row r="701" spans="3:3">
      <c r="C701" s="414"/>
    </row>
    <row r="702" spans="3:3">
      <c r="C702" s="414"/>
    </row>
    <row r="703" spans="3:3">
      <c r="C703" s="414"/>
    </row>
    <row r="704" spans="3:3">
      <c r="C704" s="414"/>
    </row>
    <row r="705" spans="3:3">
      <c r="C705" s="414"/>
    </row>
    <row r="706" spans="3:3">
      <c r="C706" s="414"/>
    </row>
    <row r="707" spans="3:3">
      <c r="C707" s="414"/>
    </row>
    <row r="708" spans="3:3">
      <c r="C708" s="414"/>
    </row>
    <row r="709" spans="3:3">
      <c r="C709" s="414"/>
    </row>
    <row r="710" spans="3:3">
      <c r="C710" s="414"/>
    </row>
    <row r="711" spans="3:3">
      <c r="C711" s="414"/>
    </row>
    <row r="712" spans="3:3">
      <c r="C712" s="414"/>
    </row>
    <row r="713" spans="3:3">
      <c r="C713" s="414"/>
    </row>
    <row r="714" spans="3:3">
      <c r="C714" s="414"/>
    </row>
    <row r="715" spans="3:3">
      <c r="C715" s="414"/>
    </row>
    <row r="716" spans="3:3">
      <c r="C716" s="414"/>
    </row>
    <row r="717" spans="3:3">
      <c r="C717" s="414"/>
    </row>
    <row r="718" spans="3:3">
      <c r="C718" s="414"/>
    </row>
    <row r="719" spans="3:3">
      <c r="C719" s="414"/>
    </row>
    <row r="720" spans="3:3">
      <c r="C720" s="414"/>
    </row>
    <row r="721" spans="3:3">
      <c r="C721" s="414"/>
    </row>
    <row r="722" spans="3:3">
      <c r="C722" s="414"/>
    </row>
    <row r="723" spans="3:3">
      <c r="C723" s="414"/>
    </row>
    <row r="724" spans="3:3">
      <c r="C724" s="414"/>
    </row>
    <row r="725" spans="3:3">
      <c r="C725" s="414"/>
    </row>
    <row r="726" spans="3:3">
      <c r="C726" s="414"/>
    </row>
    <row r="727" spans="3:3">
      <c r="C727" s="414"/>
    </row>
    <row r="728" spans="3:3">
      <c r="C728" s="414"/>
    </row>
    <row r="729" spans="3:3">
      <c r="C729" s="414"/>
    </row>
    <row r="730" spans="3:3">
      <c r="C730" s="414"/>
    </row>
    <row r="731" spans="3:3">
      <c r="C731" s="414"/>
    </row>
    <row r="732" spans="3:3">
      <c r="C732" s="414"/>
    </row>
    <row r="733" spans="3:3">
      <c r="C733" s="414"/>
    </row>
    <row r="734" spans="3:3">
      <c r="C734" s="414"/>
    </row>
    <row r="735" spans="3:3">
      <c r="C735" s="414"/>
    </row>
    <row r="736" spans="3:3">
      <c r="C736" s="414"/>
    </row>
    <row r="737" spans="3:3">
      <c r="C737" s="414"/>
    </row>
    <row r="738" spans="3:3">
      <c r="C738" s="414"/>
    </row>
    <row r="739" spans="3:3">
      <c r="C739" s="414"/>
    </row>
    <row r="740" spans="3:3">
      <c r="C740" s="414"/>
    </row>
    <row r="741" spans="3:3">
      <c r="C741" s="414"/>
    </row>
    <row r="742" spans="3:3">
      <c r="C742" s="414"/>
    </row>
    <row r="743" spans="3:3">
      <c r="C743" s="414"/>
    </row>
    <row r="744" spans="3:3">
      <c r="C744" s="414"/>
    </row>
    <row r="745" spans="3:3">
      <c r="C745" s="414"/>
    </row>
    <row r="746" spans="3:3">
      <c r="C746" s="414"/>
    </row>
    <row r="747" spans="3:3">
      <c r="C747" s="414"/>
    </row>
    <row r="748" spans="3:3">
      <c r="C748" s="414"/>
    </row>
    <row r="749" spans="3:3">
      <c r="C749" s="414"/>
    </row>
    <row r="750" spans="3:3">
      <c r="C750" s="414"/>
    </row>
    <row r="751" spans="3:3">
      <c r="C751" s="414"/>
    </row>
    <row r="752" spans="3:3">
      <c r="C752" s="414"/>
    </row>
    <row r="753" spans="3:3">
      <c r="C753" s="414"/>
    </row>
    <row r="754" spans="3:3">
      <c r="C754" s="414"/>
    </row>
    <row r="755" spans="3:3">
      <c r="C755" s="414"/>
    </row>
    <row r="756" spans="3:3">
      <c r="C756" s="414"/>
    </row>
    <row r="757" spans="3:3">
      <c r="C757" s="414"/>
    </row>
    <row r="758" spans="3:3">
      <c r="C758" s="414"/>
    </row>
    <row r="759" spans="3:3">
      <c r="C759" s="414"/>
    </row>
    <row r="760" spans="3:3">
      <c r="C760" s="414"/>
    </row>
    <row r="761" spans="3:3">
      <c r="C761" s="414"/>
    </row>
    <row r="762" spans="3:3">
      <c r="C762" s="414"/>
    </row>
    <row r="763" spans="3:3">
      <c r="C763" s="414"/>
    </row>
    <row r="764" spans="3:3">
      <c r="C764" s="414"/>
    </row>
    <row r="765" spans="3:3">
      <c r="C765" s="414"/>
    </row>
    <row r="766" spans="3:3">
      <c r="C766" s="414"/>
    </row>
    <row r="767" spans="3:3">
      <c r="C767" s="414"/>
    </row>
    <row r="768" spans="3:3">
      <c r="C768" s="414"/>
    </row>
    <row r="769" spans="3:3">
      <c r="C769" s="414"/>
    </row>
    <row r="770" spans="3:3">
      <c r="C770" s="414"/>
    </row>
    <row r="771" spans="3:3">
      <c r="C771" s="414"/>
    </row>
    <row r="772" spans="3:3">
      <c r="C772" s="414"/>
    </row>
    <row r="773" spans="3:3">
      <c r="C773" s="414"/>
    </row>
    <row r="774" spans="3:3">
      <c r="C774" s="414"/>
    </row>
    <row r="775" spans="3:3">
      <c r="C775" s="414"/>
    </row>
    <row r="776" spans="3:3">
      <c r="C776" s="414"/>
    </row>
    <row r="777" spans="3:3">
      <c r="C777" s="414"/>
    </row>
    <row r="778" spans="3:3">
      <c r="C778" s="414"/>
    </row>
    <row r="779" spans="3:3">
      <c r="C779" s="414"/>
    </row>
    <row r="780" spans="3:3">
      <c r="C780" s="414"/>
    </row>
    <row r="781" spans="3:3">
      <c r="C781" s="414"/>
    </row>
    <row r="782" spans="3:3">
      <c r="C782" s="414"/>
    </row>
    <row r="783" spans="3:3">
      <c r="C783" s="414"/>
    </row>
    <row r="784" spans="3:3">
      <c r="C784" s="414"/>
    </row>
    <row r="785" spans="3:3">
      <c r="C785" s="414"/>
    </row>
    <row r="786" spans="3:3">
      <c r="C786" s="414"/>
    </row>
    <row r="787" spans="3:3">
      <c r="C787" s="414"/>
    </row>
    <row r="788" spans="3:3">
      <c r="C788" s="414"/>
    </row>
    <row r="789" spans="3:3">
      <c r="C789" s="414"/>
    </row>
    <row r="790" spans="3:3">
      <c r="C790" s="414"/>
    </row>
    <row r="791" spans="3:3">
      <c r="C791" s="414"/>
    </row>
    <row r="792" spans="3:3">
      <c r="C792" s="414"/>
    </row>
    <row r="793" spans="3:3">
      <c r="C793" s="414"/>
    </row>
    <row r="794" spans="3:3">
      <c r="C794" s="414"/>
    </row>
    <row r="795" spans="3:3">
      <c r="C795" s="414"/>
    </row>
    <row r="796" spans="3:3">
      <c r="C796" s="414"/>
    </row>
    <row r="797" spans="3:3">
      <c r="C797" s="414"/>
    </row>
    <row r="798" spans="3:3">
      <c r="C798" s="414"/>
    </row>
    <row r="799" spans="3:3">
      <c r="C799" s="414"/>
    </row>
    <row r="800" spans="3:3">
      <c r="C800" s="414"/>
    </row>
    <row r="801" spans="3:3">
      <c r="C801" s="414"/>
    </row>
    <row r="802" spans="3:3">
      <c r="C802" s="414"/>
    </row>
    <row r="803" spans="3:3">
      <c r="C803" s="414"/>
    </row>
    <row r="804" spans="3:3">
      <c r="C804" s="414"/>
    </row>
    <row r="805" spans="3:3">
      <c r="C805" s="414"/>
    </row>
    <row r="806" spans="3:3">
      <c r="C806" s="414"/>
    </row>
    <row r="807" spans="3:3">
      <c r="C807" s="414"/>
    </row>
    <row r="808" spans="3:3">
      <c r="C808" s="414"/>
    </row>
    <row r="809" spans="3:3">
      <c r="C809" s="414"/>
    </row>
    <row r="810" spans="3:3">
      <c r="C810" s="414"/>
    </row>
    <row r="811" spans="3:3">
      <c r="C811" s="414"/>
    </row>
    <row r="812" spans="3:3">
      <c r="C812" s="414"/>
    </row>
    <row r="813" spans="3:3">
      <c r="C813" s="414"/>
    </row>
    <row r="814" spans="3:3">
      <c r="C814" s="414"/>
    </row>
    <row r="815" spans="3:3">
      <c r="C815" s="414"/>
    </row>
    <row r="816" spans="3:3">
      <c r="C816" s="414"/>
    </row>
    <row r="817" spans="3:3">
      <c r="C817" s="414"/>
    </row>
    <row r="818" spans="3:3">
      <c r="C818" s="414"/>
    </row>
    <row r="819" spans="3:3">
      <c r="C819" s="414"/>
    </row>
    <row r="820" spans="3:3">
      <c r="C820" s="414"/>
    </row>
    <row r="821" spans="3:3">
      <c r="C821" s="414"/>
    </row>
    <row r="822" spans="3:3">
      <c r="C822" s="414"/>
    </row>
    <row r="823" spans="3:3">
      <c r="C823" s="414"/>
    </row>
    <row r="824" spans="3:3">
      <c r="C824" s="414"/>
    </row>
    <row r="825" spans="3:3">
      <c r="C825" s="414"/>
    </row>
    <row r="826" spans="3:3">
      <c r="C826" s="414"/>
    </row>
    <row r="827" spans="3:3">
      <c r="C827" s="414"/>
    </row>
    <row r="2994" spans="27:59" ht="31.5" customHeight="1">
      <c r="AA2994" s="149" t="s">
        <v>2161</v>
      </c>
      <c r="AB2994" s="149"/>
      <c r="AC2994" s="149" t="s">
        <v>3</v>
      </c>
      <c r="AD2994" s="149" t="s">
        <v>4</v>
      </c>
      <c r="AE2994" s="149" t="s">
        <v>2235</v>
      </c>
      <c r="AF2994" s="149" t="s">
        <v>2182</v>
      </c>
      <c r="AG2994" s="149" t="s">
        <v>2183</v>
      </c>
      <c r="AH2994" s="149" t="s">
        <v>2184</v>
      </c>
      <c r="AI2994" s="149" t="s">
        <v>2185</v>
      </c>
      <c r="AK2994" s="123" t="s">
        <v>2161</v>
      </c>
      <c r="AL2994" s="123"/>
      <c r="AM2994" s="123" t="s">
        <v>3</v>
      </c>
      <c r="AN2994" s="123" t="s">
        <v>4</v>
      </c>
      <c r="AO2994" s="124" t="s">
        <v>2182</v>
      </c>
      <c r="AP2994" s="124" t="s">
        <v>2183</v>
      </c>
      <c r="AQ2994" s="124" t="s">
        <v>2184</v>
      </c>
      <c r="AR2994" s="123" t="s">
        <v>10</v>
      </c>
      <c r="AT2994" s="124" t="s">
        <v>2161</v>
      </c>
      <c r="AU2994" s="124"/>
      <c r="AV2994" s="124" t="s">
        <v>3</v>
      </c>
      <c r="AW2994" s="124" t="s">
        <v>4</v>
      </c>
      <c r="AX2994" s="124" t="s">
        <v>2235</v>
      </c>
      <c r="AY2994" s="124" t="s">
        <v>2182</v>
      </c>
      <c r="AZ2994" s="124" t="s">
        <v>2183</v>
      </c>
      <c r="BA2994" s="509" t="s">
        <v>2184</v>
      </c>
      <c r="BB2994" s="510"/>
      <c r="BC2994" s="510"/>
      <c r="BD2994" s="510"/>
      <c r="BE2994" s="510"/>
      <c r="BF2994" s="511"/>
      <c r="BG2994" s="124" t="s">
        <v>10</v>
      </c>
    </row>
    <row r="2995" spans="27:59">
      <c r="AA2995" s="150" t="str">
        <f>IF(AC2995="","",1)</f>
        <v/>
      </c>
      <c r="AB2995" s="150">
        <v>1</v>
      </c>
      <c r="AC2995" s="150" t="str">
        <f>IF(ISERROR(VLOOKUP($AB2995&amp;#REF!,NOMCAR,5,FALSE))=TRUE,"",VLOOKUP($AB2995&amp;#REF!,NOMCAR,5,FALSE))</f>
        <v/>
      </c>
      <c r="AD2995" s="156" t="str">
        <f>IF(ISERROR(VLOOKUP($AB2995&amp;#REF!,NOMCAR,6,FALSE))=TRUE,"",VLOOKUP($AB2995&amp;#REF!,NOMCAR,6,FALSE))</f>
        <v/>
      </c>
      <c r="AE2995" s="151" t="str">
        <f>IF(ISERROR(VLOOKUP($AB2995&amp;#REF!,NOMCAR,7,FALSE))=TRUE,"",VLOOKUP($AB2995&amp;#REF!,NOMCAR,7,FALSE))</f>
        <v/>
      </c>
      <c r="AF2995" s="151" t="str">
        <f>IF(ISERROR(VLOOKUP($AB2995&amp;#REF!,NOMCAR,8,FALSE))=TRUE,"",VLOOKUP($AB2995&amp;#REF!,NOMCAR,8,FALSE))</f>
        <v/>
      </c>
      <c r="AG2995" s="151" t="str">
        <f>IF(ISERROR(VLOOKUP($AB2995&amp;#REF!,NOMCAR,9,FALSE))=TRUE,"",VLOOKUP($AB2995&amp;#REF!,NOMCAR,9,FALSE))</f>
        <v/>
      </c>
      <c r="AH2995" s="151" t="str">
        <f>IF(ISERROR(VLOOKUP($AB2995&amp;#REF!,NOMCAR,10,FALSE))=TRUE,"",VLOOKUP($AB2995&amp;#REF!,NOMCAR,10,FALSE))</f>
        <v/>
      </c>
      <c r="AI2995" s="151" t="str">
        <f>IF(ISERROR(VLOOKUP($AB2995&amp;#REF!,NOMCAR,11,FALSE))=TRUE,"",VLOOKUP($AB2995&amp;#REF!,NOMCAR,11,FALSE))</f>
        <v/>
      </c>
      <c r="AK2995" s="126" t="str">
        <f>IF(AM2995="","",1)</f>
        <v/>
      </c>
      <c r="AL2995" s="126">
        <v>1</v>
      </c>
      <c r="AM2995" s="126" t="str">
        <f>IF(ISERROR(VLOOKUP($AL2995&amp;#REF!,QUALAR,5,FALSE))=TRUE,"",VLOOKUP($AL2995&amp;#REF!,QUALAR,5,FALSE))</f>
        <v/>
      </c>
      <c r="AN2995" s="127" t="str">
        <f>IF(ISERROR(VLOOKUP($AL2995&amp;#REF!,QUALAR,6,FALSE))=TRUE,"",VLOOKUP($AL2995&amp;#REF!,QUALAR,6,FALSE))</f>
        <v/>
      </c>
      <c r="AO2995" s="126" t="str">
        <f>IF(ISERROR(VLOOKUP($AL2995&amp;#REF!,QUALAR,7,FALSE))=TRUE,"",VLOOKUP($AL2995&amp;#REF!,QUALAR,7,FALSE))</f>
        <v/>
      </c>
      <c r="AP2995" s="245" t="str">
        <f>IF(ISERROR(VLOOKUP($AL2995&amp;#REF!,QUALAR,8,FALSE))=TRUE,"",VLOOKUP($AL2995&amp;#REF!,QUALAR,8,FALSE))</f>
        <v/>
      </c>
      <c r="AQ2995" s="126" t="str">
        <f>IF(ISERROR(VLOOKUP($AL2995&amp;#REF!,QUALAR,9,FALSE))=TRUE,"",VLOOKUP($AL2995&amp;#REF!,QUALAR,9,FALSE))</f>
        <v/>
      </c>
      <c r="AR2995" s="128" t="str">
        <f>IF(ISERROR(VLOOKUP($AL2995&amp;#REF!,QUALAR,10,FALSE))=TRUE,"",VLOOKUP($AL2995&amp;#REF!,QUALAR,10,FALSE))</f>
        <v/>
      </c>
      <c r="AT2995" s="126" t="str">
        <f>IF(AV2995="","",1)</f>
        <v/>
      </c>
      <c r="AU2995" s="126">
        <v>1</v>
      </c>
      <c r="AV2995" s="126" t="str">
        <f>IF(ISERROR(VLOOKUP($AU2995&amp;#REF!,PASSAR,5,FALSE))=TRUE,"",VLOOKUP($AU2995&amp;#REF!,PASSAR,5,FALSE))</f>
        <v/>
      </c>
      <c r="AW2995" s="126" t="str">
        <f>IF(ISERROR(VLOOKUP($AU2995&amp;#REF!,PASSAR,6,FALSE))=TRUE,"",VLOOKUP($AU2995&amp;#REF!,PASSAR,6,FALSE))</f>
        <v/>
      </c>
      <c r="AX2995" s="126" t="str">
        <f>IF(ISERROR(VLOOKUP($AU2995&amp;#REF!,PASSAR,7,FALSE))=TRUE,"",VLOOKUP($AU2995&amp;#REF!,PASSAR,7,FALSE))</f>
        <v/>
      </c>
      <c r="AY2995" s="126" t="str">
        <f>IF(ISERROR(VLOOKUP($AU2995&amp;#REF!,PASSAR,8,FALSE))=TRUE,"",VLOOKUP($AU2995&amp;#REF!,PASSAR,8,FALSE))</f>
        <v/>
      </c>
      <c r="AZ2995" s="245" t="str">
        <f>IF(ISERROR(VLOOKUP($AU2995&amp;#REF!,PASSAR,9,FALSE))=TRUE,"",VLOOKUP($AU2995&amp;#REF!,PASSAR,9,FALSE))</f>
        <v/>
      </c>
      <c r="BA2995" s="126" t="str">
        <f>IF(ISERROR(VLOOKUP($AU2995&amp;#REF!,PASSAR,10,FALSE))=TRUE,"",VLOOKUP($AU2995&amp;#REF!,PASSAR,10,FALSE))</f>
        <v/>
      </c>
      <c r="BB2995" s="128" t="str">
        <f>IF(ISERROR(VLOOKUP($AU2995&amp;#REF!,PASSAR,11,FALSE))=TRUE,"",VLOOKUP($AU2995&amp;#REF!,PASSAR,11,FALSE))</f>
        <v/>
      </c>
      <c r="BC2995" s="128" t="str">
        <f>IF(ISERROR(VLOOKUP($AU2995&amp;#REF!,PASSAR,12,FALSE))=TRUE,"",VLOOKUP($AU2995&amp;#REF!,PASSAR,12,FALSE))</f>
        <v/>
      </c>
      <c r="BD2995" s="128" t="str">
        <f>IF(ISERROR(VLOOKUP($AU2995&amp;#REF!,PASSAR,13,FALSE))=TRUE,"",VLOOKUP($AU2995&amp;#REF!,PASSAR,13,FALSE))</f>
        <v/>
      </c>
      <c r="BE2995" s="128" t="str">
        <f>IF(ISERROR(VLOOKUP($AU2995&amp;#REF!,PASSAR,14,FALSE))=TRUE,"",VLOOKUP($AU2995&amp;#REF!,PASSAR,14,FALSE))</f>
        <v/>
      </c>
      <c r="BF2995" s="128" t="str">
        <f>IF(ISERROR(VLOOKUP($AU2995&amp;#REF!,PASSAR,15,FALSE))=TRUE,"",VLOOKUP($AU2995&amp;#REF!,PASSAR,15,FALSE))</f>
        <v/>
      </c>
      <c r="BG2995" s="128" t="str">
        <f>IF(ISERROR(VLOOKUP($AU2995&amp;#REF!,PASSAR,16,FALSE))=TRUE,"",VLOOKUP($AU2995&amp;#REF!,PASSAR,16,FALSE))</f>
        <v/>
      </c>
    </row>
    <row r="2996" spans="27:59">
      <c r="AA2996" s="150" t="str">
        <f>IF(AC2996="","",AB2995+1)</f>
        <v/>
      </c>
      <c r="AB2996" s="150">
        <v>2</v>
      </c>
      <c r="AC2996" s="150" t="str">
        <f>IF(ISERROR(VLOOKUP($AB2996&amp;#REF!,NOMCAR,5,FALSE))=TRUE,"",VLOOKUP($AB2996&amp;#REF!,NOMCAR,5,FALSE))</f>
        <v/>
      </c>
      <c r="AD2996" s="156" t="str">
        <f>IF(ISERROR(VLOOKUP($AB2996&amp;#REF!,NOMCAR,6,FALSE))=TRUE,"",VLOOKUP($AB2996&amp;#REF!,NOMCAR,6,FALSE))</f>
        <v/>
      </c>
      <c r="AE2996" s="151" t="str">
        <f>IF(ISERROR(VLOOKUP($AB2996&amp;#REF!,NOMCAR,7,FALSE))=TRUE,"",VLOOKUP($AB2996&amp;#REF!,NOMCAR,7,FALSE))</f>
        <v/>
      </c>
      <c r="AF2996" s="151" t="str">
        <f>IF(ISERROR(VLOOKUP($AB2996&amp;#REF!,NOMCAR,8,FALSE))=TRUE,"",VLOOKUP($AB2996&amp;#REF!,NOMCAR,8,FALSE))</f>
        <v/>
      </c>
      <c r="AG2996" s="151" t="str">
        <f>IF(ISERROR(VLOOKUP($AB2996&amp;#REF!,NOMCAR,9,FALSE))=TRUE,"",VLOOKUP($AB2996&amp;#REF!,NOMCAR,9,FALSE))</f>
        <v/>
      </c>
      <c r="AH2996" s="151" t="str">
        <f>IF(ISERROR(VLOOKUP($AB2996&amp;#REF!,NOMCAR,10,FALSE))=TRUE,"",VLOOKUP($AB2996&amp;#REF!,NOMCAR,10,FALSE))</f>
        <v/>
      </c>
      <c r="AI2996" s="151" t="str">
        <f>IF(ISERROR(VLOOKUP($AB2996&amp;#REF!,NOMCAR,11,FALSE))=TRUE,"",VLOOKUP($AB2996&amp;#REF!,NOMCAR,11,FALSE))</f>
        <v/>
      </c>
      <c r="AK2996" s="126" t="str">
        <f t="shared" ref="AK2996:AK3041" si="3">IF(AM2996="","",AL2995+1)</f>
        <v/>
      </c>
      <c r="AL2996" s="126">
        <v>2</v>
      </c>
      <c r="AM2996" s="126" t="str">
        <f>IF(ISERROR(VLOOKUP($AL2996&amp;#REF!,QUALAR,5,FALSE))=TRUE,"",VLOOKUP($AL2996&amp;#REF!,QUALAR,5,FALSE))</f>
        <v/>
      </c>
      <c r="AN2996" s="127" t="str">
        <f>IF(ISERROR(VLOOKUP($AL2996&amp;#REF!,QUALAR,6,FALSE))=TRUE,"",VLOOKUP($AL2996&amp;#REF!,QUALAR,6,FALSE))</f>
        <v/>
      </c>
      <c r="AO2996" s="126" t="str">
        <f>IF(ISERROR(VLOOKUP($AL2996&amp;#REF!,QUALAR,7,FALSE))=TRUE,"",VLOOKUP($AL2996&amp;#REF!,QUALAR,7,FALSE))</f>
        <v/>
      </c>
      <c r="AP2996" s="245" t="str">
        <f>IF(ISERROR(VLOOKUP($AL2996&amp;#REF!,QUALAR,8,FALSE))=TRUE,"",VLOOKUP($AL2996&amp;#REF!,QUALAR,8,FALSE))</f>
        <v/>
      </c>
      <c r="AQ2996" s="126" t="str">
        <f>IF(ISERROR(VLOOKUP($AL2996&amp;#REF!,QUALAR,9,FALSE))=TRUE,"",VLOOKUP($AL2996&amp;#REF!,QUALAR,9,FALSE))</f>
        <v/>
      </c>
      <c r="AR2996" s="128" t="str">
        <f>IF(ISERROR(VLOOKUP($AL2996&amp;#REF!,QUALAR,10,FALSE))=TRUE,"",VLOOKUP($AL2996&amp;#REF!,QUALAR,10,FALSE))</f>
        <v/>
      </c>
      <c r="AT2996" s="126" t="str">
        <f>IF(AV2996="","",AT2995+1)</f>
        <v/>
      </c>
      <c r="AU2996" s="126">
        <v>2</v>
      </c>
      <c r="AV2996" s="126" t="str">
        <f>IF(ISERROR(VLOOKUP($AU2996&amp;#REF!,PASSAR,5,FALSE))=TRUE,"",VLOOKUP($AU2996&amp;#REF!,PASSAR,5,FALSE))</f>
        <v/>
      </c>
      <c r="AW2996" s="126" t="str">
        <f>IF(ISERROR(VLOOKUP($AU2996&amp;#REF!,PASSAR,6,FALSE))=TRUE,"",VLOOKUP($AU2996&amp;#REF!,PASSAR,6,FALSE))</f>
        <v/>
      </c>
      <c r="AX2996" s="126" t="str">
        <f>IF(ISERROR(VLOOKUP($AU2996&amp;#REF!,PASSAR,7,FALSE))=TRUE,"",VLOOKUP($AU2996&amp;#REF!,PASSAR,7,FALSE))</f>
        <v/>
      </c>
      <c r="AY2996" s="126" t="str">
        <f>IF(ISERROR(VLOOKUP($AU2996&amp;#REF!,PASSAR,8,FALSE))=TRUE,"",VLOOKUP($AU2996&amp;#REF!,PASSAR,8,FALSE))</f>
        <v/>
      </c>
      <c r="AZ2996" s="245" t="str">
        <f>IF(ISERROR(VLOOKUP($AU2996&amp;#REF!,PASSAR,9,FALSE))=TRUE,"",VLOOKUP($AU2996&amp;#REF!,PASSAR,9,FALSE))</f>
        <v/>
      </c>
      <c r="BA2996" s="126" t="str">
        <f>IF(ISERROR(VLOOKUP($AU2996&amp;#REF!,PASSAR,10,FALSE))=TRUE,"",VLOOKUP($AU2996&amp;#REF!,PASSAR,10,FALSE))</f>
        <v/>
      </c>
      <c r="BB2996" s="128" t="str">
        <f>IF(ISERROR(VLOOKUP($AU2996&amp;#REF!,PASSAR,11,FALSE))=TRUE,"",VLOOKUP($AU2996&amp;#REF!,PASSAR,11,FALSE))</f>
        <v/>
      </c>
      <c r="BC2996" s="128" t="str">
        <f>IF(ISERROR(VLOOKUP($AU2996&amp;#REF!,PASSAR,12,FALSE))=TRUE,"",VLOOKUP($AU2996&amp;#REF!,PASSAR,12,FALSE))</f>
        <v/>
      </c>
      <c r="BD2996" s="128" t="str">
        <f>IF(ISERROR(VLOOKUP($AU2996&amp;#REF!,PASSAR,13,FALSE))=TRUE,"",VLOOKUP($AU2996&amp;#REF!,PASSAR,13,FALSE))</f>
        <v/>
      </c>
      <c r="BE2996" s="128" t="str">
        <f>IF(ISERROR(VLOOKUP($AU2996&amp;#REF!,PASSAR,14,FALSE))=TRUE,"",VLOOKUP($AU2996&amp;#REF!,PASSAR,14,FALSE))</f>
        <v/>
      </c>
      <c r="BF2996" s="128" t="str">
        <f>IF(ISERROR(VLOOKUP($AU2996&amp;#REF!,PASSAR,15,FALSE))=TRUE,"",VLOOKUP($AU2996&amp;#REF!,PASSAR,15,FALSE))</f>
        <v/>
      </c>
      <c r="BG2996" s="128" t="str">
        <f>IF(ISERROR(VLOOKUP($AU2996&amp;#REF!,PASSAR,16,FALSE))=TRUE,"",VLOOKUP($AU2996&amp;#REF!,PASSAR,16,FALSE))</f>
        <v/>
      </c>
    </row>
    <row r="2997" spans="27:59">
      <c r="AA2997" s="150" t="str">
        <f t="shared" ref="AA2997:AA3042" si="4">IF(AC2997="","",AB2996+1)</f>
        <v/>
      </c>
      <c r="AB2997" s="150">
        <v>3</v>
      </c>
      <c r="AC2997" s="150" t="str">
        <f>IF(ISERROR(VLOOKUP($AB2997&amp;#REF!,NOMCAR,5,FALSE))=TRUE,"",VLOOKUP($AB2997&amp;#REF!,NOMCAR,5,FALSE))</f>
        <v/>
      </c>
      <c r="AD2997" s="156" t="str">
        <f>IF(ISERROR(VLOOKUP($AB2997&amp;#REF!,NOMCAR,6,FALSE))=TRUE,"",VLOOKUP($AB2997&amp;#REF!,NOMCAR,6,FALSE))</f>
        <v/>
      </c>
      <c r="AE2997" s="151" t="str">
        <f>IF(ISERROR(VLOOKUP($AB2997&amp;#REF!,NOMCAR,7,FALSE))=TRUE,"",VLOOKUP($AB2997&amp;#REF!,NOMCAR,7,FALSE))</f>
        <v/>
      </c>
      <c r="AF2997" s="151" t="str">
        <f>IF(ISERROR(VLOOKUP($AB2997&amp;#REF!,NOMCAR,8,FALSE))=TRUE,"",VLOOKUP($AB2997&amp;#REF!,NOMCAR,8,FALSE))</f>
        <v/>
      </c>
      <c r="AG2997" s="151" t="str">
        <f>IF(ISERROR(VLOOKUP($AB2997&amp;#REF!,NOMCAR,9,FALSE))=TRUE,"",VLOOKUP($AB2997&amp;#REF!,NOMCAR,9,FALSE))</f>
        <v/>
      </c>
      <c r="AH2997" s="151" t="str">
        <f>IF(ISERROR(VLOOKUP($AB2997&amp;#REF!,NOMCAR,10,FALSE))=TRUE,"",VLOOKUP($AB2997&amp;#REF!,NOMCAR,10,FALSE))</f>
        <v/>
      </c>
      <c r="AI2997" s="151" t="str">
        <f>IF(ISERROR(VLOOKUP($AB2997&amp;#REF!,NOMCAR,11,FALSE))=TRUE,"",VLOOKUP($AB2997&amp;#REF!,NOMCAR,11,FALSE))</f>
        <v/>
      </c>
      <c r="AK2997" s="126" t="str">
        <f t="shared" si="3"/>
        <v/>
      </c>
      <c r="AL2997" s="126">
        <v>3</v>
      </c>
      <c r="AM2997" s="126" t="str">
        <f>IF(ISERROR(VLOOKUP($AL2997&amp;#REF!,QUALAR,5,FALSE))=TRUE,"",VLOOKUP($AL2997&amp;#REF!,QUALAR,5,FALSE))</f>
        <v/>
      </c>
      <c r="AN2997" s="127" t="str">
        <f>IF(ISERROR(VLOOKUP($AL2997&amp;#REF!,QUALAR,6,FALSE))=TRUE,"",VLOOKUP($AL2997&amp;#REF!,QUALAR,6,FALSE))</f>
        <v/>
      </c>
      <c r="AO2997" s="126" t="str">
        <f>IF(ISERROR(VLOOKUP($AL2997&amp;#REF!,QUALAR,7,FALSE))=TRUE,"",VLOOKUP($AL2997&amp;#REF!,QUALAR,7,FALSE))</f>
        <v/>
      </c>
      <c r="AP2997" s="245" t="str">
        <f>IF(ISERROR(VLOOKUP($AL2997&amp;#REF!,QUALAR,8,FALSE))=TRUE,"",VLOOKUP($AL2997&amp;#REF!,QUALAR,8,FALSE))</f>
        <v/>
      </c>
      <c r="AQ2997" s="126" t="str">
        <f>IF(ISERROR(VLOOKUP($AL2997&amp;#REF!,QUALAR,9,FALSE))=TRUE,"",VLOOKUP($AL2997&amp;#REF!,QUALAR,9,FALSE))</f>
        <v/>
      </c>
      <c r="AR2997" s="128" t="str">
        <f>IF(ISERROR(VLOOKUP($AL2997&amp;#REF!,QUALAR,10,FALSE))=TRUE,"",VLOOKUP($AL2997&amp;#REF!,QUALAR,10,FALSE))</f>
        <v/>
      </c>
      <c r="AT2997" s="126" t="str">
        <f t="shared" ref="AT2997:AT3039" si="5">IF(AV2997="","",AT2996+1)</f>
        <v/>
      </c>
      <c r="AU2997" s="126">
        <v>3</v>
      </c>
      <c r="AV2997" s="126" t="str">
        <f>IF(ISERROR(VLOOKUP($AU2997&amp;#REF!,PASSAR,5,FALSE))=TRUE,"",VLOOKUP($AU2997&amp;#REF!,PASSAR,5,FALSE))</f>
        <v/>
      </c>
      <c r="AW2997" s="126" t="str">
        <f>IF(ISERROR(VLOOKUP($AU2997&amp;#REF!,PASSAR,6,FALSE))=TRUE,"",VLOOKUP($AU2997&amp;#REF!,PASSAR,6,FALSE))</f>
        <v/>
      </c>
      <c r="AX2997" s="126" t="str">
        <f>IF(ISERROR(VLOOKUP($AU2997&amp;#REF!,PASSAR,7,FALSE))=TRUE,"",VLOOKUP($AU2997&amp;#REF!,PASSAR,7,FALSE))</f>
        <v/>
      </c>
      <c r="AY2997" s="126" t="str">
        <f>IF(ISERROR(VLOOKUP($AU2997&amp;#REF!,PASSAR,8,FALSE))=TRUE,"",VLOOKUP($AU2997&amp;#REF!,PASSAR,8,FALSE))</f>
        <v/>
      </c>
      <c r="AZ2997" s="245" t="str">
        <f>IF(ISERROR(VLOOKUP($AU2997&amp;#REF!,PASSAR,9,FALSE))=TRUE,"",VLOOKUP($AU2997&amp;#REF!,PASSAR,9,FALSE))</f>
        <v/>
      </c>
      <c r="BA2997" s="126" t="str">
        <f>IF(ISERROR(VLOOKUP($AU2997&amp;#REF!,PASSAR,10,FALSE))=TRUE,"",VLOOKUP($AU2997&amp;#REF!,PASSAR,10,FALSE))</f>
        <v/>
      </c>
      <c r="BB2997" s="128" t="str">
        <f>IF(ISERROR(VLOOKUP($AU2997&amp;#REF!,PASSAR,11,FALSE))=TRUE,"",VLOOKUP($AU2997&amp;#REF!,PASSAR,11,FALSE))</f>
        <v/>
      </c>
      <c r="BC2997" s="128" t="str">
        <f>IF(ISERROR(VLOOKUP($AU2997&amp;#REF!,PASSAR,12,FALSE))=TRUE,"",VLOOKUP($AU2997&amp;#REF!,PASSAR,12,FALSE))</f>
        <v/>
      </c>
      <c r="BD2997" s="128" t="str">
        <f>IF(ISERROR(VLOOKUP($AU2997&amp;#REF!,PASSAR,13,FALSE))=TRUE,"",VLOOKUP($AU2997&amp;#REF!,PASSAR,13,FALSE))</f>
        <v/>
      </c>
      <c r="BE2997" s="128" t="str">
        <f>IF(ISERROR(VLOOKUP($AU2997&amp;#REF!,PASSAR,14,FALSE))=TRUE,"",VLOOKUP($AU2997&amp;#REF!,PASSAR,14,FALSE))</f>
        <v/>
      </c>
      <c r="BF2997" s="128" t="str">
        <f>IF(ISERROR(VLOOKUP($AU2997&amp;#REF!,PASSAR,15,FALSE))=TRUE,"",VLOOKUP($AU2997&amp;#REF!,PASSAR,15,FALSE))</f>
        <v/>
      </c>
      <c r="BG2997" s="128" t="str">
        <f>IF(ISERROR(VLOOKUP($AU2997&amp;#REF!,PASSAR,16,FALSE))=TRUE,"",VLOOKUP($AU2997&amp;#REF!,PASSAR,16,FALSE))</f>
        <v/>
      </c>
    </row>
    <row r="2998" spans="27:59">
      <c r="AA2998" s="150" t="str">
        <f t="shared" si="4"/>
        <v/>
      </c>
      <c r="AB2998" s="150">
        <v>4</v>
      </c>
      <c r="AC2998" s="150" t="str">
        <f>IF(ISERROR(VLOOKUP($AB2998&amp;#REF!,NOMCAR,5,FALSE))=TRUE,"",VLOOKUP($AB2998&amp;#REF!,NOMCAR,5,FALSE))</f>
        <v/>
      </c>
      <c r="AD2998" s="156" t="str">
        <f>IF(ISERROR(VLOOKUP($AB2998&amp;#REF!,NOMCAR,6,FALSE))=TRUE,"",VLOOKUP($AB2998&amp;#REF!,NOMCAR,6,FALSE))</f>
        <v/>
      </c>
      <c r="AE2998" s="151" t="str">
        <f>IF(ISERROR(VLOOKUP($AB2998&amp;#REF!,NOMCAR,7,FALSE))=TRUE,"",VLOOKUP($AB2998&amp;#REF!,NOMCAR,7,FALSE))</f>
        <v/>
      </c>
      <c r="AF2998" s="151" t="str">
        <f>IF(ISERROR(VLOOKUP($AB2998&amp;#REF!,NOMCAR,8,FALSE))=TRUE,"",VLOOKUP($AB2998&amp;#REF!,NOMCAR,8,FALSE))</f>
        <v/>
      </c>
      <c r="AG2998" s="151" t="str">
        <f>IF(ISERROR(VLOOKUP($AB2998&amp;#REF!,NOMCAR,9,FALSE))=TRUE,"",VLOOKUP($AB2998&amp;#REF!,NOMCAR,9,FALSE))</f>
        <v/>
      </c>
      <c r="AH2998" s="151" t="str">
        <f>IF(ISERROR(VLOOKUP($AB2998&amp;#REF!,NOMCAR,10,FALSE))=TRUE,"",VLOOKUP($AB2998&amp;#REF!,NOMCAR,10,FALSE))</f>
        <v/>
      </c>
      <c r="AI2998" s="151" t="str">
        <f>IF(ISERROR(VLOOKUP($AB2998&amp;#REF!,NOMCAR,11,FALSE))=TRUE,"",VLOOKUP($AB2998&amp;#REF!,NOMCAR,11,FALSE))</f>
        <v/>
      </c>
      <c r="AK2998" s="126" t="str">
        <f t="shared" si="3"/>
        <v/>
      </c>
      <c r="AL2998" s="126">
        <v>4</v>
      </c>
      <c r="AM2998" s="126" t="str">
        <f>IF(ISERROR(VLOOKUP($AL2998&amp;#REF!,QUALAR,5,FALSE))=TRUE,"",VLOOKUP($AL2998&amp;#REF!,QUALAR,5,FALSE))</f>
        <v/>
      </c>
      <c r="AN2998" s="127" t="str">
        <f>IF(ISERROR(VLOOKUP($AL2998&amp;#REF!,QUALAR,6,FALSE))=TRUE,"",VLOOKUP($AL2998&amp;#REF!,QUALAR,6,FALSE))</f>
        <v/>
      </c>
      <c r="AO2998" s="126" t="str">
        <f>IF(ISERROR(VLOOKUP($AL2998&amp;#REF!,QUALAR,7,FALSE))=TRUE,"",VLOOKUP($AL2998&amp;#REF!,QUALAR,7,FALSE))</f>
        <v/>
      </c>
      <c r="AP2998" s="245" t="str">
        <f>IF(ISERROR(VLOOKUP($AL2998&amp;#REF!,QUALAR,8,FALSE))=TRUE,"",VLOOKUP($AL2998&amp;#REF!,QUALAR,8,FALSE))</f>
        <v/>
      </c>
      <c r="AQ2998" s="126" t="str">
        <f>IF(ISERROR(VLOOKUP($AL2998&amp;#REF!,QUALAR,9,FALSE))=TRUE,"",VLOOKUP($AL2998&amp;#REF!,QUALAR,9,FALSE))</f>
        <v/>
      </c>
      <c r="AR2998" s="128" t="str">
        <f>IF(ISERROR(VLOOKUP($AL2998&amp;#REF!,QUALAR,10,FALSE))=TRUE,"",VLOOKUP($AL2998&amp;#REF!,QUALAR,10,FALSE))</f>
        <v/>
      </c>
      <c r="AT2998" s="126" t="str">
        <f t="shared" si="5"/>
        <v/>
      </c>
      <c r="AU2998" s="126">
        <v>4</v>
      </c>
      <c r="AV2998" s="126" t="str">
        <f>IF(ISERROR(VLOOKUP($AU2998&amp;#REF!,PASSAR,5,FALSE))=TRUE,"",VLOOKUP($AU2998&amp;#REF!,PASSAR,5,FALSE))</f>
        <v/>
      </c>
      <c r="AW2998" s="126" t="str">
        <f>IF(ISERROR(VLOOKUP($AU2998&amp;#REF!,PASSAR,6,FALSE))=TRUE,"",VLOOKUP($AU2998&amp;#REF!,PASSAR,6,FALSE))</f>
        <v/>
      </c>
      <c r="AX2998" s="126" t="str">
        <f>IF(ISERROR(VLOOKUP($AU2998&amp;#REF!,PASSAR,7,FALSE))=TRUE,"",VLOOKUP($AU2998&amp;#REF!,PASSAR,7,FALSE))</f>
        <v/>
      </c>
      <c r="AY2998" s="126" t="str">
        <f>IF(ISERROR(VLOOKUP($AU2998&amp;#REF!,PASSAR,8,FALSE))=TRUE,"",VLOOKUP($AU2998&amp;#REF!,PASSAR,8,FALSE))</f>
        <v/>
      </c>
      <c r="AZ2998" s="245" t="str">
        <f>IF(ISERROR(VLOOKUP($AU2998&amp;#REF!,PASSAR,9,FALSE))=TRUE,"",VLOOKUP($AU2998&amp;#REF!,PASSAR,9,FALSE))</f>
        <v/>
      </c>
      <c r="BA2998" s="126" t="str">
        <f>IF(ISERROR(VLOOKUP($AU2998&amp;#REF!,PASSAR,10,FALSE))=TRUE,"",VLOOKUP($AU2998&amp;#REF!,PASSAR,10,FALSE))</f>
        <v/>
      </c>
      <c r="BB2998" s="128" t="str">
        <f>IF(ISERROR(VLOOKUP($AU2998&amp;#REF!,PASSAR,11,FALSE))=TRUE,"",VLOOKUP($AU2998&amp;#REF!,PASSAR,11,FALSE))</f>
        <v/>
      </c>
      <c r="BC2998" s="128" t="str">
        <f>IF(ISERROR(VLOOKUP($AU2998&amp;#REF!,PASSAR,12,FALSE))=TRUE,"",VLOOKUP($AU2998&amp;#REF!,PASSAR,12,FALSE))</f>
        <v/>
      </c>
      <c r="BD2998" s="128" t="str">
        <f>IF(ISERROR(VLOOKUP($AU2998&amp;#REF!,PASSAR,13,FALSE))=TRUE,"",VLOOKUP($AU2998&amp;#REF!,PASSAR,13,FALSE))</f>
        <v/>
      </c>
      <c r="BE2998" s="128" t="str">
        <f>IF(ISERROR(VLOOKUP($AU2998&amp;#REF!,PASSAR,14,FALSE))=TRUE,"",VLOOKUP($AU2998&amp;#REF!,PASSAR,14,FALSE))</f>
        <v/>
      </c>
      <c r="BF2998" s="128" t="str">
        <f>IF(ISERROR(VLOOKUP($AU2998&amp;#REF!,PASSAR,15,FALSE))=TRUE,"",VLOOKUP($AU2998&amp;#REF!,PASSAR,15,FALSE))</f>
        <v/>
      </c>
      <c r="BG2998" s="128" t="str">
        <f>IF(ISERROR(VLOOKUP($AU2998&amp;#REF!,PASSAR,16,FALSE))=TRUE,"",VLOOKUP($AU2998&amp;#REF!,PASSAR,16,FALSE))</f>
        <v/>
      </c>
    </row>
    <row r="2999" spans="27:59">
      <c r="AA2999" s="150" t="str">
        <f t="shared" si="4"/>
        <v/>
      </c>
      <c r="AB2999" s="150">
        <v>5</v>
      </c>
      <c r="AC2999" s="150" t="str">
        <f>IF(ISERROR(VLOOKUP($AB2999&amp;#REF!,NOMCAR,5,FALSE))=TRUE,"",VLOOKUP($AB2999&amp;#REF!,NOMCAR,5,FALSE))</f>
        <v/>
      </c>
      <c r="AD2999" s="156" t="str">
        <f>IF(ISERROR(VLOOKUP($AB2999&amp;#REF!,NOMCAR,6,FALSE))=TRUE,"",VLOOKUP($AB2999&amp;#REF!,NOMCAR,6,FALSE))</f>
        <v/>
      </c>
      <c r="AE2999" s="151" t="str">
        <f>IF(ISERROR(VLOOKUP($AB2999&amp;#REF!,NOMCAR,7,FALSE))=TRUE,"",VLOOKUP($AB2999&amp;#REF!,NOMCAR,7,FALSE))</f>
        <v/>
      </c>
      <c r="AF2999" s="151" t="str">
        <f>IF(ISERROR(VLOOKUP($AB2999&amp;#REF!,NOMCAR,8,FALSE))=TRUE,"",VLOOKUP($AB2999&amp;#REF!,NOMCAR,8,FALSE))</f>
        <v/>
      </c>
      <c r="AG2999" s="151" t="str">
        <f>IF(ISERROR(VLOOKUP($AB2999&amp;#REF!,NOMCAR,9,FALSE))=TRUE,"",VLOOKUP($AB2999&amp;#REF!,NOMCAR,9,FALSE))</f>
        <v/>
      </c>
      <c r="AH2999" s="151" t="str">
        <f>IF(ISERROR(VLOOKUP($AB2999&amp;#REF!,NOMCAR,10,FALSE))=TRUE,"",VLOOKUP($AB2999&amp;#REF!,NOMCAR,10,FALSE))</f>
        <v/>
      </c>
      <c r="AI2999" s="151" t="str">
        <f>IF(ISERROR(VLOOKUP($AB2999&amp;#REF!,NOMCAR,11,FALSE))=TRUE,"",VLOOKUP($AB2999&amp;#REF!,NOMCAR,11,FALSE))</f>
        <v/>
      </c>
      <c r="AK2999" s="126" t="str">
        <f t="shared" si="3"/>
        <v/>
      </c>
      <c r="AL2999" s="126">
        <v>5</v>
      </c>
      <c r="AM2999" s="126" t="str">
        <f>IF(ISERROR(VLOOKUP($AL2999&amp;#REF!,QUALAR,5,FALSE))=TRUE,"",VLOOKUP($AL2999&amp;#REF!,QUALAR,5,FALSE))</f>
        <v/>
      </c>
      <c r="AN2999" s="127" t="str">
        <f>IF(ISERROR(VLOOKUP($AL2999&amp;#REF!,QUALAR,6,FALSE))=TRUE,"",VLOOKUP($AL2999&amp;#REF!,QUALAR,6,FALSE))</f>
        <v/>
      </c>
      <c r="AO2999" s="126" t="str">
        <f>IF(ISERROR(VLOOKUP($AL2999&amp;#REF!,QUALAR,7,FALSE))=TRUE,"",VLOOKUP($AL2999&amp;#REF!,QUALAR,7,FALSE))</f>
        <v/>
      </c>
      <c r="AP2999" s="245" t="str">
        <f>IF(ISERROR(VLOOKUP($AL2999&amp;#REF!,QUALAR,8,FALSE))=TRUE,"",VLOOKUP($AL2999&amp;#REF!,QUALAR,8,FALSE))</f>
        <v/>
      </c>
      <c r="AQ2999" s="126" t="str">
        <f>IF(ISERROR(VLOOKUP($AL2999&amp;#REF!,QUALAR,9,FALSE))=TRUE,"",VLOOKUP($AL2999&amp;#REF!,QUALAR,9,FALSE))</f>
        <v/>
      </c>
      <c r="AR2999" s="128" t="str">
        <f>IF(ISERROR(VLOOKUP($AL2999&amp;#REF!,QUALAR,10,FALSE))=TRUE,"",VLOOKUP($AL2999&amp;#REF!,QUALAR,10,FALSE))</f>
        <v/>
      </c>
      <c r="AT2999" s="126" t="str">
        <f t="shared" si="5"/>
        <v/>
      </c>
      <c r="AU2999" s="126">
        <v>5</v>
      </c>
      <c r="AV2999" s="126" t="str">
        <f>IF(ISERROR(VLOOKUP($AU2999&amp;#REF!,PASSAR,5,FALSE))=TRUE,"",VLOOKUP($AU2999&amp;#REF!,PASSAR,5,FALSE))</f>
        <v/>
      </c>
      <c r="AW2999" s="126" t="str">
        <f>IF(ISERROR(VLOOKUP($AU2999&amp;#REF!,PASSAR,6,FALSE))=TRUE,"",VLOOKUP($AU2999&amp;#REF!,PASSAR,6,FALSE))</f>
        <v/>
      </c>
      <c r="AX2999" s="126" t="str">
        <f>IF(ISERROR(VLOOKUP($AU2999&amp;#REF!,PASSAR,7,FALSE))=TRUE,"",VLOOKUP($AU2999&amp;#REF!,PASSAR,7,FALSE))</f>
        <v/>
      </c>
      <c r="AY2999" s="126" t="str">
        <f>IF(ISERROR(VLOOKUP($AU2999&amp;#REF!,PASSAR,8,FALSE))=TRUE,"",VLOOKUP($AU2999&amp;#REF!,PASSAR,8,FALSE))</f>
        <v/>
      </c>
      <c r="AZ2999" s="245" t="str">
        <f>IF(ISERROR(VLOOKUP($AU2999&amp;#REF!,PASSAR,9,FALSE))=TRUE,"",VLOOKUP($AU2999&amp;#REF!,PASSAR,9,FALSE))</f>
        <v/>
      </c>
      <c r="BA2999" s="126" t="str">
        <f>IF(ISERROR(VLOOKUP($AU2999&amp;#REF!,PASSAR,10,FALSE))=TRUE,"",VLOOKUP($AU2999&amp;#REF!,PASSAR,10,FALSE))</f>
        <v/>
      </c>
      <c r="BB2999" s="128" t="str">
        <f>IF(ISERROR(VLOOKUP($AU2999&amp;#REF!,PASSAR,11,FALSE))=TRUE,"",VLOOKUP($AU2999&amp;#REF!,PASSAR,11,FALSE))</f>
        <v/>
      </c>
      <c r="BC2999" s="128" t="str">
        <f>IF(ISERROR(VLOOKUP($AU2999&amp;#REF!,PASSAR,12,FALSE))=TRUE,"",VLOOKUP($AU2999&amp;#REF!,PASSAR,12,FALSE))</f>
        <v/>
      </c>
      <c r="BD2999" s="128" t="str">
        <f>IF(ISERROR(VLOOKUP($AU2999&amp;#REF!,PASSAR,13,FALSE))=TRUE,"",VLOOKUP($AU2999&amp;#REF!,PASSAR,13,FALSE))</f>
        <v/>
      </c>
      <c r="BE2999" s="128" t="str">
        <f>IF(ISERROR(VLOOKUP($AU2999&amp;#REF!,PASSAR,14,FALSE))=TRUE,"",VLOOKUP($AU2999&amp;#REF!,PASSAR,14,FALSE))</f>
        <v/>
      </c>
      <c r="BF2999" s="128" t="str">
        <f>IF(ISERROR(VLOOKUP($AU2999&amp;#REF!,PASSAR,15,FALSE))=TRUE,"",VLOOKUP($AU2999&amp;#REF!,PASSAR,15,FALSE))</f>
        <v/>
      </c>
      <c r="BG2999" s="128" t="str">
        <f>IF(ISERROR(VLOOKUP($AU2999&amp;#REF!,PASSAR,16,FALSE))=TRUE,"",VLOOKUP($AU2999&amp;#REF!,PASSAR,16,FALSE))</f>
        <v/>
      </c>
    </row>
    <row r="3000" spans="27:59">
      <c r="AA3000" s="150" t="str">
        <f t="shared" si="4"/>
        <v/>
      </c>
      <c r="AB3000" s="150">
        <v>6</v>
      </c>
      <c r="AC3000" s="150" t="str">
        <f>IF(ISERROR(VLOOKUP($AB3000&amp;#REF!,NOMCAR,5,FALSE))=TRUE,"",VLOOKUP($AB3000&amp;#REF!,NOMCAR,5,FALSE))</f>
        <v/>
      </c>
      <c r="AD3000" s="156" t="str">
        <f>IF(ISERROR(VLOOKUP($AB3000&amp;#REF!,NOMCAR,6,FALSE))=TRUE,"",VLOOKUP($AB3000&amp;#REF!,NOMCAR,6,FALSE))</f>
        <v/>
      </c>
      <c r="AE3000" s="151" t="str">
        <f>IF(ISERROR(VLOOKUP($AB3000&amp;#REF!,NOMCAR,7,FALSE))=TRUE,"",VLOOKUP($AB3000&amp;#REF!,NOMCAR,7,FALSE))</f>
        <v/>
      </c>
      <c r="AF3000" s="151" t="str">
        <f>IF(ISERROR(VLOOKUP($AB3000&amp;#REF!,NOMCAR,8,FALSE))=TRUE,"",VLOOKUP($AB3000&amp;#REF!,NOMCAR,8,FALSE))</f>
        <v/>
      </c>
      <c r="AG3000" s="151" t="str">
        <f>IF(ISERROR(VLOOKUP($AB3000&amp;#REF!,NOMCAR,9,FALSE))=TRUE,"",VLOOKUP($AB3000&amp;#REF!,NOMCAR,9,FALSE))</f>
        <v/>
      </c>
      <c r="AH3000" s="151" t="str">
        <f>IF(ISERROR(VLOOKUP($AB3000&amp;#REF!,NOMCAR,10,FALSE))=TRUE,"",VLOOKUP($AB3000&amp;#REF!,NOMCAR,10,FALSE))</f>
        <v/>
      </c>
      <c r="AI3000" s="151" t="str">
        <f>IF(ISERROR(VLOOKUP($AB3000&amp;#REF!,NOMCAR,11,FALSE))=TRUE,"",VLOOKUP($AB3000&amp;#REF!,NOMCAR,11,FALSE))</f>
        <v/>
      </c>
      <c r="AK3000" s="126" t="str">
        <f t="shared" si="3"/>
        <v/>
      </c>
      <c r="AL3000" s="126">
        <v>6</v>
      </c>
      <c r="AM3000" s="126" t="str">
        <f>IF(ISERROR(VLOOKUP($AL3000&amp;#REF!,QUALAR,5,FALSE))=TRUE,"",VLOOKUP($AL3000&amp;#REF!,QUALAR,5,FALSE))</f>
        <v/>
      </c>
      <c r="AN3000" s="127" t="str">
        <f>IF(ISERROR(VLOOKUP($AL3000&amp;#REF!,QUALAR,6,FALSE))=TRUE,"",VLOOKUP($AL3000&amp;#REF!,QUALAR,6,FALSE))</f>
        <v/>
      </c>
      <c r="AO3000" s="126" t="str">
        <f>IF(ISERROR(VLOOKUP($AL3000&amp;#REF!,QUALAR,7,FALSE))=TRUE,"",VLOOKUP($AL3000&amp;#REF!,QUALAR,7,FALSE))</f>
        <v/>
      </c>
      <c r="AP3000" s="245" t="str">
        <f>IF(ISERROR(VLOOKUP($AL3000&amp;#REF!,QUALAR,8,FALSE))=TRUE,"",VLOOKUP($AL3000&amp;#REF!,QUALAR,8,FALSE))</f>
        <v/>
      </c>
      <c r="AQ3000" s="126" t="str">
        <f>IF(ISERROR(VLOOKUP($AL3000&amp;#REF!,QUALAR,9,FALSE))=TRUE,"",VLOOKUP($AL3000&amp;#REF!,QUALAR,9,FALSE))</f>
        <v/>
      </c>
      <c r="AR3000" s="128" t="str">
        <f>IF(ISERROR(VLOOKUP($AL3000&amp;#REF!,QUALAR,10,FALSE))=TRUE,"",VLOOKUP($AL3000&amp;#REF!,QUALAR,10,FALSE))</f>
        <v/>
      </c>
      <c r="AT3000" s="126" t="str">
        <f t="shared" si="5"/>
        <v/>
      </c>
      <c r="AU3000" s="126">
        <v>6</v>
      </c>
      <c r="AV3000" s="126" t="str">
        <f>IF(ISERROR(VLOOKUP($AU3000&amp;#REF!,PASSAR,5,FALSE))=TRUE,"",VLOOKUP($AU3000&amp;#REF!,PASSAR,5,FALSE))</f>
        <v/>
      </c>
      <c r="AW3000" s="126" t="str">
        <f>IF(ISERROR(VLOOKUP($AU3000&amp;#REF!,PASSAR,6,FALSE))=TRUE,"",VLOOKUP($AU3000&amp;#REF!,PASSAR,6,FALSE))</f>
        <v/>
      </c>
      <c r="AX3000" s="126" t="str">
        <f>IF(ISERROR(VLOOKUP($AU3000&amp;#REF!,PASSAR,7,FALSE))=TRUE,"",VLOOKUP($AU3000&amp;#REF!,PASSAR,7,FALSE))</f>
        <v/>
      </c>
      <c r="AY3000" s="126" t="str">
        <f>IF(ISERROR(VLOOKUP($AU3000&amp;#REF!,PASSAR,8,FALSE))=TRUE,"",VLOOKUP($AU3000&amp;#REF!,PASSAR,8,FALSE))</f>
        <v/>
      </c>
      <c r="AZ3000" s="245" t="str">
        <f>IF(ISERROR(VLOOKUP($AU3000&amp;#REF!,PASSAR,9,FALSE))=TRUE,"",VLOOKUP($AU3000&amp;#REF!,PASSAR,9,FALSE))</f>
        <v/>
      </c>
      <c r="BA3000" s="126" t="str">
        <f>IF(ISERROR(VLOOKUP($AU3000&amp;#REF!,PASSAR,10,FALSE))=TRUE,"",VLOOKUP($AU3000&amp;#REF!,PASSAR,10,FALSE))</f>
        <v/>
      </c>
      <c r="BB3000" s="128" t="str">
        <f>IF(ISERROR(VLOOKUP($AU3000&amp;#REF!,PASSAR,11,FALSE))=TRUE,"",VLOOKUP($AU3000&amp;#REF!,PASSAR,11,FALSE))</f>
        <v/>
      </c>
      <c r="BC3000" s="128" t="str">
        <f>IF(ISERROR(VLOOKUP($AU3000&amp;#REF!,PASSAR,12,FALSE))=TRUE,"",VLOOKUP($AU3000&amp;#REF!,PASSAR,12,FALSE))</f>
        <v/>
      </c>
      <c r="BD3000" s="128" t="str">
        <f>IF(ISERROR(VLOOKUP($AU3000&amp;#REF!,PASSAR,13,FALSE))=TRUE,"",VLOOKUP($AU3000&amp;#REF!,PASSAR,13,FALSE))</f>
        <v/>
      </c>
      <c r="BE3000" s="128" t="str">
        <f>IF(ISERROR(VLOOKUP($AU3000&amp;#REF!,PASSAR,14,FALSE))=TRUE,"",VLOOKUP($AU3000&amp;#REF!,PASSAR,14,FALSE))</f>
        <v/>
      </c>
      <c r="BF3000" s="128" t="str">
        <f>IF(ISERROR(VLOOKUP($AU3000&amp;#REF!,PASSAR,15,FALSE))=TRUE,"",VLOOKUP($AU3000&amp;#REF!,PASSAR,15,FALSE))</f>
        <v/>
      </c>
      <c r="BG3000" s="128" t="str">
        <f>IF(ISERROR(VLOOKUP($AU3000&amp;#REF!,PASSAR,16,FALSE))=TRUE,"",VLOOKUP($AU3000&amp;#REF!,PASSAR,16,FALSE))</f>
        <v/>
      </c>
    </row>
    <row r="3001" spans="27:59">
      <c r="AA3001" s="150" t="str">
        <f>IF(AC3001="","",AB3000+1)</f>
        <v/>
      </c>
      <c r="AB3001" s="150">
        <v>7</v>
      </c>
      <c r="AC3001" s="150" t="str">
        <f>IF(ISERROR(VLOOKUP($AB3001&amp;#REF!,NOMCAR,5,FALSE))=TRUE,"",VLOOKUP($AB3001&amp;#REF!,NOMCAR,5,FALSE))</f>
        <v/>
      </c>
      <c r="AD3001" s="156" t="str">
        <f>IF(ISERROR(VLOOKUP($AB3001&amp;#REF!,NOMCAR,6,FALSE))=TRUE,"",VLOOKUP($AB3001&amp;#REF!,NOMCAR,6,FALSE))</f>
        <v/>
      </c>
      <c r="AE3001" s="151" t="str">
        <f>IF(ISERROR(VLOOKUP($AB3001&amp;#REF!,NOMCAR,7,FALSE))=TRUE,"",VLOOKUP($AB3001&amp;#REF!,NOMCAR,7,FALSE))</f>
        <v/>
      </c>
      <c r="AF3001" s="151" t="str">
        <f>IF(ISERROR(VLOOKUP($AB3001&amp;#REF!,NOMCAR,8,FALSE))=TRUE,"",VLOOKUP($AB3001&amp;#REF!,NOMCAR,8,FALSE))</f>
        <v/>
      </c>
      <c r="AG3001" s="151" t="str">
        <f>IF(ISERROR(VLOOKUP($AB3001&amp;#REF!,NOMCAR,9,FALSE))=TRUE,"",VLOOKUP($AB3001&amp;#REF!,NOMCAR,9,FALSE))</f>
        <v/>
      </c>
      <c r="AH3001" s="151" t="str">
        <f>IF(ISERROR(VLOOKUP($AB3001&amp;#REF!,NOMCAR,10,FALSE))=TRUE,"",VLOOKUP($AB3001&amp;#REF!,NOMCAR,10,FALSE))</f>
        <v/>
      </c>
      <c r="AI3001" s="151" t="str">
        <f>IF(ISERROR(VLOOKUP($AB3001&amp;#REF!,NOMCAR,11,FALSE))=TRUE,"",VLOOKUP($AB3001&amp;#REF!,NOMCAR,11,FALSE))</f>
        <v/>
      </c>
      <c r="AK3001" s="126" t="str">
        <f t="shared" si="3"/>
        <v/>
      </c>
      <c r="AL3001" s="126">
        <v>7</v>
      </c>
      <c r="AM3001" s="126" t="str">
        <f>IF(ISERROR(VLOOKUP($AL3001&amp;#REF!,QUALAR,5,FALSE))=TRUE,"",VLOOKUP($AL3001&amp;#REF!,QUALAR,5,FALSE))</f>
        <v/>
      </c>
      <c r="AN3001" s="127" t="str">
        <f>IF(ISERROR(VLOOKUP($AL3001&amp;#REF!,QUALAR,6,FALSE))=TRUE,"",VLOOKUP($AL3001&amp;#REF!,QUALAR,6,FALSE))</f>
        <v/>
      </c>
      <c r="AO3001" s="126" t="str">
        <f>IF(ISERROR(VLOOKUP($AL3001&amp;#REF!,QUALAR,7,FALSE))=TRUE,"",VLOOKUP($AL3001&amp;#REF!,QUALAR,7,FALSE))</f>
        <v/>
      </c>
      <c r="AP3001" s="245" t="str">
        <f>IF(ISERROR(VLOOKUP($AL3001&amp;#REF!,QUALAR,8,FALSE))=TRUE,"",VLOOKUP($AL3001&amp;#REF!,QUALAR,8,FALSE))</f>
        <v/>
      </c>
      <c r="AQ3001" s="126" t="str">
        <f>IF(ISERROR(VLOOKUP($AL3001&amp;#REF!,QUALAR,9,FALSE))=TRUE,"",VLOOKUP($AL3001&amp;#REF!,QUALAR,9,FALSE))</f>
        <v/>
      </c>
      <c r="AR3001" s="128" t="str">
        <f>IF(ISERROR(VLOOKUP($AL3001&amp;#REF!,QUALAR,10,FALSE))=TRUE,"",VLOOKUP($AL3001&amp;#REF!,QUALAR,10,FALSE))</f>
        <v/>
      </c>
      <c r="AT3001" s="126" t="str">
        <f t="shared" si="5"/>
        <v/>
      </c>
      <c r="AU3001" s="126">
        <v>7</v>
      </c>
      <c r="AV3001" s="126" t="str">
        <f>IF(ISERROR(VLOOKUP($AU3001&amp;#REF!,PASSAR,5,FALSE))=TRUE,"",VLOOKUP($AU3001&amp;#REF!,PASSAR,5,FALSE))</f>
        <v/>
      </c>
      <c r="AW3001" s="126" t="str">
        <f>IF(ISERROR(VLOOKUP($AU3001&amp;#REF!,PASSAR,6,FALSE))=TRUE,"",VLOOKUP($AU3001&amp;#REF!,PASSAR,6,FALSE))</f>
        <v/>
      </c>
      <c r="AX3001" s="126" t="str">
        <f>IF(ISERROR(VLOOKUP($AU3001&amp;#REF!,PASSAR,7,FALSE))=TRUE,"",VLOOKUP($AU3001&amp;#REF!,PASSAR,7,FALSE))</f>
        <v/>
      </c>
      <c r="AY3001" s="126" t="str">
        <f>IF(ISERROR(VLOOKUP($AU3001&amp;#REF!,PASSAR,8,FALSE))=TRUE,"",VLOOKUP($AU3001&amp;#REF!,PASSAR,8,FALSE))</f>
        <v/>
      </c>
      <c r="AZ3001" s="245" t="str">
        <f>IF(ISERROR(VLOOKUP($AU3001&amp;#REF!,PASSAR,9,FALSE))=TRUE,"",VLOOKUP($AU3001&amp;#REF!,PASSAR,9,FALSE))</f>
        <v/>
      </c>
      <c r="BA3001" s="126" t="str">
        <f>IF(ISERROR(VLOOKUP($AU3001&amp;#REF!,PASSAR,10,FALSE))=TRUE,"",VLOOKUP($AU3001&amp;#REF!,PASSAR,10,FALSE))</f>
        <v/>
      </c>
      <c r="BB3001" s="128" t="str">
        <f>IF(ISERROR(VLOOKUP($AU3001&amp;#REF!,PASSAR,11,FALSE))=TRUE,"",VLOOKUP($AU3001&amp;#REF!,PASSAR,11,FALSE))</f>
        <v/>
      </c>
      <c r="BC3001" s="128" t="str">
        <f>IF(ISERROR(VLOOKUP($AU3001&amp;#REF!,PASSAR,12,FALSE))=TRUE,"",VLOOKUP($AU3001&amp;#REF!,PASSAR,12,FALSE))</f>
        <v/>
      </c>
      <c r="BD3001" s="128" t="str">
        <f>IF(ISERROR(VLOOKUP($AU3001&amp;#REF!,PASSAR,13,FALSE))=TRUE,"",VLOOKUP($AU3001&amp;#REF!,PASSAR,13,FALSE))</f>
        <v/>
      </c>
      <c r="BE3001" s="128" t="str">
        <f>IF(ISERROR(VLOOKUP($AU3001&amp;#REF!,PASSAR,14,FALSE))=TRUE,"",VLOOKUP($AU3001&amp;#REF!,PASSAR,14,FALSE))</f>
        <v/>
      </c>
      <c r="BF3001" s="128" t="str">
        <f>IF(ISERROR(VLOOKUP($AU3001&amp;#REF!,PASSAR,15,FALSE))=TRUE,"",VLOOKUP($AU3001&amp;#REF!,PASSAR,15,FALSE))</f>
        <v/>
      </c>
      <c r="BG3001" s="128" t="str">
        <f>IF(ISERROR(VLOOKUP($AU3001&amp;#REF!,PASSAR,16,FALSE))=TRUE,"",VLOOKUP($AU3001&amp;#REF!,PASSAR,16,FALSE))</f>
        <v/>
      </c>
    </row>
    <row r="3002" spans="27:59">
      <c r="AA3002" s="150" t="str">
        <f t="shared" si="4"/>
        <v/>
      </c>
      <c r="AB3002" s="150">
        <v>8</v>
      </c>
      <c r="AC3002" s="150" t="str">
        <f>IF(ISERROR(VLOOKUP($AB3002&amp;#REF!,NOMCAR,5,FALSE))=TRUE,"",VLOOKUP($AB3002&amp;#REF!,NOMCAR,5,FALSE))</f>
        <v/>
      </c>
      <c r="AD3002" s="156" t="str">
        <f>IF(ISERROR(VLOOKUP($AB3002&amp;#REF!,NOMCAR,6,FALSE))=TRUE,"",VLOOKUP($AB3002&amp;#REF!,NOMCAR,6,FALSE))</f>
        <v/>
      </c>
      <c r="AE3002" s="151" t="str">
        <f>IF(ISERROR(VLOOKUP($AB3002&amp;#REF!,NOMCAR,7,FALSE))=TRUE,"",VLOOKUP($AB3002&amp;#REF!,NOMCAR,7,FALSE))</f>
        <v/>
      </c>
      <c r="AF3002" s="151" t="str">
        <f>IF(ISERROR(VLOOKUP($AB3002&amp;#REF!,NOMCAR,8,FALSE))=TRUE,"",VLOOKUP($AB3002&amp;#REF!,NOMCAR,8,FALSE))</f>
        <v/>
      </c>
      <c r="AG3002" s="151" t="str">
        <f>IF(ISERROR(VLOOKUP($AB3002&amp;#REF!,NOMCAR,9,FALSE))=TRUE,"",VLOOKUP($AB3002&amp;#REF!,NOMCAR,9,FALSE))</f>
        <v/>
      </c>
      <c r="AH3002" s="151" t="str">
        <f>IF(ISERROR(VLOOKUP($AB3002&amp;#REF!,NOMCAR,10,FALSE))=TRUE,"",VLOOKUP($AB3002&amp;#REF!,NOMCAR,10,FALSE))</f>
        <v/>
      </c>
      <c r="AI3002" s="151" t="str">
        <f>IF(ISERROR(VLOOKUP($AB3002&amp;#REF!,NOMCAR,11,FALSE))=TRUE,"",VLOOKUP($AB3002&amp;#REF!,NOMCAR,11,FALSE))</f>
        <v/>
      </c>
      <c r="AK3002" s="126" t="str">
        <f t="shared" si="3"/>
        <v/>
      </c>
      <c r="AL3002" s="126">
        <v>8</v>
      </c>
      <c r="AM3002" s="126" t="str">
        <f>IF(ISERROR(VLOOKUP($AL3002&amp;#REF!,QUALAR,5,FALSE))=TRUE,"",VLOOKUP($AL3002&amp;#REF!,QUALAR,5,FALSE))</f>
        <v/>
      </c>
      <c r="AN3002" s="127" t="str">
        <f>IF(ISERROR(VLOOKUP($AL3002&amp;#REF!,QUALAR,6,FALSE))=TRUE,"",VLOOKUP($AL3002&amp;#REF!,QUALAR,6,FALSE))</f>
        <v/>
      </c>
      <c r="AO3002" s="126" t="str">
        <f>IF(ISERROR(VLOOKUP($AL3002&amp;#REF!,QUALAR,7,FALSE))=TRUE,"",VLOOKUP($AL3002&amp;#REF!,QUALAR,7,FALSE))</f>
        <v/>
      </c>
      <c r="AP3002" s="245" t="str">
        <f>IF(ISERROR(VLOOKUP($AL3002&amp;#REF!,QUALAR,8,FALSE))=TRUE,"",VLOOKUP($AL3002&amp;#REF!,QUALAR,8,FALSE))</f>
        <v/>
      </c>
      <c r="AQ3002" s="126" t="str">
        <f>IF(ISERROR(VLOOKUP($AL3002&amp;#REF!,QUALAR,9,FALSE))=TRUE,"",VLOOKUP($AL3002&amp;#REF!,QUALAR,9,FALSE))</f>
        <v/>
      </c>
      <c r="AR3002" s="128" t="str">
        <f>IF(ISERROR(VLOOKUP($AL3002&amp;#REF!,QUALAR,10,FALSE))=TRUE,"",VLOOKUP($AL3002&amp;#REF!,QUALAR,10,FALSE))</f>
        <v/>
      </c>
      <c r="AT3002" s="126" t="str">
        <f t="shared" si="5"/>
        <v/>
      </c>
      <c r="AU3002" s="126">
        <v>8</v>
      </c>
      <c r="AV3002" s="126" t="str">
        <f>IF(ISERROR(VLOOKUP($AU3002&amp;#REF!,PASSAR,5,FALSE))=TRUE,"",VLOOKUP($AU3002&amp;#REF!,PASSAR,5,FALSE))</f>
        <v/>
      </c>
      <c r="AW3002" s="126" t="str">
        <f>IF(ISERROR(VLOOKUP($AU3002&amp;#REF!,PASSAR,6,FALSE))=TRUE,"",VLOOKUP($AU3002&amp;#REF!,PASSAR,6,FALSE))</f>
        <v/>
      </c>
      <c r="AX3002" s="126" t="str">
        <f>IF(ISERROR(VLOOKUP($AU3002&amp;#REF!,PASSAR,7,FALSE))=TRUE,"",VLOOKUP($AU3002&amp;#REF!,PASSAR,7,FALSE))</f>
        <v/>
      </c>
      <c r="AY3002" s="126" t="str">
        <f>IF(ISERROR(VLOOKUP($AU3002&amp;#REF!,PASSAR,8,FALSE))=TRUE,"",VLOOKUP($AU3002&amp;#REF!,PASSAR,8,FALSE))</f>
        <v/>
      </c>
      <c r="AZ3002" s="245" t="str">
        <f>IF(ISERROR(VLOOKUP($AU3002&amp;#REF!,PASSAR,9,FALSE))=TRUE,"",VLOOKUP($AU3002&amp;#REF!,PASSAR,9,FALSE))</f>
        <v/>
      </c>
      <c r="BA3002" s="126" t="str">
        <f>IF(ISERROR(VLOOKUP($AU3002&amp;#REF!,PASSAR,10,FALSE))=TRUE,"",VLOOKUP($AU3002&amp;#REF!,PASSAR,10,FALSE))</f>
        <v/>
      </c>
      <c r="BB3002" s="128" t="str">
        <f>IF(ISERROR(VLOOKUP($AU3002&amp;#REF!,PASSAR,11,FALSE))=TRUE,"",VLOOKUP($AU3002&amp;#REF!,PASSAR,11,FALSE))</f>
        <v/>
      </c>
      <c r="BC3002" s="128" t="str">
        <f>IF(ISERROR(VLOOKUP($AU3002&amp;#REF!,PASSAR,12,FALSE))=TRUE,"",VLOOKUP($AU3002&amp;#REF!,PASSAR,12,FALSE))</f>
        <v/>
      </c>
      <c r="BD3002" s="128" t="str">
        <f>IF(ISERROR(VLOOKUP($AU3002&amp;#REF!,PASSAR,13,FALSE))=TRUE,"",VLOOKUP($AU3002&amp;#REF!,PASSAR,13,FALSE))</f>
        <v/>
      </c>
      <c r="BE3002" s="128" t="str">
        <f>IF(ISERROR(VLOOKUP($AU3002&amp;#REF!,PASSAR,14,FALSE))=TRUE,"",VLOOKUP($AU3002&amp;#REF!,PASSAR,14,FALSE))</f>
        <v/>
      </c>
      <c r="BF3002" s="128" t="str">
        <f>IF(ISERROR(VLOOKUP($AU3002&amp;#REF!,PASSAR,15,FALSE))=TRUE,"",VLOOKUP($AU3002&amp;#REF!,PASSAR,15,FALSE))</f>
        <v/>
      </c>
      <c r="BG3002" s="128" t="str">
        <f>IF(ISERROR(VLOOKUP($AU3002&amp;#REF!,PASSAR,16,FALSE))=TRUE,"",VLOOKUP($AU3002&amp;#REF!,PASSAR,16,FALSE))</f>
        <v/>
      </c>
    </row>
    <row r="3003" spans="27:59">
      <c r="AA3003" s="150" t="str">
        <f t="shared" si="4"/>
        <v/>
      </c>
      <c r="AB3003" s="150">
        <v>9</v>
      </c>
      <c r="AC3003" s="150" t="str">
        <f>IF(ISERROR(VLOOKUP($AB3003&amp;#REF!,NOMCAR,5,FALSE))=TRUE,"",VLOOKUP($AB3003&amp;#REF!,NOMCAR,5,FALSE))</f>
        <v/>
      </c>
      <c r="AD3003" s="156" t="str">
        <f>IF(ISERROR(VLOOKUP($AB3003&amp;#REF!,NOMCAR,6,FALSE))=TRUE,"",VLOOKUP($AB3003&amp;#REF!,NOMCAR,6,FALSE))</f>
        <v/>
      </c>
      <c r="AE3003" s="151" t="str">
        <f>IF(ISERROR(VLOOKUP($AB3003&amp;#REF!,NOMCAR,7,FALSE))=TRUE,"",VLOOKUP($AB3003&amp;#REF!,NOMCAR,7,FALSE))</f>
        <v/>
      </c>
      <c r="AF3003" s="151" t="str">
        <f>IF(ISERROR(VLOOKUP($AB3003&amp;#REF!,NOMCAR,8,FALSE))=TRUE,"",VLOOKUP($AB3003&amp;#REF!,NOMCAR,8,FALSE))</f>
        <v/>
      </c>
      <c r="AG3003" s="151" t="str">
        <f>IF(ISERROR(VLOOKUP($AB3003&amp;#REF!,NOMCAR,9,FALSE))=TRUE,"",VLOOKUP($AB3003&amp;#REF!,NOMCAR,9,FALSE))</f>
        <v/>
      </c>
      <c r="AH3003" s="151" t="str">
        <f>IF(ISERROR(VLOOKUP($AB3003&amp;#REF!,NOMCAR,10,FALSE))=TRUE,"",VLOOKUP($AB3003&amp;#REF!,NOMCAR,10,FALSE))</f>
        <v/>
      </c>
      <c r="AI3003" s="151" t="str">
        <f>IF(ISERROR(VLOOKUP($AB3003&amp;#REF!,NOMCAR,11,FALSE))=TRUE,"",VLOOKUP($AB3003&amp;#REF!,NOMCAR,11,FALSE))</f>
        <v/>
      </c>
      <c r="AK3003" s="126" t="str">
        <f t="shared" si="3"/>
        <v/>
      </c>
      <c r="AL3003" s="126">
        <v>9</v>
      </c>
      <c r="AM3003" s="126" t="str">
        <f>IF(ISERROR(VLOOKUP($AL3003&amp;#REF!,QUALAR,5,FALSE))=TRUE,"",VLOOKUP($AL3003&amp;#REF!,QUALAR,5,FALSE))</f>
        <v/>
      </c>
      <c r="AN3003" s="127" t="str">
        <f>IF(ISERROR(VLOOKUP($AL3003&amp;#REF!,QUALAR,6,FALSE))=TRUE,"",VLOOKUP($AL3003&amp;#REF!,QUALAR,6,FALSE))</f>
        <v/>
      </c>
      <c r="AO3003" s="126" t="str">
        <f>IF(ISERROR(VLOOKUP($AL3003&amp;#REF!,QUALAR,7,FALSE))=TRUE,"",VLOOKUP($AL3003&amp;#REF!,QUALAR,7,FALSE))</f>
        <v/>
      </c>
      <c r="AP3003" s="245" t="str">
        <f>IF(ISERROR(VLOOKUP($AL3003&amp;#REF!,QUALAR,8,FALSE))=TRUE,"",VLOOKUP($AL3003&amp;#REF!,QUALAR,8,FALSE))</f>
        <v/>
      </c>
      <c r="AQ3003" s="126" t="str">
        <f>IF(ISERROR(VLOOKUP($AL3003&amp;#REF!,QUALAR,9,FALSE))=TRUE,"",VLOOKUP($AL3003&amp;#REF!,QUALAR,9,FALSE))</f>
        <v/>
      </c>
      <c r="AR3003" s="128" t="str">
        <f>IF(ISERROR(VLOOKUP($AL3003&amp;#REF!,QUALAR,10,FALSE))=TRUE,"",VLOOKUP($AL3003&amp;#REF!,QUALAR,10,FALSE))</f>
        <v/>
      </c>
      <c r="AT3003" s="126" t="str">
        <f t="shared" si="5"/>
        <v/>
      </c>
      <c r="AU3003" s="126">
        <v>9</v>
      </c>
      <c r="AV3003" s="126" t="str">
        <f>IF(ISERROR(VLOOKUP($AU3003&amp;#REF!,PASSAR,5,FALSE))=TRUE,"",VLOOKUP($AU3003&amp;#REF!,PASSAR,5,FALSE))</f>
        <v/>
      </c>
      <c r="AW3003" s="126" t="str">
        <f>IF(ISERROR(VLOOKUP($AU3003&amp;#REF!,PASSAR,6,FALSE))=TRUE,"",VLOOKUP($AU3003&amp;#REF!,PASSAR,6,FALSE))</f>
        <v/>
      </c>
      <c r="AX3003" s="126" t="str">
        <f>IF(ISERROR(VLOOKUP($AU3003&amp;#REF!,PASSAR,7,FALSE))=TRUE,"",VLOOKUP($AU3003&amp;#REF!,PASSAR,7,FALSE))</f>
        <v/>
      </c>
      <c r="AY3003" s="126" t="str">
        <f>IF(ISERROR(VLOOKUP($AU3003&amp;#REF!,PASSAR,8,FALSE))=TRUE,"",VLOOKUP($AU3003&amp;#REF!,PASSAR,8,FALSE))</f>
        <v/>
      </c>
      <c r="AZ3003" s="245" t="str">
        <f>IF(ISERROR(VLOOKUP($AU3003&amp;#REF!,PASSAR,9,FALSE))=TRUE,"",VLOOKUP($AU3003&amp;#REF!,PASSAR,9,FALSE))</f>
        <v/>
      </c>
      <c r="BA3003" s="126" t="str">
        <f>IF(ISERROR(VLOOKUP($AU3003&amp;#REF!,PASSAR,10,FALSE))=TRUE,"",VLOOKUP($AU3003&amp;#REF!,PASSAR,10,FALSE))</f>
        <v/>
      </c>
      <c r="BB3003" s="128" t="str">
        <f>IF(ISERROR(VLOOKUP($AU3003&amp;#REF!,PASSAR,11,FALSE))=TRUE,"",VLOOKUP($AU3003&amp;#REF!,PASSAR,11,FALSE))</f>
        <v/>
      </c>
      <c r="BC3003" s="128" t="str">
        <f>IF(ISERROR(VLOOKUP($AU3003&amp;#REF!,PASSAR,12,FALSE))=TRUE,"",VLOOKUP($AU3003&amp;#REF!,PASSAR,12,FALSE))</f>
        <v/>
      </c>
      <c r="BD3003" s="128" t="str">
        <f>IF(ISERROR(VLOOKUP($AU3003&amp;#REF!,PASSAR,13,FALSE))=TRUE,"",VLOOKUP($AU3003&amp;#REF!,PASSAR,13,FALSE))</f>
        <v/>
      </c>
      <c r="BE3003" s="128" t="str">
        <f>IF(ISERROR(VLOOKUP($AU3003&amp;#REF!,PASSAR,14,FALSE))=TRUE,"",VLOOKUP($AU3003&amp;#REF!,PASSAR,14,FALSE))</f>
        <v/>
      </c>
      <c r="BF3003" s="128" t="str">
        <f>IF(ISERROR(VLOOKUP($AU3003&amp;#REF!,PASSAR,15,FALSE))=TRUE,"",VLOOKUP($AU3003&amp;#REF!,PASSAR,15,FALSE))</f>
        <v/>
      </c>
      <c r="BG3003" s="128" t="str">
        <f>IF(ISERROR(VLOOKUP($AU3003&amp;#REF!,PASSAR,16,FALSE))=TRUE,"",VLOOKUP($AU3003&amp;#REF!,PASSAR,16,FALSE))</f>
        <v/>
      </c>
    </row>
    <row r="3004" spans="27:59">
      <c r="AA3004" s="150" t="str">
        <f t="shared" si="4"/>
        <v/>
      </c>
      <c r="AB3004" s="150">
        <v>10</v>
      </c>
      <c r="AC3004" s="150" t="str">
        <f>IF(ISERROR(VLOOKUP($AB3004&amp;#REF!,NOMCAR,5,FALSE))=TRUE,"",VLOOKUP($AB3004&amp;#REF!,NOMCAR,5,FALSE))</f>
        <v/>
      </c>
      <c r="AD3004" s="156" t="str">
        <f>IF(ISERROR(VLOOKUP($AB3004&amp;#REF!,NOMCAR,6,FALSE))=TRUE,"",VLOOKUP($AB3004&amp;#REF!,NOMCAR,6,FALSE))</f>
        <v/>
      </c>
      <c r="AE3004" s="151" t="str">
        <f>IF(ISERROR(VLOOKUP($AB3004&amp;#REF!,NOMCAR,7,FALSE))=TRUE,"",VLOOKUP($AB3004&amp;#REF!,NOMCAR,7,FALSE))</f>
        <v/>
      </c>
      <c r="AF3004" s="151" t="str">
        <f>IF(ISERROR(VLOOKUP($AB3004&amp;#REF!,NOMCAR,8,FALSE))=TRUE,"",VLOOKUP($AB3004&amp;#REF!,NOMCAR,8,FALSE))</f>
        <v/>
      </c>
      <c r="AG3004" s="151" t="str">
        <f>IF(ISERROR(VLOOKUP($AB3004&amp;#REF!,NOMCAR,9,FALSE))=TRUE,"",VLOOKUP($AB3004&amp;#REF!,NOMCAR,9,FALSE))</f>
        <v/>
      </c>
      <c r="AH3004" s="151" t="str">
        <f>IF(ISERROR(VLOOKUP($AB3004&amp;#REF!,NOMCAR,10,FALSE))=TRUE,"",VLOOKUP($AB3004&amp;#REF!,NOMCAR,10,FALSE))</f>
        <v/>
      </c>
      <c r="AI3004" s="151" t="str">
        <f>IF(ISERROR(VLOOKUP($AB3004&amp;#REF!,NOMCAR,11,FALSE))=TRUE,"",VLOOKUP($AB3004&amp;#REF!,NOMCAR,11,FALSE))</f>
        <v/>
      </c>
      <c r="AK3004" s="126" t="str">
        <f t="shared" si="3"/>
        <v/>
      </c>
      <c r="AL3004" s="126">
        <v>10</v>
      </c>
      <c r="AM3004" s="126" t="str">
        <f>IF(ISERROR(VLOOKUP($AL3004&amp;#REF!,QUALAR,5,FALSE))=TRUE,"",VLOOKUP($AL3004&amp;#REF!,QUALAR,5,FALSE))</f>
        <v/>
      </c>
      <c r="AN3004" s="127" t="str">
        <f>IF(ISERROR(VLOOKUP($AL3004&amp;#REF!,QUALAR,6,FALSE))=TRUE,"",VLOOKUP($AL3004&amp;#REF!,QUALAR,6,FALSE))</f>
        <v/>
      </c>
      <c r="AO3004" s="126" t="str">
        <f>IF(ISERROR(VLOOKUP($AL3004&amp;#REF!,QUALAR,7,FALSE))=TRUE,"",VLOOKUP($AL3004&amp;#REF!,QUALAR,7,FALSE))</f>
        <v/>
      </c>
      <c r="AP3004" s="245" t="str">
        <f>IF(ISERROR(VLOOKUP($AL3004&amp;#REF!,QUALAR,8,FALSE))=TRUE,"",VLOOKUP($AL3004&amp;#REF!,QUALAR,8,FALSE))</f>
        <v/>
      </c>
      <c r="AQ3004" s="126" t="str">
        <f>IF(ISERROR(VLOOKUP($AL3004&amp;#REF!,QUALAR,9,FALSE))=TRUE,"",VLOOKUP($AL3004&amp;#REF!,QUALAR,9,FALSE))</f>
        <v/>
      </c>
      <c r="AR3004" s="128" t="str">
        <f>IF(ISERROR(VLOOKUP($AL3004&amp;#REF!,QUALAR,10,FALSE))=TRUE,"",VLOOKUP($AL3004&amp;#REF!,QUALAR,10,FALSE))</f>
        <v/>
      </c>
      <c r="AT3004" s="126" t="str">
        <f t="shared" si="5"/>
        <v/>
      </c>
      <c r="AU3004" s="126">
        <v>10</v>
      </c>
      <c r="AV3004" s="126" t="str">
        <f>IF(ISERROR(VLOOKUP($AU3004&amp;#REF!,PASSAR,5,FALSE))=TRUE,"",VLOOKUP($AU3004&amp;#REF!,PASSAR,5,FALSE))</f>
        <v/>
      </c>
      <c r="AW3004" s="126" t="str">
        <f>IF(ISERROR(VLOOKUP($AU3004&amp;#REF!,PASSAR,6,FALSE))=TRUE,"",VLOOKUP($AU3004&amp;#REF!,PASSAR,6,FALSE))</f>
        <v/>
      </c>
      <c r="AX3004" s="126" t="str">
        <f>IF(ISERROR(VLOOKUP($AU3004&amp;#REF!,PASSAR,7,FALSE))=TRUE,"",VLOOKUP($AU3004&amp;#REF!,PASSAR,7,FALSE))</f>
        <v/>
      </c>
      <c r="AY3004" s="126" t="str">
        <f>IF(ISERROR(VLOOKUP($AU3004&amp;#REF!,PASSAR,8,FALSE))=TRUE,"",VLOOKUP($AU3004&amp;#REF!,PASSAR,8,FALSE))</f>
        <v/>
      </c>
      <c r="AZ3004" s="245" t="str">
        <f>IF(ISERROR(VLOOKUP($AU3004&amp;#REF!,PASSAR,9,FALSE))=TRUE,"",VLOOKUP($AU3004&amp;#REF!,PASSAR,9,FALSE))</f>
        <v/>
      </c>
      <c r="BA3004" s="126" t="str">
        <f>IF(ISERROR(VLOOKUP($AU3004&amp;#REF!,PASSAR,10,FALSE))=TRUE,"",VLOOKUP($AU3004&amp;#REF!,PASSAR,10,FALSE))</f>
        <v/>
      </c>
      <c r="BB3004" s="128" t="str">
        <f>IF(ISERROR(VLOOKUP($AU3004&amp;#REF!,PASSAR,11,FALSE))=TRUE,"",VLOOKUP($AU3004&amp;#REF!,PASSAR,11,FALSE))</f>
        <v/>
      </c>
      <c r="BC3004" s="128" t="str">
        <f>IF(ISERROR(VLOOKUP($AU3004&amp;#REF!,PASSAR,12,FALSE))=TRUE,"",VLOOKUP($AU3004&amp;#REF!,PASSAR,12,FALSE))</f>
        <v/>
      </c>
      <c r="BD3004" s="128" t="str">
        <f>IF(ISERROR(VLOOKUP($AU3004&amp;#REF!,PASSAR,13,FALSE))=TRUE,"",VLOOKUP($AU3004&amp;#REF!,PASSAR,13,FALSE))</f>
        <v/>
      </c>
      <c r="BE3004" s="128" t="str">
        <f>IF(ISERROR(VLOOKUP($AU3004&amp;#REF!,PASSAR,14,FALSE))=TRUE,"",VLOOKUP($AU3004&amp;#REF!,PASSAR,14,FALSE))</f>
        <v/>
      </c>
      <c r="BF3004" s="128" t="str">
        <f>IF(ISERROR(VLOOKUP($AU3004&amp;#REF!,PASSAR,15,FALSE))=TRUE,"",VLOOKUP($AU3004&amp;#REF!,PASSAR,15,FALSE))</f>
        <v/>
      </c>
      <c r="BG3004" s="128" t="str">
        <f>IF(ISERROR(VLOOKUP($AU3004&amp;#REF!,PASSAR,16,FALSE))=TRUE,"",VLOOKUP($AU3004&amp;#REF!,PASSAR,16,FALSE))</f>
        <v/>
      </c>
    </row>
    <row r="3005" spans="27:59">
      <c r="AA3005" s="150" t="str">
        <f t="shared" si="4"/>
        <v/>
      </c>
      <c r="AB3005" s="150">
        <v>11</v>
      </c>
      <c r="AC3005" s="150" t="str">
        <f>IF(ISERROR(VLOOKUP($AB3005&amp;#REF!,NOMCAR,5,FALSE))=TRUE,"",VLOOKUP($AB3005&amp;#REF!,NOMCAR,5,FALSE))</f>
        <v/>
      </c>
      <c r="AD3005" s="156" t="str">
        <f>IF(ISERROR(VLOOKUP($AB3005&amp;#REF!,NOMCAR,6,FALSE))=TRUE,"",VLOOKUP($AB3005&amp;#REF!,NOMCAR,6,FALSE))</f>
        <v/>
      </c>
      <c r="AE3005" s="151" t="str">
        <f>IF(ISERROR(VLOOKUP($AB3005&amp;#REF!,NOMCAR,7,FALSE))=TRUE,"",VLOOKUP($AB3005&amp;#REF!,NOMCAR,7,FALSE))</f>
        <v/>
      </c>
      <c r="AF3005" s="151" t="str">
        <f>IF(ISERROR(VLOOKUP($AB3005&amp;#REF!,NOMCAR,8,FALSE))=TRUE,"",VLOOKUP($AB3005&amp;#REF!,NOMCAR,8,FALSE))</f>
        <v/>
      </c>
      <c r="AG3005" s="151" t="str">
        <f>IF(ISERROR(VLOOKUP($AB3005&amp;#REF!,NOMCAR,9,FALSE))=TRUE,"",VLOOKUP($AB3005&amp;#REF!,NOMCAR,9,FALSE))</f>
        <v/>
      </c>
      <c r="AH3005" s="151" t="str">
        <f>IF(ISERROR(VLOOKUP($AB3005&amp;#REF!,NOMCAR,10,FALSE))=TRUE,"",VLOOKUP($AB3005&amp;#REF!,NOMCAR,10,FALSE))</f>
        <v/>
      </c>
      <c r="AI3005" s="151" t="str">
        <f>IF(ISERROR(VLOOKUP($AB3005&amp;#REF!,NOMCAR,11,FALSE))=TRUE,"",VLOOKUP($AB3005&amp;#REF!,NOMCAR,11,FALSE))</f>
        <v/>
      </c>
      <c r="AK3005" s="126" t="str">
        <f t="shared" si="3"/>
        <v/>
      </c>
      <c r="AL3005" s="126">
        <v>11</v>
      </c>
      <c r="AM3005" s="126" t="str">
        <f>IF(ISERROR(VLOOKUP($AL3005&amp;#REF!,QUALAR,5,FALSE))=TRUE,"",VLOOKUP($AL3005&amp;#REF!,QUALAR,5,FALSE))</f>
        <v/>
      </c>
      <c r="AN3005" s="127" t="str">
        <f>IF(ISERROR(VLOOKUP($AL3005&amp;#REF!,QUALAR,6,FALSE))=TRUE,"",VLOOKUP($AL3005&amp;#REF!,QUALAR,6,FALSE))</f>
        <v/>
      </c>
      <c r="AO3005" s="126" t="str">
        <f>IF(ISERROR(VLOOKUP($AL3005&amp;#REF!,QUALAR,7,FALSE))=TRUE,"",VLOOKUP($AL3005&amp;#REF!,QUALAR,7,FALSE))</f>
        <v/>
      </c>
      <c r="AP3005" s="245" t="str">
        <f>IF(ISERROR(VLOOKUP($AL3005&amp;#REF!,QUALAR,8,FALSE))=TRUE,"",VLOOKUP($AL3005&amp;#REF!,QUALAR,8,FALSE))</f>
        <v/>
      </c>
      <c r="AQ3005" s="126" t="str">
        <f>IF(ISERROR(VLOOKUP($AL3005&amp;#REF!,QUALAR,9,FALSE))=TRUE,"",VLOOKUP($AL3005&amp;#REF!,QUALAR,9,FALSE))</f>
        <v/>
      </c>
      <c r="AR3005" s="128" t="str">
        <f>IF(ISERROR(VLOOKUP($AL3005&amp;#REF!,QUALAR,10,FALSE))=TRUE,"",VLOOKUP($AL3005&amp;#REF!,QUALAR,10,FALSE))</f>
        <v/>
      </c>
      <c r="AT3005" s="126" t="str">
        <f t="shared" si="5"/>
        <v/>
      </c>
      <c r="AU3005" s="126">
        <v>11</v>
      </c>
      <c r="AV3005" s="126" t="str">
        <f>IF(ISERROR(VLOOKUP($AU3005&amp;#REF!,PASSAR,5,FALSE))=TRUE,"",VLOOKUP($AU3005&amp;#REF!,PASSAR,5,FALSE))</f>
        <v/>
      </c>
      <c r="AW3005" s="126" t="str">
        <f>IF(ISERROR(VLOOKUP($AU3005&amp;#REF!,PASSAR,6,FALSE))=TRUE,"",VLOOKUP($AU3005&amp;#REF!,PASSAR,6,FALSE))</f>
        <v/>
      </c>
      <c r="AX3005" s="126" t="str">
        <f>IF(ISERROR(VLOOKUP($AU3005&amp;#REF!,PASSAR,7,FALSE))=TRUE,"",VLOOKUP($AU3005&amp;#REF!,PASSAR,7,FALSE))</f>
        <v/>
      </c>
      <c r="AY3005" s="126" t="str">
        <f>IF(ISERROR(VLOOKUP($AU3005&amp;#REF!,PASSAR,8,FALSE))=TRUE,"",VLOOKUP($AU3005&amp;#REF!,PASSAR,8,FALSE))</f>
        <v/>
      </c>
      <c r="AZ3005" s="245" t="str">
        <f>IF(ISERROR(VLOOKUP($AU3005&amp;#REF!,PASSAR,9,FALSE))=TRUE,"",VLOOKUP($AU3005&amp;#REF!,PASSAR,9,FALSE))</f>
        <v/>
      </c>
      <c r="BA3005" s="126" t="str">
        <f>IF(ISERROR(VLOOKUP($AU3005&amp;#REF!,PASSAR,10,FALSE))=TRUE,"",VLOOKUP($AU3005&amp;#REF!,PASSAR,10,FALSE))</f>
        <v/>
      </c>
      <c r="BB3005" s="128" t="str">
        <f>IF(ISERROR(VLOOKUP($AU3005&amp;#REF!,PASSAR,11,FALSE))=TRUE,"",VLOOKUP($AU3005&amp;#REF!,PASSAR,11,FALSE))</f>
        <v/>
      </c>
      <c r="BC3005" s="128" t="str">
        <f>IF(ISERROR(VLOOKUP($AU3005&amp;#REF!,PASSAR,12,FALSE))=TRUE,"",VLOOKUP($AU3005&amp;#REF!,PASSAR,12,FALSE))</f>
        <v/>
      </c>
      <c r="BD3005" s="128" t="str">
        <f>IF(ISERROR(VLOOKUP($AU3005&amp;#REF!,PASSAR,13,FALSE))=TRUE,"",VLOOKUP($AU3005&amp;#REF!,PASSAR,13,FALSE))</f>
        <v/>
      </c>
      <c r="BE3005" s="128" t="str">
        <f>IF(ISERROR(VLOOKUP($AU3005&amp;#REF!,PASSAR,14,FALSE))=TRUE,"",VLOOKUP($AU3005&amp;#REF!,PASSAR,14,FALSE))</f>
        <v/>
      </c>
      <c r="BF3005" s="128" t="str">
        <f>IF(ISERROR(VLOOKUP($AU3005&amp;#REF!,PASSAR,15,FALSE))=TRUE,"",VLOOKUP($AU3005&amp;#REF!,PASSAR,15,FALSE))</f>
        <v/>
      </c>
      <c r="BG3005" s="128" t="str">
        <f>IF(ISERROR(VLOOKUP($AU3005&amp;#REF!,PASSAR,16,FALSE))=TRUE,"",VLOOKUP($AU3005&amp;#REF!,PASSAR,16,FALSE))</f>
        <v/>
      </c>
    </row>
    <row r="3006" spans="27:59">
      <c r="AA3006" s="150" t="str">
        <f t="shared" si="4"/>
        <v/>
      </c>
      <c r="AB3006" s="150">
        <v>12</v>
      </c>
      <c r="AC3006" s="150" t="str">
        <f>IF(ISERROR(VLOOKUP($AB3006&amp;#REF!,NOMCAR,5,FALSE))=TRUE,"",VLOOKUP($AB3006&amp;#REF!,NOMCAR,5,FALSE))</f>
        <v/>
      </c>
      <c r="AD3006" s="156" t="str">
        <f>IF(ISERROR(VLOOKUP($AB3006&amp;#REF!,NOMCAR,6,FALSE))=TRUE,"",VLOOKUP($AB3006&amp;#REF!,NOMCAR,6,FALSE))</f>
        <v/>
      </c>
      <c r="AE3006" s="151" t="str">
        <f>IF(ISERROR(VLOOKUP($AB3006&amp;#REF!,NOMCAR,7,FALSE))=TRUE,"",VLOOKUP($AB3006&amp;#REF!,NOMCAR,7,FALSE))</f>
        <v/>
      </c>
      <c r="AF3006" s="151" t="str">
        <f>IF(ISERROR(VLOOKUP($AB3006&amp;#REF!,NOMCAR,8,FALSE))=TRUE,"",VLOOKUP($AB3006&amp;#REF!,NOMCAR,8,FALSE))</f>
        <v/>
      </c>
      <c r="AG3006" s="151" t="str">
        <f>IF(ISERROR(VLOOKUP($AB3006&amp;#REF!,NOMCAR,9,FALSE))=TRUE,"",VLOOKUP($AB3006&amp;#REF!,NOMCAR,9,FALSE))</f>
        <v/>
      </c>
      <c r="AH3006" s="151" t="str">
        <f>IF(ISERROR(VLOOKUP($AB3006&amp;#REF!,NOMCAR,10,FALSE))=TRUE,"",VLOOKUP($AB3006&amp;#REF!,NOMCAR,10,FALSE))</f>
        <v/>
      </c>
      <c r="AI3006" s="151" t="str">
        <f>IF(ISERROR(VLOOKUP($AB3006&amp;#REF!,NOMCAR,11,FALSE))=TRUE,"",VLOOKUP($AB3006&amp;#REF!,NOMCAR,11,FALSE))</f>
        <v/>
      </c>
      <c r="AK3006" s="126" t="str">
        <f t="shared" si="3"/>
        <v/>
      </c>
      <c r="AL3006" s="126">
        <v>12</v>
      </c>
      <c r="AM3006" s="126" t="str">
        <f>IF(ISERROR(VLOOKUP($AL3006&amp;#REF!,QUALAR,5,FALSE))=TRUE,"",VLOOKUP($AL3006&amp;#REF!,QUALAR,5,FALSE))</f>
        <v/>
      </c>
      <c r="AN3006" s="127" t="str">
        <f>IF(ISERROR(VLOOKUP($AL3006&amp;#REF!,QUALAR,6,FALSE))=TRUE,"",VLOOKUP($AL3006&amp;#REF!,QUALAR,6,FALSE))</f>
        <v/>
      </c>
      <c r="AO3006" s="126" t="str">
        <f>IF(ISERROR(VLOOKUP($AL3006&amp;#REF!,QUALAR,7,FALSE))=TRUE,"",VLOOKUP($AL3006&amp;#REF!,QUALAR,7,FALSE))</f>
        <v/>
      </c>
      <c r="AP3006" s="245" t="str">
        <f>IF(ISERROR(VLOOKUP($AL3006&amp;#REF!,QUALAR,8,FALSE))=TRUE,"",VLOOKUP($AL3006&amp;#REF!,QUALAR,8,FALSE))</f>
        <v/>
      </c>
      <c r="AQ3006" s="126" t="str">
        <f>IF(ISERROR(VLOOKUP($AL3006&amp;#REF!,QUALAR,9,FALSE))=TRUE,"",VLOOKUP($AL3006&amp;#REF!,QUALAR,9,FALSE))</f>
        <v/>
      </c>
      <c r="AR3006" s="128" t="str">
        <f>IF(ISERROR(VLOOKUP($AL3006&amp;#REF!,QUALAR,10,FALSE))=TRUE,"",VLOOKUP($AL3006&amp;#REF!,QUALAR,10,FALSE))</f>
        <v/>
      </c>
      <c r="AT3006" s="126" t="str">
        <f t="shared" si="5"/>
        <v/>
      </c>
      <c r="AU3006" s="126">
        <v>12</v>
      </c>
      <c r="AV3006" s="126" t="str">
        <f>IF(ISERROR(VLOOKUP($AU3006&amp;#REF!,PASSAR,5,FALSE))=TRUE,"",VLOOKUP($AU3006&amp;#REF!,PASSAR,5,FALSE))</f>
        <v/>
      </c>
      <c r="AW3006" s="126" t="str">
        <f>IF(ISERROR(VLOOKUP($AU3006&amp;#REF!,PASSAR,6,FALSE))=TRUE,"",VLOOKUP($AU3006&amp;#REF!,PASSAR,6,FALSE))</f>
        <v/>
      </c>
      <c r="AX3006" s="126" t="str">
        <f>IF(ISERROR(VLOOKUP($AU3006&amp;#REF!,PASSAR,7,FALSE))=TRUE,"",VLOOKUP($AU3006&amp;#REF!,PASSAR,7,FALSE))</f>
        <v/>
      </c>
      <c r="AY3006" s="126" t="str">
        <f>IF(ISERROR(VLOOKUP($AU3006&amp;#REF!,PASSAR,8,FALSE))=TRUE,"",VLOOKUP($AU3006&amp;#REF!,PASSAR,8,FALSE))</f>
        <v/>
      </c>
      <c r="AZ3006" s="245" t="str">
        <f>IF(ISERROR(VLOOKUP($AU3006&amp;#REF!,PASSAR,9,FALSE))=TRUE,"",VLOOKUP($AU3006&amp;#REF!,PASSAR,9,FALSE))</f>
        <v/>
      </c>
      <c r="BA3006" s="126" t="str">
        <f>IF(ISERROR(VLOOKUP($AU3006&amp;#REF!,PASSAR,10,FALSE))=TRUE,"",VLOOKUP($AU3006&amp;#REF!,PASSAR,10,FALSE))</f>
        <v/>
      </c>
      <c r="BB3006" s="128" t="str">
        <f>IF(ISERROR(VLOOKUP($AU3006&amp;#REF!,PASSAR,11,FALSE))=TRUE,"",VLOOKUP($AU3006&amp;#REF!,PASSAR,11,FALSE))</f>
        <v/>
      </c>
      <c r="BC3006" s="128" t="str">
        <f>IF(ISERROR(VLOOKUP($AU3006&amp;#REF!,PASSAR,12,FALSE))=TRUE,"",VLOOKUP($AU3006&amp;#REF!,PASSAR,12,FALSE))</f>
        <v/>
      </c>
      <c r="BD3006" s="128" t="str">
        <f>IF(ISERROR(VLOOKUP($AU3006&amp;#REF!,PASSAR,13,FALSE))=TRUE,"",VLOOKUP($AU3006&amp;#REF!,PASSAR,13,FALSE))</f>
        <v/>
      </c>
      <c r="BE3006" s="128" t="str">
        <f>IF(ISERROR(VLOOKUP($AU3006&amp;#REF!,PASSAR,14,FALSE))=TRUE,"",VLOOKUP($AU3006&amp;#REF!,PASSAR,14,FALSE))</f>
        <v/>
      </c>
      <c r="BF3006" s="128" t="str">
        <f>IF(ISERROR(VLOOKUP($AU3006&amp;#REF!,PASSAR,15,FALSE))=TRUE,"",VLOOKUP($AU3006&amp;#REF!,PASSAR,15,FALSE))</f>
        <v/>
      </c>
      <c r="BG3006" s="128" t="str">
        <f>IF(ISERROR(VLOOKUP($AU3006&amp;#REF!,PASSAR,16,FALSE))=TRUE,"",VLOOKUP($AU3006&amp;#REF!,PASSAR,16,FALSE))</f>
        <v/>
      </c>
    </row>
    <row r="3007" spans="27:59">
      <c r="AA3007" s="150" t="str">
        <f t="shared" si="4"/>
        <v/>
      </c>
      <c r="AB3007" s="150">
        <v>13</v>
      </c>
      <c r="AC3007" s="150" t="str">
        <f>IF(ISERROR(VLOOKUP($AB3007&amp;#REF!,NOMCAR,5,FALSE))=TRUE,"",VLOOKUP($AB3007&amp;#REF!,NOMCAR,5,FALSE))</f>
        <v/>
      </c>
      <c r="AD3007" s="156" t="str">
        <f>IF(ISERROR(VLOOKUP($AB3007&amp;#REF!,NOMCAR,6,FALSE))=TRUE,"",VLOOKUP($AB3007&amp;#REF!,NOMCAR,6,FALSE))</f>
        <v/>
      </c>
      <c r="AE3007" s="151" t="str">
        <f>IF(ISERROR(VLOOKUP($AB3007&amp;#REF!,NOMCAR,7,FALSE))=TRUE,"",VLOOKUP($AB3007&amp;#REF!,NOMCAR,7,FALSE))</f>
        <v/>
      </c>
      <c r="AF3007" s="151" t="str">
        <f>IF(ISERROR(VLOOKUP($AB3007&amp;#REF!,NOMCAR,8,FALSE))=TRUE,"",VLOOKUP($AB3007&amp;#REF!,NOMCAR,8,FALSE))</f>
        <v/>
      </c>
      <c r="AG3007" s="151" t="str">
        <f>IF(ISERROR(VLOOKUP($AB3007&amp;#REF!,NOMCAR,9,FALSE))=TRUE,"",VLOOKUP($AB3007&amp;#REF!,NOMCAR,9,FALSE))</f>
        <v/>
      </c>
      <c r="AH3007" s="151" t="str">
        <f>IF(ISERROR(VLOOKUP($AB3007&amp;#REF!,NOMCAR,10,FALSE))=TRUE,"",VLOOKUP($AB3007&amp;#REF!,NOMCAR,10,FALSE))</f>
        <v/>
      </c>
      <c r="AI3007" s="151" t="str">
        <f>IF(ISERROR(VLOOKUP($AB3007&amp;#REF!,NOMCAR,11,FALSE))=TRUE,"",VLOOKUP($AB3007&amp;#REF!,NOMCAR,11,FALSE))</f>
        <v/>
      </c>
      <c r="AK3007" s="126" t="str">
        <f t="shared" si="3"/>
        <v/>
      </c>
      <c r="AL3007" s="126">
        <v>13</v>
      </c>
      <c r="AM3007" s="126" t="str">
        <f>IF(ISERROR(VLOOKUP($AL3007&amp;#REF!,QUALAR,5,FALSE))=TRUE,"",VLOOKUP($AL3007&amp;#REF!,QUALAR,5,FALSE))</f>
        <v/>
      </c>
      <c r="AN3007" s="127" t="str">
        <f>IF(ISERROR(VLOOKUP($AL3007&amp;#REF!,QUALAR,6,FALSE))=TRUE,"",VLOOKUP($AL3007&amp;#REF!,QUALAR,6,FALSE))</f>
        <v/>
      </c>
      <c r="AO3007" s="126" t="str">
        <f>IF(ISERROR(VLOOKUP($AL3007&amp;#REF!,QUALAR,7,FALSE))=TRUE,"",VLOOKUP($AL3007&amp;#REF!,QUALAR,7,FALSE))</f>
        <v/>
      </c>
      <c r="AP3007" s="245" t="str">
        <f>IF(ISERROR(VLOOKUP($AL3007&amp;#REF!,QUALAR,8,FALSE))=TRUE,"",VLOOKUP($AL3007&amp;#REF!,QUALAR,8,FALSE))</f>
        <v/>
      </c>
      <c r="AQ3007" s="126" t="str">
        <f>IF(ISERROR(VLOOKUP($AL3007&amp;#REF!,QUALAR,9,FALSE))=TRUE,"",VLOOKUP($AL3007&amp;#REF!,QUALAR,9,FALSE))</f>
        <v/>
      </c>
      <c r="AR3007" s="128" t="str">
        <f>IF(ISERROR(VLOOKUP($AL3007&amp;#REF!,QUALAR,10,FALSE))=TRUE,"",VLOOKUP($AL3007&amp;#REF!,QUALAR,10,FALSE))</f>
        <v/>
      </c>
      <c r="AT3007" s="126" t="str">
        <f t="shared" si="5"/>
        <v/>
      </c>
      <c r="AU3007" s="126">
        <v>13</v>
      </c>
      <c r="AV3007" s="126" t="str">
        <f>IF(ISERROR(VLOOKUP($AU3007&amp;#REF!,PASSAR,5,FALSE))=TRUE,"",VLOOKUP($AU3007&amp;#REF!,PASSAR,5,FALSE))</f>
        <v/>
      </c>
      <c r="AW3007" s="126" t="str">
        <f>IF(ISERROR(VLOOKUP($AU3007&amp;#REF!,PASSAR,6,FALSE))=TRUE,"",VLOOKUP($AU3007&amp;#REF!,PASSAR,6,FALSE))</f>
        <v/>
      </c>
      <c r="AX3007" s="126" t="str">
        <f>IF(ISERROR(VLOOKUP($AU3007&amp;#REF!,PASSAR,7,FALSE))=TRUE,"",VLOOKUP($AU3007&amp;#REF!,PASSAR,7,FALSE))</f>
        <v/>
      </c>
      <c r="AY3007" s="126" t="str">
        <f>IF(ISERROR(VLOOKUP($AU3007&amp;#REF!,PASSAR,8,FALSE))=TRUE,"",VLOOKUP($AU3007&amp;#REF!,PASSAR,8,FALSE))</f>
        <v/>
      </c>
      <c r="AZ3007" s="245" t="str">
        <f>IF(ISERROR(VLOOKUP($AU3007&amp;#REF!,PASSAR,9,FALSE))=TRUE,"",VLOOKUP($AU3007&amp;#REF!,PASSAR,9,FALSE))</f>
        <v/>
      </c>
      <c r="BA3007" s="126" t="str">
        <f>IF(ISERROR(VLOOKUP($AU3007&amp;#REF!,PASSAR,10,FALSE))=TRUE,"",VLOOKUP($AU3007&amp;#REF!,PASSAR,10,FALSE))</f>
        <v/>
      </c>
      <c r="BB3007" s="128" t="str">
        <f>IF(ISERROR(VLOOKUP($AU3007&amp;#REF!,PASSAR,11,FALSE))=TRUE,"",VLOOKUP($AU3007&amp;#REF!,PASSAR,11,FALSE))</f>
        <v/>
      </c>
      <c r="BC3007" s="128" t="str">
        <f>IF(ISERROR(VLOOKUP($AU3007&amp;#REF!,PASSAR,12,FALSE))=TRUE,"",VLOOKUP($AU3007&amp;#REF!,PASSAR,12,FALSE))</f>
        <v/>
      </c>
      <c r="BD3007" s="128" t="str">
        <f>IF(ISERROR(VLOOKUP($AU3007&amp;#REF!,PASSAR,13,FALSE))=TRUE,"",VLOOKUP($AU3007&amp;#REF!,PASSAR,13,FALSE))</f>
        <v/>
      </c>
      <c r="BE3007" s="128" t="str">
        <f>IF(ISERROR(VLOOKUP($AU3007&amp;#REF!,PASSAR,14,FALSE))=TRUE,"",VLOOKUP($AU3007&amp;#REF!,PASSAR,14,FALSE))</f>
        <v/>
      </c>
      <c r="BF3007" s="128" t="str">
        <f>IF(ISERROR(VLOOKUP($AU3007&amp;#REF!,PASSAR,15,FALSE))=TRUE,"",VLOOKUP($AU3007&amp;#REF!,PASSAR,15,FALSE))</f>
        <v/>
      </c>
      <c r="BG3007" s="128" t="str">
        <f>IF(ISERROR(VLOOKUP($AU3007&amp;#REF!,PASSAR,16,FALSE))=TRUE,"",VLOOKUP($AU3007&amp;#REF!,PASSAR,16,FALSE))</f>
        <v/>
      </c>
    </row>
    <row r="3008" spans="27:59">
      <c r="AA3008" s="150" t="str">
        <f t="shared" si="4"/>
        <v/>
      </c>
      <c r="AB3008" s="150">
        <v>14</v>
      </c>
      <c r="AC3008" s="150" t="str">
        <f>IF(ISERROR(VLOOKUP($AB3008&amp;#REF!,NOMCAR,5,FALSE))=TRUE,"",VLOOKUP($AB3008&amp;#REF!,NOMCAR,5,FALSE))</f>
        <v/>
      </c>
      <c r="AD3008" s="156" t="str">
        <f>IF(ISERROR(VLOOKUP($AB3008&amp;#REF!,NOMCAR,6,FALSE))=TRUE,"",VLOOKUP($AB3008&amp;#REF!,NOMCAR,6,FALSE))</f>
        <v/>
      </c>
      <c r="AE3008" s="151" t="str">
        <f>IF(ISERROR(VLOOKUP($AB3008&amp;#REF!,NOMCAR,7,FALSE))=TRUE,"",VLOOKUP($AB3008&amp;#REF!,NOMCAR,7,FALSE))</f>
        <v/>
      </c>
      <c r="AF3008" s="151" t="str">
        <f>IF(ISERROR(VLOOKUP($AB3008&amp;#REF!,NOMCAR,8,FALSE))=TRUE,"",VLOOKUP($AB3008&amp;#REF!,NOMCAR,8,FALSE))</f>
        <v/>
      </c>
      <c r="AG3008" s="151" t="str">
        <f>IF(ISERROR(VLOOKUP($AB3008&amp;#REF!,NOMCAR,9,FALSE))=TRUE,"",VLOOKUP($AB3008&amp;#REF!,NOMCAR,9,FALSE))</f>
        <v/>
      </c>
      <c r="AH3008" s="151" t="str">
        <f>IF(ISERROR(VLOOKUP($AB3008&amp;#REF!,NOMCAR,10,FALSE))=TRUE,"",VLOOKUP($AB3008&amp;#REF!,NOMCAR,10,FALSE))</f>
        <v/>
      </c>
      <c r="AI3008" s="151" t="str">
        <f>IF(ISERROR(VLOOKUP($AB3008&amp;#REF!,NOMCAR,11,FALSE))=TRUE,"",VLOOKUP($AB3008&amp;#REF!,NOMCAR,11,FALSE))</f>
        <v/>
      </c>
      <c r="AK3008" s="126" t="str">
        <f t="shared" si="3"/>
        <v/>
      </c>
      <c r="AL3008" s="126">
        <v>14</v>
      </c>
      <c r="AM3008" s="126" t="str">
        <f>IF(ISERROR(VLOOKUP($AL3008&amp;#REF!,QUALAR,5,FALSE))=TRUE,"",VLOOKUP($AL3008&amp;#REF!,QUALAR,5,FALSE))</f>
        <v/>
      </c>
      <c r="AN3008" s="127" t="str">
        <f>IF(ISERROR(VLOOKUP($AL3008&amp;#REF!,QUALAR,6,FALSE))=TRUE,"",VLOOKUP($AL3008&amp;#REF!,QUALAR,6,FALSE))</f>
        <v/>
      </c>
      <c r="AO3008" s="126" t="str">
        <f>IF(ISERROR(VLOOKUP($AL3008&amp;#REF!,QUALAR,7,FALSE))=TRUE,"",VLOOKUP($AL3008&amp;#REF!,QUALAR,7,FALSE))</f>
        <v/>
      </c>
      <c r="AP3008" s="245" t="str">
        <f>IF(ISERROR(VLOOKUP($AL3008&amp;#REF!,QUALAR,8,FALSE))=TRUE,"",VLOOKUP($AL3008&amp;#REF!,QUALAR,8,FALSE))</f>
        <v/>
      </c>
      <c r="AQ3008" s="126" t="str">
        <f>IF(ISERROR(VLOOKUP($AL3008&amp;#REF!,QUALAR,9,FALSE))=TRUE,"",VLOOKUP($AL3008&amp;#REF!,QUALAR,9,FALSE))</f>
        <v/>
      </c>
      <c r="AR3008" s="128" t="str">
        <f>IF(ISERROR(VLOOKUP($AL3008&amp;#REF!,QUALAR,10,FALSE))=TRUE,"",VLOOKUP($AL3008&amp;#REF!,QUALAR,10,FALSE))</f>
        <v/>
      </c>
      <c r="AT3008" s="126" t="str">
        <f t="shared" si="5"/>
        <v/>
      </c>
      <c r="AU3008" s="126">
        <v>14</v>
      </c>
      <c r="AV3008" s="126" t="str">
        <f>IF(ISERROR(VLOOKUP($AU3008&amp;#REF!,PASSAR,5,FALSE))=TRUE,"",VLOOKUP($AU3008&amp;#REF!,PASSAR,5,FALSE))</f>
        <v/>
      </c>
      <c r="AW3008" s="126" t="str">
        <f>IF(ISERROR(VLOOKUP($AU3008&amp;#REF!,PASSAR,6,FALSE))=TRUE,"",VLOOKUP($AU3008&amp;#REF!,PASSAR,6,FALSE))</f>
        <v/>
      </c>
      <c r="AX3008" s="126" t="str">
        <f>IF(ISERROR(VLOOKUP($AU3008&amp;#REF!,PASSAR,7,FALSE))=TRUE,"",VLOOKUP($AU3008&amp;#REF!,PASSAR,7,FALSE))</f>
        <v/>
      </c>
      <c r="AY3008" s="126" t="str">
        <f>IF(ISERROR(VLOOKUP($AU3008&amp;#REF!,PASSAR,8,FALSE))=TRUE,"",VLOOKUP($AU3008&amp;#REF!,PASSAR,8,FALSE))</f>
        <v/>
      </c>
      <c r="AZ3008" s="245" t="str">
        <f>IF(ISERROR(VLOOKUP($AU3008&amp;#REF!,PASSAR,9,FALSE))=TRUE,"",VLOOKUP($AU3008&amp;#REF!,PASSAR,9,FALSE))</f>
        <v/>
      </c>
      <c r="BA3008" s="126" t="str">
        <f>IF(ISERROR(VLOOKUP($AU3008&amp;#REF!,PASSAR,10,FALSE))=TRUE,"",VLOOKUP($AU3008&amp;#REF!,PASSAR,10,FALSE))</f>
        <v/>
      </c>
      <c r="BB3008" s="128" t="str">
        <f>IF(ISERROR(VLOOKUP($AU3008&amp;#REF!,PASSAR,11,FALSE))=TRUE,"",VLOOKUP($AU3008&amp;#REF!,PASSAR,11,FALSE))</f>
        <v/>
      </c>
      <c r="BC3008" s="128" t="str">
        <f>IF(ISERROR(VLOOKUP($AU3008&amp;#REF!,PASSAR,12,FALSE))=TRUE,"",VLOOKUP($AU3008&amp;#REF!,PASSAR,12,FALSE))</f>
        <v/>
      </c>
      <c r="BD3008" s="128" t="str">
        <f>IF(ISERROR(VLOOKUP($AU3008&amp;#REF!,PASSAR,13,FALSE))=TRUE,"",VLOOKUP($AU3008&amp;#REF!,PASSAR,13,FALSE))</f>
        <v/>
      </c>
      <c r="BE3008" s="128" t="str">
        <f>IF(ISERROR(VLOOKUP($AU3008&amp;#REF!,PASSAR,14,FALSE))=TRUE,"",VLOOKUP($AU3008&amp;#REF!,PASSAR,14,FALSE))</f>
        <v/>
      </c>
      <c r="BF3008" s="128" t="str">
        <f>IF(ISERROR(VLOOKUP($AU3008&amp;#REF!,PASSAR,15,FALSE))=TRUE,"",VLOOKUP($AU3008&amp;#REF!,PASSAR,15,FALSE))</f>
        <v/>
      </c>
      <c r="BG3008" s="128" t="str">
        <f>IF(ISERROR(VLOOKUP($AU3008&amp;#REF!,PASSAR,16,FALSE))=TRUE,"",VLOOKUP($AU3008&amp;#REF!,PASSAR,16,FALSE))</f>
        <v/>
      </c>
    </row>
    <row r="3009" spans="27:59">
      <c r="AA3009" s="150" t="str">
        <f t="shared" si="4"/>
        <v/>
      </c>
      <c r="AB3009" s="150">
        <v>15</v>
      </c>
      <c r="AC3009" s="150" t="str">
        <f>IF(ISERROR(VLOOKUP($AB3009&amp;#REF!,NOMCAR,5,FALSE))=TRUE,"",VLOOKUP($AB3009&amp;#REF!,NOMCAR,5,FALSE))</f>
        <v/>
      </c>
      <c r="AD3009" s="156" t="str">
        <f>IF(ISERROR(VLOOKUP($AB3009&amp;#REF!,NOMCAR,6,FALSE))=TRUE,"",VLOOKUP($AB3009&amp;#REF!,NOMCAR,6,FALSE))</f>
        <v/>
      </c>
      <c r="AE3009" s="151" t="str">
        <f>IF(ISERROR(VLOOKUP($AB3009&amp;#REF!,NOMCAR,7,FALSE))=TRUE,"",VLOOKUP($AB3009&amp;#REF!,NOMCAR,7,FALSE))</f>
        <v/>
      </c>
      <c r="AF3009" s="151" t="str">
        <f>IF(ISERROR(VLOOKUP($AB3009&amp;#REF!,NOMCAR,8,FALSE))=TRUE,"",VLOOKUP($AB3009&amp;#REF!,NOMCAR,8,FALSE))</f>
        <v/>
      </c>
      <c r="AG3009" s="151" t="str">
        <f>IF(ISERROR(VLOOKUP($AB3009&amp;#REF!,NOMCAR,9,FALSE))=TRUE,"",VLOOKUP($AB3009&amp;#REF!,NOMCAR,9,FALSE))</f>
        <v/>
      </c>
      <c r="AH3009" s="151" t="str">
        <f>IF(ISERROR(VLOOKUP($AB3009&amp;#REF!,NOMCAR,10,FALSE))=TRUE,"",VLOOKUP($AB3009&amp;#REF!,NOMCAR,10,FALSE))</f>
        <v/>
      </c>
      <c r="AI3009" s="151" t="str">
        <f>IF(ISERROR(VLOOKUP($AB3009&amp;#REF!,NOMCAR,11,FALSE))=TRUE,"",VLOOKUP($AB3009&amp;#REF!,NOMCAR,11,FALSE))</f>
        <v/>
      </c>
      <c r="AK3009" s="126" t="str">
        <f t="shared" si="3"/>
        <v/>
      </c>
      <c r="AL3009" s="126">
        <v>15</v>
      </c>
      <c r="AM3009" s="126" t="str">
        <f>IF(ISERROR(VLOOKUP($AL3009&amp;#REF!,QUALAR,5,FALSE))=TRUE,"",VLOOKUP($AL3009&amp;#REF!,QUALAR,5,FALSE))</f>
        <v/>
      </c>
      <c r="AN3009" s="127" t="str">
        <f>IF(ISERROR(VLOOKUP($AL3009&amp;#REF!,QUALAR,6,FALSE))=TRUE,"",VLOOKUP($AL3009&amp;#REF!,QUALAR,6,FALSE))</f>
        <v/>
      </c>
      <c r="AO3009" s="126" t="str">
        <f>IF(ISERROR(VLOOKUP($AL3009&amp;#REF!,QUALAR,7,FALSE))=TRUE,"",VLOOKUP($AL3009&amp;#REF!,QUALAR,7,FALSE))</f>
        <v/>
      </c>
      <c r="AP3009" s="245" t="str">
        <f>IF(ISERROR(VLOOKUP($AL3009&amp;#REF!,QUALAR,8,FALSE))=TRUE,"",VLOOKUP($AL3009&amp;#REF!,QUALAR,8,FALSE))</f>
        <v/>
      </c>
      <c r="AQ3009" s="126" t="str">
        <f>IF(ISERROR(VLOOKUP($AL3009&amp;#REF!,QUALAR,9,FALSE))=TRUE,"",VLOOKUP($AL3009&amp;#REF!,QUALAR,9,FALSE))</f>
        <v/>
      </c>
      <c r="AR3009" s="128" t="str">
        <f>IF(ISERROR(VLOOKUP($AL3009&amp;#REF!,QUALAR,10,FALSE))=TRUE,"",VLOOKUP($AL3009&amp;#REF!,QUALAR,10,FALSE))</f>
        <v/>
      </c>
      <c r="AT3009" s="126" t="str">
        <f t="shared" si="5"/>
        <v/>
      </c>
      <c r="AU3009" s="126">
        <v>15</v>
      </c>
      <c r="AV3009" s="126" t="str">
        <f>IF(ISERROR(VLOOKUP($AU3009&amp;#REF!,PASSAR,5,FALSE))=TRUE,"",VLOOKUP($AU3009&amp;#REF!,PASSAR,5,FALSE))</f>
        <v/>
      </c>
      <c r="AW3009" s="126" t="str">
        <f>IF(ISERROR(VLOOKUP($AU3009&amp;#REF!,PASSAR,6,FALSE))=TRUE,"",VLOOKUP($AU3009&amp;#REF!,PASSAR,6,FALSE))</f>
        <v/>
      </c>
      <c r="AX3009" s="126" t="str">
        <f>IF(ISERROR(VLOOKUP($AU3009&amp;#REF!,PASSAR,7,FALSE))=TRUE,"",VLOOKUP($AU3009&amp;#REF!,PASSAR,7,FALSE))</f>
        <v/>
      </c>
      <c r="AY3009" s="126" t="str">
        <f>IF(ISERROR(VLOOKUP($AU3009&amp;#REF!,PASSAR,8,FALSE))=TRUE,"",VLOOKUP($AU3009&amp;#REF!,PASSAR,8,FALSE))</f>
        <v/>
      </c>
      <c r="AZ3009" s="245" t="str">
        <f>IF(ISERROR(VLOOKUP($AU3009&amp;#REF!,PASSAR,9,FALSE))=TRUE,"",VLOOKUP($AU3009&amp;#REF!,PASSAR,9,FALSE))</f>
        <v/>
      </c>
      <c r="BA3009" s="126" t="str">
        <f>IF(ISERROR(VLOOKUP($AU3009&amp;#REF!,PASSAR,10,FALSE))=TRUE,"",VLOOKUP($AU3009&amp;#REF!,PASSAR,10,FALSE))</f>
        <v/>
      </c>
      <c r="BB3009" s="128" t="str">
        <f>IF(ISERROR(VLOOKUP($AU3009&amp;#REF!,PASSAR,11,FALSE))=TRUE,"",VLOOKUP($AU3009&amp;#REF!,PASSAR,11,FALSE))</f>
        <v/>
      </c>
      <c r="BC3009" s="128" t="str">
        <f>IF(ISERROR(VLOOKUP($AU3009&amp;#REF!,PASSAR,12,FALSE))=TRUE,"",VLOOKUP($AU3009&amp;#REF!,PASSAR,12,FALSE))</f>
        <v/>
      </c>
      <c r="BD3009" s="128" t="str">
        <f>IF(ISERROR(VLOOKUP($AU3009&amp;#REF!,PASSAR,13,FALSE))=TRUE,"",VLOOKUP($AU3009&amp;#REF!,PASSAR,13,FALSE))</f>
        <v/>
      </c>
      <c r="BE3009" s="128" t="str">
        <f>IF(ISERROR(VLOOKUP($AU3009&amp;#REF!,PASSAR,14,FALSE))=TRUE,"",VLOOKUP($AU3009&amp;#REF!,PASSAR,14,FALSE))</f>
        <v/>
      </c>
      <c r="BF3009" s="128" t="str">
        <f>IF(ISERROR(VLOOKUP($AU3009&amp;#REF!,PASSAR,15,FALSE))=TRUE,"",VLOOKUP($AU3009&amp;#REF!,PASSAR,15,FALSE))</f>
        <v/>
      </c>
      <c r="BG3009" s="128" t="str">
        <f>IF(ISERROR(VLOOKUP($AU3009&amp;#REF!,PASSAR,16,FALSE))=TRUE,"",VLOOKUP($AU3009&amp;#REF!,PASSAR,16,FALSE))</f>
        <v/>
      </c>
    </row>
    <row r="3010" spans="27:59">
      <c r="AA3010" s="150" t="str">
        <f t="shared" si="4"/>
        <v/>
      </c>
      <c r="AB3010" s="150">
        <v>16</v>
      </c>
      <c r="AC3010" s="150" t="str">
        <f>IF(ISERROR(VLOOKUP($AB3010&amp;#REF!,NOMCAR,5,FALSE))=TRUE,"",VLOOKUP($AB3010&amp;#REF!,NOMCAR,5,FALSE))</f>
        <v/>
      </c>
      <c r="AD3010" s="156" t="str">
        <f>IF(ISERROR(VLOOKUP($AB3010&amp;#REF!,NOMCAR,6,FALSE))=TRUE,"",VLOOKUP($AB3010&amp;#REF!,NOMCAR,6,FALSE))</f>
        <v/>
      </c>
      <c r="AE3010" s="151" t="str">
        <f>IF(ISERROR(VLOOKUP($AB3010&amp;#REF!,NOMCAR,7,FALSE))=TRUE,"",VLOOKUP($AB3010&amp;#REF!,NOMCAR,7,FALSE))</f>
        <v/>
      </c>
      <c r="AF3010" s="151" t="str">
        <f>IF(ISERROR(VLOOKUP($AB3010&amp;#REF!,NOMCAR,8,FALSE))=TRUE,"",VLOOKUP($AB3010&amp;#REF!,NOMCAR,8,FALSE))</f>
        <v/>
      </c>
      <c r="AG3010" s="151" t="str">
        <f>IF(ISERROR(VLOOKUP($AB3010&amp;#REF!,NOMCAR,9,FALSE))=TRUE,"",VLOOKUP($AB3010&amp;#REF!,NOMCAR,9,FALSE))</f>
        <v/>
      </c>
      <c r="AH3010" s="151" t="str">
        <f>IF(ISERROR(VLOOKUP($AB3010&amp;#REF!,NOMCAR,10,FALSE))=TRUE,"",VLOOKUP($AB3010&amp;#REF!,NOMCAR,10,FALSE))</f>
        <v/>
      </c>
      <c r="AI3010" s="151" t="str">
        <f>IF(ISERROR(VLOOKUP($AB3010&amp;#REF!,NOMCAR,11,FALSE))=TRUE,"",VLOOKUP($AB3010&amp;#REF!,NOMCAR,11,FALSE))</f>
        <v/>
      </c>
      <c r="AK3010" s="126" t="str">
        <f t="shared" si="3"/>
        <v/>
      </c>
      <c r="AL3010" s="126">
        <v>16</v>
      </c>
      <c r="AM3010" s="126" t="str">
        <f>IF(ISERROR(VLOOKUP($AL3010&amp;#REF!,QUALAR,5,FALSE))=TRUE,"",VLOOKUP($AL3010&amp;#REF!,QUALAR,5,FALSE))</f>
        <v/>
      </c>
      <c r="AN3010" s="127" t="str">
        <f>IF(ISERROR(VLOOKUP($AL3010&amp;#REF!,QUALAR,6,FALSE))=TRUE,"",VLOOKUP($AL3010&amp;#REF!,QUALAR,6,FALSE))</f>
        <v/>
      </c>
      <c r="AO3010" s="126" t="str">
        <f>IF(ISERROR(VLOOKUP($AL3010&amp;#REF!,QUALAR,7,FALSE))=TRUE,"",VLOOKUP($AL3010&amp;#REF!,QUALAR,7,FALSE))</f>
        <v/>
      </c>
      <c r="AP3010" s="245" t="str">
        <f>IF(ISERROR(VLOOKUP($AL3010&amp;#REF!,QUALAR,8,FALSE))=TRUE,"",VLOOKUP($AL3010&amp;#REF!,QUALAR,8,FALSE))</f>
        <v/>
      </c>
      <c r="AQ3010" s="126" t="str">
        <f>IF(ISERROR(VLOOKUP($AL3010&amp;#REF!,QUALAR,9,FALSE))=TRUE,"",VLOOKUP($AL3010&amp;#REF!,QUALAR,9,FALSE))</f>
        <v/>
      </c>
      <c r="AR3010" s="128" t="str">
        <f>IF(ISERROR(VLOOKUP($AL3010&amp;#REF!,QUALAR,10,FALSE))=TRUE,"",VLOOKUP($AL3010&amp;#REF!,QUALAR,10,FALSE))</f>
        <v/>
      </c>
      <c r="AT3010" s="126" t="str">
        <f t="shared" si="5"/>
        <v/>
      </c>
      <c r="AU3010" s="126">
        <v>16</v>
      </c>
      <c r="AV3010" s="126" t="str">
        <f>IF(ISERROR(VLOOKUP($AU3010&amp;#REF!,PASSAR,5,FALSE))=TRUE,"",VLOOKUP($AU3010&amp;#REF!,PASSAR,5,FALSE))</f>
        <v/>
      </c>
      <c r="AW3010" s="126" t="str">
        <f>IF(ISERROR(VLOOKUP($AU3010&amp;#REF!,PASSAR,6,FALSE))=TRUE,"",VLOOKUP($AU3010&amp;#REF!,PASSAR,6,FALSE))</f>
        <v/>
      </c>
      <c r="AX3010" s="126" t="str">
        <f>IF(ISERROR(VLOOKUP($AU3010&amp;#REF!,PASSAR,7,FALSE))=TRUE,"",VLOOKUP($AU3010&amp;#REF!,PASSAR,7,FALSE))</f>
        <v/>
      </c>
      <c r="AY3010" s="126" t="str">
        <f>IF(ISERROR(VLOOKUP($AU3010&amp;#REF!,PASSAR,8,FALSE))=TRUE,"",VLOOKUP($AU3010&amp;#REF!,PASSAR,8,FALSE))</f>
        <v/>
      </c>
      <c r="AZ3010" s="245" t="str">
        <f>IF(ISERROR(VLOOKUP($AU3010&amp;#REF!,PASSAR,9,FALSE))=TRUE,"",VLOOKUP($AU3010&amp;#REF!,PASSAR,9,FALSE))</f>
        <v/>
      </c>
      <c r="BA3010" s="126" t="str">
        <f>IF(ISERROR(VLOOKUP($AU3010&amp;#REF!,PASSAR,10,FALSE))=TRUE,"",VLOOKUP($AU3010&amp;#REF!,PASSAR,10,FALSE))</f>
        <v/>
      </c>
      <c r="BB3010" s="128" t="str">
        <f>IF(ISERROR(VLOOKUP($AU3010&amp;#REF!,PASSAR,11,FALSE))=TRUE,"",VLOOKUP($AU3010&amp;#REF!,PASSAR,11,FALSE))</f>
        <v/>
      </c>
      <c r="BC3010" s="128" t="str">
        <f>IF(ISERROR(VLOOKUP($AU3010&amp;#REF!,PASSAR,12,FALSE))=TRUE,"",VLOOKUP($AU3010&amp;#REF!,PASSAR,12,FALSE))</f>
        <v/>
      </c>
      <c r="BD3010" s="128" t="str">
        <f>IF(ISERROR(VLOOKUP($AU3010&amp;#REF!,PASSAR,13,FALSE))=TRUE,"",VLOOKUP($AU3010&amp;#REF!,PASSAR,13,FALSE))</f>
        <v/>
      </c>
      <c r="BE3010" s="128" t="str">
        <f>IF(ISERROR(VLOOKUP($AU3010&amp;#REF!,PASSAR,14,FALSE))=TRUE,"",VLOOKUP($AU3010&amp;#REF!,PASSAR,14,FALSE))</f>
        <v/>
      </c>
      <c r="BF3010" s="128" t="str">
        <f>IF(ISERROR(VLOOKUP($AU3010&amp;#REF!,PASSAR,15,FALSE))=TRUE,"",VLOOKUP($AU3010&amp;#REF!,PASSAR,15,FALSE))</f>
        <v/>
      </c>
      <c r="BG3010" s="128" t="str">
        <f>IF(ISERROR(VLOOKUP($AU3010&amp;#REF!,PASSAR,16,FALSE))=TRUE,"",VLOOKUP($AU3010&amp;#REF!,PASSAR,16,FALSE))</f>
        <v/>
      </c>
    </row>
    <row r="3011" spans="27:59">
      <c r="AA3011" s="150" t="str">
        <f t="shared" si="4"/>
        <v/>
      </c>
      <c r="AB3011" s="150">
        <v>17</v>
      </c>
      <c r="AC3011" s="150" t="str">
        <f>IF(ISERROR(VLOOKUP($AB3011&amp;#REF!,NOMCAR,5,FALSE))=TRUE,"",VLOOKUP($AB3011&amp;#REF!,NOMCAR,5,FALSE))</f>
        <v/>
      </c>
      <c r="AD3011" s="156" t="str">
        <f>IF(ISERROR(VLOOKUP($AB3011&amp;#REF!,NOMCAR,6,FALSE))=TRUE,"",VLOOKUP($AB3011&amp;#REF!,NOMCAR,6,FALSE))</f>
        <v/>
      </c>
      <c r="AE3011" s="151" t="str">
        <f>IF(ISERROR(VLOOKUP($AB3011&amp;#REF!,NOMCAR,7,FALSE))=TRUE,"",VLOOKUP($AB3011&amp;#REF!,NOMCAR,7,FALSE))</f>
        <v/>
      </c>
      <c r="AF3011" s="151" t="str">
        <f>IF(ISERROR(VLOOKUP($AB3011&amp;#REF!,NOMCAR,8,FALSE))=TRUE,"",VLOOKUP($AB3011&amp;#REF!,NOMCAR,8,FALSE))</f>
        <v/>
      </c>
      <c r="AG3011" s="151" t="str">
        <f>IF(ISERROR(VLOOKUP($AB3011&amp;#REF!,NOMCAR,9,FALSE))=TRUE,"",VLOOKUP($AB3011&amp;#REF!,NOMCAR,9,FALSE))</f>
        <v/>
      </c>
      <c r="AH3011" s="151" t="str">
        <f>IF(ISERROR(VLOOKUP($AB3011&amp;#REF!,NOMCAR,10,FALSE))=TRUE,"",VLOOKUP($AB3011&amp;#REF!,NOMCAR,10,FALSE))</f>
        <v/>
      </c>
      <c r="AI3011" s="151" t="str">
        <f>IF(ISERROR(VLOOKUP($AB3011&amp;#REF!,NOMCAR,11,FALSE))=TRUE,"",VLOOKUP($AB3011&amp;#REF!,NOMCAR,11,FALSE))</f>
        <v/>
      </c>
      <c r="AK3011" s="126" t="str">
        <f t="shared" si="3"/>
        <v/>
      </c>
      <c r="AL3011" s="126">
        <v>17</v>
      </c>
      <c r="AM3011" s="126" t="str">
        <f>IF(ISERROR(VLOOKUP($AL3011&amp;#REF!,QUALAR,5,FALSE))=TRUE,"",VLOOKUP($AL3011&amp;#REF!,QUALAR,5,FALSE))</f>
        <v/>
      </c>
      <c r="AN3011" s="127" t="str">
        <f>IF(ISERROR(VLOOKUP($AL3011&amp;#REF!,QUALAR,6,FALSE))=TRUE,"",VLOOKUP($AL3011&amp;#REF!,QUALAR,6,FALSE))</f>
        <v/>
      </c>
      <c r="AO3011" s="126" t="str">
        <f>IF(ISERROR(VLOOKUP($AL3011&amp;#REF!,QUALAR,7,FALSE))=TRUE,"",VLOOKUP($AL3011&amp;#REF!,QUALAR,7,FALSE))</f>
        <v/>
      </c>
      <c r="AP3011" s="245" t="str">
        <f>IF(ISERROR(VLOOKUP($AL3011&amp;#REF!,QUALAR,8,FALSE))=TRUE,"",VLOOKUP($AL3011&amp;#REF!,QUALAR,8,FALSE))</f>
        <v/>
      </c>
      <c r="AQ3011" s="126" t="str">
        <f>IF(ISERROR(VLOOKUP($AL3011&amp;#REF!,QUALAR,9,FALSE))=TRUE,"",VLOOKUP($AL3011&amp;#REF!,QUALAR,9,FALSE))</f>
        <v/>
      </c>
      <c r="AR3011" s="128" t="str">
        <f>IF(ISERROR(VLOOKUP($AL3011&amp;#REF!,QUALAR,10,FALSE))=TRUE,"",VLOOKUP($AL3011&amp;#REF!,QUALAR,10,FALSE))</f>
        <v/>
      </c>
      <c r="AT3011" s="126" t="str">
        <f t="shared" si="5"/>
        <v/>
      </c>
      <c r="AU3011" s="126">
        <v>17</v>
      </c>
      <c r="AV3011" s="126" t="str">
        <f>IF(ISERROR(VLOOKUP($AU3011&amp;#REF!,PASSAR,5,FALSE))=TRUE,"",VLOOKUP($AU3011&amp;#REF!,PASSAR,5,FALSE))</f>
        <v/>
      </c>
      <c r="AW3011" s="126" t="str">
        <f>IF(ISERROR(VLOOKUP($AU3011&amp;#REF!,PASSAR,6,FALSE))=TRUE,"",VLOOKUP($AU3011&amp;#REF!,PASSAR,6,FALSE))</f>
        <v/>
      </c>
      <c r="AX3011" s="126" t="str">
        <f>IF(ISERROR(VLOOKUP($AU3011&amp;#REF!,PASSAR,7,FALSE))=TRUE,"",VLOOKUP($AU3011&amp;#REF!,PASSAR,7,FALSE))</f>
        <v/>
      </c>
      <c r="AY3011" s="126" t="str">
        <f>IF(ISERROR(VLOOKUP($AU3011&amp;#REF!,PASSAR,8,FALSE))=TRUE,"",VLOOKUP($AU3011&amp;#REF!,PASSAR,8,FALSE))</f>
        <v/>
      </c>
      <c r="AZ3011" s="245" t="str">
        <f>IF(ISERROR(VLOOKUP($AU3011&amp;#REF!,PASSAR,9,FALSE))=TRUE,"",VLOOKUP($AU3011&amp;#REF!,PASSAR,9,FALSE))</f>
        <v/>
      </c>
      <c r="BA3011" s="126" t="str">
        <f>IF(ISERROR(VLOOKUP($AU3011&amp;#REF!,PASSAR,10,FALSE))=TRUE,"",VLOOKUP($AU3011&amp;#REF!,PASSAR,10,FALSE))</f>
        <v/>
      </c>
      <c r="BB3011" s="128" t="str">
        <f>IF(ISERROR(VLOOKUP($AU3011&amp;#REF!,PASSAR,11,FALSE))=TRUE,"",VLOOKUP($AU3011&amp;#REF!,PASSAR,11,FALSE))</f>
        <v/>
      </c>
      <c r="BC3011" s="128" t="str">
        <f>IF(ISERROR(VLOOKUP($AU3011&amp;#REF!,PASSAR,12,FALSE))=TRUE,"",VLOOKUP($AU3011&amp;#REF!,PASSAR,12,FALSE))</f>
        <v/>
      </c>
      <c r="BD3011" s="128" t="str">
        <f>IF(ISERROR(VLOOKUP($AU3011&amp;#REF!,PASSAR,13,FALSE))=TRUE,"",VLOOKUP($AU3011&amp;#REF!,PASSAR,13,FALSE))</f>
        <v/>
      </c>
      <c r="BE3011" s="128" t="str">
        <f>IF(ISERROR(VLOOKUP($AU3011&amp;#REF!,PASSAR,14,FALSE))=TRUE,"",VLOOKUP($AU3011&amp;#REF!,PASSAR,14,FALSE))</f>
        <v/>
      </c>
      <c r="BF3011" s="128" t="str">
        <f>IF(ISERROR(VLOOKUP($AU3011&amp;#REF!,PASSAR,15,FALSE))=TRUE,"",VLOOKUP($AU3011&amp;#REF!,PASSAR,15,FALSE))</f>
        <v/>
      </c>
      <c r="BG3011" s="128" t="str">
        <f>IF(ISERROR(VLOOKUP($AU3011&amp;#REF!,PASSAR,16,FALSE))=TRUE,"",VLOOKUP($AU3011&amp;#REF!,PASSAR,16,FALSE))</f>
        <v/>
      </c>
    </row>
    <row r="3012" spans="27:59">
      <c r="AA3012" s="150" t="str">
        <f t="shared" si="4"/>
        <v/>
      </c>
      <c r="AB3012" s="150">
        <v>18</v>
      </c>
      <c r="AC3012" s="150" t="str">
        <f>IF(ISERROR(VLOOKUP($AB3012&amp;#REF!,NOMCAR,5,FALSE))=TRUE,"",VLOOKUP($AB3012&amp;#REF!,NOMCAR,5,FALSE))</f>
        <v/>
      </c>
      <c r="AD3012" s="156" t="str">
        <f>IF(ISERROR(VLOOKUP($AB3012&amp;#REF!,NOMCAR,6,FALSE))=TRUE,"",VLOOKUP($AB3012&amp;#REF!,NOMCAR,6,FALSE))</f>
        <v/>
      </c>
      <c r="AE3012" s="151" t="str">
        <f>IF(ISERROR(VLOOKUP($AB3012&amp;#REF!,NOMCAR,7,FALSE))=TRUE,"",VLOOKUP($AB3012&amp;#REF!,NOMCAR,7,FALSE))</f>
        <v/>
      </c>
      <c r="AF3012" s="151" t="str">
        <f>IF(ISERROR(VLOOKUP($AB3012&amp;#REF!,NOMCAR,8,FALSE))=TRUE,"",VLOOKUP($AB3012&amp;#REF!,NOMCAR,8,FALSE))</f>
        <v/>
      </c>
      <c r="AG3012" s="151" t="str">
        <f>IF(ISERROR(VLOOKUP($AB3012&amp;#REF!,NOMCAR,9,FALSE))=TRUE,"",VLOOKUP($AB3012&amp;#REF!,NOMCAR,9,FALSE))</f>
        <v/>
      </c>
      <c r="AH3012" s="151" t="str">
        <f>IF(ISERROR(VLOOKUP($AB3012&amp;#REF!,NOMCAR,10,FALSE))=TRUE,"",VLOOKUP($AB3012&amp;#REF!,NOMCAR,10,FALSE))</f>
        <v/>
      </c>
      <c r="AI3012" s="151" t="str">
        <f>IF(ISERROR(VLOOKUP($AB3012&amp;#REF!,NOMCAR,11,FALSE))=TRUE,"",VLOOKUP($AB3012&amp;#REF!,NOMCAR,11,FALSE))</f>
        <v/>
      </c>
      <c r="AK3012" s="126" t="str">
        <f t="shared" si="3"/>
        <v/>
      </c>
      <c r="AL3012" s="126">
        <v>18</v>
      </c>
      <c r="AM3012" s="126" t="str">
        <f>IF(ISERROR(VLOOKUP($AL3012&amp;#REF!,QUALAR,5,FALSE))=TRUE,"",VLOOKUP($AL3012&amp;#REF!,QUALAR,5,FALSE))</f>
        <v/>
      </c>
      <c r="AN3012" s="127" t="str">
        <f>IF(ISERROR(VLOOKUP($AL3012&amp;#REF!,QUALAR,6,FALSE))=TRUE,"",VLOOKUP($AL3012&amp;#REF!,QUALAR,6,FALSE))</f>
        <v/>
      </c>
      <c r="AO3012" s="126" t="str">
        <f>IF(ISERROR(VLOOKUP($AL3012&amp;#REF!,QUALAR,7,FALSE))=TRUE,"",VLOOKUP($AL3012&amp;#REF!,QUALAR,7,FALSE))</f>
        <v/>
      </c>
      <c r="AP3012" s="245" t="str">
        <f>IF(ISERROR(VLOOKUP($AL3012&amp;#REF!,QUALAR,8,FALSE))=TRUE,"",VLOOKUP($AL3012&amp;#REF!,QUALAR,8,FALSE))</f>
        <v/>
      </c>
      <c r="AQ3012" s="126" t="str">
        <f>IF(ISERROR(VLOOKUP($AL3012&amp;#REF!,QUALAR,9,FALSE))=TRUE,"",VLOOKUP($AL3012&amp;#REF!,QUALAR,9,FALSE))</f>
        <v/>
      </c>
      <c r="AR3012" s="128" t="str">
        <f>IF(ISERROR(VLOOKUP($AL3012&amp;#REF!,QUALAR,10,FALSE))=TRUE,"",VLOOKUP($AL3012&amp;#REF!,QUALAR,10,FALSE))</f>
        <v/>
      </c>
      <c r="AT3012" s="126" t="str">
        <f t="shared" si="5"/>
        <v/>
      </c>
      <c r="AU3012" s="126">
        <v>18</v>
      </c>
      <c r="AV3012" s="126" t="str">
        <f>IF(ISERROR(VLOOKUP($AU3012&amp;#REF!,PASSAR,5,FALSE))=TRUE,"",VLOOKUP($AU3012&amp;#REF!,PASSAR,5,FALSE))</f>
        <v/>
      </c>
      <c r="AW3012" s="126" t="str">
        <f>IF(ISERROR(VLOOKUP($AU3012&amp;#REF!,PASSAR,6,FALSE))=TRUE,"",VLOOKUP($AU3012&amp;#REF!,PASSAR,6,FALSE))</f>
        <v/>
      </c>
      <c r="AX3012" s="126" t="str">
        <f>IF(ISERROR(VLOOKUP($AU3012&amp;#REF!,PASSAR,7,FALSE))=TRUE,"",VLOOKUP($AU3012&amp;#REF!,PASSAR,7,FALSE))</f>
        <v/>
      </c>
      <c r="AY3012" s="126" t="str">
        <f>IF(ISERROR(VLOOKUP($AU3012&amp;#REF!,PASSAR,8,FALSE))=TRUE,"",VLOOKUP($AU3012&amp;#REF!,PASSAR,8,FALSE))</f>
        <v/>
      </c>
      <c r="AZ3012" s="245" t="str">
        <f>IF(ISERROR(VLOOKUP($AU3012&amp;#REF!,PASSAR,9,FALSE))=TRUE,"",VLOOKUP($AU3012&amp;#REF!,PASSAR,9,FALSE))</f>
        <v/>
      </c>
      <c r="BA3012" s="126" t="str">
        <f>IF(ISERROR(VLOOKUP($AU3012&amp;#REF!,PASSAR,10,FALSE))=TRUE,"",VLOOKUP($AU3012&amp;#REF!,PASSAR,10,FALSE))</f>
        <v/>
      </c>
      <c r="BB3012" s="128" t="str">
        <f>IF(ISERROR(VLOOKUP($AU3012&amp;#REF!,PASSAR,11,FALSE))=TRUE,"",VLOOKUP($AU3012&amp;#REF!,PASSAR,11,FALSE))</f>
        <v/>
      </c>
      <c r="BC3012" s="128" t="str">
        <f>IF(ISERROR(VLOOKUP($AU3012&amp;#REF!,PASSAR,12,FALSE))=TRUE,"",VLOOKUP($AU3012&amp;#REF!,PASSAR,12,FALSE))</f>
        <v/>
      </c>
      <c r="BD3012" s="128" t="str">
        <f>IF(ISERROR(VLOOKUP($AU3012&amp;#REF!,PASSAR,13,FALSE))=TRUE,"",VLOOKUP($AU3012&amp;#REF!,PASSAR,13,FALSE))</f>
        <v/>
      </c>
      <c r="BE3012" s="128" t="str">
        <f>IF(ISERROR(VLOOKUP($AU3012&amp;#REF!,PASSAR,14,FALSE))=TRUE,"",VLOOKUP($AU3012&amp;#REF!,PASSAR,14,FALSE))</f>
        <v/>
      </c>
      <c r="BF3012" s="128" t="str">
        <f>IF(ISERROR(VLOOKUP($AU3012&amp;#REF!,PASSAR,15,FALSE))=TRUE,"",VLOOKUP($AU3012&amp;#REF!,PASSAR,15,FALSE))</f>
        <v/>
      </c>
      <c r="BG3012" s="128" t="str">
        <f>IF(ISERROR(VLOOKUP($AU3012&amp;#REF!,PASSAR,16,FALSE))=TRUE,"",VLOOKUP($AU3012&amp;#REF!,PASSAR,16,FALSE))</f>
        <v/>
      </c>
    </row>
    <row r="3013" spans="27:59">
      <c r="AA3013" s="150" t="str">
        <f t="shared" si="4"/>
        <v/>
      </c>
      <c r="AB3013" s="150">
        <v>19</v>
      </c>
      <c r="AC3013" s="150" t="str">
        <f>IF(ISERROR(VLOOKUP($AB3013&amp;#REF!,NOMCAR,5,FALSE))=TRUE,"",VLOOKUP($AB3013&amp;#REF!,NOMCAR,5,FALSE))</f>
        <v/>
      </c>
      <c r="AD3013" s="156" t="str">
        <f>IF(ISERROR(VLOOKUP($AB3013&amp;#REF!,NOMCAR,6,FALSE))=TRUE,"",VLOOKUP($AB3013&amp;#REF!,NOMCAR,6,FALSE))</f>
        <v/>
      </c>
      <c r="AE3013" s="151" t="str">
        <f>IF(ISERROR(VLOOKUP($AB3013&amp;#REF!,NOMCAR,7,FALSE))=TRUE,"",VLOOKUP($AB3013&amp;#REF!,NOMCAR,7,FALSE))</f>
        <v/>
      </c>
      <c r="AF3013" s="151" t="str">
        <f>IF(ISERROR(VLOOKUP($AB3013&amp;#REF!,NOMCAR,8,FALSE))=TRUE,"",VLOOKUP($AB3013&amp;#REF!,NOMCAR,8,FALSE))</f>
        <v/>
      </c>
      <c r="AG3013" s="151" t="str">
        <f>IF(ISERROR(VLOOKUP($AB3013&amp;#REF!,NOMCAR,9,FALSE))=TRUE,"",VLOOKUP($AB3013&amp;#REF!,NOMCAR,9,FALSE))</f>
        <v/>
      </c>
      <c r="AH3013" s="151" t="str">
        <f>IF(ISERROR(VLOOKUP($AB3013&amp;#REF!,NOMCAR,10,FALSE))=TRUE,"",VLOOKUP($AB3013&amp;#REF!,NOMCAR,10,FALSE))</f>
        <v/>
      </c>
      <c r="AI3013" s="151" t="str">
        <f>IF(ISERROR(VLOOKUP($AB3013&amp;#REF!,NOMCAR,11,FALSE))=TRUE,"",VLOOKUP($AB3013&amp;#REF!,NOMCAR,11,FALSE))</f>
        <v/>
      </c>
      <c r="AK3013" s="126" t="str">
        <f t="shared" si="3"/>
        <v/>
      </c>
      <c r="AL3013" s="126">
        <v>19</v>
      </c>
      <c r="AM3013" s="126" t="str">
        <f>IF(ISERROR(VLOOKUP($AL3013&amp;#REF!,QUALAR,5,FALSE))=TRUE,"",VLOOKUP($AL3013&amp;#REF!,QUALAR,5,FALSE))</f>
        <v/>
      </c>
      <c r="AN3013" s="127" t="str">
        <f>IF(ISERROR(VLOOKUP($AL3013&amp;#REF!,QUALAR,6,FALSE))=TRUE,"",VLOOKUP($AL3013&amp;#REF!,QUALAR,6,FALSE))</f>
        <v/>
      </c>
      <c r="AO3013" s="126" t="str">
        <f>IF(ISERROR(VLOOKUP($AL3013&amp;#REF!,QUALAR,7,FALSE))=TRUE,"",VLOOKUP($AL3013&amp;#REF!,QUALAR,7,FALSE))</f>
        <v/>
      </c>
      <c r="AP3013" s="245" t="str">
        <f>IF(ISERROR(VLOOKUP($AL3013&amp;#REF!,QUALAR,8,FALSE))=TRUE,"",VLOOKUP($AL3013&amp;#REF!,QUALAR,8,FALSE))</f>
        <v/>
      </c>
      <c r="AQ3013" s="126" t="str">
        <f>IF(ISERROR(VLOOKUP($AL3013&amp;#REF!,QUALAR,9,FALSE))=TRUE,"",VLOOKUP($AL3013&amp;#REF!,QUALAR,9,FALSE))</f>
        <v/>
      </c>
      <c r="AR3013" s="128" t="str">
        <f>IF(ISERROR(VLOOKUP($AL3013&amp;#REF!,QUALAR,10,FALSE))=TRUE,"",VLOOKUP($AL3013&amp;#REF!,QUALAR,10,FALSE))</f>
        <v/>
      </c>
      <c r="AT3013" s="126" t="str">
        <f t="shared" si="5"/>
        <v/>
      </c>
      <c r="AU3013" s="126">
        <v>19</v>
      </c>
      <c r="AV3013" s="126" t="str">
        <f>IF(ISERROR(VLOOKUP($AU3013&amp;#REF!,PASSAR,5,FALSE))=TRUE,"",VLOOKUP($AU3013&amp;#REF!,PASSAR,5,FALSE))</f>
        <v/>
      </c>
      <c r="AW3013" s="126" t="str">
        <f>IF(ISERROR(VLOOKUP($AU3013&amp;#REF!,PASSAR,6,FALSE))=TRUE,"",VLOOKUP($AU3013&amp;#REF!,PASSAR,6,FALSE))</f>
        <v/>
      </c>
      <c r="AX3013" s="126" t="str">
        <f>IF(ISERROR(VLOOKUP($AU3013&amp;#REF!,PASSAR,7,FALSE))=TRUE,"",VLOOKUP($AU3013&amp;#REF!,PASSAR,7,FALSE))</f>
        <v/>
      </c>
      <c r="AY3013" s="126" t="str">
        <f>IF(ISERROR(VLOOKUP($AU3013&amp;#REF!,PASSAR,8,FALSE))=TRUE,"",VLOOKUP($AU3013&amp;#REF!,PASSAR,8,FALSE))</f>
        <v/>
      </c>
      <c r="AZ3013" s="245" t="str">
        <f>IF(ISERROR(VLOOKUP($AU3013&amp;#REF!,PASSAR,9,FALSE))=TRUE,"",VLOOKUP($AU3013&amp;#REF!,PASSAR,9,FALSE))</f>
        <v/>
      </c>
      <c r="BA3013" s="126" t="str">
        <f>IF(ISERROR(VLOOKUP($AU3013&amp;#REF!,PASSAR,10,FALSE))=TRUE,"",VLOOKUP($AU3013&amp;#REF!,PASSAR,10,FALSE))</f>
        <v/>
      </c>
      <c r="BB3013" s="128" t="str">
        <f>IF(ISERROR(VLOOKUP($AU3013&amp;#REF!,PASSAR,11,FALSE))=TRUE,"",VLOOKUP($AU3013&amp;#REF!,PASSAR,11,FALSE))</f>
        <v/>
      </c>
      <c r="BC3013" s="128" t="str">
        <f>IF(ISERROR(VLOOKUP($AU3013&amp;#REF!,PASSAR,12,FALSE))=TRUE,"",VLOOKUP($AU3013&amp;#REF!,PASSAR,12,FALSE))</f>
        <v/>
      </c>
      <c r="BD3013" s="128" t="str">
        <f>IF(ISERROR(VLOOKUP($AU3013&amp;#REF!,PASSAR,13,FALSE))=TRUE,"",VLOOKUP($AU3013&amp;#REF!,PASSAR,13,FALSE))</f>
        <v/>
      </c>
      <c r="BE3013" s="128" t="str">
        <f>IF(ISERROR(VLOOKUP($AU3013&amp;#REF!,PASSAR,14,FALSE))=TRUE,"",VLOOKUP($AU3013&amp;#REF!,PASSAR,14,FALSE))</f>
        <v/>
      </c>
      <c r="BF3013" s="128" t="str">
        <f>IF(ISERROR(VLOOKUP($AU3013&amp;#REF!,PASSAR,15,FALSE))=TRUE,"",VLOOKUP($AU3013&amp;#REF!,PASSAR,15,FALSE))</f>
        <v/>
      </c>
      <c r="BG3013" s="128" t="str">
        <f>IF(ISERROR(VLOOKUP($AU3013&amp;#REF!,PASSAR,16,FALSE))=TRUE,"",VLOOKUP($AU3013&amp;#REF!,PASSAR,16,FALSE))</f>
        <v/>
      </c>
    </row>
    <row r="3014" spans="27:59">
      <c r="AA3014" s="150" t="str">
        <f t="shared" si="4"/>
        <v/>
      </c>
      <c r="AB3014" s="150">
        <v>20</v>
      </c>
      <c r="AC3014" s="150" t="str">
        <f>IF(ISERROR(VLOOKUP($AB3014&amp;#REF!,NOMCAR,5,FALSE))=TRUE,"",VLOOKUP($AB3014&amp;#REF!,NOMCAR,5,FALSE))</f>
        <v/>
      </c>
      <c r="AD3014" s="156" t="str">
        <f>IF(ISERROR(VLOOKUP($AB3014&amp;#REF!,NOMCAR,6,FALSE))=TRUE,"",VLOOKUP($AB3014&amp;#REF!,NOMCAR,6,FALSE))</f>
        <v/>
      </c>
      <c r="AE3014" s="151" t="str">
        <f>IF(ISERROR(VLOOKUP($AB3014&amp;#REF!,NOMCAR,7,FALSE))=TRUE,"",VLOOKUP($AB3014&amp;#REF!,NOMCAR,7,FALSE))</f>
        <v/>
      </c>
      <c r="AF3014" s="151" t="str">
        <f>IF(ISERROR(VLOOKUP($AB3014&amp;#REF!,NOMCAR,8,FALSE))=TRUE,"",VLOOKUP($AB3014&amp;#REF!,NOMCAR,8,FALSE))</f>
        <v/>
      </c>
      <c r="AG3014" s="151" t="str">
        <f>IF(ISERROR(VLOOKUP($AB3014&amp;#REF!,NOMCAR,9,FALSE))=TRUE,"",VLOOKUP($AB3014&amp;#REF!,NOMCAR,9,FALSE))</f>
        <v/>
      </c>
      <c r="AH3014" s="151" t="str">
        <f>IF(ISERROR(VLOOKUP($AB3014&amp;#REF!,NOMCAR,10,FALSE))=TRUE,"",VLOOKUP($AB3014&amp;#REF!,NOMCAR,10,FALSE))</f>
        <v/>
      </c>
      <c r="AI3014" s="151" t="str">
        <f>IF(ISERROR(VLOOKUP($AB3014&amp;#REF!,NOMCAR,11,FALSE))=TRUE,"",VLOOKUP($AB3014&amp;#REF!,NOMCAR,11,FALSE))</f>
        <v/>
      </c>
      <c r="AK3014" s="126" t="str">
        <f t="shared" si="3"/>
        <v/>
      </c>
      <c r="AL3014" s="126">
        <v>20</v>
      </c>
      <c r="AM3014" s="126" t="str">
        <f>IF(ISERROR(VLOOKUP($AL3014&amp;#REF!,QUALAR,5,FALSE))=TRUE,"",VLOOKUP($AL3014&amp;#REF!,QUALAR,5,FALSE))</f>
        <v/>
      </c>
      <c r="AN3014" s="127" t="str">
        <f>IF(ISERROR(VLOOKUP($AL3014&amp;#REF!,QUALAR,6,FALSE))=TRUE,"",VLOOKUP($AL3014&amp;#REF!,QUALAR,6,FALSE))</f>
        <v/>
      </c>
      <c r="AO3014" s="126" t="str">
        <f>IF(ISERROR(VLOOKUP($AL3014&amp;#REF!,QUALAR,7,FALSE))=TRUE,"",VLOOKUP($AL3014&amp;#REF!,QUALAR,7,FALSE))</f>
        <v/>
      </c>
      <c r="AP3014" s="245" t="str">
        <f>IF(ISERROR(VLOOKUP($AL3014&amp;#REF!,QUALAR,8,FALSE))=TRUE,"",VLOOKUP($AL3014&amp;#REF!,QUALAR,8,FALSE))</f>
        <v/>
      </c>
      <c r="AQ3014" s="126" t="str">
        <f>IF(ISERROR(VLOOKUP($AL3014&amp;#REF!,QUALAR,9,FALSE))=TRUE,"",VLOOKUP($AL3014&amp;#REF!,QUALAR,9,FALSE))</f>
        <v/>
      </c>
      <c r="AR3014" s="128" t="str">
        <f>IF(ISERROR(VLOOKUP($AL3014&amp;#REF!,QUALAR,10,FALSE))=TRUE,"",VLOOKUP($AL3014&amp;#REF!,QUALAR,10,FALSE))</f>
        <v/>
      </c>
      <c r="AT3014" s="126" t="str">
        <f t="shared" si="5"/>
        <v/>
      </c>
      <c r="AU3014" s="126">
        <v>20</v>
      </c>
      <c r="AV3014" s="126" t="str">
        <f>IF(ISERROR(VLOOKUP($AU3014&amp;#REF!,PASSAR,5,FALSE))=TRUE,"",VLOOKUP($AU3014&amp;#REF!,PASSAR,5,FALSE))</f>
        <v/>
      </c>
      <c r="AW3014" s="126" t="str">
        <f>IF(ISERROR(VLOOKUP($AU3014&amp;#REF!,PASSAR,6,FALSE))=TRUE,"",VLOOKUP($AU3014&amp;#REF!,PASSAR,6,FALSE))</f>
        <v/>
      </c>
      <c r="AX3014" s="126" t="str">
        <f>IF(ISERROR(VLOOKUP($AU3014&amp;#REF!,PASSAR,7,FALSE))=TRUE,"",VLOOKUP($AU3014&amp;#REF!,PASSAR,7,FALSE))</f>
        <v/>
      </c>
      <c r="AY3014" s="126" t="str">
        <f>IF(ISERROR(VLOOKUP($AU3014&amp;#REF!,PASSAR,8,FALSE))=TRUE,"",VLOOKUP($AU3014&amp;#REF!,PASSAR,8,FALSE))</f>
        <v/>
      </c>
      <c r="AZ3014" s="245" t="str">
        <f>IF(ISERROR(VLOOKUP($AU3014&amp;#REF!,PASSAR,9,FALSE))=TRUE,"",VLOOKUP($AU3014&amp;#REF!,PASSAR,9,FALSE))</f>
        <v/>
      </c>
      <c r="BA3014" s="126" t="str">
        <f>IF(ISERROR(VLOOKUP($AU3014&amp;#REF!,PASSAR,10,FALSE))=TRUE,"",VLOOKUP($AU3014&amp;#REF!,PASSAR,10,FALSE))</f>
        <v/>
      </c>
      <c r="BB3014" s="128" t="str">
        <f>IF(ISERROR(VLOOKUP($AU3014&amp;#REF!,PASSAR,11,FALSE))=TRUE,"",VLOOKUP($AU3014&amp;#REF!,PASSAR,11,FALSE))</f>
        <v/>
      </c>
      <c r="BC3014" s="128" t="str">
        <f>IF(ISERROR(VLOOKUP($AU3014&amp;#REF!,PASSAR,12,FALSE))=TRUE,"",VLOOKUP($AU3014&amp;#REF!,PASSAR,12,FALSE))</f>
        <v/>
      </c>
      <c r="BD3014" s="128" t="str">
        <f>IF(ISERROR(VLOOKUP($AU3014&amp;#REF!,PASSAR,13,FALSE))=TRUE,"",VLOOKUP($AU3014&amp;#REF!,PASSAR,13,FALSE))</f>
        <v/>
      </c>
      <c r="BE3014" s="128" t="str">
        <f>IF(ISERROR(VLOOKUP($AU3014&amp;#REF!,PASSAR,14,FALSE))=TRUE,"",VLOOKUP($AU3014&amp;#REF!,PASSAR,14,FALSE))</f>
        <v/>
      </c>
      <c r="BF3014" s="128" t="str">
        <f>IF(ISERROR(VLOOKUP($AU3014&amp;#REF!,PASSAR,15,FALSE))=TRUE,"",VLOOKUP($AU3014&amp;#REF!,PASSAR,15,FALSE))</f>
        <v/>
      </c>
      <c r="BG3014" s="128" t="str">
        <f>IF(ISERROR(VLOOKUP($AU3014&amp;#REF!,PASSAR,16,FALSE))=TRUE,"",VLOOKUP($AU3014&amp;#REF!,PASSAR,16,FALSE))</f>
        <v/>
      </c>
    </row>
    <row r="3015" spans="27:59">
      <c r="AA3015" s="150" t="str">
        <f>IF(AC3015="","",AB3014+1)</f>
        <v/>
      </c>
      <c r="AB3015" s="150">
        <v>21</v>
      </c>
      <c r="AC3015" s="150" t="str">
        <f>IF(ISERROR(VLOOKUP($AB3015&amp;#REF!,NOMCAR,5,FALSE))=TRUE,"",VLOOKUP($AB3015&amp;#REF!,NOMCAR,5,FALSE))</f>
        <v/>
      </c>
      <c r="AD3015" s="156" t="str">
        <f>IF(ISERROR(VLOOKUP($AB3015&amp;#REF!,NOMCAR,6,FALSE))=TRUE,"",VLOOKUP($AB3015&amp;#REF!,NOMCAR,6,FALSE))</f>
        <v/>
      </c>
      <c r="AE3015" s="151" t="str">
        <f>IF(ISERROR(VLOOKUP($AB3015&amp;#REF!,NOMCAR,7,FALSE))=TRUE,"",VLOOKUP($AB3015&amp;#REF!,NOMCAR,7,FALSE))</f>
        <v/>
      </c>
      <c r="AF3015" s="151" t="str">
        <f>IF(ISERROR(VLOOKUP($AB3015&amp;#REF!,NOMCAR,8,FALSE))=TRUE,"",VLOOKUP($AB3015&amp;#REF!,NOMCAR,8,FALSE))</f>
        <v/>
      </c>
      <c r="AG3015" s="151" t="str">
        <f>IF(ISERROR(VLOOKUP($AB3015&amp;#REF!,NOMCAR,9,FALSE))=TRUE,"",VLOOKUP($AB3015&amp;#REF!,NOMCAR,9,FALSE))</f>
        <v/>
      </c>
      <c r="AH3015" s="151" t="str">
        <f>IF(ISERROR(VLOOKUP($AB3015&amp;#REF!,NOMCAR,10,FALSE))=TRUE,"",VLOOKUP($AB3015&amp;#REF!,NOMCAR,10,FALSE))</f>
        <v/>
      </c>
      <c r="AI3015" s="151" t="str">
        <f>IF(ISERROR(VLOOKUP($AB3015&amp;#REF!,NOMCAR,11,FALSE))=TRUE,"",VLOOKUP($AB3015&amp;#REF!,NOMCAR,11,FALSE))</f>
        <v/>
      </c>
      <c r="AK3015" s="126" t="str">
        <f t="shared" si="3"/>
        <v/>
      </c>
      <c r="AL3015" s="126">
        <v>21</v>
      </c>
      <c r="AM3015" s="126" t="str">
        <f>IF(ISERROR(VLOOKUP($AL3015&amp;#REF!,QUALAR,5,FALSE))=TRUE,"",VLOOKUP($AL3015&amp;#REF!,QUALAR,5,FALSE))</f>
        <v/>
      </c>
      <c r="AN3015" s="127" t="str">
        <f>IF(ISERROR(VLOOKUP($AL3015&amp;#REF!,QUALAR,6,FALSE))=TRUE,"",VLOOKUP($AL3015&amp;#REF!,QUALAR,6,FALSE))</f>
        <v/>
      </c>
      <c r="AO3015" s="126" t="str">
        <f>IF(ISERROR(VLOOKUP($AL3015&amp;#REF!,QUALAR,7,FALSE))=TRUE,"",VLOOKUP($AL3015&amp;#REF!,QUALAR,7,FALSE))</f>
        <v/>
      </c>
      <c r="AP3015" s="245" t="str">
        <f>IF(ISERROR(VLOOKUP($AL3015&amp;#REF!,QUALAR,8,FALSE))=TRUE,"",VLOOKUP($AL3015&amp;#REF!,QUALAR,8,FALSE))</f>
        <v/>
      </c>
      <c r="AQ3015" s="126" t="str">
        <f>IF(ISERROR(VLOOKUP($AL3015&amp;#REF!,QUALAR,9,FALSE))=TRUE,"",VLOOKUP($AL3015&amp;#REF!,QUALAR,9,FALSE))</f>
        <v/>
      </c>
      <c r="AR3015" s="128" t="str">
        <f>IF(ISERROR(VLOOKUP($AL3015&amp;#REF!,QUALAR,10,FALSE))=TRUE,"",VLOOKUP($AL3015&amp;#REF!,QUALAR,10,FALSE))</f>
        <v/>
      </c>
      <c r="AT3015" s="126" t="str">
        <f t="shared" si="5"/>
        <v/>
      </c>
      <c r="AU3015" s="126">
        <v>21</v>
      </c>
      <c r="AV3015" s="126" t="str">
        <f>IF(ISERROR(VLOOKUP($AU3015&amp;#REF!,PASSAR,5,FALSE))=TRUE,"",VLOOKUP($AU3015&amp;#REF!,PASSAR,5,FALSE))</f>
        <v/>
      </c>
      <c r="AW3015" s="126" t="str">
        <f>IF(ISERROR(VLOOKUP($AU3015&amp;#REF!,PASSAR,6,FALSE))=TRUE,"",VLOOKUP($AU3015&amp;#REF!,PASSAR,6,FALSE))</f>
        <v/>
      </c>
      <c r="AX3015" s="126" t="str">
        <f>IF(ISERROR(VLOOKUP($AU3015&amp;#REF!,PASSAR,7,FALSE))=TRUE,"",VLOOKUP($AU3015&amp;#REF!,PASSAR,7,FALSE))</f>
        <v/>
      </c>
      <c r="AY3015" s="126" t="str">
        <f>IF(ISERROR(VLOOKUP($AU3015&amp;#REF!,PASSAR,8,FALSE))=TRUE,"",VLOOKUP($AU3015&amp;#REF!,PASSAR,8,FALSE))</f>
        <v/>
      </c>
      <c r="AZ3015" s="245" t="str">
        <f>IF(ISERROR(VLOOKUP($AU3015&amp;#REF!,PASSAR,9,FALSE))=TRUE,"",VLOOKUP($AU3015&amp;#REF!,PASSAR,9,FALSE))</f>
        <v/>
      </c>
      <c r="BA3015" s="126" t="str">
        <f>IF(ISERROR(VLOOKUP($AU3015&amp;#REF!,PASSAR,10,FALSE))=TRUE,"",VLOOKUP($AU3015&amp;#REF!,PASSAR,10,FALSE))</f>
        <v/>
      </c>
      <c r="BB3015" s="128" t="str">
        <f>IF(ISERROR(VLOOKUP($AU3015&amp;#REF!,PASSAR,11,FALSE))=TRUE,"",VLOOKUP($AU3015&amp;#REF!,PASSAR,11,FALSE))</f>
        <v/>
      </c>
      <c r="BC3015" s="128" t="str">
        <f>IF(ISERROR(VLOOKUP($AU3015&amp;#REF!,PASSAR,12,FALSE))=TRUE,"",VLOOKUP($AU3015&amp;#REF!,PASSAR,12,FALSE))</f>
        <v/>
      </c>
      <c r="BD3015" s="128" t="str">
        <f>IF(ISERROR(VLOOKUP($AU3015&amp;#REF!,PASSAR,13,FALSE))=TRUE,"",VLOOKUP($AU3015&amp;#REF!,PASSAR,13,FALSE))</f>
        <v/>
      </c>
      <c r="BE3015" s="128" t="str">
        <f>IF(ISERROR(VLOOKUP($AU3015&amp;#REF!,PASSAR,14,FALSE))=TRUE,"",VLOOKUP($AU3015&amp;#REF!,PASSAR,14,FALSE))</f>
        <v/>
      </c>
      <c r="BF3015" s="128" t="str">
        <f>IF(ISERROR(VLOOKUP($AU3015&amp;#REF!,PASSAR,15,FALSE))=TRUE,"",VLOOKUP($AU3015&amp;#REF!,PASSAR,15,FALSE))</f>
        <v/>
      </c>
      <c r="BG3015" s="128" t="str">
        <f>IF(ISERROR(VLOOKUP($AU3015&amp;#REF!,PASSAR,16,FALSE))=TRUE,"",VLOOKUP($AU3015&amp;#REF!,PASSAR,16,FALSE))</f>
        <v/>
      </c>
    </row>
    <row r="3016" spans="27:59">
      <c r="AA3016" s="150" t="str">
        <f t="shared" si="4"/>
        <v/>
      </c>
      <c r="AB3016" s="150">
        <v>22</v>
      </c>
      <c r="AC3016" s="150" t="str">
        <f>IF(ISERROR(VLOOKUP($AB3016&amp;#REF!,NOMCAR,5,FALSE))=TRUE,"",VLOOKUP($AB3016&amp;#REF!,NOMCAR,5,FALSE))</f>
        <v/>
      </c>
      <c r="AD3016" s="156" t="str">
        <f>IF(ISERROR(VLOOKUP($AB3016&amp;#REF!,NOMCAR,6,FALSE))=TRUE,"",VLOOKUP($AB3016&amp;#REF!,NOMCAR,6,FALSE))</f>
        <v/>
      </c>
      <c r="AE3016" s="151" t="str">
        <f>IF(ISERROR(VLOOKUP($AB3016&amp;#REF!,NOMCAR,7,FALSE))=TRUE,"",VLOOKUP($AB3016&amp;#REF!,NOMCAR,7,FALSE))</f>
        <v/>
      </c>
      <c r="AF3016" s="151" t="str">
        <f>IF(ISERROR(VLOOKUP($AB3016&amp;#REF!,NOMCAR,8,FALSE))=TRUE,"",VLOOKUP($AB3016&amp;#REF!,NOMCAR,8,FALSE))</f>
        <v/>
      </c>
      <c r="AG3016" s="151" t="str">
        <f>IF(ISERROR(VLOOKUP($AB3016&amp;#REF!,NOMCAR,9,FALSE))=TRUE,"",VLOOKUP($AB3016&amp;#REF!,NOMCAR,9,FALSE))</f>
        <v/>
      </c>
      <c r="AH3016" s="151" t="str">
        <f>IF(ISERROR(VLOOKUP($AB3016&amp;#REF!,NOMCAR,10,FALSE))=TRUE,"",VLOOKUP($AB3016&amp;#REF!,NOMCAR,10,FALSE))</f>
        <v/>
      </c>
      <c r="AI3016" s="151" t="str">
        <f>IF(ISERROR(VLOOKUP($AB3016&amp;#REF!,NOMCAR,11,FALSE))=TRUE,"",VLOOKUP($AB3016&amp;#REF!,NOMCAR,11,FALSE))</f>
        <v/>
      </c>
      <c r="AK3016" s="126" t="str">
        <f t="shared" si="3"/>
        <v/>
      </c>
      <c r="AL3016" s="126">
        <v>22</v>
      </c>
      <c r="AM3016" s="126" t="str">
        <f>IF(ISERROR(VLOOKUP($AL3016&amp;#REF!,QUALAR,5,FALSE))=TRUE,"",VLOOKUP($AL3016&amp;#REF!,QUALAR,5,FALSE))</f>
        <v/>
      </c>
      <c r="AN3016" s="127" t="str">
        <f>IF(ISERROR(VLOOKUP($AL3016&amp;#REF!,QUALAR,6,FALSE))=TRUE,"",VLOOKUP($AL3016&amp;#REF!,QUALAR,6,FALSE))</f>
        <v/>
      </c>
      <c r="AO3016" s="126" t="str">
        <f>IF(ISERROR(VLOOKUP($AL3016&amp;#REF!,QUALAR,7,FALSE))=TRUE,"",VLOOKUP($AL3016&amp;#REF!,QUALAR,7,FALSE))</f>
        <v/>
      </c>
      <c r="AP3016" s="245" t="str">
        <f>IF(ISERROR(VLOOKUP($AL3016&amp;#REF!,QUALAR,8,FALSE))=TRUE,"",VLOOKUP($AL3016&amp;#REF!,QUALAR,8,FALSE))</f>
        <v/>
      </c>
      <c r="AQ3016" s="126" t="str">
        <f>IF(ISERROR(VLOOKUP($AL3016&amp;#REF!,QUALAR,9,FALSE))=TRUE,"",VLOOKUP($AL3016&amp;#REF!,QUALAR,9,FALSE))</f>
        <v/>
      </c>
      <c r="AR3016" s="128" t="str">
        <f>IF(ISERROR(VLOOKUP($AL3016&amp;#REF!,QUALAR,10,FALSE))=TRUE,"",VLOOKUP($AL3016&amp;#REF!,QUALAR,10,FALSE))</f>
        <v/>
      </c>
      <c r="AT3016" s="126" t="str">
        <f t="shared" si="5"/>
        <v/>
      </c>
      <c r="AU3016" s="126">
        <v>22</v>
      </c>
      <c r="AV3016" s="126" t="str">
        <f>IF(ISERROR(VLOOKUP($AU3016&amp;#REF!,PASSAR,5,FALSE))=TRUE,"",VLOOKUP($AU3016&amp;#REF!,PASSAR,5,FALSE))</f>
        <v/>
      </c>
      <c r="AW3016" s="126" t="str">
        <f>IF(ISERROR(VLOOKUP($AU3016&amp;#REF!,PASSAR,6,FALSE))=TRUE,"",VLOOKUP($AU3016&amp;#REF!,PASSAR,6,FALSE))</f>
        <v/>
      </c>
      <c r="AX3016" s="126" t="str">
        <f>IF(ISERROR(VLOOKUP($AU3016&amp;#REF!,PASSAR,7,FALSE))=TRUE,"",VLOOKUP($AU3016&amp;#REF!,PASSAR,7,FALSE))</f>
        <v/>
      </c>
      <c r="AY3016" s="126" t="str">
        <f>IF(ISERROR(VLOOKUP($AU3016&amp;#REF!,PASSAR,8,FALSE))=TRUE,"",VLOOKUP($AU3016&amp;#REF!,PASSAR,8,FALSE))</f>
        <v/>
      </c>
      <c r="AZ3016" s="245" t="str">
        <f>IF(ISERROR(VLOOKUP($AU3016&amp;#REF!,PASSAR,9,FALSE))=TRUE,"",VLOOKUP($AU3016&amp;#REF!,PASSAR,9,FALSE))</f>
        <v/>
      </c>
      <c r="BA3016" s="126" t="str">
        <f>IF(ISERROR(VLOOKUP($AU3016&amp;#REF!,PASSAR,10,FALSE))=TRUE,"",VLOOKUP($AU3016&amp;#REF!,PASSAR,10,FALSE))</f>
        <v/>
      </c>
      <c r="BB3016" s="128" t="str">
        <f>IF(ISERROR(VLOOKUP($AU3016&amp;#REF!,PASSAR,11,FALSE))=TRUE,"",VLOOKUP($AU3016&amp;#REF!,PASSAR,11,FALSE))</f>
        <v/>
      </c>
      <c r="BC3016" s="128" t="str">
        <f>IF(ISERROR(VLOOKUP($AU3016&amp;#REF!,PASSAR,12,FALSE))=TRUE,"",VLOOKUP($AU3016&amp;#REF!,PASSAR,12,FALSE))</f>
        <v/>
      </c>
      <c r="BD3016" s="128" t="str">
        <f>IF(ISERROR(VLOOKUP($AU3016&amp;#REF!,PASSAR,13,FALSE))=TRUE,"",VLOOKUP($AU3016&amp;#REF!,PASSAR,13,FALSE))</f>
        <v/>
      </c>
      <c r="BE3016" s="128" t="str">
        <f>IF(ISERROR(VLOOKUP($AU3016&amp;#REF!,PASSAR,14,FALSE))=TRUE,"",VLOOKUP($AU3016&amp;#REF!,PASSAR,14,FALSE))</f>
        <v/>
      </c>
      <c r="BF3016" s="128" t="str">
        <f>IF(ISERROR(VLOOKUP($AU3016&amp;#REF!,PASSAR,15,FALSE))=TRUE,"",VLOOKUP($AU3016&amp;#REF!,PASSAR,15,FALSE))</f>
        <v/>
      </c>
      <c r="BG3016" s="128" t="str">
        <f>IF(ISERROR(VLOOKUP($AU3016&amp;#REF!,PASSAR,16,FALSE))=TRUE,"",VLOOKUP($AU3016&amp;#REF!,PASSAR,16,FALSE))</f>
        <v/>
      </c>
    </row>
    <row r="3017" spans="27:59">
      <c r="AA3017" s="150" t="str">
        <f t="shared" si="4"/>
        <v/>
      </c>
      <c r="AB3017" s="150">
        <v>23</v>
      </c>
      <c r="AC3017" s="150" t="str">
        <f>IF(ISERROR(VLOOKUP($AB3017&amp;#REF!,NOMCAR,5,FALSE))=TRUE,"",VLOOKUP($AB3017&amp;#REF!,NOMCAR,5,FALSE))</f>
        <v/>
      </c>
      <c r="AD3017" s="156" t="str">
        <f>IF(ISERROR(VLOOKUP($AB3017&amp;#REF!,NOMCAR,6,FALSE))=TRUE,"",VLOOKUP($AB3017&amp;#REF!,NOMCAR,6,FALSE))</f>
        <v/>
      </c>
      <c r="AE3017" s="151" t="str">
        <f>IF(ISERROR(VLOOKUP($AB3017&amp;#REF!,NOMCAR,7,FALSE))=TRUE,"",VLOOKUP($AB3017&amp;#REF!,NOMCAR,7,FALSE))</f>
        <v/>
      </c>
      <c r="AF3017" s="151" t="str">
        <f>IF(ISERROR(VLOOKUP($AB3017&amp;#REF!,NOMCAR,8,FALSE))=TRUE,"",VLOOKUP($AB3017&amp;#REF!,NOMCAR,8,FALSE))</f>
        <v/>
      </c>
      <c r="AG3017" s="151" t="str">
        <f>IF(ISERROR(VLOOKUP($AB3017&amp;#REF!,NOMCAR,9,FALSE))=TRUE,"",VLOOKUP($AB3017&amp;#REF!,NOMCAR,9,FALSE))</f>
        <v/>
      </c>
      <c r="AH3017" s="151" t="str">
        <f>IF(ISERROR(VLOOKUP($AB3017&amp;#REF!,NOMCAR,10,FALSE))=TRUE,"",VLOOKUP($AB3017&amp;#REF!,NOMCAR,10,FALSE))</f>
        <v/>
      </c>
      <c r="AI3017" s="151" t="str">
        <f>IF(ISERROR(VLOOKUP($AB3017&amp;#REF!,NOMCAR,11,FALSE))=TRUE,"",VLOOKUP($AB3017&amp;#REF!,NOMCAR,11,FALSE))</f>
        <v/>
      </c>
      <c r="AK3017" s="126" t="str">
        <f t="shared" si="3"/>
        <v/>
      </c>
      <c r="AL3017" s="126">
        <v>23</v>
      </c>
      <c r="AM3017" s="126" t="str">
        <f>IF(ISERROR(VLOOKUP($AL3017&amp;#REF!,QUALAR,5,FALSE))=TRUE,"",VLOOKUP($AL3017&amp;#REF!,QUALAR,5,FALSE))</f>
        <v/>
      </c>
      <c r="AN3017" s="127" t="str">
        <f>IF(ISERROR(VLOOKUP($AL3017&amp;#REF!,QUALAR,6,FALSE))=TRUE,"",VLOOKUP($AL3017&amp;#REF!,QUALAR,6,FALSE))</f>
        <v/>
      </c>
      <c r="AO3017" s="126" t="str">
        <f>IF(ISERROR(VLOOKUP($AL3017&amp;#REF!,QUALAR,7,FALSE))=TRUE,"",VLOOKUP($AL3017&amp;#REF!,QUALAR,7,FALSE))</f>
        <v/>
      </c>
      <c r="AP3017" s="245" t="str">
        <f>IF(ISERROR(VLOOKUP($AL3017&amp;#REF!,QUALAR,8,FALSE))=TRUE,"",VLOOKUP($AL3017&amp;#REF!,QUALAR,8,FALSE))</f>
        <v/>
      </c>
      <c r="AQ3017" s="126" t="str">
        <f>IF(ISERROR(VLOOKUP($AL3017&amp;#REF!,QUALAR,9,FALSE))=TRUE,"",VLOOKUP($AL3017&amp;#REF!,QUALAR,9,FALSE))</f>
        <v/>
      </c>
      <c r="AR3017" s="128" t="str">
        <f>IF(ISERROR(VLOOKUP($AL3017&amp;#REF!,QUALAR,10,FALSE))=TRUE,"",VLOOKUP($AL3017&amp;#REF!,QUALAR,10,FALSE))</f>
        <v/>
      </c>
      <c r="AT3017" s="126" t="str">
        <f t="shared" si="5"/>
        <v/>
      </c>
      <c r="AU3017" s="126">
        <v>23</v>
      </c>
      <c r="AV3017" s="126" t="str">
        <f>IF(ISERROR(VLOOKUP($AU3017&amp;#REF!,PASSAR,5,FALSE))=TRUE,"",VLOOKUP($AU3017&amp;#REF!,PASSAR,5,FALSE))</f>
        <v/>
      </c>
      <c r="AW3017" s="126" t="str">
        <f>IF(ISERROR(VLOOKUP($AU3017&amp;#REF!,PASSAR,6,FALSE))=TRUE,"",VLOOKUP($AU3017&amp;#REF!,PASSAR,6,FALSE))</f>
        <v/>
      </c>
      <c r="AX3017" s="126" t="str">
        <f>IF(ISERROR(VLOOKUP($AU3017&amp;#REF!,PASSAR,7,FALSE))=TRUE,"",VLOOKUP($AU3017&amp;#REF!,PASSAR,7,FALSE))</f>
        <v/>
      </c>
      <c r="AY3017" s="126" t="str">
        <f>IF(ISERROR(VLOOKUP($AU3017&amp;#REF!,PASSAR,8,FALSE))=TRUE,"",VLOOKUP($AU3017&amp;#REF!,PASSAR,8,FALSE))</f>
        <v/>
      </c>
      <c r="AZ3017" s="245" t="str">
        <f>IF(ISERROR(VLOOKUP($AU3017&amp;#REF!,PASSAR,9,FALSE))=TRUE,"",VLOOKUP($AU3017&amp;#REF!,PASSAR,9,FALSE))</f>
        <v/>
      </c>
      <c r="BA3017" s="126" t="str">
        <f>IF(ISERROR(VLOOKUP($AU3017&amp;#REF!,PASSAR,10,FALSE))=TRUE,"",VLOOKUP($AU3017&amp;#REF!,PASSAR,10,FALSE))</f>
        <v/>
      </c>
      <c r="BB3017" s="128" t="str">
        <f>IF(ISERROR(VLOOKUP($AU3017&amp;#REF!,PASSAR,11,FALSE))=TRUE,"",VLOOKUP($AU3017&amp;#REF!,PASSAR,11,FALSE))</f>
        <v/>
      </c>
      <c r="BC3017" s="128" t="str">
        <f>IF(ISERROR(VLOOKUP($AU3017&amp;#REF!,PASSAR,12,FALSE))=TRUE,"",VLOOKUP($AU3017&amp;#REF!,PASSAR,12,FALSE))</f>
        <v/>
      </c>
      <c r="BD3017" s="128" t="str">
        <f>IF(ISERROR(VLOOKUP($AU3017&amp;#REF!,PASSAR,13,FALSE))=TRUE,"",VLOOKUP($AU3017&amp;#REF!,PASSAR,13,FALSE))</f>
        <v/>
      </c>
      <c r="BE3017" s="128" t="str">
        <f>IF(ISERROR(VLOOKUP($AU3017&amp;#REF!,PASSAR,14,FALSE))=TRUE,"",VLOOKUP($AU3017&amp;#REF!,PASSAR,14,FALSE))</f>
        <v/>
      </c>
      <c r="BF3017" s="128" t="str">
        <f>IF(ISERROR(VLOOKUP($AU3017&amp;#REF!,PASSAR,15,FALSE))=TRUE,"",VLOOKUP($AU3017&amp;#REF!,PASSAR,15,FALSE))</f>
        <v/>
      </c>
      <c r="BG3017" s="128" t="str">
        <f>IF(ISERROR(VLOOKUP($AU3017&amp;#REF!,PASSAR,16,FALSE))=TRUE,"",VLOOKUP($AU3017&amp;#REF!,PASSAR,16,FALSE))</f>
        <v/>
      </c>
    </row>
    <row r="3018" spans="27:59">
      <c r="AA3018" s="150" t="str">
        <f t="shared" si="4"/>
        <v/>
      </c>
      <c r="AB3018" s="150">
        <v>24</v>
      </c>
      <c r="AC3018" s="150" t="str">
        <f>IF(ISERROR(VLOOKUP($AB3018&amp;#REF!,NOMCAR,5,FALSE))=TRUE,"",VLOOKUP($AB3018&amp;#REF!,NOMCAR,5,FALSE))</f>
        <v/>
      </c>
      <c r="AD3018" s="156" t="str">
        <f>IF(ISERROR(VLOOKUP($AB3018&amp;#REF!,NOMCAR,6,FALSE))=TRUE,"",VLOOKUP($AB3018&amp;#REF!,NOMCAR,6,FALSE))</f>
        <v/>
      </c>
      <c r="AE3018" s="151" t="str">
        <f>IF(ISERROR(VLOOKUP($AB3018&amp;#REF!,NOMCAR,7,FALSE))=TRUE,"",VLOOKUP($AB3018&amp;#REF!,NOMCAR,7,FALSE))</f>
        <v/>
      </c>
      <c r="AF3018" s="151" t="str">
        <f>IF(ISERROR(VLOOKUP($AB3018&amp;#REF!,NOMCAR,8,FALSE))=TRUE,"",VLOOKUP($AB3018&amp;#REF!,NOMCAR,8,FALSE))</f>
        <v/>
      </c>
      <c r="AG3018" s="151" t="str">
        <f>IF(ISERROR(VLOOKUP($AB3018&amp;#REF!,NOMCAR,9,FALSE))=TRUE,"",VLOOKUP($AB3018&amp;#REF!,NOMCAR,9,FALSE))</f>
        <v/>
      </c>
      <c r="AH3018" s="151" t="str">
        <f>IF(ISERROR(VLOOKUP($AB3018&amp;#REF!,NOMCAR,10,FALSE))=TRUE,"",VLOOKUP($AB3018&amp;#REF!,NOMCAR,10,FALSE))</f>
        <v/>
      </c>
      <c r="AI3018" s="151" t="str">
        <f>IF(ISERROR(VLOOKUP($AB3018&amp;#REF!,NOMCAR,11,FALSE))=TRUE,"",VLOOKUP($AB3018&amp;#REF!,NOMCAR,11,FALSE))</f>
        <v/>
      </c>
      <c r="AK3018" s="126" t="str">
        <f t="shared" si="3"/>
        <v/>
      </c>
      <c r="AL3018" s="126">
        <v>24</v>
      </c>
      <c r="AM3018" s="126" t="str">
        <f>IF(ISERROR(VLOOKUP($AL3018&amp;#REF!,QUALAR,5,FALSE))=TRUE,"",VLOOKUP($AL3018&amp;#REF!,QUALAR,5,FALSE))</f>
        <v/>
      </c>
      <c r="AN3018" s="127" t="str">
        <f>IF(ISERROR(VLOOKUP($AL3018&amp;#REF!,QUALAR,6,FALSE))=TRUE,"",VLOOKUP($AL3018&amp;#REF!,QUALAR,6,FALSE))</f>
        <v/>
      </c>
      <c r="AO3018" s="126" t="str">
        <f>IF(ISERROR(VLOOKUP($AL3018&amp;#REF!,QUALAR,7,FALSE))=TRUE,"",VLOOKUP($AL3018&amp;#REF!,QUALAR,7,FALSE))</f>
        <v/>
      </c>
      <c r="AP3018" s="245" t="str">
        <f>IF(ISERROR(VLOOKUP($AL3018&amp;#REF!,QUALAR,8,FALSE))=TRUE,"",VLOOKUP($AL3018&amp;#REF!,QUALAR,8,FALSE))</f>
        <v/>
      </c>
      <c r="AQ3018" s="126" t="str">
        <f>IF(ISERROR(VLOOKUP($AL3018&amp;#REF!,QUALAR,9,FALSE))=TRUE,"",VLOOKUP($AL3018&amp;#REF!,QUALAR,9,FALSE))</f>
        <v/>
      </c>
      <c r="AR3018" s="128" t="str">
        <f>IF(ISERROR(VLOOKUP($AL3018&amp;#REF!,QUALAR,10,FALSE))=TRUE,"",VLOOKUP($AL3018&amp;#REF!,QUALAR,10,FALSE))</f>
        <v/>
      </c>
      <c r="AT3018" s="126" t="str">
        <f t="shared" si="5"/>
        <v/>
      </c>
      <c r="AU3018" s="126">
        <v>24</v>
      </c>
      <c r="AV3018" s="126" t="str">
        <f>IF(ISERROR(VLOOKUP($AU3018&amp;#REF!,PASSAR,5,FALSE))=TRUE,"",VLOOKUP($AU3018&amp;#REF!,PASSAR,5,FALSE))</f>
        <v/>
      </c>
      <c r="AW3018" s="126" t="str">
        <f>IF(ISERROR(VLOOKUP($AU3018&amp;#REF!,PASSAR,6,FALSE))=TRUE,"",VLOOKUP($AU3018&amp;#REF!,PASSAR,6,FALSE))</f>
        <v/>
      </c>
      <c r="AX3018" s="126" t="str">
        <f>IF(ISERROR(VLOOKUP($AU3018&amp;#REF!,PASSAR,7,FALSE))=TRUE,"",VLOOKUP($AU3018&amp;#REF!,PASSAR,7,FALSE))</f>
        <v/>
      </c>
      <c r="AY3018" s="126" t="str">
        <f>IF(ISERROR(VLOOKUP($AU3018&amp;#REF!,PASSAR,8,FALSE))=TRUE,"",VLOOKUP($AU3018&amp;#REF!,PASSAR,8,FALSE))</f>
        <v/>
      </c>
      <c r="AZ3018" s="245" t="str">
        <f>IF(ISERROR(VLOOKUP($AU3018&amp;#REF!,PASSAR,9,FALSE))=TRUE,"",VLOOKUP($AU3018&amp;#REF!,PASSAR,9,FALSE))</f>
        <v/>
      </c>
      <c r="BA3018" s="126" t="str">
        <f>IF(ISERROR(VLOOKUP($AU3018&amp;#REF!,PASSAR,10,FALSE))=TRUE,"",VLOOKUP($AU3018&amp;#REF!,PASSAR,10,FALSE))</f>
        <v/>
      </c>
      <c r="BB3018" s="128" t="str">
        <f>IF(ISERROR(VLOOKUP($AU3018&amp;#REF!,PASSAR,11,FALSE))=TRUE,"",VLOOKUP($AU3018&amp;#REF!,PASSAR,11,FALSE))</f>
        <v/>
      </c>
      <c r="BC3018" s="128" t="str">
        <f>IF(ISERROR(VLOOKUP($AU3018&amp;#REF!,PASSAR,12,FALSE))=TRUE,"",VLOOKUP($AU3018&amp;#REF!,PASSAR,12,FALSE))</f>
        <v/>
      </c>
      <c r="BD3018" s="128" t="str">
        <f>IF(ISERROR(VLOOKUP($AU3018&amp;#REF!,PASSAR,13,FALSE))=TRUE,"",VLOOKUP($AU3018&amp;#REF!,PASSAR,13,FALSE))</f>
        <v/>
      </c>
      <c r="BE3018" s="128" t="str">
        <f>IF(ISERROR(VLOOKUP($AU3018&amp;#REF!,PASSAR,14,FALSE))=TRUE,"",VLOOKUP($AU3018&amp;#REF!,PASSAR,14,FALSE))</f>
        <v/>
      </c>
      <c r="BF3018" s="128" t="str">
        <f>IF(ISERROR(VLOOKUP($AU3018&amp;#REF!,PASSAR,15,FALSE))=TRUE,"",VLOOKUP($AU3018&amp;#REF!,PASSAR,15,FALSE))</f>
        <v/>
      </c>
      <c r="BG3018" s="128" t="str">
        <f>IF(ISERROR(VLOOKUP($AU3018&amp;#REF!,PASSAR,16,FALSE))=TRUE,"",VLOOKUP($AU3018&amp;#REF!,PASSAR,16,FALSE))</f>
        <v/>
      </c>
    </row>
    <row r="3019" spans="27:59">
      <c r="AA3019" s="150" t="str">
        <f t="shared" si="4"/>
        <v/>
      </c>
      <c r="AB3019" s="150">
        <v>25</v>
      </c>
      <c r="AC3019" s="150" t="str">
        <f>IF(ISERROR(VLOOKUP($AB3019&amp;#REF!,NOMCAR,5,FALSE))=TRUE,"",VLOOKUP($AB3019&amp;#REF!,NOMCAR,5,FALSE))</f>
        <v/>
      </c>
      <c r="AD3019" s="156" t="str">
        <f>IF(ISERROR(VLOOKUP($AB3019&amp;#REF!,NOMCAR,6,FALSE))=TRUE,"",VLOOKUP($AB3019&amp;#REF!,NOMCAR,6,FALSE))</f>
        <v/>
      </c>
      <c r="AE3019" s="151" t="str">
        <f>IF(ISERROR(VLOOKUP($AB3019&amp;#REF!,NOMCAR,7,FALSE))=TRUE,"",VLOOKUP($AB3019&amp;#REF!,NOMCAR,7,FALSE))</f>
        <v/>
      </c>
      <c r="AF3019" s="151" t="str">
        <f>IF(ISERROR(VLOOKUP($AB3019&amp;#REF!,NOMCAR,8,FALSE))=TRUE,"",VLOOKUP($AB3019&amp;#REF!,NOMCAR,8,FALSE))</f>
        <v/>
      </c>
      <c r="AG3019" s="151" t="str">
        <f>IF(ISERROR(VLOOKUP($AB3019&amp;#REF!,NOMCAR,9,FALSE))=TRUE,"",VLOOKUP($AB3019&amp;#REF!,NOMCAR,9,FALSE))</f>
        <v/>
      </c>
      <c r="AH3019" s="151" t="str">
        <f>IF(ISERROR(VLOOKUP($AB3019&amp;#REF!,NOMCAR,10,FALSE))=TRUE,"",VLOOKUP($AB3019&amp;#REF!,NOMCAR,10,FALSE))</f>
        <v/>
      </c>
      <c r="AI3019" s="151" t="str">
        <f>IF(ISERROR(VLOOKUP($AB3019&amp;#REF!,NOMCAR,11,FALSE))=TRUE,"",VLOOKUP($AB3019&amp;#REF!,NOMCAR,11,FALSE))</f>
        <v/>
      </c>
      <c r="AK3019" s="126" t="str">
        <f t="shared" si="3"/>
        <v/>
      </c>
      <c r="AL3019" s="126">
        <v>25</v>
      </c>
      <c r="AM3019" s="126" t="str">
        <f>IF(ISERROR(VLOOKUP($AL3019&amp;#REF!,QUALAR,5,FALSE))=TRUE,"",VLOOKUP($AL3019&amp;#REF!,QUALAR,5,FALSE))</f>
        <v/>
      </c>
      <c r="AN3019" s="127" t="str">
        <f>IF(ISERROR(VLOOKUP($AL3019&amp;#REF!,QUALAR,6,FALSE))=TRUE,"",VLOOKUP($AL3019&amp;#REF!,QUALAR,6,FALSE))</f>
        <v/>
      </c>
      <c r="AO3019" s="126" t="str">
        <f>IF(ISERROR(VLOOKUP($AL3019&amp;#REF!,QUALAR,7,FALSE))=TRUE,"",VLOOKUP($AL3019&amp;#REF!,QUALAR,7,FALSE))</f>
        <v/>
      </c>
      <c r="AP3019" s="245" t="str">
        <f>IF(ISERROR(VLOOKUP($AL3019&amp;#REF!,QUALAR,8,FALSE))=TRUE,"",VLOOKUP($AL3019&amp;#REF!,QUALAR,8,FALSE))</f>
        <v/>
      </c>
      <c r="AQ3019" s="126" t="str">
        <f>IF(ISERROR(VLOOKUP($AL3019&amp;#REF!,QUALAR,9,FALSE))=TRUE,"",VLOOKUP($AL3019&amp;#REF!,QUALAR,9,FALSE))</f>
        <v/>
      </c>
      <c r="AR3019" s="128" t="str">
        <f>IF(ISERROR(VLOOKUP($AL3019&amp;#REF!,QUALAR,10,FALSE))=TRUE,"",VLOOKUP($AL3019&amp;#REF!,QUALAR,10,FALSE))</f>
        <v/>
      </c>
      <c r="AT3019" s="126" t="str">
        <f t="shared" si="5"/>
        <v/>
      </c>
      <c r="AU3019" s="126">
        <v>25</v>
      </c>
      <c r="AV3019" s="126" t="str">
        <f>IF(ISERROR(VLOOKUP($AU3019&amp;#REF!,PASSAR,5,FALSE))=TRUE,"",VLOOKUP($AU3019&amp;#REF!,PASSAR,5,FALSE))</f>
        <v/>
      </c>
      <c r="AW3019" s="126" t="str">
        <f>IF(ISERROR(VLOOKUP($AU3019&amp;#REF!,PASSAR,6,FALSE))=TRUE,"",VLOOKUP($AU3019&amp;#REF!,PASSAR,6,FALSE))</f>
        <v/>
      </c>
      <c r="AX3019" s="126" t="str">
        <f>IF(ISERROR(VLOOKUP($AU3019&amp;#REF!,PASSAR,7,FALSE))=TRUE,"",VLOOKUP($AU3019&amp;#REF!,PASSAR,7,FALSE))</f>
        <v/>
      </c>
      <c r="AY3019" s="126" t="str">
        <f>IF(ISERROR(VLOOKUP($AU3019&amp;#REF!,PASSAR,8,FALSE))=TRUE,"",VLOOKUP($AU3019&amp;#REF!,PASSAR,8,FALSE))</f>
        <v/>
      </c>
      <c r="AZ3019" s="245" t="str">
        <f>IF(ISERROR(VLOOKUP($AU3019&amp;#REF!,PASSAR,9,FALSE))=TRUE,"",VLOOKUP($AU3019&amp;#REF!,PASSAR,9,FALSE))</f>
        <v/>
      </c>
      <c r="BA3019" s="126" t="str">
        <f>IF(ISERROR(VLOOKUP($AU3019&amp;#REF!,PASSAR,10,FALSE))=TRUE,"",VLOOKUP($AU3019&amp;#REF!,PASSAR,10,FALSE))</f>
        <v/>
      </c>
      <c r="BB3019" s="128" t="str">
        <f>IF(ISERROR(VLOOKUP($AU3019&amp;#REF!,PASSAR,11,FALSE))=TRUE,"",VLOOKUP($AU3019&amp;#REF!,PASSAR,11,FALSE))</f>
        <v/>
      </c>
      <c r="BC3019" s="128" t="str">
        <f>IF(ISERROR(VLOOKUP($AU3019&amp;#REF!,PASSAR,12,FALSE))=TRUE,"",VLOOKUP($AU3019&amp;#REF!,PASSAR,12,FALSE))</f>
        <v/>
      </c>
      <c r="BD3019" s="128" t="str">
        <f>IF(ISERROR(VLOOKUP($AU3019&amp;#REF!,PASSAR,13,FALSE))=TRUE,"",VLOOKUP($AU3019&amp;#REF!,PASSAR,13,FALSE))</f>
        <v/>
      </c>
      <c r="BE3019" s="128" t="str">
        <f>IF(ISERROR(VLOOKUP($AU3019&amp;#REF!,PASSAR,14,FALSE))=TRUE,"",VLOOKUP($AU3019&amp;#REF!,PASSAR,14,FALSE))</f>
        <v/>
      </c>
      <c r="BF3019" s="128" t="str">
        <f>IF(ISERROR(VLOOKUP($AU3019&amp;#REF!,PASSAR,15,FALSE))=TRUE,"",VLOOKUP($AU3019&amp;#REF!,PASSAR,15,FALSE))</f>
        <v/>
      </c>
      <c r="BG3019" s="128" t="str">
        <f>IF(ISERROR(VLOOKUP($AU3019&amp;#REF!,PASSAR,16,FALSE))=TRUE,"",VLOOKUP($AU3019&amp;#REF!,PASSAR,16,FALSE))</f>
        <v/>
      </c>
    </row>
    <row r="3020" spans="27:59">
      <c r="AA3020" s="150" t="str">
        <f t="shared" si="4"/>
        <v/>
      </c>
      <c r="AB3020" s="150">
        <v>26</v>
      </c>
      <c r="AC3020" s="150" t="str">
        <f>IF(ISERROR(VLOOKUP($AB3020&amp;#REF!,NOMCAR,5,FALSE))=TRUE,"",VLOOKUP($AB3020&amp;#REF!,NOMCAR,5,FALSE))</f>
        <v/>
      </c>
      <c r="AD3020" s="156" t="str">
        <f>IF(ISERROR(VLOOKUP($AB3020&amp;#REF!,NOMCAR,6,FALSE))=TRUE,"",VLOOKUP($AB3020&amp;#REF!,NOMCAR,6,FALSE))</f>
        <v/>
      </c>
      <c r="AE3020" s="151" t="str">
        <f>IF(ISERROR(VLOOKUP($AB3020&amp;#REF!,NOMCAR,7,FALSE))=TRUE,"",VLOOKUP($AB3020&amp;#REF!,NOMCAR,7,FALSE))</f>
        <v/>
      </c>
      <c r="AF3020" s="151" t="str">
        <f>IF(ISERROR(VLOOKUP($AB3020&amp;#REF!,NOMCAR,8,FALSE))=TRUE,"",VLOOKUP($AB3020&amp;#REF!,NOMCAR,8,FALSE))</f>
        <v/>
      </c>
      <c r="AG3020" s="151" t="str">
        <f>IF(ISERROR(VLOOKUP($AB3020&amp;#REF!,NOMCAR,9,FALSE))=TRUE,"",VLOOKUP($AB3020&amp;#REF!,NOMCAR,9,FALSE))</f>
        <v/>
      </c>
      <c r="AH3020" s="151" t="str">
        <f>IF(ISERROR(VLOOKUP($AB3020&amp;#REF!,NOMCAR,10,FALSE))=TRUE,"",VLOOKUP($AB3020&amp;#REF!,NOMCAR,10,FALSE))</f>
        <v/>
      </c>
      <c r="AI3020" s="151" t="str">
        <f>IF(ISERROR(VLOOKUP($AB3020&amp;#REF!,NOMCAR,11,FALSE))=TRUE,"",VLOOKUP($AB3020&amp;#REF!,NOMCAR,11,FALSE))</f>
        <v/>
      </c>
      <c r="AK3020" s="126" t="str">
        <f t="shared" si="3"/>
        <v/>
      </c>
      <c r="AL3020" s="126">
        <v>26</v>
      </c>
      <c r="AM3020" s="126" t="str">
        <f>IF(ISERROR(VLOOKUP($AL3020&amp;#REF!,QUALAR,5,FALSE))=TRUE,"",VLOOKUP($AL3020&amp;#REF!,QUALAR,5,FALSE))</f>
        <v/>
      </c>
      <c r="AN3020" s="127" t="str">
        <f>IF(ISERROR(VLOOKUP($AL3020&amp;#REF!,QUALAR,6,FALSE))=TRUE,"",VLOOKUP($AL3020&amp;#REF!,QUALAR,6,FALSE))</f>
        <v/>
      </c>
      <c r="AO3020" s="126" t="str">
        <f>IF(ISERROR(VLOOKUP($AL3020&amp;#REF!,QUALAR,7,FALSE))=TRUE,"",VLOOKUP($AL3020&amp;#REF!,QUALAR,7,FALSE))</f>
        <v/>
      </c>
      <c r="AP3020" s="245" t="str">
        <f>IF(ISERROR(VLOOKUP($AL3020&amp;#REF!,QUALAR,8,FALSE))=TRUE,"",VLOOKUP($AL3020&amp;#REF!,QUALAR,8,FALSE))</f>
        <v/>
      </c>
      <c r="AQ3020" s="126" t="str">
        <f>IF(ISERROR(VLOOKUP($AL3020&amp;#REF!,QUALAR,9,FALSE))=TRUE,"",VLOOKUP($AL3020&amp;#REF!,QUALAR,9,FALSE))</f>
        <v/>
      </c>
      <c r="AR3020" s="128" t="str">
        <f>IF(ISERROR(VLOOKUP($AL3020&amp;#REF!,QUALAR,10,FALSE))=TRUE,"",VLOOKUP($AL3020&amp;#REF!,QUALAR,10,FALSE))</f>
        <v/>
      </c>
      <c r="AT3020" s="126" t="str">
        <f t="shared" si="5"/>
        <v/>
      </c>
      <c r="AU3020" s="126">
        <v>26</v>
      </c>
      <c r="AV3020" s="126" t="str">
        <f>IF(ISERROR(VLOOKUP($AU3020&amp;#REF!,PASSAR,5,FALSE))=TRUE,"",VLOOKUP($AU3020&amp;#REF!,PASSAR,5,FALSE))</f>
        <v/>
      </c>
      <c r="AW3020" s="126" t="str">
        <f>IF(ISERROR(VLOOKUP($AU3020&amp;#REF!,PASSAR,6,FALSE))=TRUE,"",VLOOKUP($AU3020&amp;#REF!,PASSAR,6,FALSE))</f>
        <v/>
      </c>
      <c r="AX3020" s="126" t="str">
        <f>IF(ISERROR(VLOOKUP($AU3020&amp;#REF!,PASSAR,7,FALSE))=TRUE,"",VLOOKUP($AU3020&amp;#REF!,PASSAR,7,FALSE))</f>
        <v/>
      </c>
      <c r="AY3020" s="126" t="str">
        <f>IF(ISERROR(VLOOKUP($AU3020&amp;#REF!,PASSAR,8,FALSE))=TRUE,"",VLOOKUP($AU3020&amp;#REF!,PASSAR,8,FALSE))</f>
        <v/>
      </c>
      <c r="AZ3020" s="245" t="str">
        <f>IF(ISERROR(VLOOKUP($AU3020&amp;#REF!,PASSAR,9,FALSE))=TRUE,"",VLOOKUP($AU3020&amp;#REF!,PASSAR,9,FALSE))</f>
        <v/>
      </c>
      <c r="BA3020" s="126" t="str">
        <f>IF(ISERROR(VLOOKUP($AU3020&amp;#REF!,PASSAR,10,FALSE))=TRUE,"",VLOOKUP($AU3020&amp;#REF!,PASSAR,10,FALSE))</f>
        <v/>
      </c>
      <c r="BB3020" s="128" t="str">
        <f>IF(ISERROR(VLOOKUP($AU3020&amp;#REF!,PASSAR,11,FALSE))=TRUE,"",VLOOKUP($AU3020&amp;#REF!,PASSAR,11,FALSE))</f>
        <v/>
      </c>
      <c r="BC3020" s="128" t="str">
        <f>IF(ISERROR(VLOOKUP($AU3020&amp;#REF!,PASSAR,12,FALSE))=TRUE,"",VLOOKUP($AU3020&amp;#REF!,PASSAR,12,FALSE))</f>
        <v/>
      </c>
      <c r="BD3020" s="128" t="str">
        <f>IF(ISERROR(VLOOKUP($AU3020&amp;#REF!,PASSAR,13,FALSE))=TRUE,"",VLOOKUP($AU3020&amp;#REF!,PASSAR,13,FALSE))</f>
        <v/>
      </c>
      <c r="BE3020" s="128" t="str">
        <f>IF(ISERROR(VLOOKUP($AU3020&amp;#REF!,PASSAR,14,FALSE))=TRUE,"",VLOOKUP($AU3020&amp;#REF!,PASSAR,14,FALSE))</f>
        <v/>
      </c>
      <c r="BF3020" s="128" t="str">
        <f>IF(ISERROR(VLOOKUP($AU3020&amp;#REF!,PASSAR,15,FALSE))=TRUE,"",VLOOKUP($AU3020&amp;#REF!,PASSAR,15,FALSE))</f>
        <v/>
      </c>
      <c r="BG3020" s="128" t="str">
        <f>IF(ISERROR(VLOOKUP($AU3020&amp;#REF!,PASSAR,16,FALSE))=TRUE,"",VLOOKUP($AU3020&amp;#REF!,PASSAR,16,FALSE))</f>
        <v/>
      </c>
    </row>
    <row r="3021" spans="27:59">
      <c r="AA3021" s="150" t="str">
        <f t="shared" si="4"/>
        <v/>
      </c>
      <c r="AB3021" s="150">
        <v>27</v>
      </c>
      <c r="AC3021" s="150" t="str">
        <f>IF(ISERROR(VLOOKUP($AB3021&amp;#REF!,NOMCAR,5,FALSE))=TRUE,"",VLOOKUP($AB3021&amp;#REF!,NOMCAR,5,FALSE))</f>
        <v/>
      </c>
      <c r="AD3021" s="156" t="str">
        <f>IF(ISERROR(VLOOKUP($AB3021&amp;#REF!,NOMCAR,6,FALSE))=TRUE,"",VLOOKUP($AB3021&amp;#REF!,NOMCAR,6,FALSE))</f>
        <v/>
      </c>
      <c r="AE3021" s="151" t="str">
        <f>IF(ISERROR(VLOOKUP($AB3021&amp;#REF!,NOMCAR,7,FALSE))=TRUE,"",VLOOKUP($AB3021&amp;#REF!,NOMCAR,7,FALSE))</f>
        <v/>
      </c>
      <c r="AF3021" s="151" t="str">
        <f>IF(ISERROR(VLOOKUP($AB3021&amp;#REF!,NOMCAR,8,FALSE))=TRUE,"",VLOOKUP($AB3021&amp;#REF!,NOMCAR,8,FALSE))</f>
        <v/>
      </c>
      <c r="AG3021" s="151" t="str">
        <f>IF(ISERROR(VLOOKUP($AB3021&amp;#REF!,NOMCAR,9,FALSE))=TRUE,"",VLOOKUP($AB3021&amp;#REF!,NOMCAR,9,FALSE))</f>
        <v/>
      </c>
      <c r="AH3021" s="151" t="str">
        <f>IF(ISERROR(VLOOKUP($AB3021&amp;#REF!,NOMCAR,10,FALSE))=TRUE,"",VLOOKUP($AB3021&amp;#REF!,NOMCAR,10,FALSE))</f>
        <v/>
      </c>
      <c r="AI3021" s="151" t="str">
        <f>IF(ISERROR(VLOOKUP($AB3021&amp;#REF!,NOMCAR,11,FALSE))=TRUE,"",VLOOKUP($AB3021&amp;#REF!,NOMCAR,11,FALSE))</f>
        <v/>
      </c>
      <c r="AK3021" s="126" t="str">
        <f t="shared" si="3"/>
        <v/>
      </c>
      <c r="AL3021" s="126">
        <v>27</v>
      </c>
      <c r="AM3021" s="126" t="str">
        <f>IF(ISERROR(VLOOKUP($AL3021&amp;#REF!,QUALAR,5,FALSE))=TRUE,"",VLOOKUP($AL3021&amp;#REF!,QUALAR,5,FALSE))</f>
        <v/>
      </c>
      <c r="AN3021" s="127" t="str">
        <f>IF(ISERROR(VLOOKUP($AL3021&amp;#REF!,QUALAR,6,FALSE))=TRUE,"",VLOOKUP($AL3021&amp;#REF!,QUALAR,6,FALSE))</f>
        <v/>
      </c>
      <c r="AO3021" s="126" t="str">
        <f>IF(ISERROR(VLOOKUP($AL3021&amp;#REF!,QUALAR,7,FALSE))=TRUE,"",VLOOKUP($AL3021&amp;#REF!,QUALAR,7,FALSE))</f>
        <v/>
      </c>
      <c r="AP3021" s="245" t="str">
        <f>IF(ISERROR(VLOOKUP($AL3021&amp;#REF!,QUALAR,8,FALSE))=TRUE,"",VLOOKUP($AL3021&amp;#REF!,QUALAR,8,FALSE))</f>
        <v/>
      </c>
      <c r="AQ3021" s="126" t="str">
        <f>IF(ISERROR(VLOOKUP($AL3021&amp;#REF!,QUALAR,9,FALSE))=TRUE,"",VLOOKUP($AL3021&amp;#REF!,QUALAR,9,FALSE))</f>
        <v/>
      </c>
      <c r="AR3021" s="128" t="str">
        <f>IF(ISERROR(VLOOKUP($AL3021&amp;#REF!,QUALAR,10,FALSE))=TRUE,"",VLOOKUP($AL3021&amp;#REF!,QUALAR,10,FALSE))</f>
        <v/>
      </c>
      <c r="AT3021" s="126" t="str">
        <f t="shared" si="5"/>
        <v/>
      </c>
      <c r="AU3021" s="126">
        <v>27</v>
      </c>
      <c r="AV3021" s="126" t="str">
        <f>IF(ISERROR(VLOOKUP($AU3021&amp;#REF!,PASSAR,5,FALSE))=TRUE,"",VLOOKUP($AU3021&amp;#REF!,PASSAR,5,FALSE))</f>
        <v/>
      </c>
      <c r="AW3021" s="126" t="str">
        <f>IF(ISERROR(VLOOKUP($AU3021&amp;#REF!,PASSAR,6,FALSE))=TRUE,"",VLOOKUP($AU3021&amp;#REF!,PASSAR,6,FALSE))</f>
        <v/>
      </c>
      <c r="AX3021" s="126" t="str">
        <f>IF(ISERROR(VLOOKUP($AU3021&amp;#REF!,PASSAR,7,FALSE))=TRUE,"",VLOOKUP($AU3021&amp;#REF!,PASSAR,7,FALSE))</f>
        <v/>
      </c>
      <c r="AY3021" s="126" t="str">
        <f>IF(ISERROR(VLOOKUP($AU3021&amp;#REF!,PASSAR,8,FALSE))=TRUE,"",VLOOKUP($AU3021&amp;#REF!,PASSAR,8,FALSE))</f>
        <v/>
      </c>
      <c r="AZ3021" s="245" t="str">
        <f>IF(ISERROR(VLOOKUP($AU3021&amp;#REF!,PASSAR,9,FALSE))=TRUE,"",VLOOKUP($AU3021&amp;#REF!,PASSAR,9,FALSE))</f>
        <v/>
      </c>
      <c r="BA3021" s="126" t="str">
        <f>IF(ISERROR(VLOOKUP($AU3021&amp;#REF!,PASSAR,10,FALSE))=TRUE,"",VLOOKUP($AU3021&amp;#REF!,PASSAR,10,FALSE))</f>
        <v/>
      </c>
      <c r="BB3021" s="128" t="str">
        <f>IF(ISERROR(VLOOKUP($AU3021&amp;#REF!,PASSAR,11,FALSE))=TRUE,"",VLOOKUP($AU3021&amp;#REF!,PASSAR,11,FALSE))</f>
        <v/>
      </c>
      <c r="BC3021" s="128" t="str">
        <f>IF(ISERROR(VLOOKUP($AU3021&amp;#REF!,PASSAR,12,FALSE))=TRUE,"",VLOOKUP($AU3021&amp;#REF!,PASSAR,12,FALSE))</f>
        <v/>
      </c>
      <c r="BD3021" s="128" t="str">
        <f>IF(ISERROR(VLOOKUP($AU3021&amp;#REF!,PASSAR,13,FALSE))=TRUE,"",VLOOKUP($AU3021&amp;#REF!,PASSAR,13,FALSE))</f>
        <v/>
      </c>
      <c r="BE3021" s="128" t="str">
        <f>IF(ISERROR(VLOOKUP($AU3021&amp;#REF!,PASSAR,14,FALSE))=TRUE,"",VLOOKUP($AU3021&amp;#REF!,PASSAR,14,FALSE))</f>
        <v/>
      </c>
      <c r="BF3021" s="128" t="str">
        <f>IF(ISERROR(VLOOKUP($AU3021&amp;#REF!,PASSAR,15,FALSE))=TRUE,"",VLOOKUP($AU3021&amp;#REF!,PASSAR,15,FALSE))</f>
        <v/>
      </c>
      <c r="BG3021" s="128" t="str">
        <f>IF(ISERROR(VLOOKUP($AU3021&amp;#REF!,PASSAR,16,FALSE))=TRUE,"",VLOOKUP($AU3021&amp;#REF!,PASSAR,16,FALSE))</f>
        <v/>
      </c>
    </row>
    <row r="3022" spans="27:59">
      <c r="AA3022" s="150" t="str">
        <f t="shared" si="4"/>
        <v/>
      </c>
      <c r="AB3022" s="150">
        <v>28</v>
      </c>
      <c r="AC3022" s="150" t="str">
        <f>IF(ISERROR(VLOOKUP($AB3022&amp;#REF!,NOMCAR,5,FALSE))=TRUE,"",VLOOKUP($AB3022&amp;#REF!,NOMCAR,5,FALSE))</f>
        <v/>
      </c>
      <c r="AD3022" s="156" t="str">
        <f>IF(ISERROR(VLOOKUP($AB3022&amp;#REF!,NOMCAR,6,FALSE))=TRUE,"",VLOOKUP($AB3022&amp;#REF!,NOMCAR,6,FALSE))</f>
        <v/>
      </c>
      <c r="AE3022" s="151" t="str">
        <f>IF(ISERROR(VLOOKUP($AB3022&amp;#REF!,NOMCAR,7,FALSE))=TRUE,"",VLOOKUP($AB3022&amp;#REF!,NOMCAR,7,FALSE))</f>
        <v/>
      </c>
      <c r="AF3022" s="151" t="str">
        <f>IF(ISERROR(VLOOKUP($AB3022&amp;#REF!,NOMCAR,8,FALSE))=TRUE,"",VLOOKUP($AB3022&amp;#REF!,NOMCAR,8,FALSE))</f>
        <v/>
      </c>
      <c r="AG3022" s="151" t="str">
        <f>IF(ISERROR(VLOOKUP($AB3022&amp;#REF!,NOMCAR,9,FALSE))=TRUE,"",VLOOKUP($AB3022&amp;#REF!,NOMCAR,9,FALSE))</f>
        <v/>
      </c>
      <c r="AH3022" s="151" t="str">
        <f>IF(ISERROR(VLOOKUP($AB3022&amp;#REF!,NOMCAR,10,FALSE))=TRUE,"",VLOOKUP($AB3022&amp;#REF!,NOMCAR,10,FALSE))</f>
        <v/>
      </c>
      <c r="AI3022" s="151" t="str">
        <f>IF(ISERROR(VLOOKUP($AB3022&amp;#REF!,NOMCAR,11,FALSE))=TRUE,"",VLOOKUP($AB3022&amp;#REF!,NOMCAR,11,FALSE))</f>
        <v/>
      </c>
      <c r="AK3022" s="126" t="str">
        <f t="shared" si="3"/>
        <v/>
      </c>
      <c r="AL3022" s="126">
        <v>28</v>
      </c>
      <c r="AM3022" s="126" t="str">
        <f>IF(ISERROR(VLOOKUP($AL3022&amp;#REF!,QUALAR,5,FALSE))=TRUE,"",VLOOKUP($AL3022&amp;#REF!,QUALAR,5,FALSE))</f>
        <v/>
      </c>
      <c r="AN3022" s="127" t="str">
        <f>IF(ISERROR(VLOOKUP($AL3022&amp;#REF!,QUALAR,6,FALSE))=TRUE,"",VLOOKUP($AL3022&amp;#REF!,QUALAR,6,FALSE))</f>
        <v/>
      </c>
      <c r="AO3022" s="126" t="str">
        <f>IF(ISERROR(VLOOKUP($AL3022&amp;#REF!,QUALAR,7,FALSE))=TRUE,"",VLOOKUP($AL3022&amp;#REF!,QUALAR,7,FALSE))</f>
        <v/>
      </c>
      <c r="AP3022" s="245" t="str">
        <f>IF(ISERROR(VLOOKUP($AL3022&amp;#REF!,QUALAR,8,FALSE))=TRUE,"",VLOOKUP($AL3022&amp;#REF!,QUALAR,8,FALSE))</f>
        <v/>
      </c>
      <c r="AQ3022" s="126" t="str">
        <f>IF(ISERROR(VLOOKUP($AL3022&amp;#REF!,QUALAR,9,FALSE))=TRUE,"",VLOOKUP($AL3022&amp;#REF!,QUALAR,9,FALSE))</f>
        <v/>
      </c>
      <c r="AR3022" s="128" t="str">
        <f>IF(ISERROR(VLOOKUP($AL3022&amp;#REF!,QUALAR,10,FALSE))=TRUE,"",VLOOKUP($AL3022&amp;#REF!,QUALAR,10,FALSE))</f>
        <v/>
      </c>
      <c r="AT3022" s="126" t="str">
        <f t="shared" si="5"/>
        <v/>
      </c>
      <c r="AU3022" s="126">
        <v>28</v>
      </c>
      <c r="AV3022" s="126" t="str">
        <f>IF(ISERROR(VLOOKUP($AU3022&amp;#REF!,PASSAR,5,FALSE))=TRUE,"",VLOOKUP($AU3022&amp;#REF!,PASSAR,5,FALSE))</f>
        <v/>
      </c>
      <c r="AW3022" s="126" t="str">
        <f>IF(ISERROR(VLOOKUP($AU3022&amp;#REF!,PASSAR,6,FALSE))=TRUE,"",VLOOKUP($AU3022&amp;#REF!,PASSAR,6,FALSE))</f>
        <v/>
      </c>
      <c r="AX3022" s="126" t="str">
        <f>IF(ISERROR(VLOOKUP($AU3022&amp;#REF!,PASSAR,7,FALSE))=TRUE,"",VLOOKUP($AU3022&amp;#REF!,PASSAR,7,FALSE))</f>
        <v/>
      </c>
      <c r="AY3022" s="126" t="str">
        <f>IF(ISERROR(VLOOKUP($AU3022&amp;#REF!,PASSAR,8,FALSE))=TRUE,"",VLOOKUP($AU3022&amp;#REF!,PASSAR,8,FALSE))</f>
        <v/>
      </c>
      <c r="AZ3022" s="245" t="str">
        <f>IF(ISERROR(VLOOKUP($AU3022&amp;#REF!,PASSAR,9,FALSE))=TRUE,"",VLOOKUP($AU3022&amp;#REF!,PASSAR,9,FALSE))</f>
        <v/>
      </c>
      <c r="BA3022" s="126" t="str">
        <f>IF(ISERROR(VLOOKUP($AU3022&amp;#REF!,PASSAR,10,FALSE))=TRUE,"",VLOOKUP($AU3022&amp;#REF!,PASSAR,10,FALSE))</f>
        <v/>
      </c>
      <c r="BB3022" s="128" t="str">
        <f>IF(ISERROR(VLOOKUP($AU3022&amp;#REF!,PASSAR,11,FALSE))=TRUE,"",VLOOKUP($AU3022&amp;#REF!,PASSAR,11,FALSE))</f>
        <v/>
      </c>
      <c r="BC3022" s="128" t="str">
        <f>IF(ISERROR(VLOOKUP($AU3022&amp;#REF!,PASSAR,12,FALSE))=TRUE,"",VLOOKUP($AU3022&amp;#REF!,PASSAR,12,FALSE))</f>
        <v/>
      </c>
      <c r="BD3022" s="128" t="str">
        <f>IF(ISERROR(VLOOKUP($AU3022&amp;#REF!,PASSAR,13,FALSE))=TRUE,"",VLOOKUP($AU3022&amp;#REF!,PASSAR,13,FALSE))</f>
        <v/>
      </c>
      <c r="BE3022" s="128" t="str">
        <f>IF(ISERROR(VLOOKUP($AU3022&amp;#REF!,PASSAR,14,FALSE))=TRUE,"",VLOOKUP($AU3022&amp;#REF!,PASSAR,14,FALSE))</f>
        <v/>
      </c>
      <c r="BF3022" s="128" t="str">
        <f>IF(ISERROR(VLOOKUP($AU3022&amp;#REF!,PASSAR,15,FALSE))=TRUE,"",VLOOKUP($AU3022&amp;#REF!,PASSAR,15,FALSE))</f>
        <v/>
      </c>
      <c r="BG3022" s="128" t="str">
        <f>IF(ISERROR(VLOOKUP($AU3022&amp;#REF!,PASSAR,16,FALSE))=TRUE,"",VLOOKUP($AU3022&amp;#REF!,PASSAR,16,FALSE))</f>
        <v/>
      </c>
    </row>
    <row r="3023" spans="27:59">
      <c r="AA3023" s="150" t="str">
        <f t="shared" si="4"/>
        <v/>
      </c>
      <c r="AB3023" s="150">
        <v>29</v>
      </c>
      <c r="AC3023" s="150" t="str">
        <f>IF(ISERROR(VLOOKUP($AB3023&amp;#REF!,NOMCAR,5,FALSE))=TRUE,"",VLOOKUP($AB3023&amp;#REF!,NOMCAR,5,FALSE))</f>
        <v/>
      </c>
      <c r="AD3023" s="156" t="str">
        <f>IF(ISERROR(VLOOKUP($AB3023&amp;#REF!,NOMCAR,6,FALSE))=TRUE,"",VLOOKUP($AB3023&amp;#REF!,NOMCAR,6,FALSE))</f>
        <v/>
      </c>
      <c r="AE3023" s="151" t="str">
        <f>IF(ISERROR(VLOOKUP($AB3023&amp;#REF!,NOMCAR,7,FALSE))=TRUE,"",VLOOKUP($AB3023&amp;#REF!,NOMCAR,7,FALSE))</f>
        <v/>
      </c>
      <c r="AF3023" s="151" t="str">
        <f>IF(ISERROR(VLOOKUP($AB3023&amp;#REF!,NOMCAR,8,FALSE))=TRUE,"",VLOOKUP($AB3023&amp;#REF!,NOMCAR,8,FALSE))</f>
        <v/>
      </c>
      <c r="AG3023" s="151" t="str">
        <f>IF(ISERROR(VLOOKUP($AB3023&amp;#REF!,NOMCAR,9,FALSE))=TRUE,"",VLOOKUP($AB3023&amp;#REF!,NOMCAR,9,FALSE))</f>
        <v/>
      </c>
      <c r="AH3023" s="151" t="str">
        <f>IF(ISERROR(VLOOKUP($AB3023&amp;#REF!,NOMCAR,10,FALSE))=TRUE,"",VLOOKUP($AB3023&amp;#REF!,NOMCAR,10,FALSE))</f>
        <v/>
      </c>
      <c r="AI3023" s="151" t="str">
        <f>IF(ISERROR(VLOOKUP($AB3023&amp;#REF!,NOMCAR,11,FALSE))=TRUE,"",VLOOKUP($AB3023&amp;#REF!,NOMCAR,11,FALSE))</f>
        <v/>
      </c>
      <c r="AK3023" s="126" t="str">
        <f t="shared" si="3"/>
        <v/>
      </c>
      <c r="AL3023" s="126">
        <v>29</v>
      </c>
      <c r="AM3023" s="126" t="str">
        <f>IF(ISERROR(VLOOKUP($AL3023&amp;#REF!,QUALAR,5,FALSE))=TRUE,"",VLOOKUP($AL3023&amp;#REF!,QUALAR,5,FALSE))</f>
        <v/>
      </c>
      <c r="AN3023" s="127" t="str">
        <f>IF(ISERROR(VLOOKUP($AL3023&amp;#REF!,QUALAR,6,FALSE))=TRUE,"",VLOOKUP($AL3023&amp;#REF!,QUALAR,6,FALSE))</f>
        <v/>
      </c>
      <c r="AO3023" s="126" t="str">
        <f>IF(ISERROR(VLOOKUP($AL3023&amp;#REF!,QUALAR,7,FALSE))=TRUE,"",VLOOKUP($AL3023&amp;#REF!,QUALAR,7,FALSE))</f>
        <v/>
      </c>
      <c r="AP3023" s="245" t="str">
        <f>IF(ISERROR(VLOOKUP($AL3023&amp;#REF!,QUALAR,8,FALSE))=TRUE,"",VLOOKUP($AL3023&amp;#REF!,QUALAR,8,FALSE))</f>
        <v/>
      </c>
      <c r="AQ3023" s="126" t="str">
        <f>IF(ISERROR(VLOOKUP($AL3023&amp;#REF!,QUALAR,9,FALSE))=TRUE,"",VLOOKUP($AL3023&amp;#REF!,QUALAR,9,FALSE))</f>
        <v/>
      </c>
      <c r="AR3023" s="128" t="str">
        <f>IF(ISERROR(VLOOKUP($AL3023&amp;#REF!,QUALAR,10,FALSE))=TRUE,"",VLOOKUP($AL3023&amp;#REF!,QUALAR,10,FALSE))</f>
        <v/>
      </c>
      <c r="AT3023" s="126" t="str">
        <f t="shared" si="5"/>
        <v/>
      </c>
      <c r="AU3023" s="126">
        <v>29</v>
      </c>
      <c r="AV3023" s="126" t="str">
        <f>IF(ISERROR(VLOOKUP($AU3023&amp;#REF!,PASSAR,5,FALSE))=TRUE,"",VLOOKUP($AU3023&amp;#REF!,PASSAR,5,FALSE))</f>
        <v/>
      </c>
      <c r="AW3023" s="126" t="str">
        <f>IF(ISERROR(VLOOKUP($AU3023&amp;#REF!,PASSAR,6,FALSE))=TRUE,"",VLOOKUP($AU3023&amp;#REF!,PASSAR,6,FALSE))</f>
        <v/>
      </c>
      <c r="AX3023" s="126" t="str">
        <f>IF(ISERROR(VLOOKUP($AU3023&amp;#REF!,PASSAR,7,FALSE))=TRUE,"",VLOOKUP($AU3023&amp;#REF!,PASSAR,7,FALSE))</f>
        <v/>
      </c>
      <c r="AY3023" s="126" t="str">
        <f>IF(ISERROR(VLOOKUP($AU3023&amp;#REF!,PASSAR,8,FALSE))=TRUE,"",VLOOKUP($AU3023&amp;#REF!,PASSAR,8,FALSE))</f>
        <v/>
      </c>
      <c r="AZ3023" s="245" t="str">
        <f>IF(ISERROR(VLOOKUP($AU3023&amp;#REF!,PASSAR,9,FALSE))=TRUE,"",VLOOKUP($AU3023&amp;#REF!,PASSAR,9,FALSE))</f>
        <v/>
      </c>
      <c r="BA3023" s="126" t="str">
        <f>IF(ISERROR(VLOOKUP($AU3023&amp;#REF!,PASSAR,10,FALSE))=TRUE,"",VLOOKUP($AU3023&amp;#REF!,PASSAR,10,FALSE))</f>
        <v/>
      </c>
      <c r="BB3023" s="128" t="str">
        <f>IF(ISERROR(VLOOKUP($AU3023&amp;#REF!,PASSAR,11,FALSE))=TRUE,"",VLOOKUP($AU3023&amp;#REF!,PASSAR,11,FALSE))</f>
        <v/>
      </c>
      <c r="BC3023" s="128" t="str">
        <f>IF(ISERROR(VLOOKUP($AU3023&amp;#REF!,PASSAR,12,FALSE))=TRUE,"",VLOOKUP($AU3023&amp;#REF!,PASSAR,12,FALSE))</f>
        <v/>
      </c>
      <c r="BD3023" s="128" t="str">
        <f>IF(ISERROR(VLOOKUP($AU3023&amp;#REF!,PASSAR,13,FALSE))=TRUE,"",VLOOKUP($AU3023&amp;#REF!,PASSAR,13,FALSE))</f>
        <v/>
      </c>
      <c r="BE3023" s="128" t="str">
        <f>IF(ISERROR(VLOOKUP($AU3023&amp;#REF!,PASSAR,14,FALSE))=TRUE,"",VLOOKUP($AU3023&amp;#REF!,PASSAR,14,FALSE))</f>
        <v/>
      </c>
      <c r="BF3023" s="128" t="str">
        <f>IF(ISERROR(VLOOKUP($AU3023&amp;#REF!,PASSAR,15,FALSE))=TRUE,"",VLOOKUP($AU3023&amp;#REF!,PASSAR,15,FALSE))</f>
        <v/>
      </c>
      <c r="BG3023" s="128" t="str">
        <f>IF(ISERROR(VLOOKUP($AU3023&amp;#REF!,PASSAR,16,FALSE))=TRUE,"",VLOOKUP($AU3023&amp;#REF!,PASSAR,16,FALSE))</f>
        <v/>
      </c>
    </row>
    <row r="3024" spans="27:59">
      <c r="AA3024" s="150" t="str">
        <f t="shared" si="4"/>
        <v/>
      </c>
      <c r="AB3024" s="150">
        <v>30</v>
      </c>
      <c r="AC3024" s="150" t="str">
        <f>IF(ISERROR(VLOOKUP($AB3024&amp;#REF!,NOMCAR,5,FALSE))=TRUE,"",VLOOKUP($AB3024&amp;#REF!,NOMCAR,5,FALSE))</f>
        <v/>
      </c>
      <c r="AD3024" s="156" t="str">
        <f>IF(ISERROR(VLOOKUP($AB3024&amp;#REF!,NOMCAR,6,FALSE))=TRUE,"",VLOOKUP($AB3024&amp;#REF!,NOMCAR,6,FALSE))</f>
        <v/>
      </c>
      <c r="AE3024" s="151" t="str">
        <f>IF(ISERROR(VLOOKUP($AB3024&amp;#REF!,NOMCAR,7,FALSE))=TRUE,"",VLOOKUP($AB3024&amp;#REF!,NOMCAR,7,FALSE))</f>
        <v/>
      </c>
      <c r="AF3024" s="151" t="str">
        <f>IF(ISERROR(VLOOKUP($AB3024&amp;#REF!,NOMCAR,8,FALSE))=TRUE,"",VLOOKUP($AB3024&amp;#REF!,NOMCAR,8,FALSE))</f>
        <v/>
      </c>
      <c r="AG3024" s="151" t="str">
        <f>IF(ISERROR(VLOOKUP($AB3024&amp;#REF!,NOMCAR,9,FALSE))=TRUE,"",VLOOKUP($AB3024&amp;#REF!,NOMCAR,9,FALSE))</f>
        <v/>
      </c>
      <c r="AH3024" s="151" t="str">
        <f>IF(ISERROR(VLOOKUP($AB3024&amp;#REF!,NOMCAR,10,FALSE))=TRUE,"",VLOOKUP($AB3024&amp;#REF!,NOMCAR,10,FALSE))</f>
        <v/>
      </c>
      <c r="AI3024" s="151" t="str">
        <f>IF(ISERROR(VLOOKUP($AB3024&amp;#REF!,NOMCAR,11,FALSE))=TRUE,"",VLOOKUP($AB3024&amp;#REF!,NOMCAR,11,FALSE))</f>
        <v/>
      </c>
      <c r="AK3024" s="126" t="str">
        <f t="shared" si="3"/>
        <v/>
      </c>
      <c r="AL3024" s="126">
        <v>30</v>
      </c>
      <c r="AM3024" s="126" t="str">
        <f>IF(ISERROR(VLOOKUP($AL3024&amp;#REF!,QUALAR,5,FALSE))=TRUE,"",VLOOKUP($AL3024&amp;#REF!,QUALAR,5,FALSE))</f>
        <v/>
      </c>
      <c r="AN3024" s="127" t="str">
        <f>IF(ISERROR(VLOOKUP($AL3024&amp;#REF!,QUALAR,6,FALSE))=TRUE,"",VLOOKUP($AL3024&amp;#REF!,QUALAR,6,FALSE))</f>
        <v/>
      </c>
      <c r="AO3024" s="126" t="str">
        <f>IF(ISERROR(VLOOKUP($AL3024&amp;#REF!,QUALAR,7,FALSE))=TRUE,"",VLOOKUP($AL3024&amp;#REF!,QUALAR,7,FALSE))</f>
        <v/>
      </c>
      <c r="AP3024" s="245" t="str">
        <f>IF(ISERROR(VLOOKUP($AL3024&amp;#REF!,QUALAR,8,FALSE))=TRUE,"",VLOOKUP($AL3024&amp;#REF!,QUALAR,8,FALSE))</f>
        <v/>
      </c>
      <c r="AQ3024" s="126" t="str">
        <f>IF(ISERROR(VLOOKUP($AL3024&amp;#REF!,QUALAR,9,FALSE))=TRUE,"",VLOOKUP($AL3024&amp;#REF!,QUALAR,9,FALSE))</f>
        <v/>
      </c>
      <c r="AR3024" s="128" t="str">
        <f>IF(ISERROR(VLOOKUP($AL3024&amp;#REF!,QUALAR,10,FALSE))=TRUE,"",VLOOKUP($AL3024&amp;#REF!,QUALAR,10,FALSE))</f>
        <v/>
      </c>
      <c r="AT3024" s="126" t="str">
        <f t="shared" si="5"/>
        <v/>
      </c>
      <c r="AU3024" s="126">
        <v>30</v>
      </c>
      <c r="AV3024" s="126" t="str">
        <f>IF(ISERROR(VLOOKUP($AU3024&amp;#REF!,PASSAR,5,FALSE))=TRUE,"",VLOOKUP($AU3024&amp;#REF!,PASSAR,5,FALSE))</f>
        <v/>
      </c>
      <c r="AW3024" s="126" t="str">
        <f>IF(ISERROR(VLOOKUP($AU3024&amp;#REF!,PASSAR,6,FALSE))=TRUE,"",VLOOKUP($AU3024&amp;#REF!,PASSAR,6,FALSE))</f>
        <v/>
      </c>
      <c r="AX3024" s="126" t="str">
        <f>IF(ISERROR(VLOOKUP($AU3024&amp;#REF!,PASSAR,7,FALSE))=TRUE,"",VLOOKUP($AU3024&amp;#REF!,PASSAR,7,FALSE))</f>
        <v/>
      </c>
      <c r="AY3024" s="126" t="str">
        <f>IF(ISERROR(VLOOKUP($AU3024&amp;#REF!,PASSAR,8,FALSE))=TRUE,"",VLOOKUP($AU3024&amp;#REF!,PASSAR,8,FALSE))</f>
        <v/>
      </c>
      <c r="AZ3024" s="245" t="str">
        <f>IF(ISERROR(VLOOKUP($AU3024&amp;#REF!,PASSAR,9,FALSE))=TRUE,"",VLOOKUP($AU3024&amp;#REF!,PASSAR,9,FALSE))</f>
        <v/>
      </c>
      <c r="BA3024" s="126" t="str">
        <f>IF(ISERROR(VLOOKUP($AU3024&amp;#REF!,PASSAR,10,FALSE))=TRUE,"",VLOOKUP($AU3024&amp;#REF!,PASSAR,10,FALSE))</f>
        <v/>
      </c>
      <c r="BB3024" s="128" t="str">
        <f>IF(ISERROR(VLOOKUP($AU3024&amp;#REF!,PASSAR,11,FALSE))=TRUE,"",VLOOKUP($AU3024&amp;#REF!,PASSAR,11,FALSE))</f>
        <v/>
      </c>
      <c r="BC3024" s="128" t="str">
        <f>IF(ISERROR(VLOOKUP($AU3024&amp;#REF!,PASSAR,12,FALSE))=TRUE,"",VLOOKUP($AU3024&amp;#REF!,PASSAR,12,FALSE))</f>
        <v/>
      </c>
      <c r="BD3024" s="128" t="str">
        <f>IF(ISERROR(VLOOKUP($AU3024&amp;#REF!,PASSAR,13,FALSE))=TRUE,"",VLOOKUP($AU3024&amp;#REF!,PASSAR,13,FALSE))</f>
        <v/>
      </c>
      <c r="BE3024" s="128" t="str">
        <f>IF(ISERROR(VLOOKUP($AU3024&amp;#REF!,PASSAR,14,FALSE))=TRUE,"",VLOOKUP($AU3024&amp;#REF!,PASSAR,14,FALSE))</f>
        <v/>
      </c>
      <c r="BF3024" s="128" t="str">
        <f>IF(ISERROR(VLOOKUP($AU3024&amp;#REF!,PASSAR,15,FALSE))=TRUE,"",VLOOKUP($AU3024&amp;#REF!,PASSAR,15,FALSE))</f>
        <v/>
      </c>
      <c r="BG3024" s="128" t="str">
        <f>IF(ISERROR(VLOOKUP($AU3024&amp;#REF!,PASSAR,16,FALSE))=TRUE,"",VLOOKUP($AU3024&amp;#REF!,PASSAR,16,FALSE))</f>
        <v/>
      </c>
    </row>
    <row r="3025" spans="27:59">
      <c r="AA3025" s="150" t="str">
        <f t="shared" si="4"/>
        <v/>
      </c>
      <c r="AB3025" s="150">
        <v>31</v>
      </c>
      <c r="AC3025" s="150" t="str">
        <f>IF(ISERROR(VLOOKUP($AB3025&amp;#REF!,NOMCAR,5,FALSE))=TRUE,"",VLOOKUP($AB3025&amp;#REF!,NOMCAR,5,FALSE))</f>
        <v/>
      </c>
      <c r="AD3025" s="156" t="str">
        <f>IF(ISERROR(VLOOKUP($AB3025&amp;#REF!,NOMCAR,6,FALSE))=TRUE,"",VLOOKUP($AB3025&amp;#REF!,NOMCAR,6,FALSE))</f>
        <v/>
      </c>
      <c r="AE3025" s="151" t="str">
        <f>IF(ISERROR(VLOOKUP($AB3025&amp;#REF!,NOMCAR,7,FALSE))=TRUE,"",VLOOKUP($AB3025&amp;#REF!,NOMCAR,7,FALSE))</f>
        <v/>
      </c>
      <c r="AF3025" s="151" t="str">
        <f>IF(ISERROR(VLOOKUP($AB3025&amp;#REF!,NOMCAR,8,FALSE))=TRUE,"",VLOOKUP($AB3025&amp;#REF!,NOMCAR,8,FALSE))</f>
        <v/>
      </c>
      <c r="AG3025" s="151" t="str">
        <f>IF(ISERROR(VLOOKUP($AB3025&amp;#REF!,NOMCAR,9,FALSE))=TRUE,"",VLOOKUP($AB3025&amp;#REF!,NOMCAR,9,FALSE))</f>
        <v/>
      </c>
      <c r="AH3025" s="151" t="str">
        <f>IF(ISERROR(VLOOKUP($AB3025&amp;#REF!,NOMCAR,10,FALSE))=TRUE,"",VLOOKUP($AB3025&amp;#REF!,NOMCAR,10,FALSE))</f>
        <v/>
      </c>
      <c r="AI3025" s="151" t="str">
        <f>IF(ISERROR(VLOOKUP($AB3025&amp;#REF!,NOMCAR,11,FALSE))=TRUE,"",VLOOKUP($AB3025&amp;#REF!,NOMCAR,11,FALSE))</f>
        <v/>
      </c>
      <c r="AK3025" s="126" t="str">
        <f t="shared" si="3"/>
        <v/>
      </c>
      <c r="AL3025" s="126">
        <v>31</v>
      </c>
      <c r="AM3025" s="126" t="str">
        <f>IF(ISERROR(VLOOKUP($AL3025&amp;#REF!,QUALAR,5,FALSE))=TRUE,"",VLOOKUP($AL3025&amp;#REF!,QUALAR,5,FALSE))</f>
        <v/>
      </c>
      <c r="AN3025" s="127" t="str">
        <f>IF(ISERROR(VLOOKUP($AL3025&amp;#REF!,QUALAR,6,FALSE))=TRUE,"",VLOOKUP($AL3025&amp;#REF!,QUALAR,6,FALSE))</f>
        <v/>
      </c>
      <c r="AO3025" s="126" t="str">
        <f>IF(ISERROR(VLOOKUP($AL3025&amp;#REF!,QUALAR,7,FALSE))=TRUE,"",VLOOKUP($AL3025&amp;#REF!,QUALAR,7,FALSE))</f>
        <v/>
      </c>
      <c r="AP3025" s="245" t="str">
        <f>IF(ISERROR(VLOOKUP($AL3025&amp;#REF!,QUALAR,8,FALSE))=TRUE,"",VLOOKUP($AL3025&amp;#REF!,QUALAR,8,FALSE))</f>
        <v/>
      </c>
      <c r="AQ3025" s="126" t="str">
        <f>IF(ISERROR(VLOOKUP($AL3025&amp;#REF!,QUALAR,9,FALSE))=TRUE,"",VLOOKUP($AL3025&amp;#REF!,QUALAR,9,FALSE))</f>
        <v/>
      </c>
      <c r="AR3025" s="128" t="str">
        <f>IF(ISERROR(VLOOKUP($AL3025&amp;#REF!,QUALAR,10,FALSE))=TRUE,"",VLOOKUP($AL3025&amp;#REF!,QUALAR,10,FALSE))</f>
        <v/>
      </c>
      <c r="AT3025" s="126" t="str">
        <f t="shared" si="5"/>
        <v/>
      </c>
      <c r="AU3025" s="126">
        <v>31</v>
      </c>
      <c r="AV3025" s="126" t="str">
        <f>IF(ISERROR(VLOOKUP($AU3025&amp;#REF!,PASSAR,5,FALSE))=TRUE,"",VLOOKUP($AU3025&amp;#REF!,PASSAR,5,FALSE))</f>
        <v/>
      </c>
      <c r="AW3025" s="126" t="str">
        <f>IF(ISERROR(VLOOKUP($AU3025&amp;#REF!,PASSAR,6,FALSE))=TRUE,"",VLOOKUP($AU3025&amp;#REF!,PASSAR,6,FALSE))</f>
        <v/>
      </c>
      <c r="AX3025" s="126" t="str">
        <f>IF(ISERROR(VLOOKUP($AU3025&amp;#REF!,PASSAR,7,FALSE))=TRUE,"",VLOOKUP($AU3025&amp;#REF!,PASSAR,7,FALSE))</f>
        <v/>
      </c>
      <c r="AY3025" s="126" t="str">
        <f>IF(ISERROR(VLOOKUP($AU3025&amp;#REF!,PASSAR,8,FALSE))=TRUE,"",VLOOKUP($AU3025&amp;#REF!,PASSAR,8,FALSE))</f>
        <v/>
      </c>
      <c r="AZ3025" s="245" t="str">
        <f>IF(ISERROR(VLOOKUP($AU3025&amp;#REF!,PASSAR,9,FALSE))=TRUE,"",VLOOKUP($AU3025&amp;#REF!,PASSAR,9,FALSE))</f>
        <v/>
      </c>
      <c r="BA3025" s="126" t="str">
        <f>IF(ISERROR(VLOOKUP($AU3025&amp;#REF!,PASSAR,10,FALSE))=TRUE,"",VLOOKUP($AU3025&amp;#REF!,PASSAR,10,FALSE))</f>
        <v/>
      </c>
      <c r="BB3025" s="128" t="str">
        <f>IF(ISERROR(VLOOKUP($AU3025&amp;#REF!,PASSAR,11,FALSE))=TRUE,"",VLOOKUP($AU3025&amp;#REF!,PASSAR,11,FALSE))</f>
        <v/>
      </c>
      <c r="BC3025" s="128" t="str">
        <f>IF(ISERROR(VLOOKUP($AU3025&amp;#REF!,PASSAR,12,FALSE))=TRUE,"",VLOOKUP($AU3025&amp;#REF!,PASSAR,12,FALSE))</f>
        <v/>
      </c>
      <c r="BD3025" s="128" t="str">
        <f>IF(ISERROR(VLOOKUP($AU3025&amp;#REF!,PASSAR,13,FALSE))=TRUE,"",VLOOKUP($AU3025&amp;#REF!,PASSAR,13,FALSE))</f>
        <v/>
      </c>
      <c r="BE3025" s="128" t="str">
        <f>IF(ISERROR(VLOOKUP($AU3025&amp;#REF!,PASSAR,14,FALSE))=TRUE,"",VLOOKUP($AU3025&amp;#REF!,PASSAR,14,FALSE))</f>
        <v/>
      </c>
      <c r="BF3025" s="128" t="str">
        <f>IF(ISERROR(VLOOKUP($AU3025&amp;#REF!,PASSAR,15,FALSE))=TRUE,"",VLOOKUP($AU3025&amp;#REF!,PASSAR,15,FALSE))</f>
        <v/>
      </c>
      <c r="BG3025" s="128" t="str">
        <f>IF(ISERROR(VLOOKUP($AU3025&amp;#REF!,PASSAR,16,FALSE))=TRUE,"",VLOOKUP($AU3025&amp;#REF!,PASSAR,16,FALSE))</f>
        <v/>
      </c>
    </row>
    <row r="3026" spans="27:59">
      <c r="AA3026" s="150" t="str">
        <f t="shared" si="4"/>
        <v/>
      </c>
      <c r="AB3026" s="150">
        <v>32</v>
      </c>
      <c r="AC3026" s="150" t="str">
        <f>IF(ISERROR(VLOOKUP($AB3026&amp;#REF!,NOMCAR,5,FALSE))=TRUE,"",VLOOKUP($AB3026&amp;#REF!,NOMCAR,5,FALSE))</f>
        <v/>
      </c>
      <c r="AD3026" s="156" t="str">
        <f>IF(ISERROR(VLOOKUP($AB3026&amp;#REF!,NOMCAR,6,FALSE))=TRUE,"",VLOOKUP($AB3026&amp;#REF!,NOMCAR,6,FALSE))</f>
        <v/>
      </c>
      <c r="AE3026" s="151" t="str">
        <f>IF(ISERROR(VLOOKUP($AB3026&amp;#REF!,NOMCAR,7,FALSE))=TRUE,"",VLOOKUP($AB3026&amp;#REF!,NOMCAR,7,FALSE))</f>
        <v/>
      </c>
      <c r="AF3026" s="151" t="str">
        <f>IF(ISERROR(VLOOKUP($AB3026&amp;#REF!,NOMCAR,8,FALSE))=TRUE,"",VLOOKUP($AB3026&amp;#REF!,NOMCAR,8,FALSE))</f>
        <v/>
      </c>
      <c r="AG3026" s="151" t="str">
        <f>IF(ISERROR(VLOOKUP($AB3026&amp;#REF!,NOMCAR,9,FALSE))=TRUE,"",VLOOKUP($AB3026&amp;#REF!,NOMCAR,9,FALSE))</f>
        <v/>
      </c>
      <c r="AH3026" s="151" t="str">
        <f>IF(ISERROR(VLOOKUP($AB3026&amp;#REF!,NOMCAR,10,FALSE))=TRUE,"",VLOOKUP($AB3026&amp;#REF!,NOMCAR,10,FALSE))</f>
        <v/>
      </c>
      <c r="AI3026" s="151" t="str">
        <f>IF(ISERROR(VLOOKUP($AB3026&amp;#REF!,NOMCAR,11,FALSE))=TRUE,"",VLOOKUP($AB3026&amp;#REF!,NOMCAR,11,FALSE))</f>
        <v/>
      </c>
      <c r="AK3026" s="126" t="str">
        <f t="shared" si="3"/>
        <v/>
      </c>
      <c r="AL3026" s="126">
        <v>32</v>
      </c>
      <c r="AM3026" s="126" t="str">
        <f>IF(ISERROR(VLOOKUP($AL3026&amp;#REF!,QUALAR,5,FALSE))=TRUE,"",VLOOKUP($AL3026&amp;#REF!,QUALAR,5,FALSE))</f>
        <v/>
      </c>
      <c r="AN3026" s="127" t="str">
        <f>IF(ISERROR(VLOOKUP($AL3026&amp;#REF!,QUALAR,6,FALSE))=TRUE,"",VLOOKUP($AL3026&amp;#REF!,QUALAR,6,FALSE))</f>
        <v/>
      </c>
      <c r="AO3026" s="126" t="str">
        <f>IF(ISERROR(VLOOKUP($AL3026&amp;#REF!,QUALAR,7,FALSE))=TRUE,"",VLOOKUP($AL3026&amp;#REF!,QUALAR,7,FALSE))</f>
        <v/>
      </c>
      <c r="AP3026" s="245" t="str">
        <f>IF(ISERROR(VLOOKUP($AL3026&amp;#REF!,QUALAR,8,FALSE))=TRUE,"",VLOOKUP($AL3026&amp;#REF!,QUALAR,8,FALSE))</f>
        <v/>
      </c>
      <c r="AQ3026" s="126" t="str">
        <f>IF(ISERROR(VLOOKUP($AL3026&amp;#REF!,QUALAR,9,FALSE))=TRUE,"",VLOOKUP($AL3026&amp;#REF!,QUALAR,9,FALSE))</f>
        <v/>
      </c>
      <c r="AR3026" s="128" t="str">
        <f>IF(ISERROR(VLOOKUP($AL3026&amp;#REF!,QUALAR,10,FALSE))=TRUE,"",VLOOKUP($AL3026&amp;#REF!,QUALAR,10,FALSE))</f>
        <v/>
      </c>
      <c r="AT3026" s="126" t="str">
        <f t="shared" si="5"/>
        <v/>
      </c>
      <c r="AU3026" s="126">
        <v>32</v>
      </c>
      <c r="AV3026" s="126" t="str">
        <f>IF(ISERROR(VLOOKUP($AU3026&amp;#REF!,PASSAR,5,FALSE))=TRUE,"",VLOOKUP($AU3026&amp;#REF!,PASSAR,5,FALSE))</f>
        <v/>
      </c>
      <c r="AW3026" s="126" t="str">
        <f>IF(ISERROR(VLOOKUP($AU3026&amp;#REF!,PASSAR,6,FALSE))=TRUE,"",VLOOKUP($AU3026&amp;#REF!,PASSAR,6,FALSE))</f>
        <v/>
      </c>
      <c r="AX3026" s="126" t="str">
        <f>IF(ISERROR(VLOOKUP($AU3026&amp;#REF!,PASSAR,7,FALSE))=TRUE,"",VLOOKUP($AU3026&amp;#REF!,PASSAR,7,FALSE))</f>
        <v/>
      </c>
      <c r="AY3026" s="126" t="str">
        <f>IF(ISERROR(VLOOKUP($AU3026&amp;#REF!,PASSAR,8,FALSE))=TRUE,"",VLOOKUP($AU3026&amp;#REF!,PASSAR,8,FALSE))</f>
        <v/>
      </c>
      <c r="AZ3026" s="245" t="str">
        <f>IF(ISERROR(VLOOKUP($AU3026&amp;#REF!,PASSAR,9,FALSE))=TRUE,"",VLOOKUP($AU3026&amp;#REF!,PASSAR,9,FALSE))</f>
        <v/>
      </c>
      <c r="BA3026" s="126" t="str">
        <f>IF(ISERROR(VLOOKUP($AU3026&amp;#REF!,PASSAR,10,FALSE))=TRUE,"",VLOOKUP($AU3026&amp;#REF!,PASSAR,10,FALSE))</f>
        <v/>
      </c>
      <c r="BB3026" s="128" t="str">
        <f>IF(ISERROR(VLOOKUP($AU3026&amp;#REF!,PASSAR,11,FALSE))=TRUE,"",VLOOKUP($AU3026&amp;#REF!,PASSAR,11,FALSE))</f>
        <v/>
      </c>
      <c r="BC3026" s="128" t="str">
        <f>IF(ISERROR(VLOOKUP($AU3026&amp;#REF!,PASSAR,12,FALSE))=TRUE,"",VLOOKUP($AU3026&amp;#REF!,PASSAR,12,FALSE))</f>
        <v/>
      </c>
      <c r="BD3026" s="128" t="str">
        <f>IF(ISERROR(VLOOKUP($AU3026&amp;#REF!,PASSAR,13,FALSE))=TRUE,"",VLOOKUP($AU3026&amp;#REF!,PASSAR,13,FALSE))</f>
        <v/>
      </c>
      <c r="BE3026" s="128" t="str">
        <f>IF(ISERROR(VLOOKUP($AU3026&amp;#REF!,PASSAR,14,FALSE))=TRUE,"",VLOOKUP($AU3026&amp;#REF!,PASSAR,14,FALSE))</f>
        <v/>
      </c>
      <c r="BF3026" s="128" t="str">
        <f>IF(ISERROR(VLOOKUP($AU3026&amp;#REF!,PASSAR,15,FALSE))=TRUE,"",VLOOKUP($AU3026&amp;#REF!,PASSAR,15,FALSE))</f>
        <v/>
      </c>
      <c r="BG3026" s="128" t="str">
        <f>IF(ISERROR(VLOOKUP($AU3026&amp;#REF!,PASSAR,16,FALSE))=TRUE,"",VLOOKUP($AU3026&amp;#REF!,PASSAR,16,FALSE))</f>
        <v/>
      </c>
    </row>
    <row r="3027" spans="27:59">
      <c r="AA3027" s="150" t="str">
        <f t="shared" si="4"/>
        <v/>
      </c>
      <c r="AB3027" s="150">
        <v>33</v>
      </c>
      <c r="AC3027" s="150" t="str">
        <f>IF(ISERROR(VLOOKUP($AB3027&amp;#REF!,NOMCAR,5,FALSE))=TRUE,"",VLOOKUP($AB3027&amp;#REF!,NOMCAR,5,FALSE))</f>
        <v/>
      </c>
      <c r="AD3027" s="156" t="str">
        <f>IF(ISERROR(VLOOKUP($AB3027&amp;#REF!,NOMCAR,6,FALSE))=TRUE,"",VLOOKUP($AB3027&amp;#REF!,NOMCAR,6,FALSE))</f>
        <v/>
      </c>
      <c r="AE3027" s="151" t="str">
        <f>IF(ISERROR(VLOOKUP($AB3027&amp;#REF!,NOMCAR,7,FALSE))=TRUE,"",VLOOKUP($AB3027&amp;#REF!,NOMCAR,7,FALSE))</f>
        <v/>
      </c>
      <c r="AF3027" s="151" t="str">
        <f>IF(ISERROR(VLOOKUP($AB3027&amp;#REF!,NOMCAR,8,FALSE))=TRUE,"",VLOOKUP($AB3027&amp;#REF!,NOMCAR,8,FALSE))</f>
        <v/>
      </c>
      <c r="AG3027" s="151" t="str">
        <f>IF(ISERROR(VLOOKUP($AB3027&amp;#REF!,NOMCAR,9,FALSE))=TRUE,"",VLOOKUP($AB3027&amp;#REF!,NOMCAR,9,FALSE))</f>
        <v/>
      </c>
      <c r="AH3027" s="151" t="str">
        <f>IF(ISERROR(VLOOKUP($AB3027&amp;#REF!,NOMCAR,10,FALSE))=TRUE,"",VLOOKUP($AB3027&amp;#REF!,NOMCAR,10,FALSE))</f>
        <v/>
      </c>
      <c r="AI3027" s="151" t="str">
        <f>IF(ISERROR(VLOOKUP($AB3027&amp;#REF!,NOMCAR,11,FALSE))=TRUE,"",VLOOKUP($AB3027&amp;#REF!,NOMCAR,11,FALSE))</f>
        <v/>
      </c>
      <c r="AK3027" s="126" t="str">
        <f t="shared" si="3"/>
        <v/>
      </c>
      <c r="AL3027" s="126">
        <v>33</v>
      </c>
      <c r="AM3027" s="126" t="str">
        <f>IF(ISERROR(VLOOKUP($AL3027&amp;#REF!,QUALAR,5,FALSE))=TRUE,"",VLOOKUP($AL3027&amp;#REF!,QUALAR,5,FALSE))</f>
        <v/>
      </c>
      <c r="AN3027" s="127" t="str">
        <f>IF(ISERROR(VLOOKUP($AL3027&amp;#REF!,QUALAR,6,FALSE))=TRUE,"",VLOOKUP($AL3027&amp;#REF!,QUALAR,6,FALSE))</f>
        <v/>
      </c>
      <c r="AO3027" s="126" t="str">
        <f>IF(ISERROR(VLOOKUP($AL3027&amp;#REF!,QUALAR,7,FALSE))=TRUE,"",VLOOKUP($AL3027&amp;#REF!,QUALAR,7,FALSE))</f>
        <v/>
      </c>
      <c r="AP3027" s="245" t="str">
        <f>IF(ISERROR(VLOOKUP($AL3027&amp;#REF!,QUALAR,8,FALSE))=TRUE,"",VLOOKUP($AL3027&amp;#REF!,QUALAR,8,FALSE))</f>
        <v/>
      </c>
      <c r="AQ3027" s="126" t="str">
        <f>IF(ISERROR(VLOOKUP($AL3027&amp;#REF!,QUALAR,9,FALSE))=TRUE,"",VLOOKUP($AL3027&amp;#REF!,QUALAR,9,FALSE))</f>
        <v/>
      </c>
      <c r="AR3027" s="128" t="str">
        <f>IF(ISERROR(VLOOKUP($AL3027&amp;#REF!,QUALAR,10,FALSE))=TRUE,"",VLOOKUP($AL3027&amp;#REF!,QUALAR,10,FALSE))</f>
        <v/>
      </c>
      <c r="AT3027" s="126" t="str">
        <f t="shared" si="5"/>
        <v/>
      </c>
      <c r="AU3027" s="126">
        <v>33</v>
      </c>
      <c r="AV3027" s="126" t="str">
        <f>IF(ISERROR(VLOOKUP($AU3027&amp;#REF!,PASSAR,5,FALSE))=TRUE,"",VLOOKUP($AU3027&amp;#REF!,PASSAR,5,FALSE))</f>
        <v/>
      </c>
      <c r="AW3027" s="126" t="str">
        <f>IF(ISERROR(VLOOKUP($AU3027&amp;#REF!,PASSAR,6,FALSE))=TRUE,"",VLOOKUP($AU3027&amp;#REF!,PASSAR,6,FALSE))</f>
        <v/>
      </c>
      <c r="AX3027" s="126" t="str">
        <f>IF(ISERROR(VLOOKUP($AU3027&amp;#REF!,PASSAR,7,FALSE))=TRUE,"",VLOOKUP($AU3027&amp;#REF!,PASSAR,7,FALSE))</f>
        <v/>
      </c>
      <c r="AY3027" s="126" t="str">
        <f>IF(ISERROR(VLOOKUP($AU3027&amp;#REF!,PASSAR,8,FALSE))=TRUE,"",VLOOKUP($AU3027&amp;#REF!,PASSAR,8,FALSE))</f>
        <v/>
      </c>
      <c r="AZ3027" s="245" t="str">
        <f>IF(ISERROR(VLOOKUP($AU3027&amp;#REF!,PASSAR,9,FALSE))=TRUE,"",VLOOKUP($AU3027&amp;#REF!,PASSAR,9,FALSE))</f>
        <v/>
      </c>
      <c r="BA3027" s="126" t="str">
        <f>IF(ISERROR(VLOOKUP($AU3027&amp;#REF!,PASSAR,10,FALSE))=TRUE,"",VLOOKUP($AU3027&amp;#REF!,PASSAR,10,FALSE))</f>
        <v/>
      </c>
      <c r="BB3027" s="128" t="str">
        <f>IF(ISERROR(VLOOKUP($AU3027&amp;#REF!,PASSAR,11,FALSE))=TRUE,"",VLOOKUP($AU3027&amp;#REF!,PASSAR,11,FALSE))</f>
        <v/>
      </c>
      <c r="BC3027" s="128" t="str">
        <f>IF(ISERROR(VLOOKUP($AU3027&amp;#REF!,PASSAR,12,FALSE))=TRUE,"",VLOOKUP($AU3027&amp;#REF!,PASSAR,12,FALSE))</f>
        <v/>
      </c>
      <c r="BD3027" s="128" t="str">
        <f>IF(ISERROR(VLOOKUP($AU3027&amp;#REF!,PASSAR,13,FALSE))=TRUE,"",VLOOKUP($AU3027&amp;#REF!,PASSAR,13,FALSE))</f>
        <v/>
      </c>
      <c r="BE3027" s="128" t="str">
        <f>IF(ISERROR(VLOOKUP($AU3027&amp;#REF!,PASSAR,14,FALSE))=TRUE,"",VLOOKUP($AU3027&amp;#REF!,PASSAR,14,FALSE))</f>
        <v/>
      </c>
      <c r="BF3027" s="128" t="str">
        <f>IF(ISERROR(VLOOKUP($AU3027&amp;#REF!,PASSAR,15,FALSE))=TRUE,"",VLOOKUP($AU3027&amp;#REF!,PASSAR,15,FALSE))</f>
        <v/>
      </c>
      <c r="BG3027" s="128" t="str">
        <f>IF(ISERROR(VLOOKUP($AU3027&amp;#REF!,PASSAR,16,FALSE))=TRUE,"",VLOOKUP($AU3027&amp;#REF!,PASSAR,16,FALSE))</f>
        <v/>
      </c>
    </row>
    <row r="3028" spans="27:59">
      <c r="AA3028" s="150" t="str">
        <f t="shared" si="4"/>
        <v/>
      </c>
      <c r="AB3028" s="150">
        <v>34</v>
      </c>
      <c r="AC3028" s="150" t="str">
        <f>IF(ISERROR(VLOOKUP($AB3028&amp;#REF!,NOMCAR,5,FALSE))=TRUE,"",VLOOKUP($AB3028&amp;#REF!,NOMCAR,5,FALSE))</f>
        <v/>
      </c>
      <c r="AD3028" s="156" t="str">
        <f>IF(ISERROR(VLOOKUP($AB3028&amp;#REF!,NOMCAR,6,FALSE))=TRUE,"",VLOOKUP($AB3028&amp;#REF!,NOMCAR,6,FALSE))</f>
        <v/>
      </c>
      <c r="AE3028" s="151" t="str">
        <f>IF(ISERROR(VLOOKUP($AB3028&amp;#REF!,NOMCAR,7,FALSE))=TRUE,"",VLOOKUP($AB3028&amp;#REF!,NOMCAR,7,FALSE))</f>
        <v/>
      </c>
      <c r="AF3028" s="151" t="str">
        <f>IF(ISERROR(VLOOKUP($AB3028&amp;#REF!,NOMCAR,8,FALSE))=TRUE,"",VLOOKUP($AB3028&amp;#REF!,NOMCAR,8,FALSE))</f>
        <v/>
      </c>
      <c r="AG3028" s="151" t="str">
        <f>IF(ISERROR(VLOOKUP($AB3028&amp;#REF!,NOMCAR,9,FALSE))=TRUE,"",VLOOKUP($AB3028&amp;#REF!,NOMCAR,9,FALSE))</f>
        <v/>
      </c>
      <c r="AH3028" s="151" t="str">
        <f>IF(ISERROR(VLOOKUP($AB3028&amp;#REF!,NOMCAR,10,FALSE))=TRUE,"",VLOOKUP($AB3028&amp;#REF!,NOMCAR,10,FALSE))</f>
        <v/>
      </c>
      <c r="AI3028" s="151" t="str">
        <f>IF(ISERROR(VLOOKUP($AB3028&amp;#REF!,NOMCAR,11,FALSE))=TRUE,"",VLOOKUP($AB3028&amp;#REF!,NOMCAR,11,FALSE))</f>
        <v/>
      </c>
      <c r="AK3028" s="126" t="str">
        <f t="shared" si="3"/>
        <v/>
      </c>
      <c r="AL3028" s="126">
        <v>34</v>
      </c>
      <c r="AM3028" s="126" t="str">
        <f>IF(ISERROR(VLOOKUP($AL3028&amp;#REF!,QUALAR,5,FALSE))=TRUE,"",VLOOKUP($AL3028&amp;#REF!,QUALAR,5,FALSE))</f>
        <v/>
      </c>
      <c r="AN3028" s="127" t="str">
        <f>IF(ISERROR(VLOOKUP($AL3028&amp;#REF!,QUALAR,6,FALSE))=TRUE,"",VLOOKUP($AL3028&amp;#REF!,QUALAR,6,FALSE))</f>
        <v/>
      </c>
      <c r="AO3028" s="126" t="str">
        <f>IF(ISERROR(VLOOKUP($AL3028&amp;#REF!,QUALAR,7,FALSE))=TRUE,"",VLOOKUP($AL3028&amp;#REF!,QUALAR,7,FALSE))</f>
        <v/>
      </c>
      <c r="AP3028" s="245" t="str">
        <f>IF(ISERROR(VLOOKUP($AL3028&amp;#REF!,QUALAR,8,FALSE))=TRUE,"",VLOOKUP($AL3028&amp;#REF!,QUALAR,8,FALSE))</f>
        <v/>
      </c>
      <c r="AQ3028" s="126" t="str">
        <f>IF(ISERROR(VLOOKUP($AL3028&amp;#REF!,QUALAR,9,FALSE))=TRUE,"",VLOOKUP($AL3028&amp;#REF!,QUALAR,9,FALSE))</f>
        <v/>
      </c>
      <c r="AR3028" s="128" t="str">
        <f>IF(ISERROR(VLOOKUP($AL3028&amp;#REF!,QUALAR,10,FALSE))=TRUE,"",VLOOKUP($AL3028&amp;#REF!,QUALAR,10,FALSE))</f>
        <v/>
      </c>
      <c r="AT3028" s="126" t="str">
        <f t="shared" si="5"/>
        <v/>
      </c>
      <c r="AU3028" s="126">
        <v>34</v>
      </c>
      <c r="AV3028" s="126" t="str">
        <f>IF(ISERROR(VLOOKUP($AU3028&amp;#REF!,PASSAR,5,FALSE))=TRUE,"",VLOOKUP($AU3028&amp;#REF!,PASSAR,5,FALSE))</f>
        <v/>
      </c>
      <c r="AW3028" s="126" t="str">
        <f>IF(ISERROR(VLOOKUP($AU3028&amp;#REF!,PASSAR,6,FALSE))=TRUE,"",VLOOKUP($AU3028&amp;#REF!,PASSAR,6,FALSE))</f>
        <v/>
      </c>
      <c r="AX3028" s="126" t="str">
        <f>IF(ISERROR(VLOOKUP($AU3028&amp;#REF!,PASSAR,7,FALSE))=TRUE,"",VLOOKUP($AU3028&amp;#REF!,PASSAR,7,FALSE))</f>
        <v/>
      </c>
      <c r="AY3028" s="126" t="str">
        <f>IF(ISERROR(VLOOKUP($AU3028&amp;#REF!,PASSAR,8,FALSE))=TRUE,"",VLOOKUP($AU3028&amp;#REF!,PASSAR,8,FALSE))</f>
        <v/>
      </c>
      <c r="AZ3028" s="245" t="str">
        <f>IF(ISERROR(VLOOKUP($AU3028&amp;#REF!,PASSAR,9,FALSE))=TRUE,"",VLOOKUP($AU3028&amp;#REF!,PASSAR,9,FALSE))</f>
        <v/>
      </c>
      <c r="BA3028" s="126" t="str">
        <f>IF(ISERROR(VLOOKUP($AU3028&amp;#REF!,PASSAR,10,FALSE))=TRUE,"",VLOOKUP($AU3028&amp;#REF!,PASSAR,10,FALSE))</f>
        <v/>
      </c>
      <c r="BB3028" s="128" t="str">
        <f>IF(ISERROR(VLOOKUP($AU3028&amp;#REF!,PASSAR,11,FALSE))=TRUE,"",VLOOKUP($AU3028&amp;#REF!,PASSAR,11,FALSE))</f>
        <v/>
      </c>
      <c r="BC3028" s="128" t="str">
        <f>IF(ISERROR(VLOOKUP($AU3028&amp;#REF!,PASSAR,12,FALSE))=TRUE,"",VLOOKUP($AU3028&amp;#REF!,PASSAR,12,FALSE))</f>
        <v/>
      </c>
      <c r="BD3028" s="128" t="str">
        <f>IF(ISERROR(VLOOKUP($AU3028&amp;#REF!,PASSAR,13,FALSE))=TRUE,"",VLOOKUP($AU3028&amp;#REF!,PASSAR,13,FALSE))</f>
        <v/>
      </c>
      <c r="BE3028" s="128" t="str">
        <f>IF(ISERROR(VLOOKUP($AU3028&amp;#REF!,PASSAR,14,FALSE))=TRUE,"",VLOOKUP($AU3028&amp;#REF!,PASSAR,14,FALSE))</f>
        <v/>
      </c>
      <c r="BF3028" s="128" t="str">
        <f>IF(ISERROR(VLOOKUP($AU3028&amp;#REF!,PASSAR,15,FALSE))=TRUE,"",VLOOKUP($AU3028&amp;#REF!,PASSAR,15,FALSE))</f>
        <v/>
      </c>
      <c r="BG3028" s="128" t="str">
        <f>IF(ISERROR(VLOOKUP($AU3028&amp;#REF!,PASSAR,16,FALSE))=TRUE,"",VLOOKUP($AU3028&amp;#REF!,PASSAR,16,FALSE))</f>
        <v/>
      </c>
    </row>
    <row r="3029" spans="27:59">
      <c r="AA3029" s="150" t="str">
        <f t="shared" si="4"/>
        <v/>
      </c>
      <c r="AB3029" s="150">
        <v>35</v>
      </c>
      <c r="AC3029" s="150" t="str">
        <f>IF(ISERROR(VLOOKUP($AB3029&amp;#REF!,NOMCAR,5,FALSE))=TRUE,"",VLOOKUP($AB3029&amp;#REF!,NOMCAR,5,FALSE))</f>
        <v/>
      </c>
      <c r="AD3029" s="156" t="str">
        <f>IF(ISERROR(VLOOKUP($AB3029&amp;#REF!,NOMCAR,6,FALSE))=TRUE,"",VLOOKUP($AB3029&amp;#REF!,NOMCAR,6,FALSE))</f>
        <v/>
      </c>
      <c r="AE3029" s="151" t="str">
        <f>IF(ISERROR(VLOOKUP($AB3029&amp;#REF!,NOMCAR,7,FALSE))=TRUE,"",VLOOKUP($AB3029&amp;#REF!,NOMCAR,7,FALSE))</f>
        <v/>
      </c>
      <c r="AF3029" s="151" t="str">
        <f>IF(ISERROR(VLOOKUP($AB3029&amp;#REF!,NOMCAR,8,FALSE))=TRUE,"",VLOOKUP($AB3029&amp;#REF!,NOMCAR,8,FALSE))</f>
        <v/>
      </c>
      <c r="AG3029" s="151" t="str">
        <f>IF(ISERROR(VLOOKUP($AB3029&amp;#REF!,NOMCAR,9,FALSE))=TRUE,"",VLOOKUP($AB3029&amp;#REF!,NOMCAR,9,FALSE))</f>
        <v/>
      </c>
      <c r="AH3029" s="151" t="str">
        <f>IF(ISERROR(VLOOKUP($AB3029&amp;#REF!,NOMCAR,10,FALSE))=TRUE,"",VLOOKUP($AB3029&amp;#REF!,NOMCAR,10,FALSE))</f>
        <v/>
      </c>
      <c r="AI3029" s="151" t="str">
        <f>IF(ISERROR(VLOOKUP($AB3029&amp;#REF!,NOMCAR,11,FALSE))=TRUE,"",VLOOKUP($AB3029&amp;#REF!,NOMCAR,11,FALSE))</f>
        <v/>
      </c>
      <c r="AK3029" s="126" t="str">
        <f t="shared" si="3"/>
        <v/>
      </c>
      <c r="AL3029" s="126">
        <v>35</v>
      </c>
      <c r="AM3029" s="126" t="str">
        <f>IF(ISERROR(VLOOKUP($AL3029&amp;#REF!,QUALAR,5,FALSE))=TRUE,"",VLOOKUP($AL3029&amp;#REF!,QUALAR,5,FALSE))</f>
        <v/>
      </c>
      <c r="AN3029" s="127" t="str">
        <f>IF(ISERROR(VLOOKUP($AL3029&amp;#REF!,QUALAR,6,FALSE))=TRUE,"",VLOOKUP($AL3029&amp;#REF!,QUALAR,6,FALSE))</f>
        <v/>
      </c>
      <c r="AO3029" s="126" t="str">
        <f>IF(ISERROR(VLOOKUP($AL3029&amp;#REF!,QUALAR,7,FALSE))=TRUE,"",VLOOKUP($AL3029&amp;#REF!,QUALAR,7,FALSE))</f>
        <v/>
      </c>
      <c r="AP3029" s="245" t="str">
        <f>IF(ISERROR(VLOOKUP($AL3029&amp;#REF!,QUALAR,8,FALSE))=TRUE,"",VLOOKUP($AL3029&amp;#REF!,QUALAR,8,FALSE))</f>
        <v/>
      </c>
      <c r="AQ3029" s="126" t="str">
        <f>IF(ISERROR(VLOOKUP($AL3029&amp;#REF!,QUALAR,9,FALSE))=TRUE,"",VLOOKUP($AL3029&amp;#REF!,QUALAR,9,FALSE))</f>
        <v/>
      </c>
      <c r="AR3029" s="128" t="str">
        <f>IF(ISERROR(VLOOKUP($AL3029&amp;#REF!,QUALAR,10,FALSE))=TRUE,"",VLOOKUP($AL3029&amp;#REF!,QUALAR,10,FALSE))</f>
        <v/>
      </c>
      <c r="AT3029" s="126" t="str">
        <f t="shared" si="5"/>
        <v/>
      </c>
      <c r="AU3029" s="126">
        <v>35</v>
      </c>
      <c r="AV3029" s="126" t="str">
        <f>IF(ISERROR(VLOOKUP($AU3029&amp;#REF!,PASSAR,5,FALSE))=TRUE,"",VLOOKUP($AU3029&amp;#REF!,PASSAR,5,FALSE))</f>
        <v/>
      </c>
      <c r="AW3029" s="126" t="str">
        <f>IF(ISERROR(VLOOKUP($AU3029&amp;#REF!,PASSAR,6,FALSE))=TRUE,"",VLOOKUP($AU3029&amp;#REF!,PASSAR,6,FALSE))</f>
        <v/>
      </c>
      <c r="AX3029" s="126" t="str">
        <f>IF(ISERROR(VLOOKUP($AU3029&amp;#REF!,PASSAR,7,FALSE))=TRUE,"",VLOOKUP($AU3029&amp;#REF!,PASSAR,7,FALSE))</f>
        <v/>
      </c>
      <c r="AY3029" s="126" t="str">
        <f>IF(ISERROR(VLOOKUP($AU3029&amp;#REF!,PASSAR,8,FALSE))=TRUE,"",VLOOKUP($AU3029&amp;#REF!,PASSAR,8,FALSE))</f>
        <v/>
      </c>
      <c r="AZ3029" s="245" t="str">
        <f>IF(ISERROR(VLOOKUP($AU3029&amp;#REF!,PASSAR,9,FALSE))=TRUE,"",VLOOKUP($AU3029&amp;#REF!,PASSAR,9,FALSE))</f>
        <v/>
      </c>
      <c r="BA3029" s="126" t="str">
        <f>IF(ISERROR(VLOOKUP($AU3029&amp;#REF!,PASSAR,10,FALSE))=TRUE,"",VLOOKUP($AU3029&amp;#REF!,PASSAR,10,FALSE))</f>
        <v/>
      </c>
      <c r="BB3029" s="128" t="str">
        <f>IF(ISERROR(VLOOKUP($AU3029&amp;#REF!,PASSAR,11,FALSE))=TRUE,"",VLOOKUP($AU3029&amp;#REF!,PASSAR,11,FALSE))</f>
        <v/>
      </c>
      <c r="BC3029" s="128" t="str">
        <f>IF(ISERROR(VLOOKUP($AU3029&amp;#REF!,PASSAR,12,FALSE))=TRUE,"",VLOOKUP($AU3029&amp;#REF!,PASSAR,12,FALSE))</f>
        <v/>
      </c>
      <c r="BD3029" s="128" t="str">
        <f>IF(ISERROR(VLOOKUP($AU3029&amp;#REF!,PASSAR,13,FALSE))=TRUE,"",VLOOKUP($AU3029&amp;#REF!,PASSAR,13,FALSE))</f>
        <v/>
      </c>
      <c r="BE3029" s="128" t="str">
        <f>IF(ISERROR(VLOOKUP($AU3029&amp;#REF!,PASSAR,14,FALSE))=TRUE,"",VLOOKUP($AU3029&amp;#REF!,PASSAR,14,FALSE))</f>
        <v/>
      </c>
      <c r="BF3029" s="128" t="str">
        <f>IF(ISERROR(VLOOKUP($AU3029&amp;#REF!,PASSAR,15,FALSE))=TRUE,"",VLOOKUP($AU3029&amp;#REF!,PASSAR,15,FALSE))</f>
        <v/>
      </c>
      <c r="BG3029" s="128" t="str">
        <f>IF(ISERROR(VLOOKUP($AU3029&amp;#REF!,PASSAR,16,FALSE))=TRUE,"",VLOOKUP($AU3029&amp;#REF!,PASSAR,16,FALSE))</f>
        <v/>
      </c>
    </row>
    <row r="3030" spans="27:59">
      <c r="AA3030" s="150" t="str">
        <f t="shared" si="4"/>
        <v/>
      </c>
      <c r="AB3030" s="150">
        <v>36</v>
      </c>
      <c r="AC3030" s="150" t="str">
        <f>IF(ISERROR(VLOOKUP($AB3030&amp;#REF!,NOMCAR,5,FALSE))=TRUE,"",VLOOKUP($AB3030&amp;#REF!,NOMCAR,5,FALSE))</f>
        <v/>
      </c>
      <c r="AD3030" s="156" t="str">
        <f>IF(ISERROR(VLOOKUP($AB3030&amp;#REF!,NOMCAR,6,FALSE))=TRUE,"",VLOOKUP($AB3030&amp;#REF!,NOMCAR,6,FALSE))</f>
        <v/>
      </c>
      <c r="AE3030" s="151" t="str">
        <f>IF(ISERROR(VLOOKUP($AB3030&amp;#REF!,NOMCAR,7,FALSE))=TRUE,"",VLOOKUP($AB3030&amp;#REF!,NOMCAR,7,FALSE))</f>
        <v/>
      </c>
      <c r="AF3030" s="151" t="str">
        <f>IF(ISERROR(VLOOKUP($AB3030&amp;#REF!,NOMCAR,8,FALSE))=TRUE,"",VLOOKUP($AB3030&amp;#REF!,NOMCAR,8,FALSE))</f>
        <v/>
      </c>
      <c r="AG3030" s="151" t="str">
        <f>IF(ISERROR(VLOOKUP($AB3030&amp;#REF!,NOMCAR,9,FALSE))=TRUE,"",VLOOKUP($AB3030&amp;#REF!,NOMCAR,9,FALSE))</f>
        <v/>
      </c>
      <c r="AH3030" s="151" t="str">
        <f>IF(ISERROR(VLOOKUP($AB3030&amp;#REF!,NOMCAR,10,FALSE))=TRUE,"",VLOOKUP($AB3030&amp;#REF!,NOMCAR,10,FALSE))</f>
        <v/>
      </c>
      <c r="AI3030" s="151" t="str">
        <f>IF(ISERROR(VLOOKUP($AB3030&amp;#REF!,NOMCAR,11,FALSE))=TRUE,"",VLOOKUP($AB3030&amp;#REF!,NOMCAR,11,FALSE))</f>
        <v/>
      </c>
      <c r="AK3030" s="126" t="str">
        <f t="shared" si="3"/>
        <v/>
      </c>
      <c r="AL3030" s="126">
        <v>36</v>
      </c>
      <c r="AM3030" s="126" t="str">
        <f>IF(ISERROR(VLOOKUP($AL3030&amp;#REF!,QUALAR,5,FALSE))=TRUE,"",VLOOKUP($AL3030&amp;#REF!,QUALAR,5,FALSE))</f>
        <v/>
      </c>
      <c r="AN3030" s="127" t="str">
        <f>IF(ISERROR(VLOOKUP($AL3030&amp;#REF!,QUALAR,6,FALSE))=TRUE,"",VLOOKUP($AL3030&amp;#REF!,QUALAR,6,FALSE))</f>
        <v/>
      </c>
      <c r="AO3030" s="126" t="str">
        <f>IF(ISERROR(VLOOKUP($AL3030&amp;#REF!,QUALAR,7,FALSE))=TRUE,"",VLOOKUP($AL3030&amp;#REF!,QUALAR,7,FALSE))</f>
        <v/>
      </c>
      <c r="AP3030" s="245" t="str">
        <f>IF(ISERROR(VLOOKUP($AL3030&amp;#REF!,QUALAR,8,FALSE))=TRUE,"",VLOOKUP($AL3030&amp;#REF!,QUALAR,8,FALSE))</f>
        <v/>
      </c>
      <c r="AQ3030" s="126" t="str">
        <f>IF(ISERROR(VLOOKUP($AL3030&amp;#REF!,QUALAR,9,FALSE))=TRUE,"",VLOOKUP($AL3030&amp;#REF!,QUALAR,9,FALSE))</f>
        <v/>
      </c>
      <c r="AR3030" s="128" t="str">
        <f>IF(ISERROR(VLOOKUP($AL3030&amp;#REF!,QUALAR,10,FALSE))=TRUE,"",VLOOKUP($AL3030&amp;#REF!,QUALAR,10,FALSE))</f>
        <v/>
      </c>
      <c r="AT3030" s="126" t="str">
        <f t="shared" si="5"/>
        <v/>
      </c>
      <c r="AU3030" s="126">
        <v>36</v>
      </c>
      <c r="AV3030" s="126" t="str">
        <f>IF(ISERROR(VLOOKUP($AU3030&amp;#REF!,PASSAR,5,FALSE))=TRUE,"",VLOOKUP($AU3030&amp;#REF!,PASSAR,5,FALSE))</f>
        <v/>
      </c>
      <c r="AW3030" s="126" t="str">
        <f>IF(ISERROR(VLOOKUP($AU3030&amp;#REF!,PASSAR,6,FALSE))=TRUE,"",VLOOKUP($AU3030&amp;#REF!,PASSAR,6,FALSE))</f>
        <v/>
      </c>
      <c r="AX3030" s="126" t="str">
        <f>IF(ISERROR(VLOOKUP($AU3030&amp;#REF!,PASSAR,7,FALSE))=TRUE,"",VLOOKUP($AU3030&amp;#REF!,PASSAR,7,FALSE))</f>
        <v/>
      </c>
      <c r="AY3030" s="126" t="str">
        <f>IF(ISERROR(VLOOKUP($AU3030&amp;#REF!,PASSAR,8,FALSE))=TRUE,"",VLOOKUP($AU3030&amp;#REF!,PASSAR,8,FALSE))</f>
        <v/>
      </c>
      <c r="AZ3030" s="245" t="str">
        <f>IF(ISERROR(VLOOKUP($AU3030&amp;#REF!,PASSAR,9,FALSE))=TRUE,"",VLOOKUP($AU3030&amp;#REF!,PASSAR,9,FALSE))</f>
        <v/>
      </c>
      <c r="BA3030" s="126" t="str">
        <f>IF(ISERROR(VLOOKUP($AU3030&amp;#REF!,PASSAR,10,FALSE))=TRUE,"",VLOOKUP($AU3030&amp;#REF!,PASSAR,10,FALSE))</f>
        <v/>
      </c>
      <c r="BB3030" s="128" t="str">
        <f>IF(ISERROR(VLOOKUP($AU3030&amp;#REF!,PASSAR,11,FALSE))=TRUE,"",VLOOKUP($AU3030&amp;#REF!,PASSAR,11,FALSE))</f>
        <v/>
      </c>
      <c r="BC3030" s="128" t="str">
        <f>IF(ISERROR(VLOOKUP($AU3030&amp;#REF!,PASSAR,12,FALSE))=TRUE,"",VLOOKUP($AU3030&amp;#REF!,PASSAR,12,FALSE))</f>
        <v/>
      </c>
      <c r="BD3030" s="128" t="str">
        <f>IF(ISERROR(VLOOKUP($AU3030&amp;#REF!,PASSAR,13,FALSE))=TRUE,"",VLOOKUP($AU3030&amp;#REF!,PASSAR,13,FALSE))</f>
        <v/>
      </c>
      <c r="BE3030" s="128" t="str">
        <f>IF(ISERROR(VLOOKUP($AU3030&amp;#REF!,PASSAR,14,FALSE))=TRUE,"",VLOOKUP($AU3030&amp;#REF!,PASSAR,14,FALSE))</f>
        <v/>
      </c>
      <c r="BF3030" s="128" t="str">
        <f>IF(ISERROR(VLOOKUP($AU3030&amp;#REF!,PASSAR,15,FALSE))=TRUE,"",VLOOKUP($AU3030&amp;#REF!,PASSAR,15,FALSE))</f>
        <v/>
      </c>
      <c r="BG3030" s="128" t="str">
        <f>IF(ISERROR(VLOOKUP($AU3030&amp;#REF!,PASSAR,16,FALSE))=TRUE,"",VLOOKUP($AU3030&amp;#REF!,PASSAR,16,FALSE))</f>
        <v/>
      </c>
    </row>
    <row r="3031" spans="27:59">
      <c r="AA3031" s="150" t="str">
        <f t="shared" si="4"/>
        <v/>
      </c>
      <c r="AB3031" s="150">
        <v>37</v>
      </c>
      <c r="AC3031" s="150" t="str">
        <f>IF(ISERROR(VLOOKUP($AB3031&amp;#REF!,NOMCAR,5,FALSE))=TRUE,"",VLOOKUP($AB3031&amp;#REF!,NOMCAR,5,FALSE))</f>
        <v/>
      </c>
      <c r="AD3031" s="156" t="str">
        <f>IF(ISERROR(VLOOKUP($AB3031&amp;#REF!,NOMCAR,6,FALSE))=TRUE,"",VLOOKUP($AB3031&amp;#REF!,NOMCAR,6,FALSE))</f>
        <v/>
      </c>
      <c r="AE3031" s="151" t="str">
        <f>IF(ISERROR(VLOOKUP($AB3031&amp;#REF!,NOMCAR,7,FALSE))=TRUE,"",VLOOKUP($AB3031&amp;#REF!,NOMCAR,7,FALSE))</f>
        <v/>
      </c>
      <c r="AF3031" s="151" t="str">
        <f>IF(ISERROR(VLOOKUP($AB3031&amp;#REF!,NOMCAR,8,FALSE))=TRUE,"",VLOOKUP($AB3031&amp;#REF!,NOMCAR,8,FALSE))</f>
        <v/>
      </c>
      <c r="AG3031" s="151" t="str">
        <f>IF(ISERROR(VLOOKUP($AB3031&amp;#REF!,NOMCAR,9,FALSE))=TRUE,"",VLOOKUP($AB3031&amp;#REF!,NOMCAR,9,FALSE))</f>
        <v/>
      </c>
      <c r="AH3031" s="151" t="str">
        <f>IF(ISERROR(VLOOKUP($AB3031&amp;#REF!,NOMCAR,10,FALSE))=TRUE,"",VLOOKUP($AB3031&amp;#REF!,NOMCAR,10,FALSE))</f>
        <v/>
      </c>
      <c r="AI3031" s="151" t="str">
        <f>IF(ISERROR(VLOOKUP($AB3031&amp;#REF!,NOMCAR,11,FALSE))=TRUE,"",VLOOKUP($AB3031&amp;#REF!,NOMCAR,11,FALSE))</f>
        <v/>
      </c>
      <c r="AK3031" s="126" t="str">
        <f t="shared" si="3"/>
        <v/>
      </c>
      <c r="AL3031" s="126">
        <v>37</v>
      </c>
      <c r="AM3031" s="126" t="str">
        <f>IF(ISERROR(VLOOKUP($AL3031&amp;#REF!,QUALAR,5,FALSE))=TRUE,"",VLOOKUP($AL3031&amp;#REF!,QUALAR,5,FALSE))</f>
        <v/>
      </c>
      <c r="AN3031" s="127" t="str">
        <f>IF(ISERROR(VLOOKUP($AL3031&amp;#REF!,QUALAR,6,FALSE))=TRUE,"",VLOOKUP($AL3031&amp;#REF!,QUALAR,6,FALSE))</f>
        <v/>
      </c>
      <c r="AO3031" s="126" t="str">
        <f>IF(ISERROR(VLOOKUP($AL3031&amp;#REF!,QUALAR,7,FALSE))=TRUE,"",VLOOKUP($AL3031&amp;#REF!,QUALAR,7,FALSE))</f>
        <v/>
      </c>
      <c r="AP3031" s="245" t="str">
        <f>IF(ISERROR(VLOOKUP($AL3031&amp;#REF!,QUALAR,8,FALSE))=TRUE,"",VLOOKUP($AL3031&amp;#REF!,QUALAR,8,FALSE))</f>
        <v/>
      </c>
      <c r="AQ3031" s="126" t="str">
        <f>IF(ISERROR(VLOOKUP($AL3031&amp;#REF!,QUALAR,9,FALSE))=TRUE,"",VLOOKUP($AL3031&amp;#REF!,QUALAR,9,FALSE))</f>
        <v/>
      </c>
      <c r="AR3031" s="128" t="str">
        <f>IF(ISERROR(VLOOKUP($AL3031&amp;#REF!,QUALAR,10,FALSE))=TRUE,"",VLOOKUP($AL3031&amp;#REF!,QUALAR,10,FALSE))</f>
        <v/>
      </c>
      <c r="AT3031" s="126" t="str">
        <f t="shared" si="5"/>
        <v/>
      </c>
      <c r="AU3031" s="126">
        <v>37</v>
      </c>
      <c r="AV3031" s="126" t="str">
        <f>IF(ISERROR(VLOOKUP($AU3031&amp;#REF!,PASSAR,5,FALSE))=TRUE,"",VLOOKUP($AU3031&amp;#REF!,PASSAR,5,FALSE))</f>
        <v/>
      </c>
      <c r="AW3031" s="126" t="str">
        <f>IF(ISERROR(VLOOKUP($AU3031&amp;#REF!,PASSAR,6,FALSE))=TRUE,"",VLOOKUP($AU3031&amp;#REF!,PASSAR,6,FALSE))</f>
        <v/>
      </c>
      <c r="AX3031" s="126" t="str">
        <f>IF(ISERROR(VLOOKUP($AU3031&amp;#REF!,PASSAR,7,FALSE))=TRUE,"",VLOOKUP($AU3031&amp;#REF!,PASSAR,7,FALSE))</f>
        <v/>
      </c>
      <c r="AY3031" s="126" t="str">
        <f>IF(ISERROR(VLOOKUP($AU3031&amp;#REF!,PASSAR,8,FALSE))=TRUE,"",VLOOKUP($AU3031&amp;#REF!,PASSAR,8,FALSE))</f>
        <v/>
      </c>
      <c r="AZ3031" s="245" t="str">
        <f>IF(ISERROR(VLOOKUP($AU3031&amp;#REF!,PASSAR,9,FALSE))=TRUE,"",VLOOKUP($AU3031&amp;#REF!,PASSAR,9,FALSE))</f>
        <v/>
      </c>
      <c r="BA3031" s="126" t="str">
        <f>IF(ISERROR(VLOOKUP($AU3031&amp;#REF!,PASSAR,10,FALSE))=TRUE,"",VLOOKUP($AU3031&amp;#REF!,PASSAR,10,FALSE))</f>
        <v/>
      </c>
      <c r="BB3031" s="128" t="str">
        <f>IF(ISERROR(VLOOKUP($AU3031&amp;#REF!,PASSAR,11,FALSE))=TRUE,"",VLOOKUP($AU3031&amp;#REF!,PASSAR,11,FALSE))</f>
        <v/>
      </c>
      <c r="BC3031" s="128" t="str">
        <f>IF(ISERROR(VLOOKUP($AU3031&amp;#REF!,PASSAR,12,FALSE))=TRUE,"",VLOOKUP($AU3031&amp;#REF!,PASSAR,12,FALSE))</f>
        <v/>
      </c>
      <c r="BD3031" s="128" t="str">
        <f>IF(ISERROR(VLOOKUP($AU3031&amp;#REF!,PASSAR,13,FALSE))=TRUE,"",VLOOKUP($AU3031&amp;#REF!,PASSAR,13,FALSE))</f>
        <v/>
      </c>
      <c r="BE3031" s="128" t="str">
        <f>IF(ISERROR(VLOOKUP($AU3031&amp;#REF!,PASSAR,14,FALSE))=TRUE,"",VLOOKUP($AU3031&amp;#REF!,PASSAR,14,FALSE))</f>
        <v/>
      </c>
      <c r="BF3031" s="128" t="str">
        <f>IF(ISERROR(VLOOKUP($AU3031&amp;#REF!,PASSAR,15,FALSE))=TRUE,"",VLOOKUP($AU3031&amp;#REF!,PASSAR,15,FALSE))</f>
        <v/>
      </c>
      <c r="BG3031" s="128" t="str">
        <f>IF(ISERROR(VLOOKUP($AU3031&amp;#REF!,PASSAR,16,FALSE))=TRUE,"",VLOOKUP($AU3031&amp;#REF!,PASSAR,16,FALSE))</f>
        <v/>
      </c>
    </row>
    <row r="3032" spans="27:59">
      <c r="AA3032" s="150" t="str">
        <f t="shared" si="4"/>
        <v/>
      </c>
      <c r="AB3032" s="150">
        <v>38</v>
      </c>
      <c r="AC3032" s="150" t="str">
        <f>IF(ISERROR(VLOOKUP($AB3032&amp;#REF!,NOMCAR,5,FALSE))=TRUE,"",VLOOKUP($AB3032&amp;#REF!,NOMCAR,5,FALSE))</f>
        <v/>
      </c>
      <c r="AD3032" s="156" t="str">
        <f>IF(ISERROR(VLOOKUP($AB3032&amp;#REF!,NOMCAR,6,FALSE))=TRUE,"",VLOOKUP($AB3032&amp;#REF!,NOMCAR,6,FALSE))</f>
        <v/>
      </c>
      <c r="AE3032" s="151" t="str">
        <f>IF(ISERROR(VLOOKUP($AB3032&amp;#REF!,NOMCAR,7,FALSE))=TRUE,"",VLOOKUP($AB3032&amp;#REF!,NOMCAR,7,FALSE))</f>
        <v/>
      </c>
      <c r="AF3032" s="151" t="str">
        <f>IF(ISERROR(VLOOKUP($AB3032&amp;#REF!,NOMCAR,8,FALSE))=TRUE,"",VLOOKUP($AB3032&amp;#REF!,NOMCAR,8,FALSE))</f>
        <v/>
      </c>
      <c r="AG3032" s="151" t="str">
        <f>IF(ISERROR(VLOOKUP($AB3032&amp;#REF!,NOMCAR,9,FALSE))=TRUE,"",VLOOKUP($AB3032&amp;#REF!,NOMCAR,9,FALSE))</f>
        <v/>
      </c>
      <c r="AH3032" s="151" t="str">
        <f>IF(ISERROR(VLOOKUP($AB3032&amp;#REF!,NOMCAR,10,FALSE))=TRUE,"",VLOOKUP($AB3032&amp;#REF!,NOMCAR,10,FALSE))</f>
        <v/>
      </c>
      <c r="AI3032" s="151" t="str">
        <f>IF(ISERROR(VLOOKUP($AB3032&amp;#REF!,NOMCAR,11,FALSE))=TRUE,"",VLOOKUP($AB3032&amp;#REF!,NOMCAR,11,FALSE))</f>
        <v/>
      </c>
      <c r="AK3032" s="126" t="str">
        <f t="shared" si="3"/>
        <v/>
      </c>
      <c r="AL3032" s="126">
        <v>38</v>
      </c>
      <c r="AM3032" s="126" t="str">
        <f>IF(ISERROR(VLOOKUP($AL3032&amp;#REF!,QUALAR,5,FALSE))=TRUE,"",VLOOKUP($AL3032&amp;#REF!,QUALAR,5,FALSE))</f>
        <v/>
      </c>
      <c r="AN3032" s="127" t="str">
        <f>IF(ISERROR(VLOOKUP($AL3032&amp;#REF!,QUALAR,6,FALSE))=TRUE,"",VLOOKUP($AL3032&amp;#REF!,QUALAR,6,FALSE))</f>
        <v/>
      </c>
      <c r="AO3032" s="126" t="str">
        <f>IF(ISERROR(VLOOKUP($AL3032&amp;#REF!,QUALAR,7,FALSE))=TRUE,"",VLOOKUP($AL3032&amp;#REF!,QUALAR,7,FALSE))</f>
        <v/>
      </c>
      <c r="AP3032" s="245" t="str">
        <f>IF(ISERROR(VLOOKUP($AL3032&amp;#REF!,QUALAR,8,FALSE))=TRUE,"",VLOOKUP($AL3032&amp;#REF!,QUALAR,8,FALSE))</f>
        <v/>
      </c>
      <c r="AQ3032" s="126" t="str">
        <f>IF(ISERROR(VLOOKUP($AL3032&amp;#REF!,QUALAR,9,FALSE))=TRUE,"",VLOOKUP($AL3032&amp;#REF!,QUALAR,9,FALSE))</f>
        <v/>
      </c>
      <c r="AR3032" s="128" t="str">
        <f>IF(ISERROR(VLOOKUP($AL3032&amp;#REF!,QUALAR,10,FALSE))=TRUE,"",VLOOKUP($AL3032&amp;#REF!,QUALAR,10,FALSE))</f>
        <v/>
      </c>
      <c r="AT3032" s="126" t="str">
        <f t="shared" si="5"/>
        <v/>
      </c>
      <c r="AU3032" s="126">
        <v>38</v>
      </c>
      <c r="AV3032" s="126" t="str">
        <f>IF(ISERROR(VLOOKUP($AU3032&amp;#REF!,PASSAR,5,FALSE))=TRUE,"",VLOOKUP($AU3032&amp;#REF!,PASSAR,5,FALSE))</f>
        <v/>
      </c>
      <c r="AW3032" s="126" t="str">
        <f>IF(ISERROR(VLOOKUP($AU3032&amp;#REF!,PASSAR,6,FALSE))=TRUE,"",VLOOKUP($AU3032&amp;#REF!,PASSAR,6,FALSE))</f>
        <v/>
      </c>
      <c r="AX3032" s="126" t="str">
        <f>IF(ISERROR(VLOOKUP($AU3032&amp;#REF!,PASSAR,7,FALSE))=TRUE,"",VLOOKUP($AU3032&amp;#REF!,PASSAR,7,FALSE))</f>
        <v/>
      </c>
      <c r="AY3032" s="126" t="str">
        <f>IF(ISERROR(VLOOKUP($AU3032&amp;#REF!,PASSAR,8,FALSE))=TRUE,"",VLOOKUP($AU3032&amp;#REF!,PASSAR,8,FALSE))</f>
        <v/>
      </c>
      <c r="AZ3032" s="245" t="str">
        <f>IF(ISERROR(VLOOKUP($AU3032&amp;#REF!,PASSAR,9,FALSE))=TRUE,"",VLOOKUP($AU3032&amp;#REF!,PASSAR,9,FALSE))</f>
        <v/>
      </c>
      <c r="BA3032" s="126" t="str">
        <f>IF(ISERROR(VLOOKUP($AU3032&amp;#REF!,PASSAR,10,FALSE))=TRUE,"",VLOOKUP($AU3032&amp;#REF!,PASSAR,10,FALSE))</f>
        <v/>
      </c>
      <c r="BB3032" s="128" t="str">
        <f>IF(ISERROR(VLOOKUP($AU3032&amp;#REF!,PASSAR,11,FALSE))=TRUE,"",VLOOKUP($AU3032&amp;#REF!,PASSAR,11,FALSE))</f>
        <v/>
      </c>
      <c r="BC3032" s="128" t="str">
        <f>IF(ISERROR(VLOOKUP($AU3032&amp;#REF!,PASSAR,12,FALSE))=TRUE,"",VLOOKUP($AU3032&amp;#REF!,PASSAR,12,FALSE))</f>
        <v/>
      </c>
      <c r="BD3032" s="128" t="str">
        <f>IF(ISERROR(VLOOKUP($AU3032&amp;#REF!,PASSAR,13,FALSE))=TRUE,"",VLOOKUP($AU3032&amp;#REF!,PASSAR,13,FALSE))</f>
        <v/>
      </c>
      <c r="BE3032" s="128" t="str">
        <f>IF(ISERROR(VLOOKUP($AU3032&amp;#REF!,PASSAR,14,FALSE))=TRUE,"",VLOOKUP($AU3032&amp;#REF!,PASSAR,14,FALSE))</f>
        <v/>
      </c>
      <c r="BF3032" s="128" t="str">
        <f>IF(ISERROR(VLOOKUP($AU3032&amp;#REF!,PASSAR,15,FALSE))=TRUE,"",VLOOKUP($AU3032&amp;#REF!,PASSAR,15,FALSE))</f>
        <v/>
      </c>
      <c r="BG3032" s="128" t="str">
        <f>IF(ISERROR(VLOOKUP($AU3032&amp;#REF!,PASSAR,16,FALSE))=TRUE,"",VLOOKUP($AU3032&amp;#REF!,PASSAR,16,FALSE))</f>
        <v/>
      </c>
    </row>
    <row r="3033" spans="27:59">
      <c r="AA3033" s="150" t="str">
        <f t="shared" si="4"/>
        <v/>
      </c>
      <c r="AB3033" s="150">
        <v>39</v>
      </c>
      <c r="AC3033" s="150" t="str">
        <f>IF(ISERROR(VLOOKUP($AB3033&amp;#REF!,NOMCAR,5,FALSE))=TRUE,"",VLOOKUP($AB3033&amp;#REF!,NOMCAR,5,FALSE))</f>
        <v/>
      </c>
      <c r="AD3033" s="156" t="str">
        <f>IF(ISERROR(VLOOKUP($AB3033&amp;#REF!,NOMCAR,6,FALSE))=TRUE,"",VLOOKUP($AB3033&amp;#REF!,NOMCAR,6,FALSE))</f>
        <v/>
      </c>
      <c r="AE3033" s="151" t="str">
        <f>IF(ISERROR(VLOOKUP($AB3033&amp;#REF!,NOMCAR,7,FALSE))=TRUE,"",VLOOKUP($AB3033&amp;#REF!,NOMCAR,7,FALSE))</f>
        <v/>
      </c>
      <c r="AF3033" s="151" t="str">
        <f>IF(ISERROR(VLOOKUP($AB3033&amp;#REF!,NOMCAR,8,FALSE))=TRUE,"",VLOOKUP($AB3033&amp;#REF!,NOMCAR,8,FALSE))</f>
        <v/>
      </c>
      <c r="AG3033" s="151" t="str">
        <f>IF(ISERROR(VLOOKUP($AB3033&amp;#REF!,NOMCAR,9,FALSE))=TRUE,"",VLOOKUP($AB3033&amp;#REF!,NOMCAR,9,FALSE))</f>
        <v/>
      </c>
      <c r="AH3033" s="151" t="str">
        <f>IF(ISERROR(VLOOKUP($AB3033&amp;#REF!,NOMCAR,10,FALSE))=TRUE,"",VLOOKUP($AB3033&amp;#REF!,NOMCAR,10,FALSE))</f>
        <v/>
      </c>
      <c r="AI3033" s="151" t="str">
        <f>IF(ISERROR(VLOOKUP($AB3033&amp;#REF!,NOMCAR,11,FALSE))=TRUE,"",VLOOKUP($AB3033&amp;#REF!,NOMCAR,11,FALSE))</f>
        <v/>
      </c>
      <c r="AK3033" s="126" t="str">
        <f t="shared" si="3"/>
        <v/>
      </c>
      <c r="AL3033" s="126">
        <v>39</v>
      </c>
      <c r="AM3033" s="126" t="str">
        <f>IF(ISERROR(VLOOKUP($AL3033&amp;#REF!,QUALAR,5,FALSE))=TRUE,"",VLOOKUP($AL3033&amp;#REF!,QUALAR,5,FALSE))</f>
        <v/>
      </c>
      <c r="AN3033" s="127" t="str">
        <f>IF(ISERROR(VLOOKUP($AL3033&amp;#REF!,QUALAR,6,FALSE))=TRUE,"",VLOOKUP($AL3033&amp;#REF!,QUALAR,6,FALSE))</f>
        <v/>
      </c>
      <c r="AO3033" s="126" t="str">
        <f>IF(ISERROR(VLOOKUP($AL3033&amp;#REF!,QUALAR,7,FALSE))=TRUE,"",VLOOKUP($AL3033&amp;#REF!,QUALAR,7,FALSE))</f>
        <v/>
      </c>
      <c r="AP3033" s="245" t="str">
        <f>IF(ISERROR(VLOOKUP($AL3033&amp;#REF!,QUALAR,8,FALSE))=TRUE,"",VLOOKUP($AL3033&amp;#REF!,QUALAR,8,FALSE))</f>
        <v/>
      </c>
      <c r="AQ3033" s="126" t="str">
        <f>IF(ISERROR(VLOOKUP($AL3033&amp;#REF!,QUALAR,9,FALSE))=TRUE,"",VLOOKUP($AL3033&amp;#REF!,QUALAR,9,FALSE))</f>
        <v/>
      </c>
      <c r="AR3033" s="128" t="str">
        <f>IF(ISERROR(VLOOKUP($AL3033&amp;#REF!,QUALAR,10,FALSE))=TRUE,"",VLOOKUP($AL3033&amp;#REF!,QUALAR,10,FALSE))</f>
        <v/>
      </c>
      <c r="AT3033" s="126" t="str">
        <f t="shared" si="5"/>
        <v/>
      </c>
      <c r="AU3033" s="126">
        <v>39</v>
      </c>
      <c r="AV3033" s="126" t="str">
        <f>IF(ISERROR(VLOOKUP($AU3033&amp;#REF!,PASSAR,5,FALSE))=TRUE,"",VLOOKUP($AU3033&amp;#REF!,PASSAR,5,FALSE))</f>
        <v/>
      </c>
      <c r="AW3033" s="126" t="str">
        <f>IF(ISERROR(VLOOKUP($AU3033&amp;#REF!,PASSAR,6,FALSE))=TRUE,"",VLOOKUP($AU3033&amp;#REF!,PASSAR,6,FALSE))</f>
        <v/>
      </c>
      <c r="AX3033" s="126" t="str">
        <f>IF(ISERROR(VLOOKUP($AU3033&amp;#REF!,PASSAR,7,FALSE))=TRUE,"",VLOOKUP($AU3033&amp;#REF!,PASSAR,7,FALSE))</f>
        <v/>
      </c>
      <c r="AY3033" s="126" t="str">
        <f>IF(ISERROR(VLOOKUP($AU3033&amp;#REF!,PASSAR,8,FALSE))=TRUE,"",VLOOKUP($AU3033&amp;#REF!,PASSAR,8,FALSE))</f>
        <v/>
      </c>
      <c r="AZ3033" s="245" t="str">
        <f>IF(ISERROR(VLOOKUP($AU3033&amp;#REF!,PASSAR,9,FALSE))=TRUE,"",VLOOKUP($AU3033&amp;#REF!,PASSAR,9,FALSE))</f>
        <v/>
      </c>
      <c r="BA3033" s="126" t="str">
        <f>IF(ISERROR(VLOOKUP($AU3033&amp;#REF!,PASSAR,10,FALSE))=TRUE,"",VLOOKUP($AU3033&amp;#REF!,PASSAR,10,FALSE))</f>
        <v/>
      </c>
      <c r="BB3033" s="128" t="str">
        <f>IF(ISERROR(VLOOKUP($AU3033&amp;#REF!,PASSAR,11,FALSE))=TRUE,"",VLOOKUP($AU3033&amp;#REF!,PASSAR,11,FALSE))</f>
        <v/>
      </c>
      <c r="BC3033" s="128" t="str">
        <f>IF(ISERROR(VLOOKUP($AU3033&amp;#REF!,PASSAR,12,FALSE))=TRUE,"",VLOOKUP($AU3033&amp;#REF!,PASSAR,12,FALSE))</f>
        <v/>
      </c>
      <c r="BD3033" s="128" t="str">
        <f>IF(ISERROR(VLOOKUP($AU3033&amp;#REF!,PASSAR,13,FALSE))=TRUE,"",VLOOKUP($AU3033&amp;#REF!,PASSAR,13,FALSE))</f>
        <v/>
      </c>
      <c r="BE3033" s="128" t="str">
        <f>IF(ISERROR(VLOOKUP($AU3033&amp;#REF!,PASSAR,14,FALSE))=TRUE,"",VLOOKUP($AU3033&amp;#REF!,PASSAR,14,FALSE))</f>
        <v/>
      </c>
      <c r="BF3033" s="128" t="str">
        <f>IF(ISERROR(VLOOKUP($AU3033&amp;#REF!,PASSAR,15,FALSE))=TRUE,"",VLOOKUP($AU3033&amp;#REF!,PASSAR,15,FALSE))</f>
        <v/>
      </c>
      <c r="BG3033" s="128" t="str">
        <f>IF(ISERROR(VLOOKUP($AU3033&amp;#REF!,PASSAR,16,FALSE))=TRUE,"",VLOOKUP($AU3033&amp;#REF!,PASSAR,16,FALSE))</f>
        <v/>
      </c>
    </row>
    <row r="3034" spans="27:59">
      <c r="AA3034" s="150" t="str">
        <f t="shared" si="4"/>
        <v/>
      </c>
      <c r="AB3034" s="150">
        <v>40</v>
      </c>
      <c r="AC3034" s="150" t="str">
        <f>IF(ISERROR(VLOOKUP($AB3034&amp;#REF!,NOMCAR,5,FALSE))=TRUE,"",VLOOKUP($AB3034&amp;#REF!,NOMCAR,5,FALSE))</f>
        <v/>
      </c>
      <c r="AD3034" s="156" t="str">
        <f>IF(ISERROR(VLOOKUP($AB3034&amp;#REF!,NOMCAR,6,FALSE))=TRUE,"",VLOOKUP($AB3034&amp;#REF!,NOMCAR,6,FALSE))</f>
        <v/>
      </c>
      <c r="AE3034" s="151" t="str">
        <f>IF(ISERROR(VLOOKUP($AB3034&amp;#REF!,NOMCAR,7,FALSE))=TRUE,"",VLOOKUP($AB3034&amp;#REF!,NOMCAR,7,FALSE))</f>
        <v/>
      </c>
      <c r="AF3034" s="151" t="str">
        <f>IF(ISERROR(VLOOKUP($AB3034&amp;#REF!,NOMCAR,8,FALSE))=TRUE,"",VLOOKUP($AB3034&amp;#REF!,NOMCAR,8,FALSE))</f>
        <v/>
      </c>
      <c r="AG3034" s="151" t="str">
        <f>IF(ISERROR(VLOOKUP($AB3034&amp;#REF!,NOMCAR,9,FALSE))=TRUE,"",VLOOKUP($AB3034&amp;#REF!,NOMCAR,9,FALSE))</f>
        <v/>
      </c>
      <c r="AH3034" s="151" t="str">
        <f>IF(ISERROR(VLOOKUP($AB3034&amp;#REF!,NOMCAR,10,FALSE))=TRUE,"",VLOOKUP($AB3034&amp;#REF!,NOMCAR,10,FALSE))</f>
        <v/>
      </c>
      <c r="AI3034" s="151" t="str">
        <f>IF(ISERROR(VLOOKUP($AB3034&amp;#REF!,NOMCAR,11,FALSE))=TRUE,"",VLOOKUP($AB3034&amp;#REF!,NOMCAR,11,FALSE))</f>
        <v/>
      </c>
      <c r="AK3034" s="126" t="str">
        <f t="shared" si="3"/>
        <v/>
      </c>
      <c r="AL3034" s="126">
        <v>40</v>
      </c>
      <c r="AM3034" s="126" t="str">
        <f>IF(ISERROR(VLOOKUP($AL3034&amp;#REF!,QUALAR,5,FALSE))=TRUE,"",VLOOKUP($AL3034&amp;#REF!,QUALAR,5,FALSE))</f>
        <v/>
      </c>
      <c r="AN3034" s="127" t="str">
        <f>IF(ISERROR(VLOOKUP($AL3034&amp;#REF!,QUALAR,6,FALSE))=TRUE,"",VLOOKUP($AL3034&amp;#REF!,QUALAR,6,FALSE))</f>
        <v/>
      </c>
      <c r="AO3034" s="126" t="str">
        <f>IF(ISERROR(VLOOKUP($AL3034&amp;#REF!,QUALAR,7,FALSE))=TRUE,"",VLOOKUP($AL3034&amp;#REF!,QUALAR,7,FALSE))</f>
        <v/>
      </c>
      <c r="AP3034" s="245" t="str">
        <f>IF(ISERROR(VLOOKUP($AL3034&amp;#REF!,QUALAR,8,FALSE))=TRUE,"",VLOOKUP($AL3034&amp;#REF!,QUALAR,8,FALSE))</f>
        <v/>
      </c>
      <c r="AQ3034" s="126" t="str">
        <f>IF(ISERROR(VLOOKUP($AL3034&amp;#REF!,QUALAR,9,FALSE))=TRUE,"",VLOOKUP($AL3034&amp;#REF!,QUALAR,9,FALSE))</f>
        <v/>
      </c>
      <c r="AR3034" s="128" t="str">
        <f>IF(ISERROR(VLOOKUP($AL3034&amp;#REF!,QUALAR,10,FALSE))=TRUE,"",VLOOKUP($AL3034&amp;#REF!,QUALAR,10,FALSE))</f>
        <v/>
      </c>
      <c r="AT3034" s="126" t="str">
        <f t="shared" si="5"/>
        <v/>
      </c>
      <c r="AU3034" s="126">
        <v>40</v>
      </c>
      <c r="AV3034" s="126" t="str">
        <f>IF(ISERROR(VLOOKUP($AU3034&amp;#REF!,PASSAR,5,FALSE))=TRUE,"",VLOOKUP($AU3034&amp;#REF!,PASSAR,5,FALSE))</f>
        <v/>
      </c>
      <c r="AW3034" s="126" t="str">
        <f>IF(ISERROR(VLOOKUP($AU3034&amp;#REF!,PASSAR,6,FALSE))=TRUE,"",VLOOKUP($AU3034&amp;#REF!,PASSAR,6,FALSE))</f>
        <v/>
      </c>
      <c r="AX3034" s="126" t="str">
        <f>IF(ISERROR(VLOOKUP($AU3034&amp;#REF!,PASSAR,7,FALSE))=TRUE,"",VLOOKUP($AU3034&amp;#REF!,PASSAR,7,FALSE))</f>
        <v/>
      </c>
      <c r="AY3034" s="126" t="str">
        <f>IF(ISERROR(VLOOKUP($AU3034&amp;#REF!,PASSAR,8,FALSE))=TRUE,"",VLOOKUP($AU3034&amp;#REF!,PASSAR,8,FALSE))</f>
        <v/>
      </c>
      <c r="AZ3034" s="245" t="str">
        <f>IF(ISERROR(VLOOKUP($AU3034&amp;#REF!,PASSAR,9,FALSE))=TRUE,"",VLOOKUP($AU3034&amp;#REF!,PASSAR,9,FALSE))</f>
        <v/>
      </c>
      <c r="BA3034" s="126" t="str">
        <f>IF(ISERROR(VLOOKUP($AU3034&amp;#REF!,PASSAR,10,FALSE))=TRUE,"",VLOOKUP($AU3034&amp;#REF!,PASSAR,10,FALSE))</f>
        <v/>
      </c>
      <c r="BB3034" s="128" t="str">
        <f>IF(ISERROR(VLOOKUP($AU3034&amp;#REF!,PASSAR,11,FALSE))=TRUE,"",VLOOKUP($AU3034&amp;#REF!,PASSAR,11,FALSE))</f>
        <v/>
      </c>
      <c r="BC3034" s="128" t="str">
        <f>IF(ISERROR(VLOOKUP($AU3034&amp;#REF!,PASSAR,12,FALSE))=TRUE,"",VLOOKUP($AU3034&amp;#REF!,PASSAR,12,FALSE))</f>
        <v/>
      </c>
      <c r="BD3034" s="128" t="str">
        <f>IF(ISERROR(VLOOKUP($AU3034&amp;#REF!,PASSAR,13,FALSE))=TRUE,"",VLOOKUP($AU3034&amp;#REF!,PASSAR,13,FALSE))</f>
        <v/>
      </c>
      <c r="BE3034" s="128" t="str">
        <f>IF(ISERROR(VLOOKUP($AU3034&amp;#REF!,PASSAR,14,FALSE))=TRUE,"",VLOOKUP($AU3034&amp;#REF!,PASSAR,14,FALSE))</f>
        <v/>
      </c>
      <c r="BF3034" s="128" t="str">
        <f>IF(ISERROR(VLOOKUP($AU3034&amp;#REF!,PASSAR,15,FALSE))=TRUE,"",VLOOKUP($AU3034&amp;#REF!,PASSAR,15,FALSE))</f>
        <v/>
      </c>
      <c r="BG3034" s="128" t="str">
        <f>IF(ISERROR(VLOOKUP($AU3034&amp;#REF!,PASSAR,16,FALSE))=TRUE,"",VLOOKUP($AU3034&amp;#REF!,PASSAR,16,FALSE))</f>
        <v/>
      </c>
    </row>
    <row r="3035" spans="27:59">
      <c r="AA3035" s="150" t="str">
        <f t="shared" si="4"/>
        <v/>
      </c>
      <c r="AB3035" s="150">
        <v>41</v>
      </c>
      <c r="AC3035" s="150" t="str">
        <f>IF(ISERROR(VLOOKUP($AB3035&amp;#REF!,NOMCAR,5,FALSE))=TRUE,"",VLOOKUP($AB3035&amp;#REF!,NOMCAR,5,FALSE))</f>
        <v/>
      </c>
      <c r="AD3035" s="156" t="str">
        <f>IF(ISERROR(VLOOKUP($AB3035&amp;#REF!,NOMCAR,6,FALSE))=TRUE,"",VLOOKUP($AB3035&amp;#REF!,NOMCAR,6,FALSE))</f>
        <v/>
      </c>
      <c r="AE3035" s="151" t="str">
        <f>IF(ISERROR(VLOOKUP($AB3035&amp;#REF!,NOMCAR,7,FALSE))=TRUE,"",VLOOKUP($AB3035&amp;#REF!,NOMCAR,7,FALSE))</f>
        <v/>
      </c>
      <c r="AF3035" s="151" t="str">
        <f>IF(ISERROR(VLOOKUP($AB3035&amp;#REF!,NOMCAR,8,FALSE))=TRUE,"",VLOOKUP($AB3035&amp;#REF!,NOMCAR,8,FALSE))</f>
        <v/>
      </c>
      <c r="AG3035" s="151" t="str">
        <f>IF(ISERROR(VLOOKUP($AB3035&amp;#REF!,NOMCAR,9,FALSE))=TRUE,"",VLOOKUP($AB3035&amp;#REF!,NOMCAR,9,FALSE))</f>
        <v/>
      </c>
      <c r="AH3035" s="151" t="str">
        <f>IF(ISERROR(VLOOKUP($AB3035&amp;#REF!,NOMCAR,10,FALSE))=TRUE,"",VLOOKUP($AB3035&amp;#REF!,NOMCAR,10,FALSE))</f>
        <v/>
      </c>
      <c r="AI3035" s="151" t="str">
        <f>IF(ISERROR(VLOOKUP($AB3035&amp;#REF!,NOMCAR,11,FALSE))=TRUE,"",VLOOKUP($AB3035&amp;#REF!,NOMCAR,11,FALSE))</f>
        <v/>
      </c>
      <c r="AK3035" s="126" t="str">
        <f t="shared" si="3"/>
        <v/>
      </c>
      <c r="AL3035" s="126">
        <v>41</v>
      </c>
      <c r="AM3035" s="126" t="str">
        <f>IF(ISERROR(VLOOKUP($AL3035&amp;#REF!,QUALAR,5,FALSE))=TRUE,"",VLOOKUP($AL3035&amp;#REF!,QUALAR,5,FALSE))</f>
        <v/>
      </c>
      <c r="AN3035" s="127" t="str">
        <f>IF(ISERROR(VLOOKUP($AL3035&amp;#REF!,QUALAR,6,FALSE))=TRUE,"",VLOOKUP($AL3035&amp;#REF!,QUALAR,6,FALSE))</f>
        <v/>
      </c>
      <c r="AO3035" s="126" t="str">
        <f>IF(ISERROR(VLOOKUP($AL3035&amp;#REF!,QUALAR,7,FALSE))=TRUE,"",VLOOKUP($AL3035&amp;#REF!,QUALAR,7,FALSE))</f>
        <v/>
      </c>
      <c r="AP3035" s="245" t="str">
        <f>IF(ISERROR(VLOOKUP($AL3035&amp;#REF!,QUALAR,8,FALSE))=TRUE,"",VLOOKUP($AL3035&amp;#REF!,QUALAR,8,FALSE))</f>
        <v/>
      </c>
      <c r="AQ3035" s="126" t="str">
        <f>IF(ISERROR(VLOOKUP($AL3035&amp;#REF!,QUALAR,9,FALSE))=TRUE,"",VLOOKUP($AL3035&amp;#REF!,QUALAR,9,FALSE))</f>
        <v/>
      </c>
      <c r="AR3035" s="128" t="str">
        <f>IF(ISERROR(VLOOKUP($AL3035&amp;#REF!,QUALAR,10,FALSE))=TRUE,"",VLOOKUP($AL3035&amp;#REF!,QUALAR,10,FALSE))</f>
        <v/>
      </c>
      <c r="AT3035" s="126" t="str">
        <f t="shared" si="5"/>
        <v/>
      </c>
      <c r="AU3035" s="126">
        <v>41</v>
      </c>
      <c r="AV3035" s="126" t="str">
        <f>IF(ISERROR(VLOOKUP($AU3035&amp;#REF!,PASSAR,5,FALSE))=TRUE,"",VLOOKUP($AU3035&amp;#REF!,PASSAR,5,FALSE))</f>
        <v/>
      </c>
      <c r="AW3035" s="126" t="str">
        <f>IF(ISERROR(VLOOKUP($AU3035&amp;#REF!,PASSAR,6,FALSE))=TRUE,"",VLOOKUP($AU3035&amp;#REF!,PASSAR,6,FALSE))</f>
        <v/>
      </c>
      <c r="AX3035" s="126" t="str">
        <f>IF(ISERROR(VLOOKUP($AU3035&amp;#REF!,PASSAR,7,FALSE))=TRUE,"",VLOOKUP($AU3035&amp;#REF!,PASSAR,7,FALSE))</f>
        <v/>
      </c>
      <c r="AY3035" s="126" t="str">
        <f>IF(ISERROR(VLOOKUP($AU3035&amp;#REF!,PASSAR,8,FALSE))=TRUE,"",VLOOKUP($AU3035&amp;#REF!,PASSAR,8,FALSE))</f>
        <v/>
      </c>
      <c r="AZ3035" s="245" t="str">
        <f>IF(ISERROR(VLOOKUP($AU3035&amp;#REF!,PASSAR,9,FALSE))=TRUE,"",VLOOKUP($AU3035&amp;#REF!,PASSAR,9,FALSE))</f>
        <v/>
      </c>
      <c r="BA3035" s="126" t="str">
        <f>IF(ISERROR(VLOOKUP($AU3035&amp;#REF!,PASSAR,10,FALSE))=TRUE,"",VLOOKUP($AU3035&amp;#REF!,PASSAR,10,FALSE))</f>
        <v/>
      </c>
      <c r="BB3035" s="128" t="str">
        <f>IF(ISERROR(VLOOKUP($AU3035&amp;#REF!,PASSAR,11,FALSE))=TRUE,"",VLOOKUP($AU3035&amp;#REF!,PASSAR,11,FALSE))</f>
        <v/>
      </c>
      <c r="BC3035" s="128" t="str">
        <f>IF(ISERROR(VLOOKUP($AU3035&amp;#REF!,PASSAR,12,FALSE))=TRUE,"",VLOOKUP($AU3035&amp;#REF!,PASSAR,12,FALSE))</f>
        <v/>
      </c>
      <c r="BD3035" s="128" t="str">
        <f>IF(ISERROR(VLOOKUP($AU3035&amp;#REF!,PASSAR,13,FALSE))=TRUE,"",VLOOKUP($AU3035&amp;#REF!,PASSAR,13,FALSE))</f>
        <v/>
      </c>
      <c r="BE3035" s="128" t="str">
        <f>IF(ISERROR(VLOOKUP($AU3035&amp;#REF!,PASSAR,14,FALSE))=TRUE,"",VLOOKUP($AU3035&amp;#REF!,PASSAR,14,FALSE))</f>
        <v/>
      </c>
      <c r="BF3035" s="128" t="str">
        <f>IF(ISERROR(VLOOKUP($AU3035&amp;#REF!,PASSAR,15,FALSE))=TRUE,"",VLOOKUP($AU3035&amp;#REF!,PASSAR,15,FALSE))</f>
        <v/>
      </c>
      <c r="BG3035" s="128" t="str">
        <f>IF(ISERROR(VLOOKUP($AU3035&amp;#REF!,PASSAR,16,FALSE))=TRUE,"",VLOOKUP($AU3035&amp;#REF!,PASSAR,16,FALSE))</f>
        <v/>
      </c>
    </row>
    <row r="3036" spans="27:59">
      <c r="AA3036" s="150" t="str">
        <f t="shared" si="4"/>
        <v/>
      </c>
      <c r="AB3036" s="150">
        <v>42</v>
      </c>
      <c r="AC3036" s="150" t="str">
        <f>IF(ISERROR(VLOOKUP($AB3036&amp;#REF!,NOMCAR,5,FALSE))=TRUE,"",VLOOKUP($AB3036&amp;#REF!,NOMCAR,5,FALSE))</f>
        <v/>
      </c>
      <c r="AD3036" s="156" t="str">
        <f>IF(ISERROR(VLOOKUP($AB3036&amp;#REF!,NOMCAR,6,FALSE))=TRUE,"",VLOOKUP($AB3036&amp;#REF!,NOMCAR,6,FALSE))</f>
        <v/>
      </c>
      <c r="AE3036" s="151" t="str">
        <f>IF(ISERROR(VLOOKUP($AB3036&amp;#REF!,NOMCAR,7,FALSE))=TRUE,"",VLOOKUP($AB3036&amp;#REF!,NOMCAR,7,FALSE))</f>
        <v/>
      </c>
      <c r="AF3036" s="151" t="str">
        <f>IF(ISERROR(VLOOKUP($AB3036&amp;#REF!,NOMCAR,8,FALSE))=TRUE,"",VLOOKUP($AB3036&amp;#REF!,NOMCAR,8,FALSE))</f>
        <v/>
      </c>
      <c r="AG3036" s="151" t="str">
        <f>IF(ISERROR(VLOOKUP($AB3036&amp;#REF!,NOMCAR,9,FALSE))=TRUE,"",VLOOKUP($AB3036&amp;#REF!,NOMCAR,9,FALSE))</f>
        <v/>
      </c>
      <c r="AH3036" s="151" t="str">
        <f>IF(ISERROR(VLOOKUP($AB3036&amp;#REF!,NOMCAR,10,FALSE))=TRUE,"",VLOOKUP($AB3036&amp;#REF!,NOMCAR,10,FALSE))</f>
        <v/>
      </c>
      <c r="AI3036" s="151" t="str">
        <f>IF(ISERROR(VLOOKUP($AB3036&amp;#REF!,NOMCAR,11,FALSE))=TRUE,"",VLOOKUP($AB3036&amp;#REF!,NOMCAR,11,FALSE))</f>
        <v/>
      </c>
      <c r="AK3036" s="126" t="str">
        <f t="shared" si="3"/>
        <v/>
      </c>
      <c r="AL3036" s="126">
        <v>42</v>
      </c>
      <c r="AM3036" s="126" t="str">
        <f>IF(ISERROR(VLOOKUP($AL3036&amp;#REF!,QUALAR,5,FALSE))=TRUE,"",VLOOKUP($AL3036&amp;#REF!,QUALAR,5,FALSE))</f>
        <v/>
      </c>
      <c r="AN3036" s="127" t="str">
        <f>IF(ISERROR(VLOOKUP($AL3036&amp;#REF!,QUALAR,6,FALSE))=TRUE,"",VLOOKUP($AL3036&amp;#REF!,QUALAR,6,FALSE))</f>
        <v/>
      </c>
      <c r="AO3036" s="126" t="str">
        <f>IF(ISERROR(VLOOKUP($AL3036&amp;#REF!,QUALAR,7,FALSE))=TRUE,"",VLOOKUP($AL3036&amp;#REF!,QUALAR,7,FALSE))</f>
        <v/>
      </c>
      <c r="AP3036" s="245" t="str">
        <f>IF(ISERROR(VLOOKUP($AL3036&amp;#REF!,QUALAR,8,FALSE))=TRUE,"",VLOOKUP($AL3036&amp;#REF!,QUALAR,8,FALSE))</f>
        <v/>
      </c>
      <c r="AQ3036" s="126" t="str">
        <f>IF(ISERROR(VLOOKUP($AL3036&amp;#REF!,QUALAR,9,FALSE))=TRUE,"",VLOOKUP($AL3036&amp;#REF!,QUALAR,9,FALSE))</f>
        <v/>
      </c>
      <c r="AR3036" s="128" t="str">
        <f>IF(ISERROR(VLOOKUP($AL3036&amp;#REF!,QUALAR,10,FALSE))=TRUE,"",VLOOKUP($AL3036&amp;#REF!,QUALAR,10,FALSE))</f>
        <v/>
      </c>
      <c r="AT3036" s="126" t="str">
        <f t="shared" si="5"/>
        <v/>
      </c>
      <c r="AU3036" s="126">
        <v>42</v>
      </c>
      <c r="AV3036" s="126" t="str">
        <f>IF(ISERROR(VLOOKUP($AU3036&amp;#REF!,PASSAR,5,FALSE))=TRUE,"",VLOOKUP($AU3036&amp;#REF!,PASSAR,5,FALSE))</f>
        <v/>
      </c>
      <c r="AW3036" s="126" t="str">
        <f>IF(ISERROR(VLOOKUP($AU3036&amp;#REF!,PASSAR,6,FALSE))=TRUE,"",VLOOKUP($AU3036&amp;#REF!,PASSAR,6,FALSE))</f>
        <v/>
      </c>
      <c r="AX3036" s="126" t="str">
        <f>IF(ISERROR(VLOOKUP($AU3036&amp;#REF!,PASSAR,7,FALSE))=TRUE,"",VLOOKUP($AU3036&amp;#REF!,PASSAR,7,FALSE))</f>
        <v/>
      </c>
      <c r="AY3036" s="126" t="str">
        <f>IF(ISERROR(VLOOKUP($AU3036&amp;#REF!,PASSAR,8,FALSE))=TRUE,"",VLOOKUP($AU3036&amp;#REF!,PASSAR,8,FALSE))</f>
        <v/>
      </c>
      <c r="AZ3036" s="245" t="str">
        <f>IF(ISERROR(VLOOKUP($AU3036&amp;#REF!,PASSAR,9,FALSE))=TRUE,"",VLOOKUP($AU3036&amp;#REF!,PASSAR,9,FALSE))</f>
        <v/>
      </c>
      <c r="BA3036" s="126" t="str">
        <f>IF(ISERROR(VLOOKUP($AU3036&amp;#REF!,PASSAR,10,FALSE))=TRUE,"",VLOOKUP($AU3036&amp;#REF!,PASSAR,10,FALSE))</f>
        <v/>
      </c>
      <c r="BB3036" s="128" t="str">
        <f>IF(ISERROR(VLOOKUP($AU3036&amp;#REF!,PASSAR,11,FALSE))=TRUE,"",VLOOKUP($AU3036&amp;#REF!,PASSAR,11,FALSE))</f>
        <v/>
      </c>
      <c r="BC3036" s="128" t="str">
        <f>IF(ISERROR(VLOOKUP($AU3036&amp;#REF!,PASSAR,12,FALSE))=TRUE,"",VLOOKUP($AU3036&amp;#REF!,PASSAR,12,FALSE))</f>
        <v/>
      </c>
      <c r="BD3036" s="128" t="str">
        <f>IF(ISERROR(VLOOKUP($AU3036&amp;#REF!,PASSAR,13,FALSE))=TRUE,"",VLOOKUP($AU3036&amp;#REF!,PASSAR,13,FALSE))</f>
        <v/>
      </c>
      <c r="BE3036" s="128" t="str">
        <f>IF(ISERROR(VLOOKUP($AU3036&amp;#REF!,PASSAR,14,FALSE))=TRUE,"",VLOOKUP($AU3036&amp;#REF!,PASSAR,14,FALSE))</f>
        <v/>
      </c>
      <c r="BF3036" s="128" t="str">
        <f>IF(ISERROR(VLOOKUP($AU3036&amp;#REF!,PASSAR,15,FALSE))=TRUE,"",VLOOKUP($AU3036&amp;#REF!,PASSAR,15,FALSE))</f>
        <v/>
      </c>
      <c r="BG3036" s="128" t="str">
        <f>IF(ISERROR(VLOOKUP($AU3036&amp;#REF!,PASSAR,16,FALSE))=TRUE,"",VLOOKUP($AU3036&amp;#REF!,PASSAR,16,FALSE))</f>
        <v/>
      </c>
    </row>
    <row r="3037" spans="27:59">
      <c r="AA3037" s="150" t="str">
        <f t="shared" si="4"/>
        <v/>
      </c>
      <c r="AB3037" s="150">
        <v>43</v>
      </c>
      <c r="AC3037" s="150" t="str">
        <f>IF(ISERROR(VLOOKUP($AB3037&amp;#REF!,NOMCAR,5,FALSE))=TRUE,"",VLOOKUP($AB3037&amp;#REF!,NOMCAR,5,FALSE))</f>
        <v/>
      </c>
      <c r="AD3037" s="156" t="str">
        <f>IF(ISERROR(VLOOKUP($AB3037&amp;#REF!,NOMCAR,6,FALSE))=TRUE,"",VLOOKUP($AB3037&amp;#REF!,NOMCAR,6,FALSE))</f>
        <v/>
      </c>
      <c r="AE3037" s="151" t="str">
        <f>IF(ISERROR(VLOOKUP($AB3037&amp;#REF!,NOMCAR,7,FALSE))=TRUE,"",VLOOKUP($AB3037&amp;#REF!,NOMCAR,7,FALSE))</f>
        <v/>
      </c>
      <c r="AF3037" s="151" t="str">
        <f>IF(ISERROR(VLOOKUP($AB3037&amp;#REF!,NOMCAR,8,FALSE))=TRUE,"",VLOOKUP($AB3037&amp;#REF!,NOMCAR,8,FALSE))</f>
        <v/>
      </c>
      <c r="AG3037" s="151" t="str">
        <f>IF(ISERROR(VLOOKUP($AB3037&amp;#REF!,NOMCAR,9,FALSE))=TRUE,"",VLOOKUP($AB3037&amp;#REF!,NOMCAR,9,FALSE))</f>
        <v/>
      </c>
      <c r="AH3037" s="151" t="str">
        <f>IF(ISERROR(VLOOKUP($AB3037&amp;#REF!,NOMCAR,10,FALSE))=TRUE,"",VLOOKUP($AB3037&amp;#REF!,NOMCAR,10,FALSE))</f>
        <v/>
      </c>
      <c r="AI3037" s="151" t="str">
        <f>IF(ISERROR(VLOOKUP($AB3037&amp;#REF!,NOMCAR,11,FALSE))=TRUE,"",VLOOKUP($AB3037&amp;#REF!,NOMCAR,11,FALSE))</f>
        <v/>
      </c>
      <c r="AK3037" s="126" t="str">
        <f t="shared" si="3"/>
        <v/>
      </c>
      <c r="AL3037" s="126">
        <v>43</v>
      </c>
      <c r="AM3037" s="126" t="str">
        <f>IF(ISERROR(VLOOKUP($AL3037&amp;#REF!,QUALAR,5,FALSE))=TRUE,"",VLOOKUP($AL3037&amp;#REF!,QUALAR,5,FALSE))</f>
        <v/>
      </c>
      <c r="AN3037" s="127" t="str">
        <f>IF(ISERROR(VLOOKUP($AL3037&amp;#REF!,QUALAR,6,FALSE))=TRUE,"",VLOOKUP($AL3037&amp;#REF!,QUALAR,6,FALSE))</f>
        <v/>
      </c>
      <c r="AO3037" s="126" t="str">
        <f>IF(ISERROR(VLOOKUP($AL3037&amp;#REF!,QUALAR,7,FALSE))=TRUE,"",VLOOKUP($AL3037&amp;#REF!,QUALAR,7,FALSE))</f>
        <v/>
      </c>
      <c r="AP3037" s="245" t="str">
        <f>IF(ISERROR(VLOOKUP($AL3037&amp;#REF!,QUALAR,8,FALSE))=TRUE,"",VLOOKUP($AL3037&amp;#REF!,QUALAR,8,FALSE))</f>
        <v/>
      </c>
      <c r="AQ3037" s="126" t="str">
        <f>IF(ISERROR(VLOOKUP($AL3037&amp;#REF!,QUALAR,9,FALSE))=TRUE,"",VLOOKUP($AL3037&amp;#REF!,QUALAR,9,FALSE))</f>
        <v/>
      </c>
      <c r="AR3037" s="128" t="str">
        <f>IF(ISERROR(VLOOKUP($AL3037&amp;#REF!,QUALAR,10,FALSE))=TRUE,"",VLOOKUP($AL3037&amp;#REF!,QUALAR,10,FALSE))</f>
        <v/>
      </c>
      <c r="AT3037" s="126" t="str">
        <f t="shared" si="5"/>
        <v/>
      </c>
      <c r="AU3037" s="126">
        <v>43</v>
      </c>
      <c r="AV3037" s="126" t="str">
        <f>IF(ISERROR(VLOOKUP($AU3037&amp;#REF!,PASSAR,5,FALSE))=TRUE,"",VLOOKUP($AU3037&amp;#REF!,PASSAR,5,FALSE))</f>
        <v/>
      </c>
      <c r="AW3037" s="126" t="str">
        <f>IF(ISERROR(VLOOKUP($AU3037&amp;#REF!,PASSAR,6,FALSE))=TRUE,"",VLOOKUP($AU3037&amp;#REF!,PASSAR,6,FALSE))</f>
        <v/>
      </c>
      <c r="AX3037" s="126" t="str">
        <f>IF(ISERROR(VLOOKUP($AU3037&amp;#REF!,PASSAR,7,FALSE))=TRUE,"",VLOOKUP($AU3037&amp;#REF!,PASSAR,7,FALSE))</f>
        <v/>
      </c>
      <c r="AY3037" s="126" t="str">
        <f>IF(ISERROR(VLOOKUP($AU3037&amp;#REF!,PASSAR,8,FALSE))=TRUE,"",VLOOKUP($AU3037&amp;#REF!,PASSAR,8,FALSE))</f>
        <v/>
      </c>
      <c r="AZ3037" s="245" t="str">
        <f>IF(ISERROR(VLOOKUP($AU3037&amp;#REF!,PASSAR,9,FALSE))=TRUE,"",VLOOKUP($AU3037&amp;#REF!,PASSAR,9,FALSE))</f>
        <v/>
      </c>
      <c r="BA3037" s="126" t="str">
        <f>IF(ISERROR(VLOOKUP($AU3037&amp;#REF!,PASSAR,10,FALSE))=TRUE,"",VLOOKUP($AU3037&amp;#REF!,PASSAR,10,FALSE))</f>
        <v/>
      </c>
      <c r="BB3037" s="128" t="str">
        <f>IF(ISERROR(VLOOKUP($AU3037&amp;#REF!,PASSAR,11,FALSE))=TRUE,"",VLOOKUP($AU3037&amp;#REF!,PASSAR,11,FALSE))</f>
        <v/>
      </c>
      <c r="BC3037" s="128" t="str">
        <f>IF(ISERROR(VLOOKUP($AU3037&amp;#REF!,PASSAR,12,FALSE))=TRUE,"",VLOOKUP($AU3037&amp;#REF!,PASSAR,12,FALSE))</f>
        <v/>
      </c>
      <c r="BD3037" s="128" t="str">
        <f>IF(ISERROR(VLOOKUP($AU3037&amp;#REF!,PASSAR,13,FALSE))=TRUE,"",VLOOKUP($AU3037&amp;#REF!,PASSAR,13,FALSE))</f>
        <v/>
      </c>
      <c r="BE3037" s="128" t="str">
        <f>IF(ISERROR(VLOOKUP($AU3037&amp;#REF!,PASSAR,14,FALSE))=TRUE,"",VLOOKUP($AU3037&amp;#REF!,PASSAR,14,FALSE))</f>
        <v/>
      </c>
      <c r="BF3037" s="128" t="str">
        <f>IF(ISERROR(VLOOKUP($AU3037&amp;#REF!,PASSAR,15,FALSE))=TRUE,"",VLOOKUP($AU3037&amp;#REF!,PASSAR,15,FALSE))</f>
        <v/>
      </c>
      <c r="BG3037" s="128" t="str">
        <f>IF(ISERROR(VLOOKUP($AU3037&amp;#REF!,PASSAR,16,FALSE))=TRUE,"",VLOOKUP($AU3037&amp;#REF!,PASSAR,16,FALSE))</f>
        <v/>
      </c>
    </row>
    <row r="3038" spans="27:59">
      <c r="AA3038" s="150" t="str">
        <f t="shared" si="4"/>
        <v/>
      </c>
      <c r="AB3038" s="150">
        <v>44</v>
      </c>
      <c r="AC3038" s="150" t="str">
        <f>IF(ISERROR(VLOOKUP($AB3038&amp;#REF!,NOMCAR,5,FALSE))=TRUE,"",VLOOKUP($AB3038&amp;#REF!,NOMCAR,5,FALSE))</f>
        <v/>
      </c>
      <c r="AD3038" s="156" t="str">
        <f>IF(ISERROR(VLOOKUP($AB3038&amp;#REF!,NOMCAR,6,FALSE))=TRUE,"",VLOOKUP($AB3038&amp;#REF!,NOMCAR,6,FALSE))</f>
        <v/>
      </c>
      <c r="AE3038" s="151" t="str">
        <f>IF(ISERROR(VLOOKUP($AB3038&amp;#REF!,NOMCAR,7,FALSE))=TRUE,"",VLOOKUP($AB3038&amp;#REF!,NOMCAR,7,FALSE))</f>
        <v/>
      </c>
      <c r="AF3038" s="151" t="str">
        <f>IF(ISERROR(VLOOKUP($AB3038&amp;#REF!,NOMCAR,8,FALSE))=TRUE,"",VLOOKUP($AB3038&amp;#REF!,NOMCAR,8,FALSE))</f>
        <v/>
      </c>
      <c r="AG3038" s="151" t="str">
        <f>IF(ISERROR(VLOOKUP($AB3038&amp;#REF!,NOMCAR,9,FALSE))=TRUE,"",VLOOKUP($AB3038&amp;#REF!,NOMCAR,9,FALSE))</f>
        <v/>
      </c>
      <c r="AH3038" s="151" t="str">
        <f>IF(ISERROR(VLOOKUP($AB3038&amp;#REF!,NOMCAR,10,FALSE))=TRUE,"",VLOOKUP($AB3038&amp;#REF!,NOMCAR,10,FALSE))</f>
        <v/>
      </c>
      <c r="AI3038" s="151" t="str">
        <f>IF(ISERROR(VLOOKUP($AB3038&amp;#REF!,NOMCAR,11,FALSE))=TRUE,"",VLOOKUP($AB3038&amp;#REF!,NOMCAR,11,FALSE))</f>
        <v/>
      </c>
      <c r="AK3038" s="126" t="str">
        <f t="shared" si="3"/>
        <v/>
      </c>
      <c r="AL3038" s="126">
        <v>44</v>
      </c>
      <c r="AM3038" s="126" t="str">
        <f>IF(ISERROR(VLOOKUP($AL3038&amp;#REF!,QUALAR,5,FALSE))=TRUE,"",VLOOKUP($AL3038&amp;#REF!,QUALAR,5,FALSE))</f>
        <v/>
      </c>
      <c r="AN3038" s="127" t="str">
        <f>IF(ISERROR(VLOOKUP($AL3038&amp;#REF!,QUALAR,6,FALSE))=TRUE,"",VLOOKUP($AL3038&amp;#REF!,QUALAR,6,FALSE))</f>
        <v/>
      </c>
      <c r="AO3038" s="126" t="str">
        <f>IF(ISERROR(VLOOKUP($AL3038&amp;#REF!,QUALAR,7,FALSE))=TRUE,"",VLOOKUP($AL3038&amp;#REF!,QUALAR,7,FALSE))</f>
        <v/>
      </c>
      <c r="AP3038" s="245" t="str">
        <f>IF(ISERROR(VLOOKUP($AL3038&amp;#REF!,QUALAR,8,FALSE))=TRUE,"",VLOOKUP($AL3038&amp;#REF!,QUALAR,8,FALSE))</f>
        <v/>
      </c>
      <c r="AQ3038" s="126" t="str">
        <f>IF(ISERROR(VLOOKUP($AL3038&amp;#REF!,QUALAR,9,FALSE))=TRUE,"",VLOOKUP($AL3038&amp;#REF!,QUALAR,9,FALSE))</f>
        <v/>
      </c>
      <c r="AR3038" s="128" t="str">
        <f>IF(ISERROR(VLOOKUP($AL3038&amp;#REF!,QUALAR,10,FALSE))=TRUE,"",VLOOKUP($AL3038&amp;#REF!,QUALAR,10,FALSE))</f>
        <v/>
      </c>
      <c r="AT3038" s="126" t="str">
        <f t="shared" si="5"/>
        <v/>
      </c>
      <c r="AU3038" s="126">
        <v>44</v>
      </c>
      <c r="AV3038" s="126" t="str">
        <f>IF(ISERROR(VLOOKUP($AU3038&amp;#REF!,PASSAR,5,FALSE))=TRUE,"",VLOOKUP($AU3038&amp;#REF!,PASSAR,5,FALSE))</f>
        <v/>
      </c>
      <c r="AW3038" s="126" t="str">
        <f>IF(ISERROR(VLOOKUP($AU3038&amp;#REF!,PASSAR,6,FALSE))=TRUE,"",VLOOKUP($AU3038&amp;#REF!,PASSAR,6,FALSE))</f>
        <v/>
      </c>
      <c r="AX3038" s="126" t="str">
        <f>IF(ISERROR(VLOOKUP($AU3038&amp;#REF!,PASSAR,7,FALSE))=TRUE,"",VLOOKUP($AU3038&amp;#REF!,PASSAR,7,FALSE))</f>
        <v/>
      </c>
      <c r="AY3038" s="126" t="str">
        <f>IF(ISERROR(VLOOKUP($AU3038&amp;#REF!,PASSAR,8,FALSE))=TRUE,"",VLOOKUP($AU3038&amp;#REF!,PASSAR,8,FALSE))</f>
        <v/>
      </c>
      <c r="AZ3038" s="245" t="str">
        <f>IF(ISERROR(VLOOKUP($AU3038&amp;#REF!,PASSAR,9,FALSE))=TRUE,"",VLOOKUP($AU3038&amp;#REF!,PASSAR,9,FALSE))</f>
        <v/>
      </c>
      <c r="BA3038" s="126" t="str">
        <f>IF(ISERROR(VLOOKUP($AU3038&amp;#REF!,PASSAR,10,FALSE))=TRUE,"",VLOOKUP($AU3038&amp;#REF!,PASSAR,10,FALSE))</f>
        <v/>
      </c>
      <c r="BB3038" s="128" t="str">
        <f>IF(ISERROR(VLOOKUP($AU3038&amp;#REF!,PASSAR,11,FALSE))=TRUE,"",VLOOKUP($AU3038&amp;#REF!,PASSAR,11,FALSE))</f>
        <v/>
      </c>
      <c r="BC3038" s="128" t="str">
        <f>IF(ISERROR(VLOOKUP($AU3038&amp;#REF!,PASSAR,12,FALSE))=TRUE,"",VLOOKUP($AU3038&amp;#REF!,PASSAR,12,FALSE))</f>
        <v/>
      </c>
      <c r="BD3038" s="128" t="str">
        <f>IF(ISERROR(VLOOKUP($AU3038&amp;#REF!,PASSAR,13,FALSE))=TRUE,"",VLOOKUP($AU3038&amp;#REF!,PASSAR,13,FALSE))</f>
        <v/>
      </c>
      <c r="BE3038" s="128" t="str">
        <f>IF(ISERROR(VLOOKUP($AU3038&amp;#REF!,PASSAR,14,FALSE))=TRUE,"",VLOOKUP($AU3038&amp;#REF!,PASSAR,14,FALSE))</f>
        <v/>
      </c>
      <c r="BF3038" s="128" t="str">
        <f>IF(ISERROR(VLOOKUP($AU3038&amp;#REF!,PASSAR,15,FALSE))=TRUE,"",VLOOKUP($AU3038&amp;#REF!,PASSAR,15,FALSE))</f>
        <v/>
      </c>
      <c r="BG3038" s="128" t="str">
        <f>IF(ISERROR(VLOOKUP($AU3038&amp;#REF!,PASSAR,16,FALSE))=TRUE,"",VLOOKUP($AU3038&amp;#REF!,PASSAR,16,FALSE))</f>
        <v/>
      </c>
    </row>
    <row r="3039" spans="27:59">
      <c r="AA3039" s="150" t="str">
        <f t="shared" si="4"/>
        <v/>
      </c>
      <c r="AB3039" s="150">
        <v>45</v>
      </c>
      <c r="AC3039" s="150" t="str">
        <f>IF(ISERROR(VLOOKUP($AB3039&amp;#REF!,NOMCAR,5,FALSE))=TRUE,"",VLOOKUP($AB3039&amp;#REF!,NOMCAR,5,FALSE))</f>
        <v/>
      </c>
      <c r="AD3039" s="156" t="str">
        <f>IF(ISERROR(VLOOKUP($AB3039&amp;#REF!,NOMCAR,6,FALSE))=TRUE,"",VLOOKUP($AB3039&amp;#REF!,NOMCAR,6,FALSE))</f>
        <v/>
      </c>
      <c r="AE3039" s="151" t="str">
        <f>IF(ISERROR(VLOOKUP($AB3039&amp;#REF!,NOMCAR,7,FALSE))=TRUE,"",VLOOKUP($AB3039&amp;#REF!,NOMCAR,7,FALSE))</f>
        <v/>
      </c>
      <c r="AF3039" s="151" t="str">
        <f>IF(ISERROR(VLOOKUP($AB3039&amp;#REF!,NOMCAR,8,FALSE))=TRUE,"",VLOOKUP($AB3039&amp;#REF!,NOMCAR,8,FALSE))</f>
        <v/>
      </c>
      <c r="AG3039" s="151" t="str">
        <f>IF(ISERROR(VLOOKUP($AB3039&amp;#REF!,NOMCAR,9,FALSE))=TRUE,"",VLOOKUP($AB3039&amp;#REF!,NOMCAR,9,FALSE))</f>
        <v/>
      </c>
      <c r="AH3039" s="151" t="str">
        <f>IF(ISERROR(VLOOKUP($AB3039&amp;#REF!,NOMCAR,10,FALSE))=TRUE,"",VLOOKUP($AB3039&amp;#REF!,NOMCAR,10,FALSE))</f>
        <v/>
      </c>
      <c r="AI3039" s="151" t="str">
        <f>IF(ISERROR(VLOOKUP($AB3039&amp;#REF!,NOMCAR,11,FALSE))=TRUE,"",VLOOKUP($AB3039&amp;#REF!,NOMCAR,11,FALSE))</f>
        <v/>
      </c>
      <c r="AK3039" s="126" t="str">
        <f t="shared" si="3"/>
        <v/>
      </c>
      <c r="AL3039" s="126">
        <v>45</v>
      </c>
      <c r="AM3039" s="126" t="str">
        <f>IF(ISERROR(VLOOKUP($AL3039&amp;#REF!,QUALAR,5,FALSE))=TRUE,"",VLOOKUP($AL3039&amp;#REF!,QUALAR,5,FALSE))</f>
        <v/>
      </c>
      <c r="AN3039" s="127" t="str">
        <f>IF(ISERROR(VLOOKUP($AL3039&amp;#REF!,QUALAR,6,FALSE))=TRUE,"",VLOOKUP($AL3039&amp;#REF!,QUALAR,6,FALSE))</f>
        <v/>
      </c>
      <c r="AO3039" s="126" t="str">
        <f>IF(ISERROR(VLOOKUP($AL3039&amp;#REF!,QUALAR,7,FALSE))=TRUE,"",VLOOKUP($AL3039&amp;#REF!,QUALAR,7,FALSE))</f>
        <v/>
      </c>
      <c r="AP3039" s="245" t="str">
        <f>IF(ISERROR(VLOOKUP($AL3039&amp;#REF!,QUALAR,8,FALSE))=TRUE,"",VLOOKUP($AL3039&amp;#REF!,QUALAR,8,FALSE))</f>
        <v/>
      </c>
      <c r="AQ3039" s="126" t="str">
        <f>IF(ISERROR(VLOOKUP($AL3039&amp;#REF!,QUALAR,9,FALSE))=TRUE,"",VLOOKUP($AL3039&amp;#REF!,QUALAR,9,FALSE))</f>
        <v/>
      </c>
      <c r="AR3039" s="128" t="str">
        <f>IF(ISERROR(VLOOKUP($AL3039&amp;#REF!,QUALAR,10,FALSE))=TRUE,"",VLOOKUP($AL3039&amp;#REF!,QUALAR,10,FALSE))</f>
        <v/>
      </c>
      <c r="AT3039" s="126" t="str">
        <f t="shared" si="5"/>
        <v/>
      </c>
      <c r="AU3039" s="126">
        <v>45</v>
      </c>
      <c r="AV3039" s="126" t="str">
        <f>IF(ISERROR(VLOOKUP($AU3039&amp;#REF!,PASSAR,5,FALSE))=TRUE,"",VLOOKUP($AU3039&amp;#REF!,PASSAR,5,FALSE))</f>
        <v/>
      </c>
      <c r="AW3039" s="126" t="str">
        <f>IF(ISERROR(VLOOKUP($AU3039&amp;#REF!,PASSAR,6,FALSE))=TRUE,"",VLOOKUP($AU3039&amp;#REF!,PASSAR,6,FALSE))</f>
        <v/>
      </c>
      <c r="AX3039" s="126" t="str">
        <f>IF(ISERROR(VLOOKUP($AU3039&amp;#REF!,PASSAR,7,FALSE))=TRUE,"",VLOOKUP($AU3039&amp;#REF!,PASSAR,7,FALSE))</f>
        <v/>
      </c>
      <c r="AY3039" s="126" t="str">
        <f>IF(ISERROR(VLOOKUP($AU3039&amp;#REF!,PASSAR,8,FALSE))=TRUE,"",VLOOKUP($AU3039&amp;#REF!,PASSAR,8,FALSE))</f>
        <v/>
      </c>
      <c r="AZ3039" s="245" t="str">
        <f>IF(ISERROR(VLOOKUP($AU3039&amp;#REF!,PASSAR,9,FALSE))=TRUE,"",VLOOKUP($AU3039&amp;#REF!,PASSAR,9,FALSE))</f>
        <v/>
      </c>
      <c r="BA3039" s="126" t="str">
        <f>IF(ISERROR(VLOOKUP($AU3039&amp;#REF!,PASSAR,10,FALSE))=TRUE,"",VLOOKUP($AU3039&amp;#REF!,PASSAR,10,FALSE))</f>
        <v/>
      </c>
      <c r="BB3039" s="128" t="str">
        <f>IF(ISERROR(VLOOKUP($AU3039&amp;#REF!,PASSAR,11,FALSE))=TRUE,"",VLOOKUP($AU3039&amp;#REF!,PASSAR,11,FALSE))</f>
        <v/>
      </c>
      <c r="BC3039" s="128" t="str">
        <f>IF(ISERROR(VLOOKUP($AU3039&amp;#REF!,PASSAR,12,FALSE))=TRUE,"",VLOOKUP($AU3039&amp;#REF!,PASSAR,12,FALSE))</f>
        <v/>
      </c>
      <c r="BD3039" s="128" t="str">
        <f>IF(ISERROR(VLOOKUP($AU3039&amp;#REF!,PASSAR,13,FALSE))=TRUE,"",VLOOKUP($AU3039&amp;#REF!,PASSAR,13,FALSE))</f>
        <v/>
      </c>
      <c r="BE3039" s="128" t="str">
        <f>IF(ISERROR(VLOOKUP($AU3039&amp;#REF!,PASSAR,14,FALSE))=TRUE,"",VLOOKUP($AU3039&amp;#REF!,PASSAR,14,FALSE))</f>
        <v/>
      </c>
      <c r="BF3039" s="128" t="str">
        <f>IF(ISERROR(VLOOKUP($AU3039&amp;#REF!,PASSAR,15,FALSE))=TRUE,"",VLOOKUP($AU3039&amp;#REF!,PASSAR,15,FALSE))</f>
        <v/>
      </c>
      <c r="BG3039" s="128" t="str">
        <f>IF(ISERROR(VLOOKUP($AU3039&amp;#REF!,PASSAR,16,FALSE))=TRUE,"",VLOOKUP($AU3039&amp;#REF!,PASSAR,16,FALSE))</f>
        <v/>
      </c>
    </row>
    <row r="3040" spans="27:59">
      <c r="AA3040" s="150" t="str">
        <f t="shared" si="4"/>
        <v/>
      </c>
      <c r="AB3040" s="150">
        <v>46</v>
      </c>
      <c r="AC3040" s="150" t="str">
        <f>IF(ISERROR(VLOOKUP($AB3040&amp;#REF!,NOMCAR,5,FALSE))=TRUE,"",VLOOKUP($AB3040&amp;#REF!,NOMCAR,5,FALSE))</f>
        <v/>
      </c>
      <c r="AD3040" s="156" t="str">
        <f>IF(ISERROR(VLOOKUP($AB3040&amp;#REF!,NOMCAR,6,FALSE))=TRUE,"",VLOOKUP($AB3040&amp;#REF!,NOMCAR,6,FALSE))</f>
        <v/>
      </c>
      <c r="AE3040" s="151" t="str">
        <f>IF(ISERROR(VLOOKUP($AB3040&amp;#REF!,NOMCAR,7,FALSE))=TRUE,"",VLOOKUP($AB3040&amp;#REF!,NOMCAR,7,FALSE))</f>
        <v/>
      </c>
      <c r="AF3040" s="151" t="str">
        <f>IF(ISERROR(VLOOKUP($AB3040&amp;#REF!,NOMCAR,8,FALSE))=TRUE,"",VLOOKUP($AB3040&amp;#REF!,NOMCAR,8,FALSE))</f>
        <v/>
      </c>
      <c r="AG3040" s="151" t="str">
        <f>IF(ISERROR(VLOOKUP($AB3040&amp;#REF!,NOMCAR,9,FALSE))=TRUE,"",VLOOKUP($AB3040&amp;#REF!,NOMCAR,9,FALSE))</f>
        <v/>
      </c>
      <c r="AH3040" s="151" t="str">
        <f>IF(ISERROR(VLOOKUP($AB3040&amp;#REF!,NOMCAR,10,FALSE))=TRUE,"",VLOOKUP($AB3040&amp;#REF!,NOMCAR,10,FALSE))</f>
        <v/>
      </c>
      <c r="AI3040" s="151" t="str">
        <f>IF(ISERROR(VLOOKUP($AB3040&amp;#REF!,NOMCAR,11,FALSE))=TRUE,"",VLOOKUP($AB3040&amp;#REF!,NOMCAR,11,FALSE))</f>
        <v/>
      </c>
      <c r="AK3040" s="126" t="str">
        <f t="shared" si="3"/>
        <v/>
      </c>
      <c r="AL3040" s="126">
        <v>46</v>
      </c>
      <c r="AM3040" s="126" t="str">
        <f>IF(ISERROR(VLOOKUP($AL3040&amp;#REF!,QUALAR,5,FALSE))=TRUE,"",VLOOKUP($AL3040&amp;#REF!,QUALAR,5,FALSE))</f>
        <v/>
      </c>
      <c r="AN3040" s="127" t="str">
        <f>IF(ISERROR(VLOOKUP($AL3040&amp;#REF!,QUALAR,6,FALSE))=TRUE,"",VLOOKUP($AL3040&amp;#REF!,QUALAR,6,FALSE))</f>
        <v/>
      </c>
      <c r="AO3040" s="126" t="str">
        <f>IF(ISERROR(VLOOKUP($AL3040&amp;#REF!,QUALAR,7,FALSE))=TRUE,"",VLOOKUP($AL3040&amp;#REF!,QUALAR,7,FALSE))</f>
        <v/>
      </c>
      <c r="AP3040" s="245" t="str">
        <f>IF(ISERROR(VLOOKUP($AL3040&amp;#REF!,QUALAR,8,FALSE))=TRUE,"",VLOOKUP($AL3040&amp;#REF!,QUALAR,8,FALSE))</f>
        <v/>
      </c>
      <c r="AQ3040" s="126" t="str">
        <f>IF(ISERROR(VLOOKUP($AL3040&amp;#REF!,QUALAR,9,FALSE))=TRUE,"",VLOOKUP($AL3040&amp;#REF!,QUALAR,9,FALSE))</f>
        <v/>
      </c>
      <c r="AR3040" s="128" t="str">
        <f>IF(ISERROR(VLOOKUP($AL3040&amp;#REF!,QUALAR,10,FALSE))=TRUE,"",VLOOKUP($AL3040&amp;#REF!,QUALAR,10,FALSE))</f>
        <v/>
      </c>
    </row>
    <row r="3041" spans="27:44">
      <c r="AA3041" s="150" t="str">
        <f t="shared" si="4"/>
        <v/>
      </c>
      <c r="AB3041" s="150">
        <v>47</v>
      </c>
      <c r="AC3041" s="150" t="str">
        <f>IF(ISERROR(VLOOKUP($AB3041&amp;#REF!,NOMCAR,5,FALSE))=TRUE,"",VLOOKUP($AB3041&amp;#REF!,NOMCAR,5,FALSE))</f>
        <v/>
      </c>
      <c r="AD3041" s="156" t="str">
        <f>IF(ISERROR(VLOOKUP($AB3041&amp;#REF!,NOMCAR,6,FALSE))=TRUE,"",VLOOKUP($AB3041&amp;#REF!,NOMCAR,6,FALSE))</f>
        <v/>
      </c>
      <c r="AE3041" s="151" t="str">
        <f>IF(ISERROR(VLOOKUP($AB3041&amp;#REF!,NOMCAR,7,FALSE))=TRUE,"",VLOOKUP($AB3041&amp;#REF!,NOMCAR,7,FALSE))</f>
        <v/>
      </c>
      <c r="AF3041" s="151" t="str">
        <f>IF(ISERROR(VLOOKUP($AB3041&amp;#REF!,NOMCAR,8,FALSE))=TRUE,"",VLOOKUP($AB3041&amp;#REF!,NOMCAR,8,FALSE))</f>
        <v/>
      </c>
      <c r="AG3041" s="151" t="str">
        <f>IF(ISERROR(VLOOKUP($AB3041&amp;#REF!,NOMCAR,9,FALSE))=TRUE,"",VLOOKUP($AB3041&amp;#REF!,NOMCAR,9,FALSE))</f>
        <v/>
      </c>
      <c r="AH3041" s="151" t="str">
        <f>IF(ISERROR(VLOOKUP($AB3041&amp;#REF!,NOMCAR,10,FALSE))=TRUE,"",VLOOKUP($AB3041&amp;#REF!,NOMCAR,10,FALSE))</f>
        <v/>
      </c>
      <c r="AI3041" s="151" t="str">
        <f>IF(ISERROR(VLOOKUP($AB3041&amp;#REF!,NOMCAR,11,FALSE))=TRUE,"",VLOOKUP($AB3041&amp;#REF!,NOMCAR,11,FALSE))</f>
        <v/>
      </c>
      <c r="AK3041" s="126" t="str">
        <f t="shared" si="3"/>
        <v/>
      </c>
      <c r="AL3041" s="126">
        <v>47</v>
      </c>
      <c r="AM3041" s="126" t="str">
        <f>IF(ISERROR(VLOOKUP($AL3041&amp;#REF!,QUALAR,5,FALSE))=TRUE,"",VLOOKUP($AL3041&amp;#REF!,QUALAR,5,FALSE))</f>
        <v/>
      </c>
      <c r="AN3041" s="127" t="str">
        <f>IF(ISERROR(VLOOKUP($AL3041&amp;#REF!,QUALAR,6,FALSE))=TRUE,"",VLOOKUP($AL3041&amp;#REF!,QUALAR,6,FALSE))</f>
        <v/>
      </c>
      <c r="AO3041" s="126" t="str">
        <f>IF(ISERROR(VLOOKUP($AL3041&amp;#REF!,QUALAR,7,FALSE))=TRUE,"",VLOOKUP($AL3041&amp;#REF!,QUALAR,7,FALSE))</f>
        <v/>
      </c>
      <c r="AP3041" s="245" t="str">
        <f>IF(ISERROR(VLOOKUP($AL3041&amp;#REF!,QUALAR,8,FALSE))=TRUE,"",VLOOKUP($AL3041&amp;#REF!,QUALAR,8,FALSE))</f>
        <v/>
      </c>
      <c r="AQ3041" s="126" t="str">
        <f>IF(ISERROR(VLOOKUP($AL3041&amp;#REF!,QUALAR,9,FALSE))=TRUE,"",VLOOKUP($AL3041&amp;#REF!,QUALAR,9,FALSE))</f>
        <v/>
      </c>
      <c r="AR3041" s="128" t="str">
        <f>IF(ISERROR(VLOOKUP($AL3041&amp;#REF!,QUALAR,10,FALSE))=TRUE,"",VLOOKUP($AL3041&amp;#REF!,QUALAR,10,FALSE))</f>
        <v/>
      </c>
    </row>
    <row r="3042" spans="27:44">
      <c r="AA3042" s="150" t="str">
        <f t="shared" si="4"/>
        <v/>
      </c>
      <c r="AB3042" s="150">
        <v>48</v>
      </c>
      <c r="AC3042" s="150" t="str">
        <f>IF(ISERROR(VLOOKUP($AB3042&amp;#REF!,NOMCAR,5,FALSE))=TRUE,"",VLOOKUP($AB3042&amp;#REF!,NOMCAR,5,FALSE))</f>
        <v/>
      </c>
      <c r="AD3042" s="156" t="str">
        <f>IF(ISERROR(VLOOKUP($AB3042&amp;#REF!,NOMCAR,6,FALSE))=TRUE,"",VLOOKUP($AB3042&amp;#REF!,NOMCAR,6,FALSE))</f>
        <v/>
      </c>
      <c r="AE3042" s="151" t="str">
        <f>IF(ISERROR(VLOOKUP($AB3042&amp;#REF!,NOMCAR,7,FALSE))=TRUE,"",VLOOKUP($AB3042&amp;#REF!,NOMCAR,7,FALSE))</f>
        <v/>
      </c>
      <c r="AF3042" s="151" t="str">
        <f>IF(ISERROR(VLOOKUP($AB3042&amp;#REF!,NOMCAR,8,FALSE))=TRUE,"",VLOOKUP($AB3042&amp;#REF!,NOMCAR,8,FALSE))</f>
        <v/>
      </c>
      <c r="AG3042" s="151" t="str">
        <f>IF(ISERROR(VLOOKUP($AB3042&amp;#REF!,NOMCAR,9,FALSE))=TRUE,"",VLOOKUP($AB3042&amp;#REF!,NOMCAR,9,FALSE))</f>
        <v/>
      </c>
      <c r="AH3042" s="151" t="str">
        <f>IF(ISERROR(VLOOKUP($AB3042&amp;#REF!,NOMCAR,10,FALSE))=TRUE,"",VLOOKUP($AB3042&amp;#REF!,NOMCAR,10,FALSE))</f>
        <v/>
      </c>
      <c r="AI3042" s="151" t="str">
        <f>IF(ISERROR(VLOOKUP($AB3042&amp;#REF!,NOMCAR,11,FALSE))=TRUE,"",VLOOKUP($AB3042&amp;#REF!,NOMCAR,11,FALSE))</f>
        <v/>
      </c>
    </row>
    <row r="3043" spans="27:44">
      <c r="AA3043" s="150" t="str">
        <f t="shared" ref="AA3043:AA3046" si="6">IF(AC3043="","",AB3042+1)</f>
        <v/>
      </c>
      <c r="AB3043" s="150">
        <v>49</v>
      </c>
      <c r="AC3043" s="150" t="str">
        <f>IF(ISERROR(VLOOKUP($AB3043&amp;#REF!,NOMCAR,5,FALSE))=TRUE,"",VLOOKUP($AB3043&amp;#REF!,NOMCAR,5,FALSE))</f>
        <v/>
      </c>
      <c r="AD3043" s="156" t="str">
        <f>IF(ISERROR(VLOOKUP($AB3043&amp;#REF!,NOMCAR,6,FALSE))=TRUE,"",VLOOKUP($AB3043&amp;#REF!,NOMCAR,6,FALSE))</f>
        <v/>
      </c>
      <c r="AE3043" s="151" t="str">
        <f>IF(ISERROR(VLOOKUP($AB3043&amp;#REF!,NOMCAR,7,FALSE))=TRUE,"",VLOOKUP($AB3043&amp;#REF!,NOMCAR,7,FALSE))</f>
        <v/>
      </c>
      <c r="AF3043" s="151" t="str">
        <f>IF(ISERROR(VLOOKUP($AB3043&amp;#REF!,NOMCAR,8,FALSE))=TRUE,"",VLOOKUP($AB3043&amp;#REF!,NOMCAR,8,FALSE))</f>
        <v/>
      </c>
      <c r="AG3043" s="151" t="str">
        <f>IF(ISERROR(VLOOKUP($AB3043&amp;#REF!,NOMCAR,9,FALSE))=TRUE,"",VLOOKUP($AB3043&amp;#REF!,NOMCAR,9,FALSE))</f>
        <v/>
      </c>
      <c r="AH3043" s="151" t="str">
        <f>IF(ISERROR(VLOOKUP($AB3043&amp;#REF!,NOMCAR,10,FALSE))=TRUE,"",VLOOKUP($AB3043&amp;#REF!,NOMCAR,10,FALSE))</f>
        <v/>
      </c>
      <c r="AI3043" s="151" t="str">
        <f>IF(ISERROR(VLOOKUP($AB3043&amp;#REF!,NOMCAR,11,FALSE))=TRUE,"",VLOOKUP($AB3043&amp;#REF!,NOMCAR,11,FALSE))</f>
        <v/>
      </c>
    </row>
    <row r="3044" spans="27:44">
      <c r="AA3044" s="150" t="str">
        <f t="shared" si="6"/>
        <v/>
      </c>
      <c r="AB3044" s="150">
        <v>50</v>
      </c>
      <c r="AC3044" s="150" t="str">
        <f>IF(ISERROR(VLOOKUP($AB3044&amp;#REF!,NOMCAR,5,FALSE))=TRUE,"",VLOOKUP($AB3044&amp;#REF!,NOMCAR,5,FALSE))</f>
        <v/>
      </c>
      <c r="AD3044" s="156" t="str">
        <f>IF(ISERROR(VLOOKUP($AB3044&amp;#REF!,NOMCAR,6,FALSE))=TRUE,"",VLOOKUP($AB3044&amp;#REF!,NOMCAR,6,FALSE))</f>
        <v/>
      </c>
      <c r="AE3044" s="151" t="str">
        <f>IF(ISERROR(VLOOKUP($AB3044&amp;#REF!,NOMCAR,7,FALSE))=TRUE,"",VLOOKUP($AB3044&amp;#REF!,NOMCAR,7,FALSE))</f>
        <v/>
      </c>
      <c r="AF3044" s="151" t="str">
        <f>IF(ISERROR(VLOOKUP($AB3044&amp;#REF!,NOMCAR,8,FALSE))=TRUE,"",VLOOKUP($AB3044&amp;#REF!,NOMCAR,8,FALSE))</f>
        <v/>
      </c>
      <c r="AG3044" s="151" t="str">
        <f>IF(ISERROR(VLOOKUP($AB3044&amp;#REF!,NOMCAR,9,FALSE))=TRUE,"",VLOOKUP($AB3044&amp;#REF!,NOMCAR,9,FALSE))</f>
        <v/>
      </c>
      <c r="AH3044" s="151" t="str">
        <f>IF(ISERROR(VLOOKUP($AB3044&amp;#REF!,NOMCAR,10,FALSE))=TRUE,"",VLOOKUP($AB3044&amp;#REF!,NOMCAR,10,FALSE))</f>
        <v/>
      </c>
      <c r="AI3044" s="151" t="str">
        <f>IF(ISERROR(VLOOKUP($AB3044&amp;#REF!,NOMCAR,11,FALSE))=TRUE,"",VLOOKUP($AB3044&amp;#REF!,NOMCAR,11,FALSE))</f>
        <v/>
      </c>
    </row>
    <row r="3045" spans="27:44">
      <c r="AA3045" s="150" t="str">
        <f t="shared" si="6"/>
        <v/>
      </c>
      <c r="AB3045" s="150">
        <v>51</v>
      </c>
      <c r="AC3045" s="150" t="str">
        <f>IF(ISERROR(VLOOKUP($AB3045&amp;#REF!,NOMCAR,5,FALSE))=TRUE,"",VLOOKUP($AB3045&amp;#REF!,NOMCAR,5,FALSE))</f>
        <v/>
      </c>
      <c r="AD3045" s="156" t="str">
        <f>IF(ISERROR(VLOOKUP($AB3045&amp;#REF!,NOMCAR,6,FALSE))=TRUE,"",VLOOKUP($AB3045&amp;#REF!,NOMCAR,6,FALSE))</f>
        <v/>
      </c>
      <c r="AE3045" s="151" t="str">
        <f>IF(ISERROR(VLOOKUP($AB3045&amp;#REF!,NOMCAR,7,FALSE))=TRUE,"",VLOOKUP($AB3045&amp;#REF!,NOMCAR,7,FALSE))</f>
        <v/>
      </c>
      <c r="AF3045" s="151" t="str">
        <f>IF(ISERROR(VLOOKUP($AB3045&amp;#REF!,NOMCAR,8,FALSE))=TRUE,"",VLOOKUP($AB3045&amp;#REF!,NOMCAR,8,FALSE))</f>
        <v/>
      </c>
      <c r="AG3045" s="151" t="str">
        <f>IF(ISERROR(VLOOKUP($AB3045&amp;#REF!,NOMCAR,9,FALSE))=TRUE,"",VLOOKUP($AB3045&amp;#REF!,NOMCAR,9,FALSE))</f>
        <v/>
      </c>
      <c r="AH3045" s="151" t="str">
        <f>IF(ISERROR(VLOOKUP($AB3045&amp;#REF!,NOMCAR,10,FALSE))=TRUE,"",VLOOKUP($AB3045&amp;#REF!,NOMCAR,10,FALSE))</f>
        <v/>
      </c>
      <c r="AI3045" s="151" t="str">
        <f>IF(ISERROR(VLOOKUP($AB3045&amp;#REF!,NOMCAR,11,FALSE))=TRUE,"",VLOOKUP($AB3045&amp;#REF!,NOMCAR,11,FALSE))</f>
        <v/>
      </c>
    </row>
    <row r="3046" spans="27:44">
      <c r="AA3046" s="150" t="str">
        <f t="shared" si="6"/>
        <v/>
      </c>
      <c r="AB3046" s="150">
        <v>52</v>
      </c>
      <c r="AC3046" s="150" t="str">
        <f>IF(ISERROR(VLOOKUP($AB3046&amp;#REF!,NOMCAR,5,FALSE))=TRUE,"",VLOOKUP($AB3046&amp;#REF!,NOMCAR,5,FALSE))</f>
        <v/>
      </c>
      <c r="AD3046" s="156" t="str">
        <f>IF(ISERROR(VLOOKUP($AB3046&amp;#REF!,NOMCAR,6,FALSE))=TRUE,"",VLOOKUP($AB3046&amp;#REF!,NOMCAR,6,FALSE))</f>
        <v/>
      </c>
      <c r="AE3046" s="151" t="str">
        <f>IF(ISERROR(VLOOKUP($AB3046&amp;#REF!,NOMCAR,7,FALSE))=TRUE,"",VLOOKUP($AB3046&amp;#REF!,NOMCAR,7,FALSE))</f>
        <v/>
      </c>
      <c r="AF3046" s="151" t="str">
        <f>IF(ISERROR(VLOOKUP($AB3046&amp;#REF!,NOMCAR,8,FALSE))=TRUE,"",VLOOKUP($AB3046&amp;#REF!,NOMCAR,8,FALSE))</f>
        <v/>
      </c>
      <c r="AG3046" s="151" t="str">
        <f>IF(ISERROR(VLOOKUP($AB3046&amp;#REF!,NOMCAR,9,FALSE))=TRUE,"",VLOOKUP($AB3046&amp;#REF!,NOMCAR,9,FALSE))</f>
        <v/>
      </c>
      <c r="AH3046" s="151" t="str">
        <f>IF(ISERROR(VLOOKUP($AB3046&amp;#REF!,NOMCAR,10,FALSE))=TRUE,"",VLOOKUP($AB3046&amp;#REF!,NOMCAR,10,FALSE))</f>
        <v/>
      </c>
      <c r="AI3046" s="151" t="str">
        <f>IF(ISERROR(VLOOKUP($AB3046&amp;#REF!,NOMCAR,11,FALSE))=TRUE,"",VLOOKUP($AB3046&amp;#REF!,NOMCAR,11,FALSE))</f>
        <v/>
      </c>
    </row>
  </sheetData>
  <sheetProtection password="94E5" sheet="1" objects="1" scenarios="1" formatColumns="0" selectLockedCells="1"/>
  <mergeCells count="2">
    <mergeCell ref="BA2994:BF2994"/>
    <mergeCell ref="C2:L2"/>
  </mergeCells>
  <conditionalFormatting sqref="AA2995:AI3046 D22:I90 F5:F239 I18:I344 AK2995:AR3041 AT2995:BG3039 J5:J92 C5:I21 D6:D147 C5:C154 K5:K151 D8:L8 L5:M68">
    <cfRule type="cellIs" dxfId="0" priority="13" operator="equal">
      <formula>""</formula>
    </cfRule>
  </conditionalFormatting>
  <printOptions horizontalCentered="1"/>
  <pageMargins left="3.937007874015748E-2" right="3.937007874015748E-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Spinner 10">
              <controlPr defaultSize="0" autoPict="0">
                <anchor moveWithCells="1" sizeWithCells="1">
                  <from>
                    <xdr:col>3</xdr:col>
                    <xdr:colOff>50800</xdr:colOff>
                    <xdr:row>0</xdr:row>
                    <xdr:rowOff>0</xdr:rowOff>
                  </from>
                  <to>
                    <xdr:col>3</xdr:col>
                    <xdr:colOff>247650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Spinner 12">
              <controlPr defaultSize="0" autoPict="0">
                <anchor moveWithCells="1" sizeWithCells="1">
                  <from>
                    <xdr:col>3</xdr:col>
                    <xdr:colOff>88900</xdr:colOff>
                    <xdr:row>0</xdr:row>
                    <xdr:rowOff>0</xdr:rowOff>
                  </from>
                  <to>
                    <xdr:col>3</xdr:col>
                    <xdr:colOff>266700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6" name="Spinner 23">
              <controlPr defaultSize="0" autoPict="0">
                <anchor moveWithCells="1" sizeWithCells="1">
                  <from>
                    <xdr:col>3</xdr:col>
                    <xdr:colOff>57150</xdr:colOff>
                    <xdr:row>0</xdr:row>
                    <xdr:rowOff>0</xdr:rowOff>
                  </from>
                  <to>
                    <xdr:col>3</xdr:col>
                    <xdr:colOff>260350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20</vt:i4>
      </vt:variant>
    </vt:vector>
  </HeadingPairs>
  <TitlesOfParts>
    <vt:vector size="32" baseType="lpstr">
      <vt:lpstr>رئيسية</vt:lpstr>
      <vt:lpstr>branche</vt:lpstr>
      <vt:lpstr>Nomenclature 2018 Tous modes </vt:lpstr>
      <vt:lpstr>nomenclature 2018 révisée</vt:lpstr>
      <vt:lpstr>Répertoire des FQ</vt:lpstr>
      <vt:lpstr>Répertoire FQ</vt:lpstr>
      <vt:lpstr>Répertoire des passerelles</vt:lpstr>
      <vt:lpstr>Répertoire des passerelles (2)</vt:lpstr>
      <vt:lpstr>DIPLOME</vt:lpstr>
      <vt:lpstr>QUALIF</vt:lpstr>
      <vt:lpstr>PASSER</vt:lpstr>
      <vt:lpstr>Liste</vt:lpstr>
      <vt:lpstr>Branche</vt:lpstr>
      <vt:lpstr>BRANCHE2</vt:lpstr>
      <vt:lpstr>branche3</vt:lpstr>
      <vt:lpstr>LIST</vt:lpstr>
      <vt:lpstr>NOMCAR</vt:lpstr>
      <vt:lpstr>NOMCFR</vt:lpstr>
      <vt:lpstr>PASSAR</vt:lpstr>
      <vt:lpstr>PASSFR</vt:lpstr>
      <vt:lpstr>PV</vt:lpstr>
      <vt:lpstr>QUALAR</vt:lpstr>
      <vt:lpstr>QUALFR</vt:lpstr>
      <vt:lpstr>sex</vt:lpstr>
      <vt:lpstr>PASSER!SPECIALITE</vt:lpstr>
      <vt:lpstr>QUALIF!SPECIALITE</vt:lpstr>
      <vt:lpstr>SPECIALITE</vt:lpstr>
      <vt:lpstr>specialite2</vt:lpstr>
      <vt:lpstr>specialite3</vt:lpstr>
      <vt:lpstr>specialite4</vt:lpstr>
      <vt:lpstr>Liste!Zone_d_impression</vt:lpstr>
      <vt:lpstr>'nomenclature 2018 révisée'!Zone_d_impression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2023-05-04T19:05:53Z</dcterms:modified>
</cp:coreProperties>
</file>