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Desktop\Designed experimentation\"/>
    </mc:Choice>
  </mc:AlternateContent>
  <bookViews>
    <workbookView xWindow="0" yWindow="0" windowWidth="28800" windowHeight="12435" activeTab="6"/>
  </bookViews>
  <sheets>
    <sheet name="anova" sheetId="1" r:id="rId1"/>
    <sheet name="anova(solver)" sheetId="6" r:id="rId2"/>
    <sheet name="anova solver" sheetId="5" r:id="rId3"/>
    <sheet name="barlete" sheetId="2" r:id="rId4"/>
    <sheet name="independence" sheetId="3" r:id="rId5"/>
    <sheet name="normality" sheetId="4" r:id="rId6"/>
    <sheet name="SNK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3" l="1"/>
  <c r="H16" i="3"/>
  <c r="J15" i="3"/>
  <c r="H15" i="3"/>
  <c r="G29" i="1" l="1"/>
  <c r="F29" i="1"/>
  <c r="B2" i="7"/>
  <c r="B9" i="7"/>
  <c r="C8" i="7"/>
  <c r="B8" i="7"/>
  <c r="B1" i="7"/>
  <c r="F8" i="7" l="1"/>
  <c r="F9" i="7"/>
  <c r="G8" i="7"/>
  <c r="D18" i="3"/>
  <c r="D30" i="1" l="1"/>
  <c r="D29" i="1"/>
  <c r="E29" i="1" s="1"/>
  <c r="H12" i="1"/>
  <c r="D15" i="4" l="1"/>
  <c r="D2" i="4" l="1"/>
  <c r="D3" i="4"/>
  <c r="D4" i="4"/>
  <c r="D5" i="4"/>
  <c r="D6" i="4"/>
  <c r="D7" i="4"/>
  <c r="D8" i="4"/>
  <c r="D9" i="4"/>
  <c r="D10" i="4"/>
  <c r="D11" i="4"/>
  <c r="D12" i="4"/>
  <c r="D1" i="4"/>
  <c r="C2" i="4"/>
  <c r="C3" i="4"/>
  <c r="C4" i="4"/>
  <c r="C5" i="4"/>
  <c r="C6" i="4"/>
  <c r="C7" i="4"/>
  <c r="C8" i="4"/>
  <c r="C9" i="4"/>
  <c r="C10" i="4"/>
  <c r="C11" i="4"/>
  <c r="C12" i="4"/>
  <c r="C1" i="4"/>
  <c r="E17" i="3"/>
  <c r="D17" i="3"/>
  <c r="D15" i="3"/>
  <c r="E15" i="3"/>
  <c r="C15" i="3"/>
  <c r="E4" i="3"/>
  <c r="E5" i="3"/>
  <c r="E6" i="3"/>
  <c r="E7" i="3"/>
  <c r="E8" i="3"/>
  <c r="E9" i="3"/>
  <c r="E10" i="3"/>
  <c r="E11" i="3"/>
  <c r="E12" i="3"/>
  <c r="E13" i="3"/>
  <c r="E3" i="3"/>
  <c r="D3" i="3"/>
  <c r="D4" i="3"/>
  <c r="D5" i="3"/>
  <c r="D6" i="3"/>
  <c r="D7" i="3"/>
  <c r="D8" i="3"/>
  <c r="D9" i="3"/>
  <c r="D10" i="3"/>
  <c r="D11" i="3"/>
  <c r="D12" i="3"/>
  <c r="D13" i="3"/>
  <c r="D2" i="3"/>
  <c r="C3" i="3"/>
  <c r="C4" i="3"/>
  <c r="C5" i="3"/>
  <c r="C6" i="3"/>
  <c r="C7" i="3"/>
  <c r="C8" i="3"/>
  <c r="C9" i="3"/>
  <c r="C10" i="3"/>
  <c r="C11" i="3"/>
  <c r="C12" i="3"/>
  <c r="C13" i="3"/>
  <c r="C2" i="3"/>
  <c r="B4" i="3"/>
  <c r="B5" i="3"/>
  <c r="B6" i="3"/>
  <c r="B7" i="3"/>
  <c r="B8" i="3"/>
  <c r="B9" i="3"/>
  <c r="B10" i="3"/>
  <c r="B11" i="3"/>
  <c r="B12" i="3"/>
  <c r="B13" i="3"/>
  <c r="B3" i="3"/>
  <c r="C8" i="2" l="1"/>
  <c r="E6" i="2"/>
  <c r="C6" i="2"/>
  <c r="D6" i="2"/>
  <c r="B6" i="2"/>
  <c r="E30" i="1"/>
  <c r="E31" i="1"/>
  <c r="D32" i="1"/>
  <c r="D31" i="1"/>
  <c r="J24" i="1"/>
  <c r="J23" i="1"/>
  <c r="J22" i="1"/>
  <c r="J21" i="1"/>
  <c r="J20" i="1"/>
  <c r="I23" i="1"/>
  <c r="I22" i="1"/>
  <c r="I21" i="1"/>
  <c r="I20" i="1"/>
  <c r="H22" i="1"/>
  <c r="H23" i="1"/>
  <c r="H21" i="1"/>
  <c r="H20" i="1"/>
  <c r="D24" i="1"/>
  <c r="D21" i="1"/>
  <c r="D22" i="1"/>
  <c r="D23" i="1"/>
  <c r="D20" i="1"/>
  <c r="C21" i="1"/>
  <c r="C22" i="1"/>
  <c r="C23" i="1"/>
  <c r="B21" i="1"/>
  <c r="B22" i="1"/>
  <c r="B23" i="1"/>
  <c r="C20" i="1"/>
  <c r="B20" i="1"/>
  <c r="J16" i="1"/>
  <c r="I15" i="1"/>
  <c r="J15" i="1"/>
  <c r="I14" i="1"/>
  <c r="J14" i="1"/>
  <c r="I13" i="1"/>
  <c r="J13" i="1"/>
  <c r="H15" i="1"/>
  <c r="H14" i="1"/>
  <c r="H13" i="1"/>
  <c r="I12" i="1"/>
  <c r="J12" i="1"/>
  <c r="D16" i="1"/>
  <c r="D13" i="1"/>
  <c r="D14" i="1"/>
  <c r="D15" i="1"/>
  <c r="C13" i="1"/>
  <c r="C14" i="1"/>
  <c r="C15" i="1"/>
  <c r="C12" i="1"/>
  <c r="D12" i="1"/>
  <c r="B13" i="1"/>
  <c r="B14" i="1"/>
  <c r="B15" i="1"/>
  <c r="B12" i="1"/>
  <c r="E7" i="1"/>
  <c r="E6" i="1"/>
  <c r="F6" i="1"/>
  <c r="F3" i="1"/>
  <c r="F4" i="1"/>
  <c r="F5" i="1"/>
  <c r="F2" i="1"/>
  <c r="E3" i="1"/>
  <c r="E4" i="1"/>
  <c r="E5" i="1"/>
  <c r="E2" i="1"/>
  <c r="C8" i="1"/>
  <c r="D8" i="1"/>
  <c r="C7" i="1"/>
  <c r="D7" i="1"/>
  <c r="C6" i="1"/>
  <c r="D6" i="1"/>
  <c r="B8" i="1"/>
  <c r="B7" i="1"/>
  <c r="B6" i="1"/>
</calcChain>
</file>

<file path=xl/sharedStrings.xml><?xml version="1.0" encoding="utf-8"?>
<sst xmlns="http://schemas.openxmlformats.org/spreadsheetml/2006/main" count="120" uniqueCount="58">
  <si>
    <t>White</t>
  </si>
  <si>
    <t>Black</t>
  </si>
  <si>
    <t>Asian</t>
  </si>
  <si>
    <t>Hispanic</t>
  </si>
  <si>
    <t>No dia</t>
  </si>
  <si>
    <t>0-10 Y</t>
  </si>
  <si>
    <t>&gt;10 Y</t>
  </si>
  <si>
    <t>Total</t>
  </si>
  <si>
    <t>SS</t>
  </si>
  <si>
    <t>Average</t>
  </si>
  <si>
    <t>total</t>
  </si>
  <si>
    <t>average</t>
  </si>
  <si>
    <t>SS total</t>
  </si>
  <si>
    <t>SS error</t>
  </si>
  <si>
    <t>error</t>
  </si>
  <si>
    <t>df</t>
  </si>
  <si>
    <t>MS</t>
  </si>
  <si>
    <t>f test</t>
  </si>
  <si>
    <t>range</t>
  </si>
  <si>
    <t>D4Rbar</t>
  </si>
  <si>
    <t>Since all ranges are below D4Rbar value. Homogeneity of variance can be assumed.</t>
  </si>
  <si>
    <r>
      <t>e</t>
    </r>
    <r>
      <rPr>
        <sz val="8"/>
        <color indexed="8"/>
        <rFont val="Calibri"/>
        <family val="2"/>
      </rPr>
      <t>i</t>
    </r>
  </si>
  <si>
    <r>
      <t>e</t>
    </r>
    <r>
      <rPr>
        <sz val="8"/>
        <color indexed="8"/>
        <rFont val="Calibri"/>
        <family val="2"/>
      </rPr>
      <t>i-1</t>
    </r>
  </si>
  <si>
    <r>
      <t>e</t>
    </r>
    <r>
      <rPr>
        <sz val="8"/>
        <color indexed="8"/>
        <rFont val="Calibri"/>
        <family val="2"/>
      </rPr>
      <t>ix</t>
    </r>
    <r>
      <rPr>
        <sz val="11"/>
        <color indexed="8"/>
        <rFont val="Calibri"/>
        <family val="2"/>
      </rPr>
      <t>*e</t>
    </r>
    <r>
      <rPr>
        <sz val="8"/>
        <color indexed="8"/>
        <rFont val="Calibri"/>
        <family val="2"/>
      </rPr>
      <t>i-j</t>
    </r>
  </si>
  <si>
    <r>
      <t>e</t>
    </r>
    <r>
      <rPr>
        <sz val="8"/>
        <color indexed="8"/>
        <rFont val="Calibri"/>
        <family val="2"/>
      </rPr>
      <t>ij</t>
    </r>
    <r>
      <rPr>
        <vertAlign val="superscript"/>
        <sz val="8"/>
        <color indexed="8"/>
        <rFont val="Calibri"/>
        <family val="2"/>
      </rPr>
      <t>2</t>
    </r>
  </si>
  <si>
    <r>
      <t>(e</t>
    </r>
    <r>
      <rPr>
        <sz val="8"/>
        <color indexed="8"/>
        <rFont val="Calibri"/>
        <family val="2"/>
      </rPr>
      <t>i</t>
    </r>
    <r>
      <rPr>
        <sz val="11"/>
        <color indexed="8"/>
        <rFont val="Calibri"/>
        <family val="2"/>
      </rPr>
      <t>-e</t>
    </r>
    <r>
      <rPr>
        <sz val="8"/>
        <color indexed="8"/>
        <rFont val="Calibri"/>
        <family val="2"/>
      </rPr>
      <t>i-1)</t>
    </r>
    <r>
      <rPr>
        <vertAlign val="superscript"/>
        <sz val="8"/>
        <color indexed="8"/>
        <rFont val="Calibri"/>
        <family val="2"/>
      </rPr>
      <t>2</t>
    </r>
  </si>
  <si>
    <t>r1</t>
  </si>
  <si>
    <t>DW</t>
  </si>
  <si>
    <t>Anova: Two-Factor Without Replication</t>
  </si>
  <si>
    <t>SUMMARY</t>
  </si>
  <si>
    <t>Count</t>
  </si>
  <si>
    <t>Sum</t>
  </si>
  <si>
    <t>Variance</t>
  </si>
  <si>
    <t>ANOVA</t>
  </si>
  <si>
    <t>Source of Variation</t>
  </si>
  <si>
    <t>F</t>
  </si>
  <si>
    <t>P-value</t>
  </si>
  <si>
    <t>F crit</t>
  </si>
  <si>
    <t>Rows</t>
  </si>
  <si>
    <t>Columns</t>
  </si>
  <si>
    <t>Error</t>
  </si>
  <si>
    <t>SS row</t>
  </si>
  <si>
    <t>SS col</t>
  </si>
  <si>
    <t>row/ethnicity</t>
  </si>
  <si>
    <t>column/diabetes</t>
  </si>
  <si>
    <t>Since the absolute correlation (0.262) is lesser than 0.56 and DW (1.08) is greater than 017. Therefore Normality can be assumed.</t>
  </si>
  <si>
    <t>Scale</t>
  </si>
  <si>
    <t>p=3</t>
  </si>
  <si>
    <t>p=2</t>
  </si>
  <si>
    <t>A 76.83</t>
  </si>
  <si>
    <t>B 85.77</t>
  </si>
  <si>
    <t>C 81.8</t>
  </si>
  <si>
    <t>Difference</t>
  </si>
  <si>
    <t>Yardstick</t>
  </si>
  <si>
    <t>Since the difference is less than the yardstick, there is no significant differences between the means.</t>
  </si>
  <si>
    <t>p value</t>
  </si>
  <si>
    <t>&lt;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</si>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</sst>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</font>
    <font>
      <vertAlign val="superscript"/>
      <sz val="8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NumberFormat="1" applyFont="1" applyFill="1" applyBorder="1" applyAlignment="1" applyProtection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2" fillId="0" borderId="0" xfId="0" applyNumberFormat="1" applyFont="1" applyFill="1" applyBorder="1" applyAlignment="1" applyProtection="1"/>
    <xf numFmtId="0" fontId="0" fillId="0" borderId="4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normality!$D$1:$D$12</c:f>
              <c:numCache>
                <c:formatCode>General</c:formatCode>
                <c:ptCount val="12"/>
                <c:pt idx="0">
                  <c:v>-1.7316643961222451</c:v>
                </c:pt>
                <c:pt idx="1">
                  <c:v>-1.1503493803760083</c:v>
                </c:pt>
                <c:pt idx="2">
                  <c:v>-0.81221780149991241</c:v>
                </c:pt>
                <c:pt idx="3">
                  <c:v>-0.54852228269809788</c:v>
                </c:pt>
                <c:pt idx="4">
                  <c:v>-0.3186393639643752</c:v>
                </c:pt>
                <c:pt idx="5">
                  <c:v>-0.10463345561407539</c:v>
                </c:pt>
                <c:pt idx="6">
                  <c:v>0.10463345561407525</c:v>
                </c:pt>
                <c:pt idx="7">
                  <c:v>0.3186393639643752</c:v>
                </c:pt>
                <c:pt idx="8">
                  <c:v>0.54852228269809822</c:v>
                </c:pt>
                <c:pt idx="9">
                  <c:v>0.81221780149991241</c:v>
                </c:pt>
                <c:pt idx="10">
                  <c:v>1.1503493803760083</c:v>
                </c:pt>
                <c:pt idx="11">
                  <c:v>1.7316643961222455</c:v>
                </c:pt>
              </c:numCache>
            </c:numRef>
          </c:xVal>
          <c:yVal>
            <c:numRef>
              <c:f>normality!$E$1:$E$12</c:f>
              <c:numCache>
                <c:formatCode>General</c:formatCode>
                <c:ptCount val="12"/>
                <c:pt idx="0">
                  <c:v>67.16</c:v>
                </c:pt>
                <c:pt idx="1">
                  <c:v>70.36</c:v>
                </c:pt>
                <c:pt idx="2">
                  <c:v>71.86</c:v>
                </c:pt>
                <c:pt idx="3">
                  <c:v>77.66</c:v>
                </c:pt>
                <c:pt idx="4">
                  <c:v>80.180000000000007</c:v>
                </c:pt>
                <c:pt idx="5">
                  <c:v>80.25</c:v>
                </c:pt>
                <c:pt idx="6">
                  <c:v>82.25</c:v>
                </c:pt>
                <c:pt idx="7">
                  <c:v>84.23</c:v>
                </c:pt>
                <c:pt idx="8">
                  <c:v>88.21</c:v>
                </c:pt>
                <c:pt idx="9">
                  <c:v>88.46</c:v>
                </c:pt>
                <c:pt idx="10">
                  <c:v>92.41</c:v>
                </c:pt>
                <c:pt idx="11">
                  <c:v>94.57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81432"/>
        <c:axId val="579081824"/>
      </c:scatterChart>
      <c:valAx>
        <c:axId val="57908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1824"/>
        <c:crosses val="autoZero"/>
        <c:crossBetween val="midCat"/>
      </c:valAx>
      <c:valAx>
        <c:axId val="5790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109537</xdr:rowOff>
    </xdr:from>
    <xdr:to>
      <xdr:col>14</xdr:col>
      <xdr:colOff>419100</xdr:colOff>
      <xdr:row>14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22" workbookViewId="0">
      <selection activeCell="B28" sqref="B28:G32"/>
    </sheetView>
  </sheetViews>
  <sheetFormatPr defaultRowHeight="15" x14ac:dyDescent="0.25"/>
  <sheetData>
    <row r="1" spans="1:10" x14ac:dyDescent="0.25">
      <c r="A1" s="2"/>
      <c r="B1" s="2" t="s">
        <v>4</v>
      </c>
      <c r="C1" s="2" t="s">
        <v>5</v>
      </c>
      <c r="D1" s="2" t="s">
        <v>6</v>
      </c>
      <c r="E1" s="1" t="s">
        <v>10</v>
      </c>
      <c r="F1" s="1" t="s">
        <v>11</v>
      </c>
    </row>
    <row r="2" spans="1:10" x14ac:dyDescent="0.25">
      <c r="A2" s="2" t="s">
        <v>0</v>
      </c>
      <c r="B2" s="2">
        <v>80.25</v>
      </c>
      <c r="C2" s="2">
        <v>94.57</v>
      </c>
      <c r="D2" s="2">
        <v>88.21</v>
      </c>
      <c r="E2">
        <f>SUM(B2:D2)</f>
        <v>263.02999999999997</v>
      </c>
      <c r="F2">
        <f>AVERAGE(B2:D2)</f>
        <v>87.676666666666662</v>
      </c>
    </row>
    <row r="3" spans="1:10" x14ac:dyDescent="0.25">
      <c r="A3" s="2" t="s">
        <v>1</v>
      </c>
      <c r="B3" s="2">
        <v>82.25</v>
      </c>
      <c r="C3" s="2">
        <v>92.41</v>
      </c>
      <c r="D3" s="2">
        <v>88.46</v>
      </c>
      <c r="E3">
        <f t="shared" ref="E3:E5" si="0">SUM(B3:D3)</f>
        <v>263.12</v>
      </c>
      <c r="F3">
        <f t="shared" ref="F3:F5" si="1">AVERAGE(B3:D3)</f>
        <v>87.706666666666663</v>
      </c>
    </row>
    <row r="4" spans="1:10" x14ac:dyDescent="0.25">
      <c r="A4" s="2" t="s">
        <v>2</v>
      </c>
      <c r="B4" s="2">
        <v>67.16</v>
      </c>
      <c r="C4" s="2">
        <v>71.86</v>
      </c>
      <c r="D4" s="2">
        <v>70.36</v>
      </c>
      <c r="E4">
        <f t="shared" si="0"/>
        <v>209.38</v>
      </c>
      <c r="F4">
        <f t="shared" si="1"/>
        <v>69.793333333333337</v>
      </c>
    </row>
    <row r="5" spans="1:10" x14ac:dyDescent="0.25">
      <c r="A5" s="2" t="s">
        <v>3</v>
      </c>
      <c r="B5" s="2">
        <v>77.66</v>
      </c>
      <c r="C5" s="2">
        <v>84.23</v>
      </c>
      <c r="D5" s="2">
        <v>80.180000000000007</v>
      </c>
      <c r="E5">
        <f t="shared" si="0"/>
        <v>242.07</v>
      </c>
      <c r="F5">
        <f t="shared" si="1"/>
        <v>80.69</v>
      </c>
    </row>
    <row r="6" spans="1:10" x14ac:dyDescent="0.25">
      <c r="A6" s="1" t="s">
        <v>7</v>
      </c>
      <c r="B6">
        <f>SUM(B2:B5)</f>
        <v>307.32</v>
      </c>
      <c r="C6">
        <f t="shared" ref="C6:D6" si="2">SUM(C2:C5)</f>
        <v>343.07</v>
      </c>
      <c r="D6">
        <f t="shared" si="2"/>
        <v>327.20999999999998</v>
      </c>
      <c r="E6" s="1">
        <f>SUM(E2:E5)</f>
        <v>977.59999999999991</v>
      </c>
      <c r="F6" s="1">
        <f>AVERAGE(F2:F5)</f>
        <v>81.466666666666669</v>
      </c>
    </row>
    <row r="7" spans="1:10" x14ac:dyDescent="0.25">
      <c r="A7" s="1" t="s">
        <v>8</v>
      </c>
      <c r="B7">
        <f>SUMSQ(B2:B5)</f>
        <v>23746.6662</v>
      </c>
      <c r="C7">
        <f t="shared" ref="C7:D7" si="3">SUMSQ(C2:C5)</f>
        <v>29741.645500000002</v>
      </c>
      <c r="D7">
        <f t="shared" si="3"/>
        <v>26985.537700000001</v>
      </c>
      <c r="E7" s="1">
        <f>SUM(B7:D7)</f>
        <v>80473.849400000006</v>
      </c>
    </row>
    <row r="8" spans="1:10" x14ac:dyDescent="0.25">
      <c r="A8" s="1" t="s">
        <v>9</v>
      </c>
      <c r="B8">
        <f>AVERAGE(B2:B5)</f>
        <v>76.83</v>
      </c>
      <c r="C8">
        <f t="shared" ref="C8:D8" si="4">AVERAGE(C2:C5)</f>
        <v>85.767499999999998</v>
      </c>
      <c r="D8">
        <f t="shared" si="4"/>
        <v>81.802499999999995</v>
      </c>
    </row>
    <row r="11" spans="1:10" x14ac:dyDescent="0.25">
      <c r="A11" s="2"/>
      <c r="B11" s="2" t="s">
        <v>4</v>
      </c>
      <c r="C11" s="2" t="s">
        <v>5</v>
      </c>
      <c r="D11" s="2" t="s">
        <v>6</v>
      </c>
      <c r="G11" s="2"/>
      <c r="H11" s="2" t="s">
        <v>4</v>
      </c>
      <c r="I11" s="2" t="s">
        <v>5</v>
      </c>
      <c r="J11" s="2" t="s">
        <v>6</v>
      </c>
    </row>
    <row r="12" spans="1:10" x14ac:dyDescent="0.25">
      <c r="A12" s="2" t="s">
        <v>0</v>
      </c>
      <c r="B12" s="2">
        <f>(B2-$F$6)^2</f>
        <v>1.4802777777777825</v>
      </c>
      <c r="C12" s="2">
        <f t="shared" ref="C12:D12" si="5">(C2-$F$6)^2</f>
        <v>171.69734444444421</v>
      </c>
      <c r="D12" s="2">
        <f t="shared" si="5"/>
        <v>45.472544444444331</v>
      </c>
      <c r="G12" s="2" t="s">
        <v>0</v>
      </c>
      <c r="H12" s="2">
        <f>($F$2-$F$6)^2</f>
        <v>38.564099999999925</v>
      </c>
      <c r="I12" s="2">
        <f t="shared" ref="I12:J12" si="6">($F$2-$F$6)^2</f>
        <v>38.564099999999925</v>
      </c>
      <c r="J12" s="2">
        <f t="shared" si="6"/>
        <v>38.564099999999925</v>
      </c>
    </row>
    <row r="13" spans="1:10" x14ac:dyDescent="0.25">
      <c r="A13" s="2" t="s">
        <v>1</v>
      </c>
      <c r="B13" s="2">
        <f t="shared" ref="B13:D15" si="7">(B3-$F$6)^2</f>
        <v>0.61361111111110811</v>
      </c>
      <c r="C13" s="2">
        <f t="shared" si="7"/>
        <v>119.75654444444433</v>
      </c>
      <c r="D13" s="2">
        <f t="shared" si="7"/>
        <v>48.906711111110994</v>
      </c>
      <c r="G13" s="2" t="s">
        <v>1</v>
      </c>
      <c r="H13" s="2">
        <f>($F$3-$F$6)^2</f>
        <v>38.937599999999939</v>
      </c>
      <c r="I13" s="2">
        <f t="shared" ref="I13:J13" si="8">($F$3-$F$6)^2</f>
        <v>38.937599999999939</v>
      </c>
      <c r="J13" s="2">
        <f t="shared" si="8"/>
        <v>38.937599999999939</v>
      </c>
    </row>
    <row r="14" spans="1:10" x14ac:dyDescent="0.25">
      <c r="A14" s="2" t="s">
        <v>2</v>
      </c>
      <c r="B14" s="2">
        <f t="shared" si="7"/>
        <v>204.68071111111126</v>
      </c>
      <c r="C14" s="2">
        <f t="shared" si="7"/>
        <v>92.288044444444495</v>
      </c>
      <c r="D14" s="2">
        <f t="shared" si="7"/>
        <v>123.3580444444445</v>
      </c>
      <c r="G14" s="2" t="s">
        <v>2</v>
      </c>
      <c r="H14" s="2">
        <f>($F$4-$F$6)^2</f>
        <v>136.26671111111108</v>
      </c>
      <c r="I14" s="2">
        <f t="shared" ref="I14:J14" si="9">($F$4-$F$6)^2</f>
        <v>136.26671111111108</v>
      </c>
      <c r="J14" s="2">
        <f t="shared" si="9"/>
        <v>136.26671111111108</v>
      </c>
    </row>
    <row r="15" spans="1:10" x14ac:dyDescent="0.25">
      <c r="A15" s="2" t="s">
        <v>3</v>
      </c>
      <c r="B15" s="2">
        <f t="shared" si="7"/>
        <v>14.490711111111152</v>
      </c>
      <c r="C15" s="2">
        <f t="shared" si="7"/>
        <v>7.6360111111111229</v>
      </c>
      <c r="D15" s="2">
        <f t="shared" si="7"/>
        <v>1.6555111111110985</v>
      </c>
      <c r="G15" s="2" t="s">
        <v>3</v>
      </c>
      <c r="H15" s="2">
        <f>($F$5-$F$6)^2</f>
        <v>0.60321111111111758</v>
      </c>
      <c r="I15" s="2">
        <f t="shared" ref="I15:J15" si="10">($F$5-$F$6)^2</f>
        <v>0.60321111111111758</v>
      </c>
      <c r="J15" s="2">
        <f t="shared" si="10"/>
        <v>0.60321111111111758</v>
      </c>
    </row>
    <row r="16" spans="1:10" x14ac:dyDescent="0.25">
      <c r="C16" t="s">
        <v>12</v>
      </c>
      <c r="D16" s="1">
        <f>SUM(B12:D15)</f>
        <v>832.03606666666644</v>
      </c>
      <c r="I16" t="s">
        <v>41</v>
      </c>
      <c r="J16" s="1">
        <f>SUM(H12:J15)</f>
        <v>643.11486666666622</v>
      </c>
    </row>
    <row r="19" spans="1:10" x14ac:dyDescent="0.25">
      <c r="A19" s="2"/>
      <c r="B19" s="2" t="s">
        <v>4</v>
      </c>
      <c r="C19" s="2" t="s">
        <v>5</v>
      </c>
      <c r="D19" s="2" t="s">
        <v>6</v>
      </c>
      <c r="G19" s="2"/>
      <c r="H19" s="2" t="s">
        <v>4</v>
      </c>
      <c r="I19" s="2" t="s">
        <v>5</v>
      </c>
      <c r="J19" s="2" t="s">
        <v>6</v>
      </c>
    </row>
    <row r="20" spans="1:10" x14ac:dyDescent="0.25">
      <c r="A20" s="2" t="s">
        <v>0</v>
      </c>
      <c r="B20" s="2">
        <f>($B$8-$F$6)^2</f>
        <v>21.498677777777811</v>
      </c>
      <c r="C20" s="2">
        <f>($C$8-$F$6)^2</f>
        <v>18.497167361111082</v>
      </c>
      <c r="D20" s="2">
        <f>($D$8-$F$6)^2</f>
        <v>0.11278402777777306</v>
      </c>
      <c r="G20" s="2" t="s">
        <v>0</v>
      </c>
      <c r="H20" s="2">
        <f>(B2-F2-B$8+$F$6)^2</f>
        <v>7.7840999999999552</v>
      </c>
      <c r="I20" s="2">
        <f>(C2-$F2-C$8+F$6)^2</f>
        <v>6.7210562500000055</v>
      </c>
      <c r="J20" s="2">
        <f>(D2-$F2-D$8+$F$6)^2</f>
        <v>3.9006250000002018E-2</v>
      </c>
    </row>
    <row r="21" spans="1:10" x14ac:dyDescent="0.25">
      <c r="A21" s="2" t="s">
        <v>1</v>
      </c>
      <c r="B21" s="2">
        <f t="shared" ref="B21:B23" si="11">($B$8-$F$6)^2</f>
        <v>21.498677777777811</v>
      </c>
      <c r="C21" s="2">
        <f t="shared" ref="C21:C23" si="12">($C$8-$F$6)^2</f>
        <v>18.497167361111082</v>
      </c>
      <c r="D21" s="2">
        <f t="shared" ref="D21:D23" si="13">($D$8-$F$6)^2</f>
        <v>0.11278402777777306</v>
      </c>
      <c r="G21" s="2" t="s">
        <v>1</v>
      </c>
      <c r="H21" s="2">
        <f>(B3-F3-B$8+$F$6)^2</f>
        <v>0.67239999999998878</v>
      </c>
      <c r="I21" s="2">
        <f>(C3-$F3-C$8+F$6)^2</f>
        <v>0.16200625000000274</v>
      </c>
      <c r="J21" s="2">
        <f>(D3-$F3-D$8+$F$6)^2</f>
        <v>0.17430625000000333</v>
      </c>
    </row>
    <row r="22" spans="1:10" x14ac:dyDescent="0.25">
      <c r="A22" s="2" t="s">
        <v>2</v>
      </c>
      <c r="B22" s="2">
        <f t="shared" si="11"/>
        <v>21.498677777777811</v>
      </c>
      <c r="C22" s="2">
        <f t="shared" si="12"/>
        <v>18.497167361111082</v>
      </c>
      <c r="D22" s="2">
        <f t="shared" si="13"/>
        <v>0.11278402777777306</v>
      </c>
      <c r="G22" s="2" t="s">
        <v>2</v>
      </c>
      <c r="H22" s="2">
        <f>(B4-F4-B$8+$F$6)^2</f>
        <v>4.0133444444444324</v>
      </c>
      <c r="I22" s="2">
        <f>(C4-$F4-C$8+F$6)^2</f>
        <v>4.9915006944444453</v>
      </c>
      <c r="J22" s="2">
        <f>(D4-$F4-D$8+$F$6)^2</f>
        <v>5.3284027777779262E-2</v>
      </c>
    </row>
    <row r="23" spans="1:10" x14ac:dyDescent="0.25">
      <c r="A23" s="2" t="s">
        <v>3</v>
      </c>
      <c r="B23" s="2">
        <f t="shared" si="11"/>
        <v>21.498677777777811</v>
      </c>
      <c r="C23" s="2">
        <f t="shared" si="12"/>
        <v>18.497167361111082</v>
      </c>
      <c r="D23" s="2">
        <f t="shared" si="13"/>
        <v>0.11278402777777306</v>
      </c>
      <c r="G23" s="2" t="s">
        <v>3</v>
      </c>
      <c r="H23" s="2">
        <f>(B5-F5-B$8+$F$6)^2</f>
        <v>2.5813777777777855</v>
      </c>
      <c r="I23" s="2">
        <f>(C5-$F5-C$8+F$6)^2</f>
        <v>0.57886736111109616</v>
      </c>
      <c r="J23" s="2">
        <f>(D5-$F5-D$8+$F$6)^2</f>
        <v>0.71543402777775056</v>
      </c>
    </row>
    <row r="24" spans="1:10" x14ac:dyDescent="0.25">
      <c r="C24" t="s">
        <v>42</v>
      </c>
      <c r="D24" s="1">
        <f>SUM(B20:D23)</f>
        <v>160.43451666666667</v>
      </c>
      <c r="I24" t="s">
        <v>13</v>
      </c>
      <c r="J24" s="1">
        <f>SUM(H20:J23)</f>
        <v>28.486683333333243</v>
      </c>
    </row>
    <row r="28" spans="1:10" x14ac:dyDescent="0.25">
      <c r="B28" s="2"/>
      <c r="C28" s="2" t="s">
        <v>15</v>
      </c>
      <c r="D28" s="2" t="s">
        <v>8</v>
      </c>
      <c r="E28" s="2" t="s">
        <v>16</v>
      </c>
      <c r="F28" s="2" t="s">
        <v>17</v>
      </c>
      <c r="G28" s="10" t="s">
        <v>55</v>
      </c>
      <c r="H28" s="9"/>
    </row>
    <row r="29" spans="1:10" x14ac:dyDescent="0.25">
      <c r="B29" s="2" t="s">
        <v>43</v>
      </c>
      <c r="C29" s="2">
        <v>3</v>
      </c>
      <c r="D29" s="2">
        <f>J16</f>
        <v>643.11486666666622</v>
      </c>
      <c r="E29" s="2">
        <f>D29/C29</f>
        <v>214.37162222222207</v>
      </c>
      <c r="F29" s="3">
        <f>E29/E31</f>
        <v>45.151965157989132</v>
      </c>
      <c r="G29" s="2">
        <f>FDIST(F29,C29,C31)</f>
        <v>1.6425348863250818E-4</v>
      </c>
    </row>
    <row r="30" spans="1:10" x14ac:dyDescent="0.25">
      <c r="B30" s="2" t="s">
        <v>44</v>
      </c>
      <c r="C30" s="2">
        <v>2</v>
      </c>
      <c r="D30" s="2">
        <f>D24</f>
        <v>160.43451666666667</v>
      </c>
      <c r="E30" s="2">
        <f t="shared" ref="E30:E31" si="14">D30/C30</f>
        <v>80.217258333333334</v>
      </c>
      <c r="F30" s="2"/>
      <c r="G30" s="2"/>
    </row>
    <row r="31" spans="1:10" x14ac:dyDescent="0.25">
      <c r="B31" s="2" t="s">
        <v>14</v>
      </c>
      <c r="C31" s="2">
        <v>6</v>
      </c>
      <c r="D31" s="2">
        <f>J24</f>
        <v>28.486683333333243</v>
      </c>
      <c r="E31" s="2">
        <f t="shared" si="14"/>
        <v>4.7477805555555408</v>
      </c>
      <c r="F31" s="2"/>
      <c r="G31" s="2"/>
    </row>
    <row r="32" spans="1:10" x14ac:dyDescent="0.25">
      <c r="B32" s="2" t="s">
        <v>10</v>
      </c>
      <c r="C32" s="2">
        <v>11</v>
      </c>
      <c r="D32" s="2">
        <f>D16</f>
        <v>832.03606666666644</v>
      </c>
      <c r="E32" s="2"/>
      <c r="F32" s="2"/>
      <c r="G32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1" sqref="I1"/>
    </sheetView>
  </sheetViews>
  <sheetFormatPr defaultRowHeight="15" x14ac:dyDescent="0.25"/>
  <cols>
    <col min="1" max="1" width="36.42578125" bestFit="1" customWidth="1"/>
  </cols>
  <sheetData>
    <row r="1" spans="1:7" x14ac:dyDescent="0.25">
      <c r="A1" t="s">
        <v>28</v>
      </c>
    </row>
    <row r="2" spans="1:7" ht="15.75" thickBot="1" x14ac:dyDescent="0.3"/>
    <row r="3" spans="1:7" x14ac:dyDescent="0.25">
      <c r="A3" s="7" t="s">
        <v>29</v>
      </c>
      <c r="B3" s="7" t="s">
        <v>30</v>
      </c>
      <c r="C3" s="7" t="s">
        <v>31</v>
      </c>
      <c r="D3" s="7" t="s">
        <v>9</v>
      </c>
      <c r="E3" s="7" t="s">
        <v>32</v>
      </c>
    </row>
    <row r="4" spans="1:7" x14ac:dyDescent="0.25">
      <c r="A4" s="5" t="s">
        <v>0</v>
      </c>
      <c r="B4" s="5">
        <v>3</v>
      </c>
      <c r="C4" s="5">
        <v>263.02999999999997</v>
      </c>
      <c r="D4" s="5">
        <v>87.676666666666662</v>
      </c>
      <c r="E4" s="5">
        <v>51.478933333333288</v>
      </c>
    </row>
    <row r="5" spans="1:7" x14ac:dyDescent="0.25">
      <c r="A5" s="5" t="s">
        <v>1</v>
      </c>
      <c r="B5" s="5">
        <v>3</v>
      </c>
      <c r="C5" s="5">
        <v>263.12</v>
      </c>
      <c r="D5" s="5">
        <v>87.706666666666663</v>
      </c>
      <c r="E5" s="5">
        <v>26.232033333333316</v>
      </c>
    </row>
    <row r="6" spans="1:7" x14ac:dyDescent="0.25">
      <c r="A6" s="5" t="s">
        <v>2</v>
      </c>
      <c r="B6" s="5">
        <v>3</v>
      </c>
      <c r="C6" s="5">
        <v>209.38</v>
      </c>
      <c r="D6" s="5">
        <v>69.793333333333337</v>
      </c>
      <c r="E6" s="5">
        <v>5.7633333333333407</v>
      </c>
    </row>
    <row r="7" spans="1:7" x14ac:dyDescent="0.25">
      <c r="A7" s="5" t="s">
        <v>3</v>
      </c>
      <c r="B7" s="5">
        <v>3</v>
      </c>
      <c r="C7" s="5">
        <v>242.07</v>
      </c>
      <c r="D7" s="5">
        <v>80.69</v>
      </c>
      <c r="E7" s="5">
        <v>10.986300000000019</v>
      </c>
    </row>
    <row r="8" spans="1:7" x14ac:dyDescent="0.25">
      <c r="A8" s="5"/>
      <c r="B8" s="5"/>
      <c r="C8" s="5"/>
      <c r="D8" s="5"/>
      <c r="E8" s="5"/>
    </row>
    <row r="9" spans="1:7" x14ac:dyDescent="0.25">
      <c r="A9" s="5" t="s">
        <v>4</v>
      </c>
      <c r="B9" s="5">
        <v>4</v>
      </c>
      <c r="C9" s="5">
        <v>307.32</v>
      </c>
      <c r="D9" s="5">
        <v>76.83</v>
      </c>
      <c r="E9" s="5">
        <v>45.090200000000017</v>
      </c>
    </row>
    <row r="10" spans="1:7" x14ac:dyDescent="0.25">
      <c r="A10" s="5" t="s">
        <v>5</v>
      </c>
      <c r="B10" s="5">
        <v>4</v>
      </c>
      <c r="C10" s="5">
        <v>343.07</v>
      </c>
      <c r="D10" s="5">
        <v>85.767499999999998</v>
      </c>
      <c r="E10" s="5">
        <v>105.79642500000166</v>
      </c>
    </row>
    <row r="11" spans="1:7" ht="15.75" thickBot="1" x14ac:dyDescent="0.3">
      <c r="A11" s="6" t="s">
        <v>6</v>
      </c>
      <c r="B11" s="6">
        <v>4</v>
      </c>
      <c r="C11" s="6">
        <v>327.20999999999998</v>
      </c>
      <c r="D11" s="6">
        <v>81.802499999999995</v>
      </c>
      <c r="E11" s="6">
        <v>72.980558333333263</v>
      </c>
    </row>
    <row r="14" spans="1:7" ht="15.75" thickBot="1" x14ac:dyDescent="0.3">
      <c r="A14" t="s">
        <v>33</v>
      </c>
    </row>
    <row r="15" spans="1:7" x14ac:dyDescent="0.25">
      <c r="A15" s="7" t="s">
        <v>34</v>
      </c>
      <c r="B15" s="7" t="s">
        <v>8</v>
      </c>
      <c r="C15" s="7" t="s">
        <v>15</v>
      </c>
      <c r="D15" s="7" t="s">
        <v>16</v>
      </c>
      <c r="E15" s="7" t="s">
        <v>35</v>
      </c>
      <c r="F15" s="7" t="s">
        <v>36</v>
      </c>
      <c r="G15" s="7" t="s">
        <v>37</v>
      </c>
    </row>
    <row r="16" spans="1:7" x14ac:dyDescent="0.25">
      <c r="A16" s="5" t="s">
        <v>38</v>
      </c>
      <c r="B16" s="5">
        <v>643.11486666666656</v>
      </c>
      <c r="C16" s="5">
        <v>3</v>
      </c>
      <c r="D16" s="5">
        <v>214.37162222222219</v>
      </c>
      <c r="E16" s="5">
        <v>45.15196515798943</v>
      </c>
      <c r="F16" s="5">
        <v>1.6425348863250501E-4</v>
      </c>
      <c r="G16" s="5">
        <v>4.7570626630894131</v>
      </c>
    </row>
    <row r="17" spans="1:7" x14ac:dyDescent="0.25">
      <c r="A17" s="5" t="s">
        <v>39</v>
      </c>
      <c r="B17" s="5">
        <v>160.43451666666681</v>
      </c>
      <c r="C17" s="5">
        <v>2</v>
      </c>
      <c r="D17" s="5">
        <v>80.217258333333405</v>
      </c>
      <c r="E17" s="5">
        <v>16.895738418126534</v>
      </c>
      <c r="F17" s="5">
        <v>3.4283375628263238E-3</v>
      </c>
      <c r="G17" s="5">
        <v>5.1432528497847176</v>
      </c>
    </row>
    <row r="18" spans="1:7" x14ac:dyDescent="0.25">
      <c r="A18" s="5" t="s">
        <v>40</v>
      </c>
      <c r="B18" s="5">
        <v>28.486683333333076</v>
      </c>
      <c r="C18" s="5">
        <v>6</v>
      </c>
      <c r="D18" s="5">
        <v>4.7477805555555124</v>
      </c>
      <c r="E18" s="5"/>
      <c r="F18" s="5"/>
      <c r="G18" s="5"/>
    </row>
    <row r="19" spans="1:7" x14ac:dyDescent="0.25">
      <c r="A19" s="5"/>
      <c r="B19" s="5"/>
      <c r="C19" s="5"/>
      <c r="D19" s="5"/>
      <c r="E19" s="5"/>
      <c r="F19" s="5"/>
      <c r="G19" s="5"/>
    </row>
    <row r="20" spans="1:7" ht="15.75" thickBot="1" x14ac:dyDescent="0.3">
      <c r="A20" s="6" t="s">
        <v>7</v>
      </c>
      <c r="B20" s="6">
        <v>832.03606666666644</v>
      </c>
      <c r="C20" s="6">
        <v>11</v>
      </c>
      <c r="D20" s="6"/>
      <c r="E20" s="6"/>
      <c r="F20" s="6"/>
      <c r="G2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sheetData>
    <row r="1" spans="1:4" x14ac:dyDescent="0.25">
      <c r="A1" s="2"/>
      <c r="B1" s="2" t="s">
        <v>4</v>
      </c>
      <c r="C1" s="2" t="s">
        <v>5</v>
      </c>
      <c r="D1" s="2" t="s">
        <v>6</v>
      </c>
    </row>
    <row r="2" spans="1:4" x14ac:dyDescent="0.25">
      <c r="A2" s="2" t="s">
        <v>0</v>
      </c>
      <c r="B2" s="2">
        <v>80.25</v>
      </c>
      <c r="C2" s="2">
        <v>94.57</v>
      </c>
      <c r="D2" s="2">
        <v>88.21</v>
      </c>
    </row>
    <row r="3" spans="1:4" x14ac:dyDescent="0.25">
      <c r="A3" s="2" t="s">
        <v>1</v>
      </c>
      <c r="B3" s="2">
        <v>82.25</v>
      </c>
      <c r="C3" s="2">
        <v>92.41</v>
      </c>
      <c r="D3" s="2">
        <v>88.46</v>
      </c>
    </row>
    <row r="4" spans="1:4" x14ac:dyDescent="0.25">
      <c r="A4" s="2" t="s">
        <v>2</v>
      </c>
      <c r="B4" s="2">
        <v>67.16</v>
      </c>
      <c r="C4" s="2">
        <v>71.86</v>
      </c>
      <c r="D4" s="2">
        <v>70.36</v>
      </c>
    </row>
    <row r="5" spans="1:4" x14ac:dyDescent="0.25">
      <c r="A5" s="2" t="s">
        <v>3</v>
      </c>
      <c r="B5" s="2">
        <v>77.66</v>
      </c>
      <c r="C5" s="2">
        <v>84.23</v>
      </c>
      <c r="D5" s="2">
        <v>80.180000000000007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6" sqref="A6:D6"/>
    </sheetView>
  </sheetViews>
  <sheetFormatPr defaultRowHeight="15" x14ac:dyDescent="0.25"/>
  <sheetData>
    <row r="1" spans="1:5" x14ac:dyDescent="0.25">
      <c r="B1" s="2" t="s">
        <v>4</v>
      </c>
      <c r="C1" s="2" t="s">
        <v>5</v>
      </c>
      <c r="D1" s="2" t="s">
        <v>6</v>
      </c>
    </row>
    <row r="2" spans="1:5" x14ac:dyDescent="0.25">
      <c r="B2" s="2">
        <v>80.25</v>
      </c>
      <c r="C2" s="2">
        <v>94.57</v>
      </c>
      <c r="D2" s="2">
        <v>88.21</v>
      </c>
    </row>
    <row r="3" spans="1:5" x14ac:dyDescent="0.25">
      <c r="B3" s="2">
        <v>82.25</v>
      </c>
      <c r="C3" s="2">
        <v>92.41</v>
      </c>
      <c r="D3" s="2">
        <v>88.46</v>
      </c>
    </row>
    <row r="4" spans="1:5" x14ac:dyDescent="0.25">
      <c r="B4" s="2">
        <v>67.16</v>
      </c>
      <c r="C4" s="2">
        <v>71.86</v>
      </c>
      <c r="D4" s="2">
        <v>70.36</v>
      </c>
    </row>
    <row r="5" spans="1:5" x14ac:dyDescent="0.25">
      <c r="B5" s="12">
        <v>77.66</v>
      </c>
      <c r="C5" s="12">
        <v>84.23</v>
      </c>
      <c r="D5" s="12">
        <v>80.180000000000007</v>
      </c>
      <c r="E5" s="1" t="s">
        <v>11</v>
      </c>
    </row>
    <row r="6" spans="1:5" x14ac:dyDescent="0.25">
      <c r="A6" s="3" t="s">
        <v>18</v>
      </c>
      <c r="B6" s="3">
        <f>MAX(B2:B5)-MIN(B2:B5)</f>
        <v>15.090000000000003</v>
      </c>
      <c r="C6" s="3">
        <f t="shared" ref="C6:D6" si="0">MAX(C2:C5)-MIN(C2:C5)</f>
        <v>22.709999999999994</v>
      </c>
      <c r="D6" s="3">
        <f t="shared" si="0"/>
        <v>18.099999999999994</v>
      </c>
      <c r="E6" s="1">
        <f>AVERAGE(B2:D5)</f>
        <v>81.466666666666654</v>
      </c>
    </row>
    <row r="8" spans="1:5" x14ac:dyDescent="0.25">
      <c r="B8" s="3" t="s">
        <v>19</v>
      </c>
      <c r="C8" s="3">
        <f>2.574*E6</f>
        <v>209.69519999999994</v>
      </c>
    </row>
    <row r="10" spans="1:5" x14ac:dyDescent="0.25">
      <c r="A10" s="1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5" sqref="G15:J16"/>
    </sheetView>
  </sheetViews>
  <sheetFormatPr defaultRowHeight="15" x14ac:dyDescent="0.25"/>
  <sheetData>
    <row r="1" spans="1:10" x14ac:dyDescent="0.25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</row>
    <row r="2" spans="1:10" x14ac:dyDescent="0.25">
      <c r="A2" s="2">
        <v>7.7840999999999552</v>
      </c>
      <c r="B2" s="2"/>
      <c r="C2" s="2">
        <f>A2*B2</f>
        <v>0</v>
      </c>
      <c r="D2" s="2">
        <f>A2^2</f>
        <v>60.592212809999303</v>
      </c>
      <c r="E2" s="2"/>
    </row>
    <row r="3" spans="1:10" x14ac:dyDescent="0.25">
      <c r="A3" s="2">
        <v>0.67239999999998878</v>
      </c>
      <c r="B3" s="2">
        <f>A2</f>
        <v>7.7840999999999552</v>
      </c>
      <c r="C3" s="2">
        <f t="shared" ref="C3:C13" si="0">A3*B3</f>
        <v>5.2340288399998824</v>
      </c>
      <c r="D3" s="2">
        <f t="shared" ref="D3:D13" si="1">A3^2</f>
        <v>0.45212175999998494</v>
      </c>
      <c r="E3" s="2">
        <f>(A3-B3)^2</f>
        <v>50.576276889999519</v>
      </c>
    </row>
    <row r="4" spans="1:10" x14ac:dyDescent="0.25">
      <c r="A4" s="2">
        <v>4.0133444444444324</v>
      </c>
      <c r="B4" s="2">
        <f t="shared" ref="B4:B13" si="2">A3</f>
        <v>0.67239999999998878</v>
      </c>
      <c r="C4" s="2">
        <f t="shared" si="0"/>
        <v>2.6985728044443915</v>
      </c>
      <c r="D4" s="2">
        <f t="shared" si="1"/>
        <v>16.106933629752991</v>
      </c>
      <c r="E4" s="2">
        <f t="shared" ref="E4:E13" si="3">(A4-B4)^2</f>
        <v>11.161909780864191</v>
      </c>
    </row>
    <row r="5" spans="1:10" x14ac:dyDescent="0.25">
      <c r="A5" s="2">
        <v>2.5813777777777855</v>
      </c>
      <c r="B5" s="2">
        <f t="shared" si="2"/>
        <v>4.0133444444444324</v>
      </c>
      <c r="C5" s="2">
        <f t="shared" si="0"/>
        <v>10.35995816345679</v>
      </c>
      <c r="D5" s="2">
        <f t="shared" si="1"/>
        <v>6.6635112316049785</v>
      </c>
      <c r="E5" s="2">
        <f t="shared" si="3"/>
        <v>2.0505285344443878</v>
      </c>
    </row>
    <row r="6" spans="1:10" x14ac:dyDescent="0.25">
      <c r="A6" s="2">
        <v>6.7210562500000055</v>
      </c>
      <c r="B6" s="2">
        <f t="shared" si="2"/>
        <v>2.5813777777777855</v>
      </c>
      <c r="C6" s="2">
        <f t="shared" si="0"/>
        <v>17.34958524694451</v>
      </c>
      <c r="D6" s="2">
        <f t="shared" si="1"/>
        <v>45.172597115664139</v>
      </c>
      <c r="E6" s="2">
        <f t="shared" si="3"/>
        <v>17.136937853380097</v>
      </c>
    </row>
    <row r="7" spans="1:10" x14ac:dyDescent="0.25">
      <c r="A7" s="2">
        <v>0.16200625000000274</v>
      </c>
      <c r="B7" s="2">
        <f t="shared" si="2"/>
        <v>6.7210562500000055</v>
      </c>
      <c r="C7" s="2">
        <f t="shared" si="0"/>
        <v>1.0888531191015818</v>
      </c>
      <c r="D7" s="2">
        <f t="shared" si="1"/>
        <v>2.6246025039063387E-2</v>
      </c>
      <c r="E7" s="2">
        <f t="shared" si="3"/>
        <v>43.021136902500032</v>
      </c>
    </row>
    <row r="8" spans="1:10" x14ac:dyDescent="0.25">
      <c r="A8" s="2">
        <v>4.9915006944444453</v>
      </c>
      <c r="B8" s="2">
        <f t="shared" si="2"/>
        <v>0.16200625000000274</v>
      </c>
      <c r="C8" s="2">
        <f t="shared" si="0"/>
        <v>0.80865430937935412</v>
      </c>
      <c r="D8" s="2">
        <f t="shared" si="1"/>
        <v>24.915079182639381</v>
      </c>
      <c r="E8" s="2">
        <f t="shared" si="3"/>
        <v>23.324016588919736</v>
      </c>
    </row>
    <row r="9" spans="1:10" x14ac:dyDescent="0.25">
      <c r="A9" s="2">
        <v>0.57886736111109616</v>
      </c>
      <c r="B9" s="2">
        <f t="shared" si="2"/>
        <v>4.9915006944444453</v>
      </c>
      <c r="C9" s="2">
        <f t="shared" si="0"/>
        <v>2.88941683497726</v>
      </c>
      <c r="D9" s="2">
        <f t="shared" si="1"/>
        <v>0.33508742175972422</v>
      </c>
      <c r="E9" s="2">
        <f t="shared" si="3"/>
        <v>19.471332934444582</v>
      </c>
    </row>
    <row r="10" spans="1:10" x14ac:dyDescent="0.25">
      <c r="A10" s="2">
        <v>3.9006250000002018E-2</v>
      </c>
      <c r="B10" s="2">
        <f t="shared" si="2"/>
        <v>0.57886736111109616</v>
      </c>
      <c r="C10" s="2">
        <f t="shared" si="0"/>
        <v>2.2579445004340865E-2</v>
      </c>
      <c r="D10" s="2">
        <f t="shared" si="1"/>
        <v>1.5214875390626575E-3</v>
      </c>
      <c r="E10" s="2">
        <f t="shared" si="3"/>
        <v>0.29145001929010511</v>
      </c>
    </row>
    <row r="11" spans="1:10" x14ac:dyDescent="0.25">
      <c r="A11" s="2">
        <v>0.17430625000000333</v>
      </c>
      <c r="B11" s="2">
        <f t="shared" si="2"/>
        <v>3.9006250000002018E-2</v>
      </c>
      <c r="C11" s="2">
        <f t="shared" si="0"/>
        <v>6.7990331640629814E-3</v>
      </c>
      <c r="D11" s="2">
        <f t="shared" si="1"/>
        <v>3.038266878906366E-2</v>
      </c>
      <c r="E11" s="2">
        <f t="shared" si="3"/>
        <v>1.8306090000000354E-2</v>
      </c>
    </row>
    <row r="12" spans="1:10" x14ac:dyDescent="0.25">
      <c r="A12" s="2">
        <v>5.3284027777779262E-2</v>
      </c>
      <c r="B12" s="2">
        <f t="shared" si="2"/>
        <v>0.17430625000000333</v>
      </c>
      <c r="C12" s="2">
        <f t="shared" si="0"/>
        <v>9.2877390668407132E-3</v>
      </c>
      <c r="D12" s="2">
        <f t="shared" si="1"/>
        <v>2.8391876162231519E-3</v>
      </c>
      <c r="E12" s="2">
        <f t="shared" si="3"/>
        <v>1.4646378271605382E-2</v>
      </c>
    </row>
    <row r="13" spans="1:10" x14ac:dyDescent="0.25">
      <c r="A13" s="2">
        <v>0.71543402777775056</v>
      </c>
      <c r="B13" s="2">
        <f t="shared" si="2"/>
        <v>5.3284027777779262E-2</v>
      </c>
      <c r="C13" s="2">
        <f t="shared" si="0"/>
        <v>3.812120660927816E-2</v>
      </c>
      <c r="D13" s="2">
        <f t="shared" si="1"/>
        <v>0.51184584810229516</v>
      </c>
      <c r="E13" s="2">
        <f t="shared" si="3"/>
        <v>0.43844262249996196</v>
      </c>
    </row>
    <row r="15" spans="1:10" x14ac:dyDescent="0.25">
      <c r="C15">
        <f>SUM(C2:C13)</f>
        <v>40.505856742148289</v>
      </c>
      <c r="D15">
        <f t="shared" ref="D15:E15" si="4">SUM(D2:D13)</f>
        <v>154.81037836850621</v>
      </c>
      <c r="E15">
        <f t="shared" si="4"/>
        <v>167.50498459461423</v>
      </c>
      <c r="G15" s="3" t="s">
        <v>26</v>
      </c>
      <c r="H15" s="2">
        <f>D17</f>
        <v>0.26164819935863282</v>
      </c>
      <c r="I15" s="11" t="s">
        <v>56</v>
      </c>
      <c r="J15" s="2">
        <f>D18</f>
        <v>0.56580326380583323</v>
      </c>
    </row>
    <row r="16" spans="1:10" x14ac:dyDescent="0.25">
      <c r="D16" s="3" t="s">
        <v>26</v>
      </c>
      <c r="E16" s="3" t="s">
        <v>27</v>
      </c>
      <c r="G16" s="3" t="s">
        <v>27</v>
      </c>
      <c r="H16" s="2">
        <f>E17</f>
        <v>1.0820010025160596</v>
      </c>
      <c r="I16" s="11" t="s">
        <v>57</v>
      </c>
      <c r="J16" s="2">
        <f>E18</f>
        <v>0.17</v>
      </c>
    </row>
    <row r="17" spans="1:5" x14ac:dyDescent="0.25">
      <c r="D17" s="2">
        <f>C15/D15</f>
        <v>0.26164819935863282</v>
      </c>
      <c r="E17" s="2">
        <f>E15/D15</f>
        <v>1.0820010025160596</v>
      </c>
    </row>
    <row r="18" spans="1:5" x14ac:dyDescent="0.25">
      <c r="D18">
        <f>1.96/SQRT(12)</f>
        <v>0.56580326380583323</v>
      </c>
      <c r="E18">
        <v>0.17</v>
      </c>
    </row>
    <row r="20" spans="1:5" x14ac:dyDescent="0.25">
      <c r="A20" s="1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5" sqref="G5"/>
    </sheetView>
  </sheetViews>
  <sheetFormatPr defaultRowHeight="15" x14ac:dyDescent="0.25"/>
  <sheetData>
    <row r="1" spans="1:5" x14ac:dyDescent="0.25">
      <c r="A1" s="2">
        <v>1</v>
      </c>
      <c r="B1" s="2">
        <v>67.16</v>
      </c>
      <c r="C1" s="2">
        <f>(A1-0.5)/12</f>
        <v>4.1666666666666664E-2</v>
      </c>
      <c r="D1" s="2">
        <f>_xlfn.NORM.S.INV(C1)</f>
        <v>-1.7316643961222451</v>
      </c>
      <c r="E1" s="2">
        <v>67.16</v>
      </c>
    </row>
    <row r="2" spans="1:5" x14ac:dyDescent="0.25">
      <c r="A2" s="2">
        <v>2</v>
      </c>
      <c r="B2" s="2">
        <v>70.36</v>
      </c>
      <c r="C2" s="2">
        <f t="shared" ref="C2:C12" si="0">(A2-0.5)/12</f>
        <v>0.125</v>
      </c>
      <c r="D2" s="2">
        <f t="shared" ref="D2:D12" si="1">_xlfn.NORM.S.INV(C2)</f>
        <v>-1.1503493803760083</v>
      </c>
      <c r="E2" s="2">
        <v>70.36</v>
      </c>
    </row>
    <row r="3" spans="1:5" x14ac:dyDescent="0.25">
      <c r="A3" s="2">
        <v>3</v>
      </c>
      <c r="B3" s="2">
        <v>71.86</v>
      </c>
      <c r="C3" s="2">
        <f t="shared" si="0"/>
        <v>0.20833333333333334</v>
      </c>
      <c r="D3" s="2">
        <f t="shared" si="1"/>
        <v>-0.81221780149991241</v>
      </c>
      <c r="E3" s="2">
        <v>71.86</v>
      </c>
    </row>
    <row r="4" spans="1:5" x14ac:dyDescent="0.25">
      <c r="A4" s="2">
        <v>4</v>
      </c>
      <c r="B4" s="2">
        <v>77.66</v>
      </c>
      <c r="C4" s="2">
        <f t="shared" si="0"/>
        <v>0.29166666666666669</v>
      </c>
      <c r="D4" s="2">
        <f t="shared" si="1"/>
        <v>-0.54852228269809788</v>
      </c>
      <c r="E4" s="2">
        <v>77.66</v>
      </c>
    </row>
    <row r="5" spans="1:5" x14ac:dyDescent="0.25">
      <c r="A5" s="2">
        <v>5</v>
      </c>
      <c r="B5" s="2">
        <v>80.180000000000007</v>
      </c>
      <c r="C5" s="2">
        <f t="shared" si="0"/>
        <v>0.375</v>
      </c>
      <c r="D5" s="2">
        <f t="shared" si="1"/>
        <v>-0.3186393639643752</v>
      </c>
      <c r="E5" s="2">
        <v>80.180000000000007</v>
      </c>
    </row>
    <row r="6" spans="1:5" x14ac:dyDescent="0.25">
      <c r="A6" s="2">
        <v>6</v>
      </c>
      <c r="B6" s="2">
        <v>80.25</v>
      </c>
      <c r="C6" s="2">
        <f t="shared" si="0"/>
        <v>0.45833333333333331</v>
      </c>
      <c r="D6" s="2">
        <f t="shared" si="1"/>
        <v>-0.10463345561407539</v>
      </c>
      <c r="E6" s="2">
        <v>80.25</v>
      </c>
    </row>
    <row r="7" spans="1:5" x14ac:dyDescent="0.25">
      <c r="A7" s="2">
        <v>7</v>
      </c>
      <c r="B7" s="2">
        <v>82.25</v>
      </c>
      <c r="C7" s="2">
        <f t="shared" si="0"/>
        <v>0.54166666666666663</v>
      </c>
      <c r="D7" s="2">
        <f t="shared" si="1"/>
        <v>0.10463345561407525</v>
      </c>
      <c r="E7" s="2">
        <v>82.25</v>
      </c>
    </row>
    <row r="8" spans="1:5" x14ac:dyDescent="0.25">
      <c r="A8" s="2">
        <v>8</v>
      </c>
      <c r="B8" s="2">
        <v>84.23</v>
      </c>
      <c r="C8" s="2">
        <f t="shared" si="0"/>
        <v>0.625</v>
      </c>
      <c r="D8" s="2">
        <f t="shared" si="1"/>
        <v>0.3186393639643752</v>
      </c>
      <c r="E8" s="2">
        <v>84.23</v>
      </c>
    </row>
    <row r="9" spans="1:5" x14ac:dyDescent="0.25">
      <c r="A9" s="2">
        <v>9</v>
      </c>
      <c r="B9" s="2">
        <v>88.21</v>
      </c>
      <c r="C9" s="2">
        <f t="shared" si="0"/>
        <v>0.70833333333333337</v>
      </c>
      <c r="D9" s="2">
        <f t="shared" si="1"/>
        <v>0.54852228269809822</v>
      </c>
      <c r="E9" s="2">
        <v>88.21</v>
      </c>
    </row>
    <row r="10" spans="1:5" x14ac:dyDescent="0.25">
      <c r="A10" s="2">
        <v>10</v>
      </c>
      <c r="B10" s="2">
        <v>88.46</v>
      </c>
      <c r="C10" s="2">
        <f t="shared" si="0"/>
        <v>0.79166666666666663</v>
      </c>
      <c r="D10" s="2">
        <f t="shared" si="1"/>
        <v>0.81221780149991241</v>
      </c>
      <c r="E10" s="2">
        <v>88.46</v>
      </c>
    </row>
    <row r="11" spans="1:5" x14ac:dyDescent="0.25">
      <c r="A11" s="2">
        <v>11</v>
      </c>
      <c r="B11" s="2">
        <v>92.41</v>
      </c>
      <c r="C11" s="2">
        <f t="shared" si="0"/>
        <v>0.875</v>
      </c>
      <c r="D11" s="2">
        <f t="shared" si="1"/>
        <v>1.1503493803760083</v>
      </c>
      <c r="E11" s="2">
        <v>92.41</v>
      </c>
    </row>
    <row r="12" spans="1:5" x14ac:dyDescent="0.25">
      <c r="A12" s="2">
        <v>12</v>
      </c>
      <c r="B12" s="2">
        <v>94.57</v>
      </c>
      <c r="C12" s="2">
        <f t="shared" si="0"/>
        <v>0.95833333333333337</v>
      </c>
      <c r="D12" s="2">
        <f t="shared" si="1"/>
        <v>1.7316643961222455</v>
      </c>
      <c r="E12" s="2">
        <v>94.57</v>
      </c>
    </row>
    <row r="15" spans="1:5" x14ac:dyDescent="0.25">
      <c r="C15" t="s">
        <v>26</v>
      </c>
      <c r="D15">
        <f>CORREL(B1:B12,D1:D12)</f>
        <v>0.98785104599483053</v>
      </c>
    </row>
  </sheetData>
  <sortState ref="B1:B12">
    <sortCondition ref="B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7" sqref="E7:G9"/>
    </sheetView>
  </sheetViews>
  <sheetFormatPr defaultRowHeight="15" x14ac:dyDescent="0.25"/>
  <cols>
    <col min="1" max="1" width="10.42578125" bestFit="1" customWidth="1"/>
    <col min="5" max="5" width="8.85546875" bestFit="1" customWidth="1"/>
  </cols>
  <sheetData>
    <row r="1" spans="1:7" x14ac:dyDescent="0.25">
      <c r="A1" s="8" t="s">
        <v>40</v>
      </c>
      <c r="B1">
        <f>anova!D31</f>
        <v>28.486683333333243</v>
      </c>
    </row>
    <row r="2" spans="1:7" x14ac:dyDescent="0.25">
      <c r="A2" s="8" t="s">
        <v>46</v>
      </c>
      <c r="B2">
        <f>SQRT(B1/4)</f>
        <v>2.6686458800922446</v>
      </c>
    </row>
    <row r="3" spans="1:7" x14ac:dyDescent="0.25">
      <c r="A3" s="8" t="s">
        <v>47</v>
      </c>
      <c r="B3" s="8">
        <v>3.77</v>
      </c>
    </row>
    <row r="4" spans="1:7" x14ac:dyDescent="0.25">
      <c r="A4" s="8" t="s">
        <v>48</v>
      </c>
      <c r="B4" s="8">
        <v>3.08</v>
      </c>
    </row>
    <row r="7" spans="1:7" x14ac:dyDescent="0.25">
      <c r="A7" s="2" t="s">
        <v>52</v>
      </c>
      <c r="B7" s="2" t="s">
        <v>49</v>
      </c>
      <c r="C7" s="2" t="s">
        <v>51</v>
      </c>
      <c r="E7" s="2" t="s">
        <v>53</v>
      </c>
      <c r="F7" s="2" t="s">
        <v>49</v>
      </c>
      <c r="G7" s="2" t="s">
        <v>51</v>
      </c>
    </row>
    <row r="8" spans="1:7" x14ac:dyDescent="0.25">
      <c r="A8" s="2" t="s">
        <v>50</v>
      </c>
      <c r="B8" s="2">
        <f>85.77-76.83</f>
        <v>8.9399999999999977</v>
      </c>
      <c r="C8" s="2">
        <f>85.77-81.8</f>
        <v>3.9699999999999989</v>
      </c>
      <c r="E8" s="2" t="s">
        <v>50</v>
      </c>
      <c r="F8" s="2">
        <f>B2*B3</f>
        <v>10.060794967947762</v>
      </c>
      <c r="G8" s="2">
        <f>B2*B4</f>
        <v>8.219429310684113</v>
      </c>
    </row>
    <row r="9" spans="1:7" x14ac:dyDescent="0.25">
      <c r="A9" s="2" t="s">
        <v>51</v>
      </c>
      <c r="B9" s="2">
        <f>81.8-7683</f>
        <v>-7601.2</v>
      </c>
      <c r="C9" s="2"/>
      <c r="E9" s="2" t="s">
        <v>51</v>
      </c>
      <c r="F9" s="2">
        <f>B2*B4</f>
        <v>8.219429310684113</v>
      </c>
      <c r="G9" s="2"/>
    </row>
    <row r="12" spans="1:7" x14ac:dyDescent="0.25">
      <c r="A12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anova</vt:lpstr>
      <vt:lpstr>anova(solver)</vt:lpstr>
      <vt:lpstr>anova solver</vt:lpstr>
      <vt:lpstr>barlete</vt:lpstr>
      <vt:lpstr>independence</vt:lpstr>
      <vt:lpstr>normality</vt:lpstr>
      <vt:lpstr>SNK</vt:lpstr>
    </vt:vector>
  </TitlesOfParts>
  <Company>UNC Charlotte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Satyanarayana</dc:creator>
  <cp:lastModifiedBy>Sagar Satyanarayana</cp:lastModifiedBy>
  <cp:lastPrinted>2017-11-02T18:40:39Z</cp:lastPrinted>
  <dcterms:created xsi:type="dcterms:W3CDTF">2017-11-02T18:38:12Z</dcterms:created>
  <dcterms:modified xsi:type="dcterms:W3CDTF">2017-11-03T02:33:46Z</dcterms:modified>
</cp:coreProperties>
</file>