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DF36CCA-B4B8-4605-ADFC-30682925815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3" i="1" l="1"/>
  <c r="O23" i="1"/>
  <c r="S23" i="1" s="1"/>
  <c r="K22" i="1"/>
  <c r="J22" i="1"/>
  <c r="I22" i="1"/>
  <c r="H22" i="1"/>
  <c r="G22" i="1"/>
  <c r="F22" i="1"/>
  <c r="E22" i="1"/>
  <c r="D22" i="1"/>
  <c r="C22" i="1"/>
  <c r="B22" i="1"/>
  <c r="Q21" i="1"/>
  <c r="P21" i="1"/>
  <c r="O21" i="1"/>
  <c r="N21" i="1"/>
  <c r="M21" i="1"/>
  <c r="L21" i="1"/>
  <c r="R21" i="1" s="1"/>
  <c r="Q20" i="1"/>
  <c r="S20" i="1" s="1"/>
  <c r="P20" i="1"/>
  <c r="R20" i="1" s="1"/>
  <c r="Q19" i="1"/>
  <c r="P19" i="1"/>
  <c r="O19" i="1"/>
  <c r="N19" i="1"/>
  <c r="M19" i="1"/>
  <c r="L19" i="1"/>
  <c r="P18" i="1"/>
  <c r="O18" i="1"/>
  <c r="S18" i="1" s="1"/>
  <c r="N18" i="1"/>
  <c r="Q17" i="1"/>
  <c r="P17" i="1"/>
  <c r="O17" i="1"/>
  <c r="N17" i="1"/>
  <c r="M17" i="1"/>
  <c r="L17" i="1"/>
  <c r="R17" i="1" s="1"/>
  <c r="S16" i="1"/>
  <c r="R16" i="1"/>
  <c r="Q15" i="1"/>
  <c r="P15" i="1"/>
  <c r="O15" i="1"/>
  <c r="N15" i="1"/>
  <c r="M15" i="1"/>
  <c r="L15" i="1"/>
  <c r="P14" i="1"/>
  <c r="O14" i="1"/>
  <c r="N14" i="1"/>
  <c r="M14" i="1"/>
  <c r="S14" i="1" s="1"/>
  <c r="L14" i="1"/>
  <c r="R14" i="1" s="1"/>
  <c r="Q13" i="1"/>
  <c r="P13" i="1"/>
  <c r="O13" i="1"/>
  <c r="N13" i="1"/>
  <c r="M13" i="1"/>
  <c r="L13" i="1"/>
  <c r="P12" i="1"/>
  <c r="O12" i="1"/>
  <c r="S12" i="1" s="1"/>
  <c r="N12" i="1"/>
  <c r="R12" i="1" s="1"/>
  <c r="S11" i="1"/>
  <c r="R11" i="1"/>
  <c r="S10" i="1"/>
  <c r="R10" i="1"/>
  <c r="S9" i="1"/>
  <c r="R9" i="1"/>
  <c r="S8" i="1"/>
  <c r="R8" i="1"/>
  <c r="Q7" i="1"/>
  <c r="P7" i="1"/>
  <c r="O7" i="1"/>
  <c r="N7" i="1"/>
  <c r="N22" i="1" s="1"/>
  <c r="M7" i="1"/>
  <c r="L7" i="1"/>
  <c r="S6" i="1"/>
  <c r="R6" i="1"/>
  <c r="Q5" i="1"/>
  <c r="P5" i="1"/>
  <c r="O5" i="1"/>
  <c r="O22" i="1" l="1"/>
  <c r="S5" i="1"/>
  <c r="S7" i="1"/>
  <c r="M22" i="1"/>
  <c r="Q22" i="1"/>
  <c r="S15" i="1"/>
  <c r="S17" i="1"/>
  <c r="S19" i="1"/>
  <c r="P22" i="1"/>
  <c r="L22" i="1"/>
  <c r="R22" i="1" s="1"/>
  <c r="R13" i="1"/>
  <c r="R15" i="1"/>
  <c r="R18" i="1"/>
  <c r="R19" i="1"/>
  <c r="S21" i="1"/>
  <c r="S22" i="1"/>
  <c r="R5" i="1"/>
  <c r="S13" i="1"/>
  <c r="R7" i="1"/>
</calcChain>
</file>

<file path=xl/sharedStrings.xml><?xml version="1.0" encoding="utf-8"?>
<sst xmlns="http://schemas.openxmlformats.org/spreadsheetml/2006/main" count="49" uniqueCount="35">
  <si>
    <t>Credit Guarantee Sanctioned project as on 10.03.2022</t>
  </si>
  <si>
    <t>(Rs. In lakhs)</t>
  </si>
  <si>
    <t>State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</si>
  <si>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</si>
  <si>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</si>
  <si>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</si>
  <si>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</si>
  <si>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</si>
  <si>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</si>
  <si>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</si>
  <si>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</si>
  <si>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Total No. of Cases</t>
  </si>
  <si>
    <t>CGFS Sanctioned</t>
  </si>
  <si>
    <t>No. of Cases</t>
  </si>
  <si>
    <t>CGS Sanctioned</t>
  </si>
  <si>
    <t>Andhra Pradesh</t>
  </si>
  <si>
    <t>Chhatisgarh</t>
  </si>
  <si>
    <t>Gujarat</t>
  </si>
  <si>
    <t>Haryana</t>
  </si>
  <si>
    <t>Himachal Pr.</t>
  </si>
  <si>
    <t>Jharkhand</t>
  </si>
  <si>
    <t>J &amp; K</t>
  </si>
  <si>
    <t>Rajasthan</t>
  </si>
  <si>
    <t>Madhya Pradesh</t>
  </si>
  <si>
    <t>Tamil Nadu</t>
  </si>
  <si>
    <t>Maharashtra</t>
  </si>
  <si>
    <t>Kerala</t>
  </si>
  <si>
    <t>Karanataka</t>
  </si>
  <si>
    <t>Odisha</t>
  </si>
  <si>
    <t>Telengana</t>
  </si>
  <si>
    <t>Uttar Pradesh</t>
  </si>
  <si>
    <t>West Bengal</t>
  </si>
  <si>
    <t>Total</t>
  </si>
  <si>
    <t>Farmer Benefited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</si>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</sst>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0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sz val="16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7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 wrapText="1"/>
    </xf>
    <xf numFmtId="0" fontId="4" fillId="0" borderId="13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5" fillId="0" borderId="12" xfId="0" applyFont="1" applyBorder="1" applyAlignment="1">
      <alignment horizontal="center" vertical="top" wrapText="1"/>
    </xf>
    <xf numFmtId="0" fontId="6" fillId="0" borderId="12" xfId="0" applyFont="1" applyBorder="1" applyAlignment="1">
      <alignment horizontal="center" vertical="top" wrapText="1"/>
    </xf>
    <xf numFmtId="0" fontId="6" fillId="0" borderId="13" xfId="0" applyFont="1" applyBorder="1" applyAlignment="1">
      <alignment horizontal="center" vertical="top" wrapText="1"/>
    </xf>
    <xf numFmtId="0" fontId="7" fillId="0" borderId="7" xfId="0" applyFont="1" applyBorder="1" applyAlignment="1">
      <alignment vertical="top"/>
    </xf>
    <xf numFmtId="0" fontId="8" fillId="0" borderId="12" xfId="0" applyFont="1" applyBorder="1" applyAlignment="1">
      <alignment horizontal="center" vertical="top"/>
    </xf>
    <xf numFmtId="1" fontId="7" fillId="2" borderId="12" xfId="0" applyNumberFormat="1" applyFont="1" applyFill="1" applyBorder="1" applyAlignment="1">
      <alignment horizontal="center" vertical="top"/>
    </xf>
    <xf numFmtId="2" fontId="7" fillId="2" borderId="12" xfId="0" applyNumberFormat="1" applyFont="1" applyFill="1" applyBorder="1" applyAlignment="1">
      <alignment vertical="top"/>
    </xf>
    <xf numFmtId="1" fontId="7" fillId="2" borderId="12" xfId="0" applyNumberFormat="1" applyFont="1" applyFill="1" applyBorder="1" applyAlignment="1">
      <alignment vertical="top"/>
    </xf>
    <xf numFmtId="164" fontId="7" fillId="2" borderId="12" xfId="0" applyNumberFormat="1" applyFont="1" applyFill="1" applyBorder="1" applyAlignment="1">
      <alignment vertical="top"/>
    </xf>
    <xf numFmtId="1" fontId="9" fillId="0" borderId="12" xfId="0" applyNumberFormat="1" applyFont="1" applyBorder="1" applyAlignment="1">
      <alignment horizontal="center" vertical="top" wrapText="1"/>
    </xf>
    <xf numFmtId="2" fontId="9" fillId="0" borderId="13" xfId="0" applyNumberFormat="1" applyFont="1" applyBorder="1" applyAlignment="1">
      <alignment horizontal="right" vertical="top" wrapText="1"/>
    </xf>
    <xf numFmtId="1" fontId="7" fillId="0" borderId="12" xfId="0" applyNumberFormat="1" applyFont="1" applyBorder="1" applyAlignment="1">
      <alignment horizontal="center" vertical="top"/>
    </xf>
    <xf numFmtId="2" fontId="7" fillId="0" borderId="12" xfId="0" applyNumberFormat="1" applyFont="1" applyBorder="1" applyAlignment="1">
      <alignment vertical="top"/>
    </xf>
    <xf numFmtId="0" fontId="7" fillId="0" borderId="12" xfId="0" applyFont="1" applyBorder="1" applyAlignment="1">
      <alignment horizontal="center" vertical="top"/>
    </xf>
    <xf numFmtId="0" fontId="7" fillId="0" borderId="12" xfId="0" applyFont="1" applyBorder="1" applyAlignment="1">
      <alignment vertical="top"/>
    </xf>
    <xf numFmtId="0" fontId="7" fillId="0" borderId="7" xfId="0" applyFont="1" applyBorder="1" applyAlignment="1">
      <alignment horizontal="left"/>
    </xf>
    <xf numFmtId="0" fontId="8" fillId="0" borderId="7" xfId="0" applyFont="1" applyBorder="1" applyAlignment="1">
      <alignment vertical="top"/>
    </xf>
    <xf numFmtId="1" fontId="8" fillId="0" borderId="12" xfId="0" applyNumberFormat="1" applyFont="1" applyBorder="1" applyAlignment="1">
      <alignment horizontal="center" vertical="top"/>
    </xf>
    <xf numFmtId="2" fontId="8" fillId="0" borderId="12" xfId="0" applyNumberFormat="1" applyFont="1" applyBorder="1" applyAlignment="1">
      <alignment vertical="top"/>
    </xf>
    <xf numFmtId="1" fontId="8" fillId="2" borderId="12" xfId="0" applyNumberFormat="1" applyFont="1" applyFill="1" applyBorder="1" applyAlignment="1">
      <alignment horizontal="center" vertical="top"/>
    </xf>
    <xf numFmtId="2" fontId="8" fillId="2" borderId="12" xfId="0" applyNumberFormat="1" applyFont="1" applyFill="1" applyBorder="1" applyAlignment="1">
      <alignment vertical="top"/>
    </xf>
    <xf numFmtId="164" fontId="8" fillId="2" borderId="12" xfId="0" applyNumberFormat="1" applyFont="1" applyFill="1" applyBorder="1" applyAlignment="1">
      <alignment vertical="top"/>
    </xf>
    <xf numFmtId="0" fontId="1" fillId="0" borderId="14" xfId="0" applyFont="1" applyBorder="1"/>
    <xf numFmtId="0" fontId="1" fillId="0" borderId="15" xfId="0" applyFont="1" applyBorder="1" applyAlignment="1">
      <alignment horizontal="center"/>
    </xf>
    <xf numFmtId="0" fontId="1" fillId="0" borderId="15" xfId="0" applyFont="1" applyBorder="1" applyAlignment="1">
      <alignment horizontal="right"/>
    </xf>
    <xf numFmtId="1" fontId="1" fillId="0" borderId="15" xfId="0" applyNumberFormat="1" applyFont="1" applyBorder="1" applyAlignment="1">
      <alignment horizontal="right"/>
    </xf>
    <xf numFmtId="1" fontId="8" fillId="0" borderId="13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"/>
  <sheetViews>
    <sheetView tabSelected="1" workbookViewId="0">
      <selection activeCell="H3" sqref="H3:I3"/>
    </sheetView>
  </sheetViews>
  <sheetFormatPr defaultRowHeight="15" x14ac:dyDescent="0.25"/>
  <cols>
    <col min="1" max="1" width="22.5703125" customWidth="1"/>
    <col min="13" max="13" width="12.5703125" customWidth="1"/>
    <col min="15" max="15" width="11.7109375" customWidth="1"/>
    <col min="17" max="17" width="15.42578125" customWidth="1"/>
    <col min="19" max="19" width="21.28515625" customWidth="1"/>
  </cols>
  <sheetData>
    <row r="1" spans="1:19" ht="17.2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4"/>
    </row>
    <row r="2" spans="1:19" ht="13.5" customHeight="1" thickBot="1" x14ac:dyDescent="0.3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7"/>
    </row>
    <row r="3" spans="1:19" ht="31.5" customHeight="1" x14ac:dyDescent="0.25">
      <c r="A3" s="1" t="s">
        <v>2</v>
      </c>
      <c r="B3" s="38" t="s">
        <v>3</v>
      </c>
      <c r="C3" s="39"/>
      <c r="D3" s="38" t="s">
        <v>4</v>
      </c>
      <c r="E3" s="39"/>
      <c r="F3" s="38" t="s">
        <v>5</v>
      </c>
      <c r="G3" s="39"/>
      <c r="H3" s="38" t="s">
        <v>6</v>
      </c>
      <c r="I3" s="39"/>
      <c r="J3" s="38" t="s">
        <v>7</v>
      </c>
      <c r="K3" s="39"/>
      <c r="L3" s="38" t="s">
        <v>8</v>
      </c>
      <c r="M3" s="39"/>
      <c r="N3" s="38" t="s">
        <v>9</v>
      </c>
      <c r="O3" s="39"/>
      <c r="P3" s="40" t="s">
        <v>10</v>
      </c>
      <c r="Q3" s="41"/>
      <c r="R3" s="2" t="s">
        <v>11</v>
      </c>
      <c r="S3" s="3" t="s">
        <v>12</v>
      </c>
    </row>
    <row r="4" spans="1:19" ht="30.75" customHeight="1" x14ac:dyDescent="0.25">
      <c r="A4" s="1"/>
      <c r="B4" s="4" t="s">
        <v>13</v>
      </c>
      <c r="C4" s="5" t="s">
        <v>14</v>
      </c>
      <c r="D4" s="4" t="s">
        <v>13</v>
      </c>
      <c r="E4" s="5" t="s">
        <v>14</v>
      </c>
      <c r="F4" s="4" t="s">
        <v>13</v>
      </c>
      <c r="G4" s="5" t="s">
        <v>14</v>
      </c>
      <c r="H4" s="4" t="s">
        <v>13</v>
      </c>
      <c r="I4" s="5" t="s">
        <v>14</v>
      </c>
      <c r="J4" s="4" t="s">
        <v>13</v>
      </c>
      <c r="K4" s="5" t="s">
        <v>14</v>
      </c>
      <c r="L4" s="4" t="s">
        <v>13</v>
      </c>
      <c r="M4" s="5" t="s">
        <v>14</v>
      </c>
      <c r="N4" s="4" t="s">
        <v>13</v>
      </c>
      <c r="O4" s="5" t="s">
        <v>14</v>
      </c>
      <c r="P4" s="4" t="s">
        <v>13</v>
      </c>
      <c r="Q4" s="5" t="s">
        <v>14</v>
      </c>
      <c r="R4" s="6"/>
      <c r="S4" s="7"/>
    </row>
    <row r="5" spans="1:19" ht="20.25" x14ac:dyDescent="0.25">
      <c r="A5" s="8" t="s">
        <v>15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10">
        <v>4</v>
      </c>
      <c r="O5" s="11">
        <f>21.25+58.65+31.875+17</f>
        <v>128.77500000000001</v>
      </c>
      <c r="P5" s="12">
        <f>1+3</f>
        <v>4</v>
      </c>
      <c r="Q5" s="13">
        <f>16.83+59.5</f>
        <v>76.33</v>
      </c>
      <c r="R5" s="14">
        <f>B5+D5+F5+H5+J5+L5+N5+P5</f>
        <v>8</v>
      </c>
      <c r="S5" s="15">
        <f>C5+E5+G5+I5+K5+M5+O5+Q5</f>
        <v>205.10500000000002</v>
      </c>
    </row>
    <row r="6" spans="1:19" ht="20.25" x14ac:dyDescent="0.25">
      <c r="A6" s="8" t="s">
        <v>16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10"/>
      <c r="O6" s="11"/>
      <c r="P6" s="12">
        <v>3</v>
      </c>
      <c r="Q6" s="13">
        <v>39.1</v>
      </c>
      <c r="R6" s="14">
        <f t="shared" ref="R6:S21" si="0">B6+D6+F6+H6+J6+L6+N6+P6</f>
        <v>3</v>
      </c>
      <c r="S6" s="15">
        <f t="shared" si="0"/>
        <v>39.1</v>
      </c>
    </row>
    <row r="7" spans="1:19" ht="20.25" x14ac:dyDescent="0.25">
      <c r="A7" s="8" t="s">
        <v>17</v>
      </c>
      <c r="B7" s="16"/>
      <c r="C7" s="17"/>
      <c r="D7" s="18"/>
      <c r="E7" s="19"/>
      <c r="F7" s="18"/>
      <c r="G7" s="19"/>
      <c r="H7" s="19"/>
      <c r="I7" s="19"/>
      <c r="J7" s="16">
        <v>4</v>
      </c>
      <c r="K7" s="17">
        <v>54.4</v>
      </c>
      <c r="L7" s="16">
        <f>4+1</f>
        <v>5</v>
      </c>
      <c r="M7" s="17">
        <f>67.15+25.5</f>
        <v>92.65</v>
      </c>
      <c r="N7" s="10">
        <f>5+1+1</f>
        <v>7</v>
      </c>
      <c r="O7" s="11">
        <f>8.5+60.35+42.5+14.45+10.2+21.25+21.25</f>
        <v>178.5</v>
      </c>
      <c r="P7" s="12">
        <f>2+1</f>
        <v>3</v>
      </c>
      <c r="Q7" s="13">
        <f>106.25+17</f>
        <v>123.25</v>
      </c>
      <c r="R7" s="14">
        <f t="shared" si="0"/>
        <v>19</v>
      </c>
      <c r="S7" s="15">
        <f t="shared" si="0"/>
        <v>448.8</v>
      </c>
    </row>
    <row r="8" spans="1:19" ht="20.25" x14ac:dyDescent="0.3">
      <c r="A8" s="20" t="s">
        <v>18</v>
      </c>
      <c r="B8" s="18"/>
      <c r="C8" s="17"/>
      <c r="D8" s="18">
        <v>1</v>
      </c>
      <c r="E8" s="17">
        <v>42.5</v>
      </c>
      <c r="F8" s="18"/>
      <c r="G8" s="19"/>
      <c r="H8" s="18">
        <v>1</v>
      </c>
      <c r="I8" s="17">
        <v>19.55</v>
      </c>
      <c r="J8" s="16">
        <v>1</v>
      </c>
      <c r="K8" s="17">
        <v>22.1</v>
      </c>
      <c r="L8" s="16"/>
      <c r="M8" s="17"/>
      <c r="N8" s="10">
        <v>1</v>
      </c>
      <c r="O8" s="11">
        <v>8.41</v>
      </c>
      <c r="P8" s="12">
        <v>1</v>
      </c>
      <c r="Q8" s="13">
        <v>24.565000000000001</v>
      </c>
      <c r="R8" s="14">
        <f t="shared" si="0"/>
        <v>5</v>
      </c>
      <c r="S8" s="15">
        <f t="shared" si="0"/>
        <v>117.125</v>
      </c>
    </row>
    <row r="9" spans="1:19" ht="20.25" x14ac:dyDescent="0.3">
      <c r="A9" s="20" t="s">
        <v>19</v>
      </c>
      <c r="B9" s="18"/>
      <c r="C9" s="17"/>
      <c r="D9" s="18"/>
      <c r="E9" s="17"/>
      <c r="F9" s="18"/>
      <c r="G9" s="19"/>
      <c r="H9" s="18"/>
      <c r="I9" s="17"/>
      <c r="J9" s="16"/>
      <c r="K9" s="17"/>
      <c r="L9" s="16"/>
      <c r="M9" s="17"/>
      <c r="N9" s="10"/>
      <c r="O9" s="11"/>
      <c r="P9" s="12">
        <v>1</v>
      </c>
      <c r="Q9" s="13">
        <v>10.199999999999999</v>
      </c>
      <c r="R9" s="14">
        <f t="shared" si="0"/>
        <v>1</v>
      </c>
      <c r="S9" s="15">
        <f t="shared" si="0"/>
        <v>10.199999999999999</v>
      </c>
    </row>
    <row r="10" spans="1:19" ht="20.25" x14ac:dyDescent="0.3">
      <c r="A10" s="20" t="s">
        <v>20</v>
      </c>
      <c r="B10" s="18"/>
      <c r="C10" s="17"/>
      <c r="D10" s="18"/>
      <c r="E10" s="17"/>
      <c r="F10" s="18"/>
      <c r="G10" s="19"/>
      <c r="H10" s="18"/>
      <c r="I10" s="17"/>
      <c r="J10" s="16"/>
      <c r="K10" s="17"/>
      <c r="L10" s="16"/>
      <c r="M10" s="17"/>
      <c r="N10" s="10">
        <v>1</v>
      </c>
      <c r="O10" s="11">
        <v>8.5</v>
      </c>
      <c r="P10" s="12"/>
      <c r="Q10" s="13"/>
      <c r="R10" s="14">
        <f t="shared" si="0"/>
        <v>1</v>
      </c>
      <c r="S10" s="15">
        <f t="shared" si="0"/>
        <v>8.5</v>
      </c>
    </row>
    <row r="11" spans="1:19" ht="20.25" x14ac:dyDescent="0.3">
      <c r="A11" s="20" t="s">
        <v>21</v>
      </c>
      <c r="B11" s="18"/>
      <c r="C11" s="17"/>
      <c r="D11" s="18"/>
      <c r="E11" s="17"/>
      <c r="F11" s="18"/>
      <c r="G11" s="19"/>
      <c r="H11" s="18"/>
      <c r="I11" s="17"/>
      <c r="J11" s="16"/>
      <c r="K11" s="17"/>
      <c r="L11" s="16"/>
      <c r="M11" s="17"/>
      <c r="N11" s="10">
        <v>1</v>
      </c>
      <c r="O11" s="11">
        <v>19.125</v>
      </c>
      <c r="P11" s="12"/>
      <c r="Q11" s="13"/>
      <c r="R11" s="14">
        <f t="shared" si="0"/>
        <v>1</v>
      </c>
      <c r="S11" s="15">
        <f t="shared" si="0"/>
        <v>19.125</v>
      </c>
    </row>
    <row r="12" spans="1:19" ht="20.25" x14ac:dyDescent="0.25">
      <c r="A12" s="8" t="s">
        <v>22</v>
      </c>
      <c r="B12" s="18"/>
      <c r="C12" s="17"/>
      <c r="D12" s="18">
        <v>2</v>
      </c>
      <c r="E12" s="17">
        <v>39.1</v>
      </c>
      <c r="F12" s="18"/>
      <c r="G12" s="19"/>
      <c r="H12" s="16"/>
      <c r="I12" s="17"/>
      <c r="J12" s="18"/>
      <c r="K12" s="17"/>
      <c r="L12" s="16">
        <v>1</v>
      </c>
      <c r="M12" s="17">
        <v>17</v>
      </c>
      <c r="N12" s="10">
        <f>1+1</f>
        <v>2</v>
      </c>
      <c r="O12" s="11">
        <f>17+17</f>
        <v>34</v>
      </c>
      <c r="P12" s="12">
        <f>4+6+1</f>
        <v>11</v>
      </c>
      <c r="Q12" s="13">
        <v>206.90700000000001</v>
      </c>
      <c r="R12" s="14">
        <f t="shared" si="0"/>
        <v>16</v>
      </c>
      <c r="S12" s="15">
        <f t="shared" si="0"/>
        <v>297.00700000000001</v>
      </c>
    </row>
    <row r="13" spans="1:19" ht="20.25" x14ac:dyDescent="0.25">
      <c r="A13" s="8" t="s">
        <v>23</v>
      </c>
      <c r="B13" s="18">
        <v>3</v>
      </c>
      <c r="C13" s="17">
        <v>136.71</v>
      </c>
      <c r="D13" s="18">
        <v>3</v>
      </c>
      <c r="E13" s="17">
        <v>207.4</v>
      </c>
      <c r="F13" s="18">
        <v>1</v>
      </c>
      <c r="G13" s="17">
        <v>38.25</v>
      </c>
      <c r="H13" s="18">
        <v>2</v>
      </c>
      <c r="I13" s="17">
        <v>170</v>
      </c>
      <c r="J13" s="16">
        <v>1</v>
      </c>
      <c r="K13" s="17">
        <v>46.75</v>
      </c>
      <c r="L13" s="16">
        <f>5+3+4</f>
        <v>12</v>
      </c>
      <c r="M13" s="17">
        <f>108.8+59.5+107.44</f>
        <v>275.74</v>
      </c>
      <c r="N13" s="10">
        <f>3+2</f>
        <v>5</v>
      </c>
      <c r="O13" s="11">
        <f>38.25+28.05+8.28+47.6+17</f>
        <v>139.18</v>
      </c>
      <c r="P13" s="12">
        <f>3+1</f>
        <v>4</v>
      </c>
      <c r="Q13" s="13">
        <f>119.85+59.5</f>
        <v>179.35</v>
      </c>
      <c r="R13" s="14">
        <f t="shared" si="0"/>
        <v>31</v>
      </c>
      <c r="S13" s="15">
        <f t="shared" si="0"/>
        <v>1193.3799999999999</v>
      </c>
    </row>
    <row r="14" spans="1:19" ht="20.25" x14ac:dyDescent="0.25">
      <c r="A14" s="8" t="s">
        <v>24</v>
      </c>
      <c r="B14" s="18">
        <v>1</v>
      </c>
      <c r="C14" s="17">
        <v>46.19</v>
      </c>
      <c r="D14" s="18">
        <v>2</v>
      </c>
      <c r="E14" s="17">
        <v>64.11</v>
      </c>
      <c r="F14" s="18">
        <v>6</v>
      </c>
      <c r="G14" s="17">
        <v>255</v>
      </c>
      <c r="H14" s="18">
        <v>4</v>
      </c>
      <c r="I14" s="17">
        <v>204</v>
      </c>
      <c r="J14" s="18">
        <v>6</v>
      </c>
      <c r="K14" s="17">
        <v>149.49</v>
      </c>
      <c r="L14" s="16">
        <f>5+5+1</f>
        <v>11</v>
      </c>
      <c r="M14" s="17">
        <f>223.725+413.695+41.225</f>
        <v>678.64499999999998</v>
      </c>
      <c r="N14" s="10">
        <f>13+3+1</f>
        <v>17</v>
      </c>
      <c r="O14" s="11">
        <f>29.75+21.25+25.5+17+34+85+4.25+12.75+17+24.43+42.5+51+42.5+25.5+51+8.5+21.25</f>
        <v>513.18000000000006</v>
      </c>
      <c r="P14" s="12">
        <f>3+1+12</f>
        <v>16</v>
      </c>
      <c r="Q14" s="13">
        <v>325.125</v>
      </c>
      <c r="R14" s="14">
        <f t="shared" si="0"/>
        <v>63</v>
      </c>
      <c r="S14" s="15">
        <f t="shared" si="0"/>
        <v>2235.7399999999998</v>
      </c>
    </row>
    <row r="15" spans="1:19" ht="20.25" x14ac:dyDescent="0.25">
      <c r="A15" s="8" t="s">
        <v>25</v>
      </c>
      <c r="B15" s="18"/>
      <c r="C15" s="17"/>
      <c r="D15" s="18"/>
      <c r="E15" s="17"/>
      <c r="F15" s="18">
        <v>1</v>
      </c>
      <c r="G15" s="17">
        <v>38.25</v>
      </c>
      <c r="H15" s="16">
        <v>1</v>
      </c>
      <c r="I15" s="17">
        <v>42.5</v>
      </c>
      <c r="J15" s="16">
        <v>8</v>
      </c>
      <c r="K15" s="17">
        <v>329.8</v>
      </c>
      <c r="L15" s="16">
        <f>2+6</f>
        <v>8</v>
      </c>
      <c r="M15" s="17">
        <f>106.25+280.308</f>
        <v>386.55799999999999</v>
      </c>
      <c r="N15" s="10">
        <f>4+3+5</f>
        <v>12</v>
      </c>
      <c r="O15" s="11">
        <f>17.85+25.5+85+12.75+34.85+21.25+85+41.65+41.65+41.65+72.25+31.365</f>
        <v>510.76499999999993</v>
      </c>
      <c r="P15" s="12">
        <f>7+9+4</f>
        <v>20</v>
      </c>
      <c r="Q15" s="13">
        <f>170.052+158.585+125.8</f>
        <v>454.43700000000001</v>
      </c>
      <c r="R15" s="14">
        <f t="shared" si="0"/>
        <v>50</v>
      </c>
      <c r="S15" s="15">
        <f t="shared" si="0"/>
        <v>1762.31</v>
      </c>
    </row>
    <row r="16" spans="1:19" ht="20.25" x14ac:dyDescent="0.25">
      <c r="A16" s="8" t="s">
        <v>26</v>
      </c>
      <c r="B16" s="18"/>
      <c r="C16" s="17"/>
      <c r="D16" s="18"/>
      <c r="E16" s="17"/>
      <c r="F16" s="18">
        <v>1</v>
      </c>
      <c r="G16" s="17">
        <v>63.75</v>
      </c>
      <c r="H16" s="18"/>
      <c r="I16" s="17"/>
      <c r="J16" s="18"/>
      <c r="K16" s="17"/>
      <c r="L16" s="16">
        <v>1</v>
      </c>
      <c r="M16" s="17">
        <v>38.25</v>
      </c>
      <c r="N16" s="10"/>
      <c r="O16" s="11"/>
      <c r="P16" s="12">
        <v>1</v>
      </c>
      <c r="Q16" s="13">
        <v>42.5</v>
      </c>
      <c r="R16" s="14">
        <f t="shared" si="0"/>
        <v>3</v>
      </c>
      <c r="S16" s="15">
        <f t="shared" si="0"/>
        <v>144.5</v>
      </c>
    </row>
    <row r="17" spans="1:19" ht="20.25" x14ac:dyDescent="0.25">
      <c r="A17" s="8" t="s">
        <v>27</v>
      </c>
      <c r="B17" s="16"/>
      <c r="C17" s="17"/>
      <c r="D17" s="18"/>
      <c r="E17" s="17"/>
      <c r="F17" s="18"/>
      <c r="G17" s="17"/>
      <c r="H17" s="18">
        <v>1</v>
      </c>
      <c r="I17" s="17">
        <v>71.400000000000006</v>
      </c>
      <c r="J17" s="16">
        <v>1</v>
      </c>
      <c r="K17" s="17">
        <v>25.5</v>
      </c>
      <c r="L17" s="16">
        <f>4+6+3</f>
        <v>13</v>
      </c>
      <c r="M17" s="17">
        <f>93.5+128.13+119</f>
        <v>340.63</v>
      </c>
      <c r="N17" s="10">
        <f>5+1+1</f>
        <v>7</v>
      </c>
      <c r="O17" s="11">
        <f>60.84+17+85+17+16.15+85+25.5</f>
        <v>306.49</v>
      </c>
      <c r="P17" s="12">
        <f>1+1+2</f>
        <v>4</v>
      </c>
      <c r="Q17" s="13">
        <f>17+25.5+46.75</f>
        <v>89.25</v>
      </c>
      <c r="R17" s="14">
        <f t="shared" si="0"/>
        <v>26</v>
      </c>
      <c r="S17" s="15">
        <f t="shared" si="0"/>
        <v>833.27</v>
      </c>
    </row>
    <row r="18" spans="1:19" ht="20.25" x14ac:dyDescent="0.25">
      <c r="A18" s="8" t="s">
        <v>28</v>
      </c>
      <c r="B18" s="16"/>
      <c r="C18" s="17"/>
      <c r="D18" s="18"/>
      <c r="E18" s="17"/>
      <c r="F18" s="18"/>
      <c r="G18" s="17"/>
      <c r="H18" s="18"/>
      <c r="I18" s="17"/>
      <c r="J18" s="16"/>
      <c r="K18" s="17"/>
      <c r="L18" s="16">
        <v>1</v>
      </c>
      <c r="M18" s="17">
        <v>25.5</v>
      </c>
      <c r="N18" s="10">
        <f>1+3</f>
        <v>4</v>
      </c>
      <c r="O18" s="11">
        <f>21.25+16.915+42.5+6.8</f>
        <v>87.464999999999989</v>
      </c>
      <c r="P18" s="12">
        <f>3+5</f>
        <v>8</v>
      </c>
      <c r="Q18" s="13">
        <v>103.15770000000001</v>
      </c>
      <c r="R18" s="14">
        <f t="shared" si="0"/>
        <v>13</v>
      </c>
      <c r="S18" s="15">
        <f t="shared" si="0"/>
        <v>216.12270000000001</v>
      </c>
    </row>
    <row r="19" spans="1:19" ht="20.25" x14ac:dyDescent="0.25">
      <c r="A19" s="8" t="s">
        <v>29</v>
      </c>
      <c r="B19" s="16"/>
      <c r="C19" s="17"/>
      <c r="D19" s="18"/>
      <c r="E19" s="17"/>
      <c r="F19" s="18"/>
      <c r="G19" s="17"/>
      <c r="H19" s="18"/>
      <c r="I19" s="17"/>
      <c r="J19" s="16"/>
      <c r="K19" s="17"/>
      <c r="L19" s="16">
        <f>1+4</f>
        <v>5</v>
      </c>
      <c r="M19" s="17">
        <f>17.7+125.99</f>
        <v>143.69</v>
      </c>
      <c r="N19" s="10">
        <f>2+1</f>
        <v>3</v>
      </c>
      <c r="O19" s="11">
        <f>9.81+14.99+41.65</f>
        <v>66.45</v>
      </c>
      <c r="P19" s="12">
        <f>2+1</f>
        <v>3</v>
      </c>
      <c r="Q19" s="13">
        <f>30.6+8.5</f>
        <v>39.1</v>
      </c>
      <c r="R19" s="14">
        <f t="shared" si="0"/>
        <v>11</v>
      </c>
      <c r="S19" s="15">
        <f t="shared" si="0"/>
        <v>249.23999999999998</v>
      </c>
    </row>
    <row r="20" spans="1:19" ht="20.25" x14ac:dyDescent="0.25">
      <c r="A20" s="8" t="s">
        <v>30</v>
      </c>
      <c r="B20" s="16"/>
      <c r="C20" s="17"/>
      <c r="D20" s="18"/>
      <c r="E20" s="17"/>
      <c r="F20" s="18"/>
      <c r="G20" s="17"/>
      <c r="H20" s="18"/>
      <c r="I20" s="17"/>
      <c r="J20" s="16"/>
      <c r="K20" s="17"/>
      <c r="L20" s="16">
        <v>2</v>
      </c>
      <c r="M20" s="17">
        <v>74.8</v>
      </c>
      <c r="N20" s="10">
        <v>1</v>
      </c>
      <c r="O20" s="11">
        <v>34</v>
      </c>
      <c r="P20" s="12">
        <f>1+1</f>
        <v>2</v>
      </c>
      <c r="Q20" s="13">
        <f>4.25+85</f>
        <v>89.25</v>
      </c>
      <c r="R20" s="14">
        <f t="shared" si="0"/>
        <v>5</v>
      </c>
      <c r="S20" s="15">
        <f t="shared" si="0"/>
        <v>198.05</v>
      </c>
    </row>
    <row r="21" spans="1:19" ht="20.25" x14ac:dyDescent="0.25">
      <c r="A21" s="8" t="s">
        <v>31</v>
      </c>
      <c r="B21" s="16"/>
      <c r="C21" s="17"/>
      <c r="D21" s="18"/>
      <c r="E21" s="17"/>
      <c r="F21" s="18"/>
      <c r="G21" s="17"/>
      <c r="H21" s="18"/>
      <c r="I21" s="17"/>
      <c r="J21" s="16"/>
      <c r="K21" s="17"/>
      <c r="L21" s="16">
        <f>1+2</f>
        <v>3</v>
      </c>
      <c r="M21" s="17">
        <f>42.5+34.72</f>
        <v>77.22</v>
      </c>
      <c r="N21" s="10">
        <f>3+1+1</f>
        <v>5</v>
      </c>
      <c r="O21" s="11">
        <f>12.75+25.5+12.75+17.85+25.16</f>
        <v>94.009999999999991</v>
      </c>
      <c r="P21" s="12">
        <f>2+2</f>
        <v>4</v>
      </c>
      <c r="Q21" s="13">
        <f>17+23.8</f>
        <v>40.799999999999997</v>
      </c>
      <c r="R21" s="14">
        <f t="shared" si="0"/>
        <v>12</v>
      </c>
      <c r="S21" s="15">
        <f t="shared" si="0"/>
        <v>212.02999999999997</v>
      </c>
    </row>
    <row r="22" spans="1:19" ht="20.25" x14ac:dyDescent="0.25">
      <c r="A22" s="21" t="s">
        <v>32</v>
      </c>
      <c r="B22" s="22">
        <f t="shared" ref="B22:K22" si="1">SUM(B7:B17)</f>
        <v>4</v>
      </c>
      <c r="C22" s="23">
        <f t="shared" si="1"/>
        <v>182.9</v>
      </c>
      <c r="D22" s="22">
        <f t="shared" si="1"/>
        <v>8</v>
      </c>
      <c r="E22" s="23">
        <f t="shared" si="1"/>
        <v>353.11</v>
      </c>
      <c r="F22" s="22">
        <f t="shared" si="1"/>
        <v>9</v>
      </c>
      <c r="G22" s="23">
        <f t="shared" si="1"/>
        <v>395.25</v>
      </c>
      <c r="H22" s="22">
        <f t="shared" si="1"/>
        <v>9</v>
      </c>
      <c r="I22" s="23">
        <f t="shared" si="1"/>
        <v>507.45000000000005</v>
      </c>
      <c r="J22" s="22">
        <f t="shared" si="1"/>
        <v>21</v>
      </c>
      <c r="K22" s="23">
        <f t="shared" si="1"/>
        <v>628.04</v>
      </c>
      <c r="L22" s="22">
        <f>SUM(L7:L21)</f>
        <v>62</v>
      </c>
      <c r="M22" s="23">
        <f>SUM(M7:M21)</f>
        <v>2150.683</v>
      </c>
      <c r="N22" s="24">
        <f>SUM(N5:N21)</f>
        <v>70</v>
      </c>
      <c r="O22" s="25">
        <f>SUM(O5:O21)</f>
        <v>2128.85</v>
      </c>
      <c r="P22" s="24">
        <f>SUM(P5:P21)</f>
        <v>85</v>
      </c>
      <c r="Q22" s="26">
        <f>SUM(Q5:Q21)</f>
        <v>1843.3217</v>
      </c>
      <c r="R22" s="14">
        <f>B22+D22+F22+H22+J22+L22+N22+P22</f>
        <v>268</v>
      </c>
      <c r="S22" s="15">
        <f t="shared" ref="S22:S23" si="2">C22+E22+G22+I22+K22+M22+O22+Q22</f>
        <v>8189.6046999999999</v>
      </c>
    </row>
    <row r="23" spans="1:19" ht="18" customHeight="1" thickBot="1" x14ac:dyDescent="0.35">
      <c r="A23" s="27" t="s">
        <v>33</v>
      </c>
      <c r="B23" s="28"/>
      <c r="C23" s="29">
        <v>6851</v>
      </c>
      <c r="D23" s="28"/>
      <c r="E23" s="29">
        <v>66264</v>
      </c>
      <c r="F23" s="28"/>
      <c r="G23" s="29">
        <v>55214</v>
      </c>
      <c r="H23" s="28"/>
      <c r="I23" s="29">
        <v>16537</v>
      </c>
      <c r="J23" s="28"/>
      <c r="K23" s="29">
        <v>17790</v>
      </c>
      <c r="L23" s="28"/>
      <c r="M23" s="29">
        <v>63136</v>
      </c>
      <c r="N23" s="29"/>
      <c r="O23" s="29">
        <f>43016+11697+19894</f>
        <v>74607</v>
      </c>
      <c r="P23" s="29"/>
      <c r="Q23" s="30">
        <f>186609+18136</f>
        <v>204745</v>
      </c>
      <c r="R23" s="14" t="s">
        <v>34</v>
      </c>
      <c r="S23" s="31">
        <f t="shared" si="2"/>
        <v>505144</v>
      </c>
    </row>
  </sheetData>
  <mergeCells count="10">
    <mergeCell ref="A1:S1"/>
    <mergeCell ref="A2:S2"/>
    <mergeCell ref="B3:C3"/>
    <mergeCell ref="D3:E3"/>
    <mergeCell ref="F3:G3"/>
    <mergeCell ref="H3:I3"/>
    <mergeCell ref="J3:K3"/>
    <mergeCell ref="L3:M3"/>
    <mergeCell ref="N3:O3"/>
    <mergeCell ref="P3:Q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cp:lastPrinted>2022-05-10T10:52:54Z</cp:lastPrinted>
  <dcterms:created xsi:type="dcterms:W3CDTF">2022-03-22T09:23:44Z</dcterms:created>
  <dcterms:modified xsi:type="dcterms:W3CDTF">2022-05-10T12:25:56Z</dcterms:modified>
</cp:coreProperties>
</file>